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450" windowHeight="9825" tabRatio="848" activeTab="4"/>
  </bookViews>
  <sheets>
    <sheet name="Alloc Rate Base" sheetId="1" r:id="rId1"/>
    <sheet name="OR Gross Plant" sheetId="2" r:id="rId2"/>
    <sheet name="WA Gross Plant" sheetId="3" r:id="rId3"/>
    <sheet name="Reserves Summary" sheetId="4" r:id="rId4"/>
    <sheet name="Factors" sheetId="5" r:id="rId5"/>
    <sheet name="Plant Account Table" sheetId="6" r:id="rId6"/>
    <sheet name="Balance Sheet" sheetId="7" r:id="rId7"/>
  </sheets>
  <externalReferences>
    <externalReference r:id="rId10"/>
    <externalReference r:id="rId11"/>
  </externalReferences>
  <definedNames>
    <definedName name="EssAliasTable" localSheetId="6">"Default"</definedName>
    <definedName name="EssbaseMonth">'[2]Essbase'!$D$6</definedName>
    <definedName name="EssLatest" localSheetId="6">"Beg Bal"</definedName>
    <definedName name="EssLatest">"Beg Bal"</definedName>
    <definedName name="EssOptions" localSheetId="6">"A3000001100110000011011100020_01000"</definedName>
    <definedName name="EssOptions">"A3100000000111000000011100010_01000"</definedName>
    <definedName name="EssSamplingValue" localSheetId="6">100</definedName>
    <definedName name="page1">#N/A</definedName>
    <definedName name="page2">#N/A</definedName>
    <definedName name="page3">#N/A</definedName>
    <definedName name="pg_2c">#N/A</definedName>
    <definedName name="pg_2d">#N/A</definedName>
    <definedName name="pg_2e">#N/A</definedName>
    <definedName name="pg_2f">#N/A</definedName>
    <definedName name="pg_2h">#N/A</definedName>
    <definedName name="pg_2i">#N/A</definedName>
    <definedName name="pg_2j">#N/A</definedName>
    <definedName name="pg_2k">#N/A</definedName>
    <definedName name="pg_2l">#N/A</definedName>
    <definedName name="pg_2m">#N/A</definedName>
    <definedName name="pg_2n">#N/A</definedName>
    <definedName name="pg_2o">#N/A</definedName>
    <definedName name="_xlnm.Print_Area" localSheetId="6">'Balance Sheet'!$A$4:$D$8</definedName>
    <definedName name="_xlnm.Print_Area" localSheetId="1">'OR Gross Plant'!$A$5:$O$142</definedName>
    <definedName name="_xlnm.Print_Area" localSheetId="3">'Reserves Summary'!$A$5:$O$215</definedName>
    <definedName name="_xlnm.Print_Area" localSheetId="2">'WA Gross Plant'!$A$5:$O$42</definedName>
    <definedName name="_xlnm.Print_Titles" localSheetId="0">'Alloc Rate Base'!$1:$6</definedName>
    <definedName name="_xlnm.Print_Titles" localSheetId="1">'OR Gross Plant'!$5:$6</definedName>
    <definedName name="_xlnm.Print_Titles" localSheetId="3">'Reserves Summary'!$5:$6</definedName>
    <definedName name="ror_1">#N/A</definedName>
    <definedName name="ror_2">#N/A</definedName>
  </definedNames>
  <calcPr fullCalcOnLoad="1"/>
</workbook>
</file>

<file path=xl/sharedStrings.xml><?xml version="1.0" encoding="utf-8"?>
<sst xmlns="http://schemas.openxmlformats.org/spreadsheetml/2006/main" count="4983" uniqueCount="1354">
  <si>
    <t>235005 APPLIED INITIAL DEPOSIT</t>
  </si>
  <si>
    <t>235012 DEPOSIT - TENASKA</t>
  </si>
  <si>
    <t>236011TAX ACC-OPER PROP-OR</t>
  </si>
  <si>
    <t>236012TAX ACC-OPER PROP-WA</t>
  </si>
  <si>
    <t>236015TAX ACC-BUSINESS-WA</t>
  </si>
  <si>
    <t>236023TAX ACC-FED-2003</t>
  </si>
  <si>
    <t>236026TAX ACC-FED-1996</t>
  </si>
  <si>
    <t>236027TAX ACC-FED-1997</t>
  </si>
  <si>
    <t>236033TAX ACC-OR-2003</t>
  </si>
  <si>
    <t>236036TAX ACC-OR-1996</t>
  </si>
  <si>
    <t>236037TAX ACC-OR-1997</t>
  </si>
  <si>
    <t>236046TAX ACC-FRAN-UNBILLED</t>
  </si>
  <si>
    <t>236047 TAX ACC-FRAN-UNBILLED-WARM</t>
  </si>
  <si>
    <t>236050TAX ACC-SO CLAC 98</t>
  </si>
  <si>
    <t>236051TAX ACC-PAYROLL</t>
  </si>
  <si>
    <t>236052TAX ACC-UNEMP-OR</t>
  </si>
  <si>
    <t>236053TAX ACC-UNEMP-WA</t>
  </si>
  <si>
    <t>236054TAX ACC-FED UNEMP-OR</t>
  </si>
  <si>
    <t>236055TAX ACC-FED UNEMP-WA</t>
  </si>
  <si>
    <t>236056TAX ACC-PAYROLL-SOC SEC</t>
  </si>
  <si>
    <t>236057TAX ACC-PAYROLL-TRI-MET</t>
  </si>
  <si>
    <t>236058TAX ACC-LANE CO TRANSIT</t>
  </si>
  <si>
    <t>236059TAX ACC-PAYROLL-MEDICARE</t>
  </si>
  <si>
    <t>236076 TAX ACC-PAYROLL SEVERANCE</t>
  </si>
  <si>
    <t>236078 Tax ACC-Retain Bonus</t>
  </si>
  <si>
    <t>236100TAX ACC-MULT CO-2000</t>
  </si>
  <si>
    <t>236101 FRANCHISE TAX - Portland</t>
  </si>
  <si>
    <t>236102 FRANCHISE TAX - Albany</t>
  </si>
  <si>
    <t>236103 FRANCHISE TAX - Aurora</t>
  </si>
  <si>
    <t>236104 FRANCHISE TAX - Corvallis</t>
  </si>
  <si>
    <t>236105 FRANCHISE TAX - Fairview</t>
  </si>
  <si>
    <t>236106 FRANCHISE TAX - Gervais</t>
  </si>
  <si>
    <t>236107 FRANCHISE TAX - Hubbard</t>
  </si>
  <si>
    <t>236108 FRANCHISE TAX - Lebanon</t>
  </si>
  <si>
    <t>236109 FRANCHISE TAX - Milwaukie</t>
  </si>
  <si>
    <t>236110 FRANCHISE TAX - Mt Angel</t>
  </si>
  <si>
    <t>236111 FRANCHISE TAX - Salem</t>
  </si>
  <si>
    <t>236112 FRANCHISE TAX - Silverton</t>
  </si>
  <si>
    <t>236113 FRANCHISE TAX - Troutdale</t>
  </si>
  <si>
    <t>236114 FRANCHISE TAX - West Linn</t>
  </si>
  <si>
    <t>236115 FRANCHISE TAX - Woodburn</t>
  </si>
  <si>
    <t>236117 FRANCHISE TAX - Beaverton</t>
  </si>
  <si>
    <t>236118 FRANCHISE TAX - Dallas</t>
  </si>
  <si>
    <t>236119 FRANCHISE TAX - Monmouth</t>
  </si>
  <si>
    <t>236120 FRANCHISE TAX - Independence</t>
  </si>
  <si>
    <t>236121 FRANCHISE TAX - Tualatin</t>
  </si>
  <si>
    <t>236122 FRANCHISE TAX - Lake Oswego</t>
  </si>
  <si>
    <t>236123 FRANCHISE TAX - Newberg</t>
  </si>
  <si>
    <t>236124 FRANCHISE TAX - Sherwood</t>
  </si>
  <si>
    <t>236125 FRANCHISE TAX - Hillsboro</t>
  </si>
  <si>
    <t>236128 FRANCHISE TAX - Forest Grove</t>
  </si>
  <si>
    <t>236129 FRANCHISE TAX - Cornelius</t>
  </si>
  <si>
    <t>236130 FRANCHISE TAX - Gresham</t>
  </si>
  <si>
    <t>236131 FRANCHISE TAX - Gladstone</t>
  </si>
  <si>
    <t>236132 FRANCHISE TAX - Oregon City</t>
  </si>
  <si>
    <t>236133 FRANCHISE TAX - Wood Village</t>
  </si>
  <si>
    <t>236134 FRANCHISE TAX - Eugene</t>
  </si>
  <si>
    <t>236135 FRANCHISE TAX - Springfield</t>
  </si>
  <si>
    <t>236136 FRANCHISE TAX - The Dalles</t>
  </si>
  <si>
    <t>236137 FRANCHISE TAX - Turner</t>
  </si>
  <si>
    <t>236138 FRANCHISE TAX - Coburg</t>
  </si>
  <si>
    <t>236139 FRANCHISE TAX - St Helens</t>
  </si>
  <si>
    <t>236140 FRANCHISE TAX - Scappoose</t>
  </si>
  <si>
    <t>236141 FRANCHISE TAX - Tigard</t>
  </si>
  <si>
    <t>236142 FRANCHISE TAX - Sweet Home</t>
  </si>
  <si>
    <t>236145 FRANCHISE TAX - Hood River</t>
  </si>
  <si>
    <t>236146 FRANCHISE TAX - Stayton</t>
  </si>
  <si>
    <t>236147 FRANCHISE TAX - Aumsville</t>
  </si>
  <si>
    <t>236148 FRANCHISE TAX - Lyons</t>
  </si>
  <si>
    <t>236149 FRANCHISE TAX - Mill City</t>
  </si>
  <si>
    <t>236152 FRANCHISE TAX - Junction City</t>
  </si>
  <si>
    <t>236153 FRANCHISE TAX - Cottage Grove</t>
  </si>
  <si>
    <t>236154 FRANCHISE TAX - Creswell</t>
  </si>
  <si>
    <t>236155 FRANCHISE TAX - Columbia City</t>
  </si>
  <si>
    <t>236156 FRANCHISE TAX - Philomath</t>
  </si>
  <si>
    <t>236158 FRANCHISE TAX - Donald</t>
  </si>
  <si>
    <t>236159 FRANCHISE TAX - McMinnville</t>
  </si>
  <si>
    <t>236160 FRANCHISE TAX - Amity</t>
  </si>
  <si>
    <t>236161 FRANCHISE TAX - Halsey</t>
  </si>
  <si>
    <t>236162 FRANCHISE TAX - Harrisburg</t>
  </si>
  <si>
    <t>236163 FRANCHISE TAX - Brownsville</t>
  </si>
  <si>
    <t>236165 FRANCHISE TAX - North Plains</t>
  </si>
  <si>
    <t>236166 FRANCHISE TAX - Astoria</t>
  </si>
  <si>
    <t>236167 FRANCHISE TAX - Clatskanie</t>
  </si>
  <si>
    <t>236168 FRANCHISE TAX - Jefferson</t>
  </si>
  <si>
    <t>236169 FRANCHISE TAX - Scio</t>
  </si>
  <si>
    <t>236170 FRANCHISE TAX - Sublimity</t>
  </si>
  <si>
    <t>236171 FRANCHISE TAX - Molalla</t>
  </si>
  <si>
    <t>236172 FRANCHISE TAX - Barlow</t>
  </si>
  <si>
    <t>236173 FRANCHISE TAX - Willamina</t>
  </si>
  <si>
    <t>236174 FRANCHISE TAX - Waterloo</t>
  </si>
  <si>
    <t>236175 FRANCHISE TAX - Sodaville</t>
  </si>
  <si>
    <t>236176 FRANCHISE TAX - Rainier</t>
  </si>
  <si>
    <t>236177 FRANCHISE TAX - Gearhart</t>
  </si>
  <si>
    <t>236179 FRANCHISE TAX - Warrenton</t>
  </si>
  <si>
    <t>236180 FRANCHISE TAX - Seaside</t>
  </si>
  <si>
    <t>236181 FRANCHISE TAX - Sheridan</t>
  </si>
  <si>
    <t>236182 FRANCHISE TAX - Toledo</t>
  </si>
  <si>
    <t>236183 FRANCHISE TAX - Newport</t>
  </si>
  <si>
    <t>236184 FRANCHISE TAX - Banks</t>
  </si>
  <si>
    <t>236185 FRANCHISE TAX - Lincoln City</t>
  </si>
  <si>
    <t>236186 FRANCHISE TAX - Siletz</t>
  </si>
  <si>
    <t>236187 FRANCHISE TAX - Sandy</t>
  </si>
  <si>
    <t>236189 FRANCHISE TAX - Canby</t>
  </si>
  <si>
    <t>236190 FRANCHISE TAX - King City</t>
  </si>
  <si>
    <t>236191 FRANCHISE TAX - Happy Valley</t>
  </si>
  <si>
    <t>236192 FRANCHISE TAX - Durham</t>
  </si>
  <si>
    <t>236193 FRANCHISE TAX - Dundee</t>
  </si>
  <si>
    <t>State Rate Base % of Total</t>
  </si>
  <si>
    <t>Gross Plant Average Factor</t>
  </si>
  <si>
    <t>Accumulated Deprec Average Factor</t>
  </si>
  <si>
    <t>Leasehold Improvement Average Factor</t>
  </si>
  <si>
    <t>Customer Advance Average Factor</t>
  </si>
  <si>
    <t>Gross Plant Growth Factor</t>
  </si>
  <si>
    <t>Materials &amp; Supplies</t>
  </si>
  <si>
    <t>Materials and Supplies</t>
  </si>
  <si>
    <t>Gross Distribution Plant</t>
  </si>
  <si>
    <t>September 2007</t>
  </si>
  <si>
    <t>September 2006</t>
  </si>
  <si>
    <t>Appliances</t>
  </si>
  <si>
    <t>Average Deferred Taxes</t>
  </si>
  <si>
    <t>Average Rate Base (09/07 &amp; 09/06)</t>
  </si>
  <si>
    <t>236194 FRANCHISE TAX - Maywood Park</t>
  </si>
  <si>
    <t>236195 FRANCHISE TAX - Wilsonville</t>
  </si>
  <si>
    <t>236196 FRANCHISE TAX - Johnson City</t>
  </si>
  <si>
    <t>236197 FRANCHISE TAX - Rivergrove</t>
  </si>
  <si>
    <t>236198 FRANCHISE TAX - Tangent</t>
  </si>
  <si>
    <t>236199 FRANCHISE TAX - Depoe Bay</t>
  </si>
  <si>
    <t>236200 FRANCHISE TAX - Millersburg</t>
  </si>
  <si>
    <t>236213 FRANCHISE TAX - Adair Village</t>
  </si>
  <si>
    <t>236214 FRANCHISE TAX - Keizer</t>
  </si>
  <si>
    <t>236215 FRANCHISE TAX - LaFayette</t>
  </si>
  <si>
    <t>236217 FRANCHISE TAX - Cannon Beach</t>
  </si>
  <si>
    <t>236218 FRANCHISE TAX - Vernonia</t>
  </si>
  <si>
    <t>236225 FRANCHISE TAX - Coos Bay</t>
  </si>
  <si>
    <t>236226 FRAN TAX - NORTH BEND</t>
  </si>
  <si>
    <t>236229 FRAN TAX - MYRTLE POINT</t>
  </si>
  <si>
    <t>236230 FRAN TAX - COQUILLE</t>
  </si>
  <si>
    <t>236232 FRAN TAX - DAMASCUS</t>
  </si>
  <si>
    <t>236999 FRANCHISE TAX - STATE OF WASHINGTON</t>
  </si>
  <si>
    <t>237026INT ACC-9.05% BND-2021, 08-13</t>
  </si>
  <si>
    <t>237032INT ACC-COMMIT COMMISSION</t>
  </si>
  <si>
    <t>237067INT ACC-6.5% NOTES-2008-7,30</t>
  </si>
  <si>
    <t>237072INT ACC-8.26% NOTES-2014,9-21</t>
  </si>
  <si>
    <t>237073INT ACC-8.31% NOTES-2019,9-21</t>
  </si>
  <si>
    <t>237074INT ACC-6.52% NOTES-2025,12-1</t>
  </si>
  <si>
    <t>237075INT ACC-7.05% NOTE-2026,10-15</t>
  </si>
  <si>
    <t>237076INT ACC-7.00% NOTE-2027,05-21</t>
  </si>
  <si>
    <t>237077INT ACC-6.80% NOTE-2007,05-21</t>
  </si>
  <si>
    <t>237078INT ACC-7.00% NOTE-2017,08-01</t>
  </si>
  <si>
    <t>237079INT ACC-6.65% NOTE-2027,10-10</t>
  </si>
  <si>
    <t>237080INT ACC-6.60% NOTE-2018,03-16</t>
  </si>
  <si>
    <t>237081INT ACC-6.65% NOTE-2028,06-01</t>
  </si>
  <si>
    <t>237085INT ACC-7.63% NOTE-2019,12-09</t>
  </si>
  <si>
    <t>237086INT ACC-7.74% NOTE-2030,08-29</t>
  </si>
  <si>
    <t>237087INT ACC-7.85% NOTE-2030,09-01</t>
  </si>
  <si>
    <t>237088INT ACC-7.72% NOTE-2025,09-01</t>
  </si>
  <si>
    <t>237089INT ACC-7.72% NOTE-2010,12-01</t>
  </si>
  <si>
    <t>237091 INT ACC-6.665% NOTE2011, 06-27</t>
  </si>
  <si>
    <t>237092 INT ACC-6.31% NOTE - 2007, 03-26</t>
  </si>
  <si>
    <t>237093 INT ACC-7.13% NOTE - 2012, 03-26</t>
  </si>
  <si>
    <t>237094 INT ACC-5.82% NOTE-2032,9</t>
  </si>
  <si>
    <t>237095  INT ACC-5.66% NOTE-2033, 2-25</t>
  </si>
  <si>
    <t>237097 INT ACC-5.62% NOTE 2023,11-21</t>
  </si>
  <si>
    <t>237098 INT ACC-4.1% NOTE 2010,11-22</t>
  </si>
  <si>
    <t>237099 INT ACC-4.7% NOTE 2015,06-22</t>
  </si>
  <si>
    <t>237100 INT ACC-5.25% NOTE 2035,06-21</t>
  </si>
  <si>
    <t>237101 INT ACC-5.15% NOTE 2016,12-15</t>
  </si>
  <si>
    <t>238000DIVIDENDS DECLARED</t>
  </si>
  <si>
    <t>239001CURR PORTION LT DEBT</t>
  </si>
  <si>
    <t>241001TX COL PAY-FED W/H</t>
  </si>
  <si>
    <t>241002TX COL PAY-SOC SEC W/H</t>
  </si>
  <si>
    <t>241003TX COL PAY-ST W/H</t>
  </si>
  <si>
    <t>241006TX COL PAY-FED W/H PENSIONS</t>
  </si>
  <si>
    <t>241007TX COL PAY-ST W/H PENSIONS</t>
  </si>
  <si>
    <t>241030TX COL PAY-OR CNG TAX COLL</t>
  </si>
  <si>
    <t>241031TX COL PAY-MEDICARE W/H</t>
  </si>
  <si>
    <t>241101 FRAN TAX - PORTLAND</t>
  </si>
  <si>
    <t>241102 FRAN TAX - ALBANY</t>
  </si>
  <si>
    <t>241103 FRAN TAX - AURORA</t>
  </si>
  <si>
    <t>241104 FRAN TAX - CORVALLIS</t>
  </si>
  <si>
    <t>241105 FRAN TAX - FAIRVIEW</t>
  </si>
  <si>
    <t>241107  FRAN TAX - HUBBARD</t>
  </si>
  <si>
    <t>241108 FRAN TAX - LEBANON</t>
  </si>
  <si>
    <t>241109  FRAN TAX - MILWAUKIE</t>
  </si>
  <si>
    <t>241110 FRANCHISE TAX - Mt Angel</t>
  </si>
  <si>
    <t>241111 FRAN TAX - SALEM</t>
  </si>
  <si>
    <t>241112 FRAN TAX - SILVERTON</t>
  </si>
  <si>
    <t>241113 FRAN TAX - TROUTDALE</t>
  </si>
  <si>
    <t>241114 FRAN TAX - WEST LINN</t>
  </si>
  <si>
    <t>241115 FRANCHISE TAX - Woodburn</t>
  </si>
  <si>
    <t>241118 FRANCHISE TAX - Dallas</t>
  </si>
  <si>
    <t>241119 FRAN TAX - MONMOUTH</t>
  </si>
  <si>
    <t>241120 FRAN TAX - INDEPENDE</t>
  </si>
  <si>
    <t>241121 FRAN TAX - TUALATIN</t>
  </si>
  <si>
    <t>241123 FRAN TAX - NEWBERG</t>
  </si>
  <si>
    <t>241124 FRANCHISE TAX - Sherwood</t>
  </si>
  <si>
    <t>241125 FRANCHISE TAX - HILLSBORO</t>
  </si>
  <si>
    <t>241128 FRANCHISE TAX - FOREST GROVE</t>
  </si>
  <si>
    <t>241129 FRAN TAX - CORNELIUS</t>
  </si>
  <si>
    <t>241130 FRAN TAX - GRESHAM</t>
  </si>
  <si>
    <t>241133 FRANCHISE TAX - Wood Village</t>
  </si>
  <si>
    <t>241134 FRAN TAX - EUGENE</t>
  </si>
  <si>
    <t>241135 FRAN TAX - SPRINGFIELD</t>
  </si>
  <si>
    <t>241136 FRAN TAX - THE DALLES</t>
  </si>
  <si>
    <t>241139 FRAN TAX - ST HELENS</t>
  </si>
  <si>
    <t>241140 FRANCHISE TAX - SCAPPOOSE</t>
  </si>
  <si>
    <t>241141: FRAN TAX - TIGARD</t>
  </si>
  <si>
    <t>241142 FRANCHISE TAX - Sweet Home</t>
  </si>
  <si>
    <t>241145  FRAN TAX - HOOD RIVER</t>
  </si>
  <si>
    <t>241146 FRAN TAX - STAYTON</t>
  </si>
  <si>
    <t>241147 FRAN TAX - AUMSVILLE</t>
  </si>
  <si>
    <t>241152 FRAN TAX - JUNCTION CITY</t>
  </si>
  <si>
    <t>241154 FRAN TAX - CRESWELL</t>
  </si>
  <si>
    <t>241155 FRAN TAX - COLUMBIA CITY</t>
  </si>
  <si>
    <t>241156 FRAN TAX - PHILOMATH</t>
  </si>
  <si>
    <t>241158 FRAN TAX - DONALD</t>
  </si>
  <si>
    <t>241160 FRAN TAX - AMITY</t>
  </si>
  <si>
    <t>241161 FRAN TAX - HALSEY</t>
  </si>
  <si>
    <t>241162 FRAN TAX - HARRISBURG</t>
  </si>
  <si>
    <t>241165  FRAN TAX - NORTH PLAINS</t>
  </si>
  <si>
    <t>241166 FRAN TAX - ASTORIA</t>
  </si>
  <si>
    <t>241167 FRAN TAX - CLATSKANIE</t>
  </si>
  <si>
    <t>241172 FRANCHISE TAX - Barlow</t>
  </si>
  <si>
    <t>241173 FRAN TAX - WILLAMINA</t>
  </si>
  <si>
    <t>241174 FRAN TAX - WATERLOO</t>
  </si>
  <si>
    <t>241179 FRAN TAX - WARRENTON</t>
  </si>
  <si>
    <t>241181 FRAN TAX - SHERIDAN</t>
  </si>
  <si>
    <t>241182 FRANCHISE TAX - Toledo</t>
  </si>
  <si>
    <t>241185 FRAN TAX - LINCOLN CITY</t>
  </si>
  <si>
    <t>241187 FRANCHISE TAX - SANDY</t>
  </si>
  <si>
    <t>241189 FRAN TAX - CANBY</t>
  </si>
  <si>
    <t>241190 FRAN TAX - KING CITY</t>
  </si>
  <si>
    <t>241191 FRAN TAX - HAPPY VALLEY</t>
  </si>
  <si>
    <t>241192 FRANCHISE TAX - Durham</t>
  </si>
  <si>
    <t>241194 FRANCHISE TAX - Maywood Park</t>
  </si>
  <si>
    <t>241195 FRAN TAX - WILSONVILLE</t>
  </si>
  <si>
    <t>241196 FRANCHISE TAX - Johnson City</t>
  </si>
  <si>
    <t>241198 FRANCHISE TAX - Tangent</t>
  </si>
  <si>
    <t>241199 FRAN TAX - DEPOE BAY</t>
  </si>
  <si>
    <t>241200 FRAN TAX - MILLERSBURG</t>
  </si>
  <si>
    <t>241214 FRAN TAX - KEIZER</t>
  </si>
  <si>
    <t>241218 FRANCHISE TAX - VERNONIA</t>
  </si>
  <si>
    <t>241225 FRANCHISE TAX - Coos Bay</t>
  </si>
  <si>
    <t>241226 FRAN TAX - NORTH BEND</t>
  </si>
  <si>
    <t>241229 FRAN TAX - MYRTLE POINT</t>
  </si>
  <si>
    <t>241230 FRAN TAX - COQUILLE</t>
  </si>
  <si>
    <t>241232 FRAN TAX - DAMASCUS</t>
  </si>
  <si>
    <t>241316 FRAN TAX - VANCOUVER</t>
  </si>
  <si>
    <t>241326 FRAN TAX - WASHOUGAL</t>
  </si>
  <si>
    <t>241327 FRAN TAX - CAMAS</t>
  </si>
  <si>
    <t>241343 FRANCHISE TAX - Bingen</t>
  </si>
  <si>
    <t>241344 FRAN TAX - WHITE SAL</t>
  </si>
  <si>
    <t>241350 FRAN TAX - BATTLEGROUND</t>
  </si>
  <si>
    <t>241351 FRAN TAX - RIDGEFIELD</t>
  </si>
  <si>
    <t>241364 FRANCHISE TAX - North Bonneville</t>
  </si>
  <si>
    <t>242003OTHER LIAB-UNCL OTHER CKS</t>
  </si>
  <si>
    <t>242006OTHER LIAB-PIPELINE 1987</t>
  </si>
  <si>
    <t>242009OTHER LIAB-ESRIP</t>
  </si>
  <si>
    <t>242010OTHER LIAB-EST W/C CLAIMS</t>
  </si>
  <si>
    <t>242011OTHER LIAB-W/C GAUTHIER</t>
  </si>
  <si>
    <t>242012OTHER LIAB-EXEC SUPP LTD</t>
  </si>
  <si>
    <t>242013OTHER LIAB-DFED COMP</t>
  </si>
  <si>
    <t>242014OTHER LIAB-DFED COMP  INT</t>
  </si>
  <si>
    <t>242015OTHER LIAB-DFED COMP  CO MTCH</t>
  </si>
  <si>
    <t>242017 OTHER LIAB-UNCL CUST CREDITS</t>
  </si>
  <si>
    <t>242020UNEARNED INTEREST INCOME</t>
  </si>
  <si>
    <t>242042OTHER LIAB DFED FEES  DIRECTOR</t>
  </si>
  <si>
    <t>242043DEFERRED INTEREST</t>
  </si>
  <si>
    <t>242057OTHER LIAB-WK COMP</t>
  </si>
  <si>
    <t>242058DEFD RENTAL INCOME</t>
  </si>
  <si>
    <t>242059  QUESTAR PAYMENTS</t>
  </si>
  <si>
    <t>242063CONTRIBUTION-CONSORTIUM</t>
  </si>
  <si>
    <t>242064 DEALER DEPOSITS - FIREPLA</t>
  </si>
  <si>
    <t>242065 CONTRIBUTION-CHP CONSORT</t>
  </si>
  <si>
    <t>242066 DEPOSITS-DISTRIBUTORS</t>
  </si>
  <si>
    <t>242067 DEPOSIT - ENERGY TRUST</t>
  </si>
  <si>
    <t>242069 DEPOSIT - RENT/LESSEE</t>
  </si>
  <si>
    <t>242071OTHER LIAB-GAS CLEAN-UP</t>
  </si>
  <si>
    <t>242091 OTHER LIAB-SMPE 2004</t>
  </si>
  <si>
    <t>242100 OLGA SURCHARGE</t>
  </si>
  <si>
    <t>242101 ENERGY ASSIST - DUKE EL PASO</t>
  </si>
  <si>
    <t>242102 PUBLIC PURPOSE .65%</t>
  </si>
  <si>
    <t>242104 PUBLIC PURPOSE .25%</t>
  </si>
  <si>
    <t>242105 SMART ENERGY LIABILITY</t>
  </si>
  <si>
    <t>243021 CAP LEASE  CUR DELL</t>
  </si>
  <si>
    <t>243022 CAP LEASE  CUR DELL</t>
  </si>
  <si>
    <t>243024 CAP LEASE  CUR DELL</t>
  </si>
  <si>
    <t>243025 CAP LEASE  CUR DELL</t>
  </si>
  <si>
    <t>243026 CAP LEASE  CUR DELL 526</t>
  </si>
  <si>
    <t>243027 CAP LEASE  CUR DELL 527</t>
  </si>
  <si>
    <t>243028 CAP LEASE  CUR DELL 528</t>
  </si>
  <si>
    <t>243029 CAP LEASE  CUR DELL</t>
  </si>
  <si>
    <t>243032 CAP LEASE  CUR DELL 530</t>
  </si>
  <si>
    <t>243033 CAP LEASE  CUR DELL 531</t>
  </si>
  <si>
    <t>243034 CAP LEASE  CUR DELL 532</t>
  </si>
  <si>
    <t>243035 CAP LEASE  CUR DELL 533</t>
  </si>
  <si>
    <t>243036 CAP LEASE  CUR DELL 534</t>
  </si>
  <si>
    <t>243037 CAP LEASE  CUR DELL 535</t>
  </si>
  <si>
    <t>243038 CAP LEASE  CUR DELL 536</t>
  </si>
  <si>
    <t>243039 CAP LEASE  CUR DELL 537</t>
  </si>
  <si>
    <t>243040 CAP LEASE  CUR DELL 538</t>
  </si>
  <si>
    <t>243041 CAP LEASE  CUR DELL 539</t>
  </si>
  <si>
    <t>243042 CAP LEASE  CUR DELL 540</t>
  </si>
  <si>
    <t>243043 CAP LEASE  CUR DELL 541</t>
  </si>
  <si>
    <t>243044 CAP LEASE  CUR DELL 542</t>
  </si>
  <si>
    <t>243045 CAP LEASE-NONCUR DELL 543</t>
  </si>
  <si>
    <t>243046 CAP LEASE  CUR DELL 544</t>
  </si>
  <si>
    <t>243047 CAP LEASE CUR DELL 545</t>
  </si>
  <si>
    <t>243048 CAP LEASE CUR DELL 546</t>
  </si>
  <si>
    <t>252001CUST ADV-CONST</t>
  </si>
  <si>
    <t>252004CUST CONTRIBUTION</t>
  </si>
  <si>
    <t>252005CUST CONTRIBUTION RS-1</t>
  </si>
  <si>
    <t>252011 CUST CONTR - RES NEW CONST OR</t>
  </si>
  <si>
    <t>252012 CUST CONTR - RES NEW CONST WA</t>
  </si>
  <si>
    <t>252013 CUST CONTR - RES CONV OR</t>
  </si>
  <si>
    <t>252014 CUST CONTR - RES CONV WA</t>
  </si>
  <si>
    <t>252021  CUST CONTR - M/F NEW CON</t>
  </si>
  <si>
    <t>252022 CUST CONTR - M/F NEW CON WA</t>
  </si>
  <si>
    <t>252023 CONST CONTR - M/F CONV OR</t>
  </si>
  <si>
    <t>252024 CUST CONTR - M/F CONV WA</t>
  </si>
  <si>
    <t>252031 CUST CONTR - COMM NEW CON OR</t>
  </si>
  <si>
    <t>252032 CUST CONTR - COMM NEW CONV WA</t>
  </si>
  <si>
    <t>252033 CUST CONTR - COMM CONV OR</t>
  </si>
  <si>
    <t>252034 CUST CONTR - COMM CONV WA</t>
  </si>
  <si>
    <t>253039DFED INC - POSTRTMNT</t>
  </si>
  <si>
    <t>253201 DUE TO ADAMS</t>
  </si>
  <si>
    <t>253205 DUE TO LONGVIEW FIBER</t>
  </si>
  <si>
    <t>255033DEFD INV TAX CREDIT-AIRCRAFT</t>
  </si>
  <si>
    <t>255084DEFD INV TAX CREDIT</t>
  </si>
  <si>
    <t>256016 DFED GAINS - SALES OF VANC. - WASH</t>
  </si>
  <si>
    <t>256017 DEFD GAIN - 2004 VANC LAND</t>
  </si>
  <si>
    <t>261001AUTO SELF-INSURANCE</t>
  </si>
  <si>
    <t>262001INJ &amp; DAMAGE RES-OPER</t>
  </si>
  <si>
    <t>262002INJ &amp; DAMAGE RES-CONST</t>
  </si>
  <si>
    <t>262003INJ &amp; DAMAGE RES-HR</t>
  </si>
  <si>
    <t>262004INJ &amp; DAM RES-EXTRAORDINARY</t>
  </si>
  <si>
    <t>262140INJ &amp; DAM RES-EXT-GASCO</t>
  </si>
  <si>
    <t>262143INJ &amp; DAM RES-EXT-WACKER</t>
  </si>
  <si>
    <t>262144INJ &amp; DAM INS-EXT HARBOR</t>
  </si>
  <si>
    <t>262145 INJ &amp; DAM RES-EXT OR STEEL</t>
  </si>
  <si>
    <t>262146 INJ &amp; DAM RES-EXT TAR BODY</t>
  </si>
  <si>
    <t>262147 INJ &amp; DAM RES-ENV CEN GAS HOLD</t>
  </si>
  <si>
    <t>262148 INJ &amp; DAM RES-EXT-FRONT ST</t>
  </si>
  <si>
    <t>262150 RES OFFSET - ENV GASCO</t>
  </si>
  <si>
    <t>262151 RES OFFSET - ENV SILTRONIC</t>
  </si>
  <si>
    <t>262152 RES OFFSET - ENV HARBOR</t>
  </si>
  <si>
    <t>262153 RES OFFSET - ENV TAR DEPOSIT</t>
  </si>
  <si>
    <t>262154 RES OFFSET - ENV EUGENE</t>
  </si>
  <si>
    <t>262155 RES OFFSET - ENV FRONT ST</t>
  </si>
  <si>
    <t>262156 RES OFFSET - ENV STEEL MILLS</t>
  </si>
  <si>
    <t>262157 RES OFFSET - ENV CRTL SVC CNTR</t>
  </si>
  <si>
    <t>262610 FAS 133 FAIR VALUE</t>
  </si>
  <si>
    <t>262620 FAS 133 FAIR VALUE COMM C</t>
  </si>
  <si>
    <t>262630 FAS133 L.T. LOSSES SWAPS&amp;FC</t>
  </si>
  <si>
    <t>262635 FAS133 L.T. LOSSES PHYSICAL</t>
  </si>
  <si>
    <t>262640 FAS133 S.T.  LOSS SWAPS&amp;FC</t>
  </si>
  <si>
    <t>262645 FAS133 S.T. LOSS PHYSICALS</t>
  </si>
  <si>
    <t>263002ACC LIAB-EXEMPT VACATION</t>
  </si>
  <si>
    <t>263015FAS 106-UNFUNDED LIAB</t>
  </si>
  <si>
    <t>263017 DUE TO ENERFIN - ST HELENS WELL</t>
  </si>
  <si>
    <t>283011DEF INC TAX-N UTIL-ALT MIN-FED</t>
  </si>
  <si>
    <t>283016DEF INC TAX-FAS 109</t>
  </si>
  <si>
    <t>283021DEF INC TAX-UTIL-REV ADJ-FED</t>
  </si>
  <si>
    <t>283022DEF INC TAX-UTIL-REV ADJ-OR</t>
  </si>
  <si>
    <t>283031DEF INC TAX-NON UTIL-DEPR-FED</t>
  </si>
  <si>
    <t>283032DEF INC TAX-NON UTIL-DEPR-OR</t>
  </si>
  <si>
    <t>283033DEF INC TAX-N UTIL-AIRCRFT-FED</t>
  </si>
  <si>
    <t>283061DEF INC TAX-UTIL-DEPREC-FED</t>
  </si>
  <si>
    <t>283062DEF INC TAX-UTIL-DEPREC-ORE</t>
  </si>
  <si>
    <t>283071DEF INC TAX-UTIL-OTHER-FED</t>
  </si>
  <si>
    <t>283072DEF INC TAX-UTIL-OTHER-ORE</t>
  </si>
  <si>
    <t>283081 DEF INC TAX-STOR DEPR FED</t>
  </si>
  <si>
    <t>283082 DEF INC TAX-STOR DEPR OR</t>
  </si>
  <si>
    <t>283091 DEF INC TAX-STOR REV&amp;COST FED</t>
  </si>
  <si>
    <t>283092 DEF INC TAX-STOR REV&amp;COST OR</t>
  </si>
  <si>
    <t>283096 DEF INC TAX- OCI FEDERAL</t>
  </si>
  <si>
    <t>283097 DEF INC TAX- OCI OR</t>
  </si>
  <si>
    <t>283304 DEF INC TAX FED - DBP</t>
  </si>
  <si>
    <t>283305 DEF INC TAX STATE - DBP</t>
  </si>
  <si>
    <t>283306 DEF INC TAX FED - FAS 106</t>
  </si>
  <si>
    <t>283307 DEF INC TAX STATE - FAS 106</t>
  </si>
  <si>
    <t>5000005-ORDERS</t>
  </si>
  <si>
    <t>12 Month</t>
  </si>
  <si>
    <t>Average</t>
  </si>
  <si>
    <t>Balance Sheet Details</t>
  </si>
  <si>
    <t>CHECK</t>
  </si>
  <si>
    <t>OREGON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</si>
  <si>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</si>
  <si>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</si>
  <si>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</si>
  <si>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</si>
  <si>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</si>
  <si>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</si>
  <si>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</si>
  <si>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</si>
  <si>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</si>
  <si>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</si>
  <si>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</si>
  <si>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</si>
  <si>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nothing</t>
  </si>
  <si>
    <t>2006</t>
  </si>
  <si>
    <t>2007</t>
  </si>
  <si>
    <t>301 - ORGANIZATION</t>
  </si>
  <si>
    <t>Intangible Plant</t>
  </si>
  <si>
    <t>302 - FRANCHISES &amp; CONSENTS</t>
  </si>
  <si>
    <t>303.1 - COMPUTER SOFTWARE</t>
  </si>
  <si>
    <t>303.2 - CUSTOMER INFORMATION SYSTEM</t>
  </si>
  <si>
    <t>303.3 - INDUSTRIAL &amp; COMMERCIAL BIL</t>
  </si>
  <si>
    <t>303.4 - CRMS</t>
  </si>
  <si>
    <t>303.5 - POWERPLANT SOFTWARE</t>
  </si>
  <si>
    <t>Intangible Plant Total</t>
  </si>
  <si>
    <t>304.1 - LAND</t>
  </si>
  <si>
    <t>Production Plant - Oil Gas</t>
  </si>
  <si>
    <t>305.1 - P P O G STRU &amp; IMPR-GAS PRO</t>
  </si>
  <si>
    <t>305.13 - P P O G STR &amp; IMPR-LIGHT O</t>
  </si>
  <si>
    <t>305.2 - P P O G STRU &amp; IMPR-SEWER S</t>
  </si>
  <si>
    <t>305.3 - P P O G STRU &amp; IMPR-WHARF</t>
  </si>
  <si>
    <t>305.4 - P P O G STRU &amp; IMPR-WATER S</t>
  </si>
  <si>
    <t>305.5 - P P O G STRU &amp; IMPR-OTHER Y</t>
  </si>
  <si>
    <t>312.1 - P P O G GENERATING EQUIPMEN</t>
  </si>
  <si>
    <t>312.3 - P P O G FUEL HANDLING AND S</t>
  </si>
  <si>
    <t>318.3 - P P O G LIGHT OIL REFINING</t>
  </si>
  <si>
    <t>318.5 - P P O G TAR PROCESSING</t>
  </si>
  <si>
    <t>325.0 - NATURAL GAS PROD AND GATHER</t>
  </si>
  <si>
    <t>327.0 - NATURAL GAS PROD &amp; GATHERIN</t>
  </si>
  <si>
    <t>328.0 - NATURAL GAS PROD AND GATHER</t>
  </si>
  <si>
    <t>331.0 - NATURAL GAS PROD &amp; GATHERIN</t>
  </si>
  <si>
    <t>332.0 - NATURAL GAS PROD &amp; GATHERIN</t>
  </si>
  <si>
    <t>333.0 - NATURAL GAS PROD &amp; GATHERIN</t>
  </si>
  <si>
    <t>334.0 - NATURAL GAS PROD &amp; GATHERIN</t>
  </si>
  <si>
    <t>Production Plant - Oil Gas Total</t>
  </si>
  <si>
    <t>305.11 - GAS PRODUCTION - COTTAGE G</t>
  </si>
  <si>
    <t>Production Plant Other</t>
  </si>
  <si>
    <t xml:space="preserve">305.17 - STRUCTURES MIXING STATION </t>
  </si>
  <si>
    <t>311.0 - P P OTHER-LIQUEFIED PETROLE</t>
  </si>
  <si>
    <t>311.4 - P P OTHER-L P G GRANGER</t>
  </si>
  <si>
    <t>311.6 - P P OTHER-L P G COTTAGE GRO</t>
  </si>
  <si>
    <t>311.7 - LIQUIFIED GAS EQUIPMENT COO</t>
  </si>
  <si>
    <t>311.8 - LIQUIFIED GAS EQUIPMENT LIN</t>
  </si>
  <si>
    <t>319 - GAS MIXING EQUIPMENT GASCO</t>
  </si>
  <si>
    <t>Production Plant Other Total</t>
  </si>
  <si>
    <t>350.1 - LAND</t>
  </si>
  <si>
    <t>Natural Gas Underground Storage</t>
  </si>
  <si>
    <t>350.2 - RIGHTS-OF-WAY</t>
  </si>
  <si>
    <t>351 - STRUCTURES AND IMPROVEMENTS</t>
  </si>
  <si>
    <t>352 - WELLS</t>
  </si>
  <si>
    <t>352.1 -STORAGE LEASEHOLD &amp; RIGHTS</t>
  </si>
  <si>
    <t>352.2 - RESERVOIRS</t>
  </si>
  <si>
    <t>352.3 - NON-RECOVERABLE NATURAL GAS</t>
  </si>
  <si>
    <t>353 - LINES</t>
  </si>
  <si>
    <t>354 - COMPRESSOR STATION EQUIPMENT</t>
  </si>
  <si>
    <t>355 - MEASURING / REGULATING EQUIPM</t>
  </si>
  <si>
    <t>356 - PURIFICATION EQUIPMENT</t>
  </si>
  <si>
    <t>357 - OTHER EQUIPMENT</t>
  </si>
  <si>
    <t>Natural Gas Underground Storage Total</t>
  </si>
  <si>
    <t>360.11 - LAND - LNG LINNTON</t>
  </si>
  <si>
    <t>Local Storage Plant</t>
  </si>
  <si>
    <t>360.12 - LAND - LNG NEWPORT</t>
  </si>
  <si>
    <t>360.2 - LAND - OTHER</t>
  </si>
  <si>
    <t xml:space="preserve">361.11 - STRUCTURES &amp; IMPROVEMENTS </t>
  </si>
  <si>
    <t xml:space="preserve">361.12 - STRUCTURES &amp; IMPROVEMENTS </t>
  </si>
  <si>
    <t>361.2 - STRUCTURES &amp; IMPROVEMENTS -</t>
  </si>
  <si>
    <t>362.11 - GAS HOLDERS - LNG LINNTON</t>
  </si>
  <si>
    <t>362.12 - GAS HOLDERS - LNG NEWPORT</t>
  </si>
  <si>
    <t>362.2 - GAS HOLDERS - LNG OTHER</t>
  </si>
  <si>
    <t>363.11 - LIQUEFACTION EQUIP. - LINN</t>
  </si>
  <si>
    <t>363.12 - LIQUEFACTION EQUIP - NEWPO</t>
  </si>
  <si>
    <t>363.21 - VAPORIZING EQUIP - LINNTON</t>
  </si>
  <si>
    <t>363.22 - VAPORIZING EQUIP - NEWPORT</t>
  </si>
  <si>
    <t>363.31 - COMPRESSOR EQUIP - LINNTON</t>
  </si>
  <si>
    <t>363.32 -  COMPRESSOR EQUIPMENT - NE</t>
  </si>
  <si>
    <t>363.41 - MEASURING &amp; REGULATING EQU</t>
  </si>
  <si>
    <t>363.42 - MEASURING &amp; REGULATING EQU</t>
  </si>
  <si>
    <t>363.5 - CNG REFUELING FACILITIES</t>
  </si>
  <si>
    <t>363.6 - LNG REFUELING FACILITIES</t>
  </si>
  <si>
    <t>Local Storage Plant Total</t>
  </si>
  <si>
    <t>365.1 - LAND</t>
  </si>
  <si>
    <t>Transmission Plant</t>
  </si>
  <si>
    <t>365.2 - LAND RIGHTS</t>
  </si>
  <si>
    <t>366.3 - STRUCTURES &amp; IMPROVEMENTS -</t>
  </si>
  <si>
    <t>367 - MAINS</t>
  </si>
  <si>
    <t>367.21 - NORTH MIST TRANSMISSION LI</t>
  </si>
  <si>
    <t>367.22 - SOUTH MIST TRANSMISSION LI</t>
  </si>
  <si>
    <t>367.23 - SOUTH MIST TRANSMISSION LI</t>
  </si>
  <si>
    <t>367.24 - 11.7M S MIST TRANS LINE</t>
  </si>
  <si>
    <t>367.25 - 12M NORTH S MIST TRANS</t>
  </si>
  <si>
    <t>367.26 - 38M NORTH S MIST TRANS</t>
  </si>
  <si>
    <t>368 - new account for Conversion</t>
  </si>
  <si>
    <t xml:space="preserve">369 - MEASURING &amp; REGULATE STATION </t>
  </si>
  <si>
    <t>370 - COMMUNICATION EQUIPMENT</t>
  </si>
  <si>
    <t>Transmission Plant Total</t>
  </si>
  <si>
    <t>374.1 - LAND</t>
  </si>
  <si>
    <t>Distribution Plant</t>
  </si>
  <si>
    <t>374.2 - LAND RIGHTS</t>
  </si>
  <si>
    <t>375 - STRUCTURES &amp; IMPROVEMENTS</t>
  </si>
  <si>
    <t>376.11 - MAINS &lt; 4"</t>
  </si>
  <si>
    <t>376.12 - MAINS 4" &amp; &gt;</t>
  </si>
  <si>
    <t>376.21 - MAINS LP &lt; 4"</t>
  </si>
  <si>
    <t>376.22 - MAINS LP 4" &amp; &gt;</t>
  </si>
  <si>
    <t>377 - COMPRESSOR STATION EQUIPMENT</t>
  </si>
  <si>
    <t>378 - MEASURING &amp; REG EQUIP - GENER</t>
  </si>
  <si>
    <t>379 - MEASURING &amp; REG EQUIP - GATE</t>
  </si>
  <si>
    <t>380 - SERVICES</t>
  </si>
  <si>
    <t>381 - METERS</t>
  </si>
  <si>
    <t>381.1 - METERS (ELECTRONIC)</t>
  </si>
  <si>
    <t>381.2 - ERT (ENCODER RECEIVER TRANS</t>
  </si>
  <si>
    <t>382 - METER INSTALLATIONS</t>
  </si>
  <si>
    <t>382.1 - METER INSTALLATIONS (ELECTR</t>
  </si>
  <si>
    <t>382.2 - ERT INSTALLATION (ENCODER</t>
  </si>
  <si>
    <t>383 - HOUSE REGULATORS</t>
  </si>
  <si>
    <t>386 - OTHER PROPERTY ON CUSTOMERS P</t>
  </si>
  <si>
    <t>387.1 - CATHODIC PROTECTION TESTING</t>
  </si>
  <si>
    <t>387.2 CALORIMETERS @ GATE STATIONS</t>
  </si>
  <si>
    <t>387.3 METER TESTING EQUIPMENT</t>
  </si>
  <si>
    <t>Distribution Plant Total</t>
  </si>
  <si>
    <t>389 - LAND</t>
  </si>
  <si>
    <t>General Plant</t>
  </si>
  <si>
    <t>390 - STRUCTURES &amp; IMPROVEMENTS</t>
  </si>
  <si>
    <t>391.1 - OFFICE FURNITURE &amp; EQUIPMEN</t>
  </si>
  <si>
    <t>391.2 - COMPUTERS</t>
  </si>
  <si>
    <t>391.3 - ON SITE BILLING</t>
  </si>
  <si>
    <t>391.4 - CUSTOMER INFORMATION SYSTEM</t>
  </si>
  <si>
    <t>392 - TRANSPORTATION EQUIPMENT</t>
  </si>
  <si>
    <t>393 - STORES EQUIPMENT</t>
  </si>
  <si>
    <t>394 - TOOLS - SHOP &amp; GARAGE EQUIPUI</t>
  </si>
  <si>
    <t>395 - LABORATORY EQUIPMENT</t>
  </si>
  <si>
    <t>396 - POWER OPERATED EQUIPMENT</t>
  </si>
  <si>
    <t>397.0 - GEN PLANT-COMMUNICATION EQU</t>
  </si>
  <si>
    <t>397.1 - MOBILE</t>
  </si>
  <si>
    <t>397.2 - OTHER THAN MOBILE &amp; TELEMET</t>
  </si>
  <si>
    <t>397.3 - TELEMETERING - OTHER</t>
  </si>
  <si>
    <t>397.4 - TELEMETERING - MICROWAVE</t>
  </si>
  <si>
    <t>397.5 - TELEPHONE EQUIPMENT</t>
  </si>
  <si>
    <t>398.0 - GEN PLANT-MISCELLANEOUS EQU</t>
  </si>
  <si>
    <t>398.1 PRINT SHOP</t>
  </si>
  <si>
    <t>398.2 KITCHEN EQUIPMENT</t>
  </si>
  <si>
    <t>398.3 JANITORIAL EQUIPMENT</t>
  </si>
  <si>
    <t>398.4 INSTALLED IN LEASED BUILDINGS</t>
  </si>
  <si>
    <t>398.5 OTHER MISCELLANEOUS EQUIPMENT</t>
  </si>
  <si>
    <t>General Plant Total</t>
  </si>
  <si>
    <t>121.9 Non-Utility Enerfin</t>
  </si>
  <si>
    <t>Non-Utility Property</t>
  </si>
  <si>
    <t>12101</t>
  </si>
  <si>
    <t>186 - Conversion ferc account</t>
  </si>
  <si>
    <t>Non-Utility Property Total</t>
  </si>
  <si>
    <t>Grand Total</t>
  </si>
  <si>
    <t>WASHINGTON</t>
  </si>
  <si>
    <t>INVALID</t>
  </si>
  <si>
    <t>OR 105 -  Land Structures</t>
  </si>
  <si>
    <t>OR 121.9 - Non-Utility Enerfin</t>
  </si>
  <si>
    <t>OR 186 Conversion Acct should go aw</t>
  </si>
  <si>
    <t>OR 301 - ORGANIZATION</t>
  </si>
  <si>
    <t>OR 302 - FRANCHISES AND CONSENTS</t>
  </si>
  <si>
    <t>OR 303.1 - COMPUTER SOFTWARE</t>
  </si>
  <si>
    <t>OR 303.2 - CUSTOMER INFORMATION SYS</t>
  </si>
  <si>
    <t xml:space="preserve">OR 303.3 - INDUSTRIAL &amp; COMMERCIAL </t>
  </si>
  <si>
    <t>OR 303.4 - CRMS</t>
  </si>
  <si>
    <t>OR 303.5 - POWERPLANT SW</t>
  </si>
  <si>
    <t>OR 304.1 - LAND IN PRODUCTION PLANT</t>
  </si>
  <si>
    <t xml:space="preserve">OR 305.1 - P P O G STRU &amp; IMPR-GAS </t>
  </si>
  <si>
    <t>OR 305.11 - STRUCTURES GAS PRODUCTI</t>
  </si>
  <si>
    <t>OR 305.13 - P P O G STR &amp; IMPR-LIGH</t>
  </si>
  <si>
    <t>OR 305.17 - STRUCTURES MIXING STATI</t>
  </si>
  <si>
    <t>OR 305.2 - P P O G STRU &amp; IMPR-SEWE</t>
  </si>
  <si>
    <t>OR 305.3 - P P O G STRU &amp; IMPR-WHAR</t>
  </si>
  <si>
    <t>OR 305.4 - P P O G STRU &amp; IMPR-WATE</t>
  </si>
  <si>
    <t>OR 305.5 - P P O G STRU &amp; IMPR-OTHE</t>
  </si>
  <si>
    <t>OR 311.0 - P P OTHER-LIQUEFIED PETR</t>
  </si>
  <si>
    <t>OR 311.4 - P P OTHER-L P G GRANGER</t>
  </si>
  <si>
    <t xml:space="preserve">OR 311.6 - P P OTHER-L P G COTTAGE </t>
  </si>
  <si>
    <t xml:space="preserve">OR 311.7 - LIQUIFIED GAS EQUIPMENT </t>
  </si>
  <si>
    <t xml:space="preserve">OR 311.8 - LIQUIFIED GAS EQUIPMENT </t>
  </si>
  <si>
    <t>OR 312.1 - P P O G GENERATING EQUIP</t>
  </si>
  <si>
    <t>OR 312.3 - P P O G FUEL HANDLING AN</t>
  </si>
  <si>
    <t>OR 318.3 - P P O G LIGHT OIL REFINI</t>
  </si>
  <si>
    <t>OR 318.5 - P P O G TAR PROCESSING</t>
  </si>
  <si>
    <t>OR 319 - GAS MIXING EQUIPMENT-GASCO</t>
  </si>
  <si>
    <t>OR 325.0 - NATURAL GAS PROD AND GAT</t>
  </si>
  <si>
    <t>OR 327.0 - NATURAL GAS PROD &amp; GATHE</t>
  </si>
  <si>
    <t>OR 328.0 - NATURAL GAS PROD AND GAT</t>
  </si>
  <si>
    <t>OR 331.0 - NATURAL GAS PROD &amp; GATHE</t>
  </si>
  <si>
    <t>OR 332.0 - NATURAL GAS PROD &amp; GATHE</t>
  </si>
  <si>
    <t>OR 333.0 - NATURAL GAS PROD &amp; GATHE</t>
  </si>
  <si>
    <t>OR 334.0 - NATURAL GAS PROD &amp; GATHE</t>
  </si>
  <si>
    <t>OR 350.1 - LAND</t>
  </si>
  <si>
    <t>OR 350.2 - RIGHTS-OF-WAY</t>
  </si>
  <si>
    <t>OR 351 - STRUCTURES AND IMPROVEMENT</t>
  </si>
  <si>
    <t>OR 352 - WELLS</t>
  </si>
  <si>
    <t>OR 352.1 - STORAGE LEASEHOLD &amp; RIGH</t>
  </si>
  <si>
    <t>OR 352.2 - RESERVOIRS</t>
  </si>
  <si>
    <t>OR 352.3 - NONRECOVERABLE NATURAL G</t>
  </si>
  <si>
    <t>OR 353 - LINES (US)</t>
  </si>
  <si>
    <t>OR 354 - COMPRESSOR STATION EQUIP</t>
  </si>
  <si>
    <t>OR 355 - MEASURING &amp; REGULATING EQ</t>
  </si>
  <si>
    <t>OR 356 - PURIFICATION EQUIPMENT</t>
  </si>
  <si>
    <t>OR 357 - OTHER EQUIPMENT</t>
  </si>
  <si>
    <t>OR 360.11 - LAND - LNG LINNTON</t>
  </si>
  <si>
    <t>OR 360.12 - LAND - LNG NEWPORT</t>
  </si>
  <si>
    <t>OR 360.2 - LAND - OTHER</t>
  </si>
  <si>
    <t>OR 361.11 - STRUCTURES &amp; IMPROVEMEN</t>
  </si>
  <si>
    <t>OR 361.12 - STRUCTURES &amp; IMPROVEMEN</t>
  </si>
  <si>
    <t>OR 361.2 - STRUCTURES &amp; IMPROVEMENT</t>
  </si>
  <si>
    <t>OR 362.11 - GAS HOLDERS - LNG LINNT</t>
  </si>
  <si>
    <t>OR 362.12 - GAS HOLDERS - LNG NEWPO</t>
  </si>
  <si>
    <t>OR 362.2 - GAS HOLDERS - LNG OTHER</t>
  </si>
  <si>
    <t xml:space="preserve">OR 363.11 - LIQUEFACTION EQUIPMENT </t>
  </si>
  <si>
    <t xml:space="preserve">OR 363.12 - LIQUEFACTION EQUIPMENT </t>
  </si>
  <si>
    <t xml:space="preserve">OR 363.21 - VAPORIZING EQUIPMENT - </t>
  </si>
  <si>
    <t xml:space="preserve">OR 363.22 - VAPORIZING EQUIPMENT - </t>
  </si>
  <si>
    <t xml:space="preserve">OR 363.31 - COMPRESSOR EQUIPMENT - </t>
  </si>
  <si>
    <t>OR 363.32 -  COMPRESSOR EQUIPMENT -</t>
  </si>
  <si>
    <t xml:space="preserve">OR 363.41 - MEASURING &amp; REGULATING </t>
  </si>
  <si>
    <t xml:space="preserve">OR 363.42 - MEASURING &amp; REGULATING </t>
  </si>
  <si>
    <t>OR 363.5 - CNG REFUELING FACILITIES</t>
  </si>
  <si>
    <t>OR 363.6 - LNG REFUELING FACILITIES</t>
  </si>
  <si>
    <t>OR 365.1 - LAND</t>
  </si>
  <si>
    <t>OR 365.2 - RIGHTS OF WAY</t>
  </si>
  <si>
    <t>OR 366.3 - STRUCTURES AND IMPROVEME</t>
  </si>
  <si>
    <t>OR 367 - MAINS</t>
  </si>
  <si>
    <t>OR 367.21 - NORTH MIST TRANSMISSION</t>
  </si>
  <si>
    <t>OR 367.22 - SOUTH MIST TRANSMISSION</t>
  </si>
  <si>
    <t>OR 367.23 - SOUTH MIST TRANSMISSION</t>
  </si>
  <si>
    <t>OR 367.24 - 11.7M S MIST S TRANS</t>
  </si>
  <si>
    <t>OR 367.25 - 12M NORTH S MIST TRANS</t>
  </si>
  <si>
    <t>OR 367.26 - 38M NORTH S MIST TRANS</t>
  </si>
  <si>
    <t>OR 368 - new account for Conversion</t>
  </si>
  <si>
    <t>OR 369 - MEASURING AND REGULATING S</t>
  </si>
  <si>
    <t>OR 370 - COMMUNICATION EQUIPMENT</t>
  </si>
  <si>
    <t>OR 374.1 - RIGHTS OF WAY</t>
  </si>
  <si>
    <t>OR 374.2 - EASEMENTS</t>
  </si>
  <si>
    <t>OR 375 - STRUCTURES AND IMPROVEMENT</t>
  </si>
  <si>
    <t>OR 376.11 - MAINS HP &lt; 4"</t>
  </si>
  <si>
    <t>OR 376.12 - MAINS HP 4" &amp; &gt;</t>
  </si>
  <si>
    <t>OR 376.21 - MAINS LP &lt; 4"</t>
  </si>
  <si>
    <t>OR 376.22 - MAINS LP 4" &amp; &gt;</t>
  </si>
  <si>
    <t>OR 377 - COMPRESSOR STATION EQUIPME</t>
  </si>
  <si>
    <t>OR 378 - MEASURING &amp; REG. EQUIPMENT</t>
  </si>
  <si>
    <t>OR 379 - MEASURING &amp; REG. EQUIPMENT</t>
  </si>
  <si>
    <t>OR 380 - SERVICES</t>
  </si>
  <si>
    <t>OR 381 - METERS</t>
  </si>
  <si>
    <t>OR 381.1 - METERS (ELECTRONIC)</t>
  </si>
  <si>
    <t>OR 381.2 - ERT (ENCODER RECEIVER TR</t>
  </si>
  <si>
    <t>OR 382 - METER INSTALLATIONS</t>
  </si>
  <si>
    <t>OR 382.1 - METER INSTALLATIONS (ELE</t>
  </si>
  <si>
    <t>OR 382.2 - ERT INSTALLATIONS (ENCOD</t>
  </si>
  <si>
    <t>OR 383 - HOUSE REGULATORS</t>
  </si>
  <si>
    <t>OR 386 - OTHER PROPERTY ON CUSTOMER</t>
  </si>
  <si>
    <t>OR 387.1 - CATHODIC PROTECTION TEST</t>
  </si>
  <si>
    <t>OR 387.2 CALORIMETERS @ GATE STATIO</t>
  </si>
  <si>
    <t>OR 387.3 METER TESTING EQUIPMENT</t>
  </si>
  <si>
    <t>OR 389 - LAND</t>
  </si>
  <si>
    <t>OR 390 - STRUCTURES &amp; IMPROVEMENTS</t>
  </si>
  <si>
    <t>OR 391.1 - OFFICE FURNITURE &amp; EQUIP</t>
  </si>
  <si>
    <t>OR 391.2 - COMPUTERS</t>
  </si>
  <si>
    <t>OR 391.3 - ON SITE BILLING</t>
  </si>
  <si>
    <t>OR 391.4 - CUSTOMER INFORMATION SYS</t>
  </si>
  <si>
    <t>OR 393 - STORES EQUIPMENT</t>
  </si>
  <si>
    <t>OR 394 - TOOLS - SHOP &amp; GARAGE EQUI</t>
  </si>
  <si>
    <t>OR 395 - LABORATORY EQUIPMENT</t>
  </si>
  <si>
    <t xml:space="preserve">OR 397.0 - GEN PLANT-COMMUNICATION </t>
  </si>
  <si>
    <t>OR 397.1 - MOBILE</t>
  </si>
  <si>
    <t>OR 397.2 - OTHER THAN MOBILE &amp; TELE</t>
  </si>
  <si>
    <t>OR 397.3 - TELEMETERING - OTHER</t>
  </si>
  <si>
    <t>OR 397.4 - TELEMETERING - MICROWAVE</t>
  </si>
  <si>
    <t>OR 397.5 - TELEPHONE EQUIPMENT</t>
  </si>
  <si>
    <t xml:space="preserve">OR 398.0 - GEN PLANT-MISCELLANEOUS </t>
  </si>
  <si>
    <t>OR 398.1 PRINT SHOP</t>
  </si>
  <si>
    <t>OR 398.2 KITCHEN EQUIPMENT</t>
  </si>
  <si>
    <t>OR 398.3 JANITORIAL EQUIPMENT</t>
  </si>
  <si>
    <t>OR 398.4 INSTALLED IN LEASED BUILDI</t>
  </si>
  <si>
    <t>OR 398.5 OTHER MISCELLANEOUS EQUIPM</t>
  </si>
  <si>
    <t>OR NO Utility account in Lawson Ass</t>
  </si>
  <si>
    <t>GI Account Code Subtotal</t>
  </si>
  <si>
    <t>OR 392 - TRANSPORTATION EQUIPMENT</t>
  </si>
  <si>
    <t>OR 396 - POWER OPERATED EQUIPMENT</t>
  </si>
  <si>
    <t>OR 121.1 NON-UTILITY DOCK</t>
  </si>
  <si>
    <t>OR 121.2  LAND -  NON UTILITY</t>
  </si>
  <si>
    <t>OR 121.3 NON-UTILITY STORAGE TANKS</t>
  </si>
  <si>
    <t>OR 121.6 NON-UTILITY T1 PORT OF POR</t>
  </si>
  <si>
    <t>OR 121.7 NON-UTILITY-APPLIANCE CENT</t>
  </si>
  <si>
    <t>OR 12104</t>
  </si>
  <si>
    <t>OR 303.2 - CUST INFO SYS-NONUTILITY</t>
  </si>
  <si>
    <t>OR 390 - NON UTIL STRUCT &amp; IMPRV</t>
  </si>
  <si>
    <t>OR 121.8 NON-UTILITY - INTERSTATE G</t>
  </si>
  <si>
    <t>OR 352 - NON UTILITY WELLS</t>
  </si>
  <si>
    <t>OR 352.1 - NON UTIL STOR LEASE &amp; RT</t>
  </si>
  <si>
    <t>OR 352.2 - NON UTILITY RESERVOIRS</t>
  </si>
  <si>
    <t>OR 353 - NON UTILITY LINES (US)</t>
  </si>
  <si>
    <t>OR 354 - NON UTIL COMPRES STA EQUIP</t>
  </si>
  <si>
    <t>OR 355 - NON UTILITY MEAS &amp; REG EQ</t>
  </si>
  <si>
    <t>OR 376.12 - NON UTIL MAINS HP 4" &amp;&gt;</t>
  </si>
  <si>
    <t>WA 105 -  Land Structures</t>
  </si>
  <si>
    <t>WA 301 - ORGANIZATION</t>
  </si>
  <si>
    <t>WA 302 - FRANCHISES AND CONSENTS</t>
  </si>
  <si>
    <t>WA 303.2 - CUSTOMER INFORMATION SYS</t>
  </si>
  <si>
    <t xml:space="preserve">WA 363.12 - LIQUEFACTION EQUIPMENT </t>
  </si>
  <si>
    <t>WA 367 - MAINS</t>
  </si>
  <si>
    <t>WA 374.1 - RIGHTS OF WAY</t>
  </si>
  <si>
    <t>WA 374.2 - EASEMENTS</t>
  </si>
  <si>
    <t>WA 375 - STRUCTURES AND IMPROVEMENT</t>
  </si>
  <si>
    <t>WA 376.11 - MAINS HP &lt; 4"</t>
  </si>
  <si>
    <t>WA 376.12 - MAINS HP 4" &amp; &gt;</t>
  </si>
  <si>
    <t>WA 376.22 - MAINS LP 4" &amp; &gt;</t>
  </si>
  <si>
    <t>WA 378 - MEASURING &amp; REG. EQUIPMENT</t>
  </si>
  <si>
    <t>WA 379 - MEASURING &amp; REG. EQUIPMENT</t>
  </si>
  <si>
    <t>WA 380 - SERVICES</t>
  </si>
  <si>
    <t>WA 381 - METERS</t>
  </si>
  <si>
    <t>WA 381.2 - ERT (ENCODER RECEIVER TR</t>
  </si>
  <si>
    <t>WA 382 - METER INSTALLATIONS</t>
  </si>
  <si>
    <t>WA 382.2 - ERT INSTALLATIONS (ENCOD</t>
  </si>
  <si>
    <t>WA 383 - HOUSE REGULATORS</t>
  </si>
  <si>
    <t>WA 386 - OTHER PROPERTY ON CUSTOMER</t>
  </si>
  <si>
    <t>WA 387.2 CALORIMETERS @ GATE STATIO</t>
  </si>
  <si>
    <t>WA 389 - LAND</t>
  </si>
  <si>
    <t>WA 390 - STRUCTURES &amp; IMPROVEMENTS</t>
  </si>
  <si>
    <t>WA 391.1 - OFFICE FURNITURE &amp; EQUIP</t>
  </si>
  <si>
    <t>WA 391.4 - CUSTOMER INFORMATION SYS</t>
  </si>
  <si>
    <t>WA 394 - TOOLS - SHOP &amp; GARAGE EQUI</t>
  </si>
  <si>
    <t>WA 397.1 - MOBILE</t>
  </si>
  <si>
    <t>WA 397.2 - OTHER THAN MOBILE &amp; TELE</t>
  </si>
  <si>
    <t>WA 397.3 - TELEMETERING - OTHER</t>
  </si>
  <si>
    <t>WA 397.5 - TELEPHONE EQUIPMENT</t>
  </si>
  <si>
    <t>WA 398.4 INSTALLED IN LEASED BUILDI</t>
  </si>
  <si>
    <t>WA NO Utility account in Lawson Ass</t>
  </si>
  <si>
    <t>WA 392 - TRANSPORTATION EQUIPMENT</t>
  </si>
  <si>
    <t>WA 396 - POWER OPERATED EQUIPMENT</t>
  </si>
  <si>
    <t>WA 12104</t>
  </si>
  <si>
    <t>State Allocation Factors</t>
  </si>
  <si>
    <t>System</t>
  </si>
  <si>
    <t>Washington</t>
  </si>
  <si>
    <t>Oregon</t>
  </si>
  <si>
    <t>Customers</t>
  </si>
  <si>
    <t>Total Customers</t>
  </si>
  <si>
    <t xml:space="preserve">   September 2006</t>
  </si>
  <si>
    <t xml:space="preserve">   September 2007</t>
  </si>
  <si>
    <t xml:space="preserve">   Average</t>
  </si>
  <si>
    <t xml:space="preserve">      % of System</t>
  </si>
  <si>
    <t>Residential Customers</t>
  </si>
  <si>
    <t xml:space="preserve">   % of System</t>
  </si>
  <si>
    <t>Commercial Customers</t>
  </si>
  <si>
    <t>Industrial Customers</t>
  </si>
  <si>
    <t xml:space="preserve">The Dalles </t>
  </si>
  <si>
    <t>Portland / Vancouver</t>
  </si>
  <si>
    <t>Portland / Vancouver Commercial</t>
  </si>
  <si>
    <t>Volumes - 12 Months Ended 09/30/07</t>
  </si>
  <si>
    <t>Firm Delivered</t>
  </si>
  <si>
    <t>Sales Volumes</t>
  </si>
  <si>
    <t>Sendout Volumes</t>
  </si>
  <si>
    <t>NW Natural</t>
  </si>
  <si>
    <t>3-factor formula (simple average)</t>
  </si>
  <si>
    <t>Gross Plant Directly Assigned</t>
  </si>
  <si>
    <t>Number of Employees Directly Assigned</t>
  </si>
  <si>
    <t>Number of Customers</t>
  </si>
  <si>
    <t xml:space="preserve">   Average </t>
  </si>
  <si>
    <t>Derivation of factor for 3-factor - Gross Plant Directly Assigned</t>
  </si>
  <si>
    <t>September 30, 2007</t>
  </si>
  <si>
    <t>Intangible - Other</t>
  </si>
  <si>
    <t>Production</t>
  </si>
  <si>
    <t>Transmission</t>
  </si>
  <si>
    <t>Distribution</t>
  </si>
  <si>
    <t>Total Gross Plant Directly Assigned</t>
  </si>
  <si>
    <t>September 30, 2006</t>
  </si>
  <si>
    <t>Allocation Factors - All in Washington %'s</t>
  </si>
  <si>
    <t>Summary</t>
  </si>
  <si>
    <t>Customers-all</t>
  </si>
  <si>
    <t>Customers-Res</t>
  </si>
  <si>
    <t>Customers-Com</t>
  </si>
  <si>
    <t>Customers-Ind</t>
  </si>
  <si>
    <t>Customers-The Dalles</t>
  </si>
  <si>
    <t>3-factor</t>
  </si>
  <si>
    <t>ok</t>
  </si>
  <si>
    <t xml:space="preserve">In service date </t>
  </si>
  <si>
    <t>SMPE</t>
  </si>
  <si>
    <t>Dec 2006 reserve for 33 mil</t>
  </si>
  <si>
    <t>monthly reserve for 33 mil</t>
  </si>
  <si>
    <t>Oregon General</t>
  </si>
  <si>
    <t>firm volumes</t>
  </si>
  <si>
    <t>sales volumes</t>
  </si>
  <si>
    <t>sendout volumes</t>
  </si>
  <si>
    <t>sales/sendout volumes</t>
  </si>
  <si>
    <t>Customers port/van</t>
  </si>
  <si>
    <t>Customers port/van 80%</t>
  </si>
  <si>
    <t>Customers port/van com</t>
  </si>
  <si>
    <t>Payroll</t>
  </si>
  <si>
    <t>Admin Tran</t>
  </si>
  <si>
    <t>Employee Cost</t>
  </si>
  <si>
    <t>Regulatory</t>
  </si>
  <si>
    <t>Telemetering</t>
  </si>
  <si>
    <t>Direct-Wa</t>
  </si>
  <si>
    <t>Direct-Or</t>
  </si>
  <si>
    <t>Gross plant direct assign</t>
  </si>
  <si>
    <t>Depreciation</t>
  </si>
  <si>
    <t>Rate Base</t>
  </si>
  <si>
    <t>Washington Rate Case</t>
  </si>
  <si>
    <t>Test Year Based on Twelve Months Ended September 30, 2007</t>
  </si>
  <si>
    <t>WASHINGTON GROSS PLANT</t>
  </si>
  <si>
    <t>OREGON GROSS PLANT</t>
  </si>
  <si>
    <t>Gross Plant</t>
  </si>
  <si>
    <t>Allocation Method</t>
  </si>
  <si>
    <t>Intangible</t>
  </si>
  <si>
    <t>Software</t>
  </si>
  <si>
    <t>Other</t>
  </si>
  <si>
    <t>Direct</t>
  </si>
  <si>
    <t>General</t>
  </si>
  <si>
    <t>3-Factor &amp; Specific</t>
  </si>
  <si>
    <t>Storage and storage transmission</t>
  </si>
  <si>
    <t>Firm Delivered Volumes</t>
  </si>
  <si>
    <t>CNG and LNG</t>
  </si>
  <si>
    <t>3-Factor</t>
  </si>
  <si>
    <t xml:space="preserve">   Total Gross Plant</t>
  </si>
  <si>
    <t>Accumulated Depreciation</t>
  </si>
  <si>
    <t xml:space="preserve">   Total Accumulated Depreciation</t>
  </si>
  <si>
    <t>Storage Gas</t>
  </si>
  <si>
    <t>Customer Advances</t>
  </si>
  <si>
    <t>Water Heater Program</t>
  </si>
  <si>
    <t>Leasehold Improvements</t>
  </si>
  <si>
    <t>Direct &amp; 3-Factor</t>
  </si>
  <si>
    <t>Deferred Taxes</t>
  </si>
  <si>
    <t>State</t>
  </si>
  <si>
    <t>Federal</t>
  </si>
  <si>
    <t>gross plant split</t>
  </si>
  <si>
    <t>Total Rate Base - November 2006</t>
  </si>
  <si>
    <t>SYSTEM</t>
  </si>
  <si>
    <t>Last Year</t>
  </si>
  <si>
    <t>This Year</t>
  </si>
  <si>
    <t>Amounts</t>
  </si>
  <si>
    <t>Actuals</t>
  </si>
  <si>
    <t>*ACCOUNTING UNIT</t>
  </si>
  <si>
    <t>*ACTIVITY</t>
  </si>
  <si>
    <t>*ACCOUNT CATEGORY</t>
  </si>
  <si>
    <t>*ACCOUNT</t>
  </si>
  <si>
    <t>Y-T-D(Sep)</t>
  </si>
  <si>
    <t>Y-T-D(Oct)</t>
  </si>
  <si>
    <t>Y-T-D(Nov)</t>
  </si>
  <si>
    <t>Y-T-D(Dec)</t>
  </si>
  <si>
    <t>Y-T-D(Jan)</t>
  </si>
  <si>
    <t>Y-T-D(Feb)</t>
  </si>
  <si>
    <t>Y-T-D(Mar)</t>
  </si>
  <si>
    <t>General Plant - Land</t>
  </si>
  <si>
    <t>Wash with allocation of system amounts</t>
  </si>
  <si>
    <t>Account</t>
  </si>
  <si>
    <t>Amount</t>
  </si>
  <si>
    <t>Ore</t>
  </si>
  <si>
    <t>Wash</t>
  </si>
  <si>
    <t>Sys</t>
  </si>
  <si>
    <t>Factor</t>
  </si>
  <si>
    <t>GENERAL PLANT - ALBANY SC LAND Total</t>
  </si>
  <si>
    <t>x</t>
  </si>
  <si>
    <t>GENERAL PLANT - ANDERSON BUILDING LAND Total</t>
  </si>
  <si>
    <t>GENERAL PLANT - ASTORIA SC LAND Total</t>
  </si>
  <si>
    <t>GENERAL PLANT - BLOCK 14 LAND Total</t>
  </si>
  <si>
    <t>GENERAL PLANT - BLOCK 15 LAND Total</t>
  </si>
  <si>
    <t>GENERAL PLANT - BLOCK 16 LAND Total</t>
  </si>
  <si>
    <t>GENERAL PLANT - BLOCK 17 LAND Total</t>
  </si>
  <si>
    <t>GENERAL PLANT - BLOCK 23 LAND Total</t>
  </si>
  <si>
    <t>GENERAL PLANT - BLOCK 24 LAND Total</t>
  </si>
  <si>
    <t>GENERAL PLANT - DUNDEE PROPERTY Total</t>
  </si>
  <si>
    <t>GENERAL PLANT - EUGENE GAS PLANT LAND Total</t>
  </si>
  <si>
    <t>GENERAL PLANT - EUGENE SC - GOOD PASTURE RD LAND Total</t>
  </si>
  <si>
    <t>GENERAL PLANT - GASCO LAND Total</t>
  </si>
  <si>
    <t>GENERAL PLANT - HEALY HEIGHTS LAND Total</t>
  </si>
  <si>
    <t>GENERAL PLANT - LINCOLN SC LAND Total</t>
  </si>
  <si>
    <t>GENERAL PLANT - MT SCOTT SERVICE CENTER LAND Total</t>
  </si>
  <si>
    <t>GENERAL PLANT - NORTHEAST SC LAND Total</t>
  </si>
  <si>
    <t>Customer - Portland/Van</t>
  </si>
  <si>
    <t>GENERAL PLANT - OPERA HOUSE LAUNDRY LAND Total</t>
  </si>
  <si>
    <t>GENERAL PLANT - SALEM RADIO STA LAND Total</t>
  </si>
  <si>
    <t>GENERAL PLANT - SC LAND Total</t>
  </si>
  <si>
    <t>GENERAL PLANT - SE 9TH AND DIVISION LAND Total</t>
  </si>
  <si>
    <t>GENERAL PLANT - SOUTH CENTER LAND Total</t>
  </si>
  <si>
    <t>GENERAL PLANT - SUNSET SERVICE CENTER LAND Total</t>
  </si>
  <si>
    <t>GENERAL PLANT - TUALATIN SC LAND Total</t>
  </si>
  <si>
    <t>GENERAL PLANT - UNION GOSPEL MISSION LAND Total</t>
  </si>
  <si>
    <t>ONE PACIFIC SQUARE - Buildings Total</t>
  </si>
  <si>
    <t>OR Conversion Total</t>
  </si>
  <si>
    <t>WA Conversion Total</t>
  </si>
  <si>
    <t xml:space="preserve">   Total</t>
  </si>
  <si>
    <t>Total % of Plant amount</t>
  </si>
  <si>
    <t>General Plant - Structures</t>
  </si>
  <si>
    <t>ALBANY - Buildings LEASED LAND Total</t>
  </si>
  <si>
    <t>ALBANY SHOP - Buildings Total</t>
  </si>
  <si>
    <t>Appliance Center - Exley Building Buildings Total</t>
  </si>
  <si>
    <t>ASTORIA SERVICE CENTER - BUILDINGS Total</t>
  </si>
  <si>
    <t>CENTRAL PARKING LOT  Total</t>
  </si>
  <si>
    <t>CENTRAL SERVICE CENTER - BUILIDINGS 
STATION E SVC CENTER Total</t>
  </si>
  <si>
    <t>Coos Bay District Mass Total</t>
  </si>
  <si>
    <t>Eugene Office Buildings Total</t>
  </si>
  <si>
    <t>Eugene Office Buildings - OLD Total</t>
  </si>
  <si>
    <t>GARAGE AT GASCO - Buildings Total</t>
  </si>
  <si>
    <t>GARAGE BUILDINGS - Buildings Total</t>
  </si>
  <si>
    <t>GASCO DOCKS - GENERAL PLANT Total</t>
  </si>
  <si>
    <t>GASCO OFFICE BUILDING - Buildings Total</t>
  </si>
  <si>
    <t>GASCO STRUCTURES Total</t>
  </si>
  <si>
    <t>GASOLINE STATION STR - Buildings Total</t>
  </si>
  <si>
    <t>GENERAL PLANT STRUCTURES AND IMPROVEMENTS - Buildings Total</t>
  </si>
  <si>
    <t>Lincoln City Disctrict Mass Total</t>
  </si>
  <si>
    <t>Lincoln City Service Center Buildings Total</t>
  </si>
  <si>
    <t>Mt. Scott Service Center Buildings Total</t>
  </si>
  <si>
    <t>N G B NW FLANDERS - Buildings Total</t>
  </si>
  <si>
    <t>One Pacific Square Total</t>
  </si>
  <si>
    <t>PARKING STR BLOCK 14 - Buildings Total</t>
  </si>
  <si>
    <t>PARKING STR BLOCK 15 - Buildings Total</t>
  </si>
  <si>
    <t>PARKING STR BLOCK 16 - Buildings Total</t>
  </si>
  <si>
    <t>PARKING STR BLOCK 17 - Buildings Total</t>
  </si>
  <si>
    <t>PARKING STR BLOCK 24 - Buildings Total</t>
  </si>
  <si>
    <t>Parkrose Service Center Buildings Total</t>
  </si>
  <si>
    <t>SALEM PLANT OLD - Buildings Total</t>
  </si>
  <si>
    <t>SALEM SERVICE CENTER - Buildings Total</t>
  </si>
  <si>
    <t>South Calvin Creek 31-34-65 Total</t>
  </si>
  <si>
    <t>South Center Service Center Buildings Total</t>
  </si>
  <si>
    <t>Sunset Service Center Buildings Total</t>
  </si>
  <si>
    <t>The Dalles Shop Buildings Total</t>
  </si>
  <si>
    <t>Customers - The Dalles</t>
  </si>
  <si>
    <t>TUALATIN SERVICE CENTER -Buildings Total</t>
  </si>
  <si>
    <t>Y-T-D(Apr)</t>
  </si>
  <si>
    <t>Y-T-D(May)</t>
  </si>
  <si>
    <t>Y-T-D(Jun)</t>
  </si>
  <si>
    <t>Y-T-D(Jul)</t>
  </si>
  <si>
    <t>Y-T-D(Aug)</t>
  </si>
  <si>
    <t>NW NATURAL</t>
  </si>
  <si>
    <t>Activity</t>
  </si>
  <si>
    <t>Account Category</t>
  </si>
  <si>
    <t>101000UTIL PLANT IN SVCE</t>
  </si>
  <si>
    <t>105000PROP HELD/FUT USE</t>
  </si>
  <si>
    <t>106000COMPL CONST NOT CLAS</t>
  </si>
  <si>
    <t>106005 COMPLETED CONST NOT CLASSIFIED - NON UTILITY</t>
  </si>
  <si>
    <t>107000CONST WORK IN PROGR</t>
  </si>
  <si>
    <t>108001 RWIP-REMOVAL-B CHARGES</t>
  </si>
  <si>
    <t>108002 SWIP-SALV UTILITY PLANT C CHARGE</t>
  </si>
  <si>
    <t>108003 SWIP-SALV TRANSP C CHARGES</t>
  </si>
  <si>
    <t>108004 SWIP-SALV POWER EQUIP C CHARGE</t>
  </si>
  <si>
    <t>108011DEP PROV-UTIL PLANT</t>
  </si>
  <si>
    <t>108012DEP PROV-TRANS EQUIP</t>
  </si>
  <si>
    <t>108015DEP PROV-POWER EQUIP</t>
  </si>
  <si>
    <t>117001GAS STORED UNDRGRD-BRUER/FLORA</t>
  </si>
  <si>
    <t>117002GAS STORED UNDRGRD-AL'S POOL</t>
  </si>
  <si>
    <t>117003GAS STORED UNDRGRD-BUSCH-MIST</t>
  </si>
  <si>
    <t>117004GAS STORED UNDRGRD-ADAMS-MIST</t>
  </si>
  <si>
    <t>117005GAS STORED UNDRGRD-REICHHOLD</t>
  </si>
  <si>
    <t>117006 GAS STORED UNDRGRD-SO CALVIN</t>
  </si>
  <si>
    <t>0</t>
  </si>
  <si>
    <t>117007 GAS STORED UNDGRRD-SCHLKR</t>
  </si>
  <si>
    <t>117008 GAS STORED UNDRGRD-NEWTON</t>
  </si>
  <si>
    <t>121001NON-UTIL PROP-DOCK</t>
  </si>
  <si>
    <t>121002NON-UTIL PROP-LAND</t>
  </si>
  <si>
    <t>121003NON-UTIL PROP-OIL ST</t>
  </si>
  <si>
    <t>121007NON-UTIL PROP-APPL CTR HW/SW</t>
  </si>
  <si>
    <t>121008NON-UTIL PROP-STORAGE BUSINESS</t>
  </si>
  <si>
    <t>121044 NON-UTIL PROP-GARDEN BLOC</t>
  </si>
  <si>
    <t>121045 NON-UTIL PROP-MISC</t>
  </si>
  <si>
    <t>121107CONST WORK IN PROGRESS</t>
  </si>
  <si>
    <t>121117 GAS STORED UNDRGRD-ST HELENS</t>
  </si>
  <si>
    <t>122027DEP PROV-DOCK/OIL TK</t>
  </si>
  <si>
    <t>122028DEP PROV-INT STOR</t>
  </si>
  <si>
    <t>123016INVEST IN NNG FINL</t>
  </si>
  <si>
    <t>123030 INVEST IN NW ENERGY 123030</t>
  </si>
  <si>
    <t>124005STOCK INV-CECC MEMB</t>
  </si>
  <si>
    <t>124050INITIAL INVESTMENT</t>
  </si>
  <si>
    <t>124058 COMPRESSOR LEASED TO OTHERS</t>
  </si>
  <si>
    <t>124059 INVEST - PALOMAR PIPELINE</t>
  </si>
  <si>
    <t>124060 DEFERRED COSTS</t>
  </si>
  <si>
    <t>124062 INVEST - GILL RANCH</t>
  </si>
  <si>
    <t>124099N/R - LONG TERM</t>
  </si>
  <si>
    <t>124100 CSV FUND I &amp; II</t>
  </si>
  <si>
    <t>124101 CSV FUND III</t>
  </si>
  <si>
    <t>124102 CSV RTMNT FUND</t>
  </si>
  <si>
    <t>124103 CSV COLI 1988 POLICIES</t>
  </si>
  <si>
    <t>124104 CSV COLI 1990 PLAN</t>
  </si>
  <si>
    <t>124107 CSV EDC 1990</t>
  </si>
  <si>
    <t>124108 CSV ESRIP MCG</t>
  </si>
  <si>
    <t>124109 CSV ESRIP TODD</t>
  </si>
  <si>
    <t>131001CASH - WELLS FARGO GENERAL</t>
  </si>
  <si>
    <t>131006CASH - BANK OF AMERICA</t>
  </si>
  <si>
    <t>131012CASH - FIRST INDEPENDENT WASH</t>
  </si>
  <si>
    <t>131020CASH - BANK OF ASTORIA</t>
  </si>
  <si>
    <t>131024CASH - BANK OF THE WEST</t>
  </si>
  <si>
    <t>131032CASH - BIDWELL- INVESTMENT</t>
  </si>
  <si>
    <t>131040 US BANK 2901 - REMITTANCE PROCESSING</t>
  </si>
  <si>
    <t>131041 US BANK 2919 - ELECTRONIC RECEIVABLES</t>
  </si>
  <si>
    <t>131042 US BANK 2927 - SECURE ELECTRONIC</t>
  </si>
  <si>
    <t>131044 US BANK 9971 - ONLINE RESOURCES</t>
  </si>
  <si>
    <t>131045 US BANK 2950 - CONCENTRATION</t>
  </si>
  <si>
    <t>131051CASH - WELLS - PAYROLL</t>
  </si>
  <si>
    <t>131052 CASH - WELLS - LAWSON AP</t>
  </si>
  <si>
    <t>131053CASH - WELLS - WORKERS COMP</t>
  </si>
  <si>
    <t>131999RECLASS - O/S CHECKS</t>
  </si>
  <si>
    <t>134036MISC DEP - FUND I/II</t>
  </si>
  <si>
    <t>135002WKING FUNDS-EXP ADV</t>
  </si>
  <si>
    <t>135101 - WORKING FUNDS - ALBANY - T HENDRIE</t>
  </si>
  <si>
    <t>135102 WKING FUNDS - ALBANY - HENDRIE</t>
  </si>
  <si>
    <t>135103 WORKING FUNDS - PAYMENT PROCESSING - J HILL</t>
  </si>
  <si>
    <t>135104 WORKING FUNDS - CES</t>
  </si>
  <si>
    <t>135105 WORKING FUNDS - LOBBY VOUCHER J HILL</t>
  </si>
  <si>
    <t>135106 WORKING FUNDS - THE DALLES - HOLMGRUN</t>
  </si>
  <si>
    <t>135108 WORKING FUNDS - EUGENE - MUCH</t>
  </si>
  <si>
    <t>135109 WORKING FUNDS - GAS SUPPLY - GLENN</t>
  </si>
  <si>
    <t>135110 WORKING FUNDS - TUALATIN - JORDAN</t>
  </si>
  <si>
    <t>135111 WORKING FUNDS - GEN MAINT - SHANBECK</t>
  </si>
  <si>
    <t>135112 WORKING FUNDS - LAND - HORDICHOKE</t>
  </si>
  <si>
    <t>135113 WORKING FUNDS - LINCOLN CITY - STUHR</t>
  </si>
  <si>
    <t>135114 WORKING FUNDS - MARKETING - DOLEZAL</t>
  </si>
  <si>
    <t>135116 WORKING FUNDS - PRESIDENT - M WALD</t>
  </si>
  <si>
    <t>135117 WORKING FUNDS - SALEM - GENT</t>
  </si>
  <si>
    <t>135118 WORKING FUNDS - TUALATIN</t>
  </si>
  <si>
    <t>135119 WORKING FUNDS - HR - PROEBSTEL</t>
  </si>
  <si>
    <t>135121 WORKING FUNDS - APPL CTR - PITTS</t>
  </si>
  <si>
    <t>135122 WORKING FUNDS - APPL CTR - PITTS</t>
  </si>
  <si>
    <t>135124 WORKING FUNDS - LOBBY CHANGE - HILL</t>
  </si>
  <si>
    <t>135125 WORKING FUNDS - SAFETY - CAMMERILLO</t>
  </si>
  <si>
    <t>135128 WORKING FUNDS - SHAREHOLDER SERVICES - WILLIAMS</t>
  </si>
  <si>
    <t>135131 WORKING FUNDS - S. CENTER - NELSON</t>
  </si>
  <si>
    <t>135133 WORKING FUNDS - PAC ONE SQUARE - JORDAN</t>
  </si>
  <si>
    <t>135134 WORKING FUNDS - WILLBANKS - S. HENDRICK</t>
  </si>
  <si>
    <t>135135 WKING FUNDS - ENG - D. PAZ</t>
  </si>
  <si>
    <t>135136 WORKING FUNDS COOS BAY</t>
  </si>
  <si>
    <t>135137 WKING FUNDS-VEHICLE REGIST</t>
  </si>
  <si>
    <t>136002TEMP CASH INVEST</t>
  </si>
  <si>
    <t>136032 TEMP CASH INVEST MARKET SECURITIES</t>
  </si>
  <si>
    <t>136050 NW RES FED CRED UN - CASH DEPS</t>
  </si>
  <si>
    <t>136100  US BANK-OLGA INVEST ACCT</t>
  </si>
  <si>
    <t>136104  US BANK-OLIEE INVEST ACCT</t>
  </si>
  <si>
    <t>136201 BANK OF THE WEST ADAMS/CASCADE</t>
  </si>
  <si>
    <t>136205 BANK OF THE WEST - MIST LEASE</t>
  </si>
  <si>
    <t>142001A/R-SERVICE</t>
  </si>
  <si>
    <t>142011A/R-WEATHERIZATION</t>
  </si>
  <si>
    <t>142101A/R-COMMERCIAL</t>
  </si>
  <si>
    <t>142102A/R-INDUSTRIAL FIRM</t>
  </si>
  <si>
    <t>142103A/R-INDUSTRIAL INT</t>
  </si>
  <si>
    <t>142106OTHER A/R-ORDER 636</t>
  </si>
  <si>
    <t>142107A/R GST TAX PAID</t>
  </si>
  <si>
    <t>143001A/R-GENERAL</t>
  </si>
  <si>
    <t>143003ACCOUNTS REC-DAMAGES</t>
  </si>
  <si>
    <t>143006A/R-GAP</t>
  </si>
  <si>
    <t>143007A/R-401K OVERFUNDING</t>
  </si>
  <si>
    <t>143008A/R-INSURANCE RECOV</t>
  </si>
  <si>
    <t>143009A/R OTHER</t>
  </si>
  <si>
    <t>143011  A/R - INTERSTATE STORAGE</t>
  </si>
  <si>
    <t>143014 AR CASH RECEIVED NOT APPLIED</t>
  </si>
  <si>
    <t>143020 A/R - PGE METER READERS</t>
  </si>
  <si>
    <t>143025 A/R LIFE INSURANCE</t>
  </si>
  <si>
    <t>144011PROV-UNCOLL RESIDEN</t>
  </si>
  <si>
    <t>144012PROV-UNCOLL COMMER</t>
  </si>
  <si>
    <t>144013PROV-UNCOLL IND FIRM</t>
  </si>
  <si>
    <t>144014PROV-UNCOLL IND INT</t>
  </si>
  <si>
    <t>144020 PROV-UNCOLL UNBILLED REVENUE</t>
  </si>
  <si>
    <t>144021 PROV-UNCOLL UNBILLED REV-WARM</t>
  </si>
  <si>
    <t>146016A/R ASSOC-NNG FINANCE</t>
  </si>
  <si>
    <t>146030 A/R ASSOC CO - NW ENERGY</t>
  </si>
  <si>
    <t>146096A/R TAXES-NNG FINANCE</t>
  </si>
  <si>
    <t>154001MAT &amp; SUPPLIES-GEN</t>
  </si>
  <si>
    <t>154002CNG COMPRESSORS</t>
  </si>
  <si>
    <t>154003PURCHASED APPL-PTLD-APPL CTR</t>
  </si>
  <si>
    <t>154005MAT &amp; SUPP-GAR TOOLS</t>
  </si>
  <si>
    <t>154007MAT &amp; SUPPLIES-GARAGE</t>
  </si>
  <si>
    <t>154009 INVENTORY DEFAULT OFFSET</t>
  </si>
  <si>
    <t>154010MAT &amp; SUPPLIES-POSTAGE</t>
  </si>
  <si>
    <t>154013MAT &amp; SUP - EXEC POSTAGE</t>
  </si>
  <si>
    <t>154039 INVENTORY RESERVE</t>
  </si>
  <si>
    <t>154040MAT &amp; SUPPLIES-ODORANT</t>
  </si>
  <si>
    <t>154042DEMO APPL-LINC CITY</t>
  </si>
  <si>
    <t>154047DEMO APPL-THE DALLES</t>
  </si>
  <si>
    <t>154048DEMO APPL-ASTORIA</t>
  </si>
  <si>
    <t>154050OFFICE SUPPLIES</t>
  </si>
  <si>
    <t>154071MAT &amp; SUPP-DIESEL AUTO# 2</t>
  </si>
  <si>
    <t>154073MAT &amp; SUPP-UNLEADED GASOLINE</t>
  </si>
  <si>
    <t>154085 MAT &amp; SUPP-SMPE</t>
  </si>
  <si>
    <t>163001STORES EXP-UNDIST</t>
  </si>
  <si>
    <t>163002STORES EXP-INV ADJ</t>
  </si>
  <si>
    <t>163003STORES EXP-FREIGHT</t>
  </si>
  <si>
    <t>163005 PURCHASING VARIANCE</t>
  </si>
  <si>
    <t>164012UNDRGR STR MIST BRUER/FLORA/AL</t>
  </si>
  <si>
    <t>164016UNDRGR STOR-J P. 2F</t>
  </si>
  <si>
    <t>164021LNG STORAGE-GASCO</t>
  </si>
  <si>
    <t>164022LNG STORAGE-PLYMOUTH LS-1</t>
  </si>
  <si>
    <t>164023LNG STORAGE-NEWPORT</t>
  </si>
  <si>
    <t>165001PREPMTS-A/P INVOICES</t>
  </si>
  <si>
    <t>165007 PREPMTS- LOC FEE</t>
  </si>
  <si>
    <t>165008PREPMTS-NOTE DISC</t>
  </si>
  <si>
    <t>165009PREPMTS-NETWORK SOFTWARE</t>
  </si>
  <si>
    <t>165010PREPMTS-MAINFRAME SOFTWARE</t>
  </si>
  <si>
    <t>165011PREPMTS-PROP TAXES</t>
  </si>
  <si>
    <t>165012PREPMTS-OTHER TAXES</t>
  </si>
  <si>
    <t>165018NT DESKTOP SYSTEMS</t>
  </si>
  <si>
    <t>165020PREPMTS-NETWORK OPERATING</t>
  </si>
  <si>
    <t>165031PREPMTS-INSURANCE</t>
  </si>
  <si>
    <t>165070PREPMTS-MISC</t>
  </si>
  <si>
    <t>165101PREPMTS-DIR RTMT BENEFITS</t>
  </si>
  <si>
    <t>165130PREPMTS-NPC DEM CHGE</t>
  </si>
  <si>
    <t>165131PREPMTS-DEC-NOV DEM EQ ADJ</t>
  </si>
  <si>
    <t>165403 PREPAID CONSV CREDIT 2003</t>
  </si>
  <si>
    <t>165404 PREPAID CONSV CREDIT 2004</t>
  </si>
  <si>
    <t>172001RENT REC-UTIL PROP</t>
  </si>
  <si>
    <t>172002RENT REC-NON-UTIL PROP</t>
  </si>
  <si>
    <t>173001ACCRUED REVENUES    UNBILLED</t>
  </si>
  <si>
    <t>173003 ACCRUED REV UNBILLED - WARM</t>
  </si>
  <si>
    <t>174002 INVESTMENT IN VANC LAND</t>
  </si>
  <si>
    <t>174003 NON-REG AIRCRAFT-LEASE REC</t>
  </si>
  <si>
    <t>174004 NON-REG AIRCRAFT-LSE RES VAL</t>
  </si>
  <si>
    <t>174005 NON-REG AIRCRAFT-UNEARNED REV</t>
  </si>
  <si>
    <t>174006 DEF INC TAX-N UTIL-AIRCRAFT-FED</t>
  </si>
  <si>
    <t>174007 DEFD INV TAX CREDIT-AIRCRAFT</t>
  </si>
  <si>
    <t>181026UNAMT DEBT DIS 9.05%-2021</t>
  </si>
  <si>
    <t>181067UNAMT DEBT DIS 6.50%-2008,7-30</t>
  </si>
  <si>
    <t>181072UNAMT DEBT DIS 8.26%-2014,9-21</t>
  </si>
  <si>
    <t>181073UNAMT DEBT DIS 8.31%-2019,9-21</t>
  </si>
  <si>
    <t>181074UNAMT DEBT DIS 6.52%-2025,12-1</t>
  </si>
  <si>
    <t>181075UNAMT DEBT DIS 7.05%-26 10-15</t>
  </si>
  <si>
    <t>181076UNAMT DEBT DIS 7.00%-27 05-21</t>
  </si>
  <si>
    <t>181077UNAMT DEBT DIS 6.80% 27 05-21</t>
  </si>
  <si>
    <t>181078UNAMT DEBT DIS 7.00%-17 08-01</t>
  </si>
  <si>
    <t>181079UNAMT DEBT DIS 6.65%-27 10-10</t>
  </si>
  <si>
    <t>181080UNAMT DEBT DIS 6.60%-18 03-16</t>
  </si>
  <si>
    <t>181081UNAMT DEBT DIS 6.65%-28 06-01</t>
  </si>
  <si>
    <t>181085UNAMT DEBT DIS 7.63%-19 12-09</t>
  </si>
  <si>
    <t>181086UNAMT DEBT DIS 7.74%-30 08-29</t>
  </si>
  <si>
    <t>181087UNAMT DEBT DIS 7.85%-30 09-01</t>
  </si>
  <si>
    <t>181088UNAMT DEBT DIS 7.72%-25 09-01</t>
  </si>
  <si>
    <t>181089UNAMT DEBT DIS 7.45%-10 12-01</t>
  </si>
  <si>
    <t>181091 UNAMT DEBT DISC 6.05</t>
  </si>
  <si>
    <t>NCS updated 01/09/08</t>
  </si>
  <si>
    <t>181092 UNAMT DEBT DIS 6.31% - 03-07</t>
  </si>
  <si>
    <t>181093 UNAMT DEBT DIS 7.13% - 03-12</t>
  </si>
  <si>
    <t>181094 UNAMT DEBT DIS 5.82% - 09</t>
  </si>
  <si>
    <t>181095  UNAMT DEBT DISC 5.66% - 02-33</t>
  </si>
  <si>
    <t>181097 UNAMT DEBT DISC 5.62%,11-2023</t>
  </si>
  <si>
    <t>181098 UNAMT DEBT DIS 4.11%, 11-2010</t>
  </si>
  <si>
    <t>181099 UNAMT DEBT DISC 4.70%, 06-2015</t>
  </si>
  <si>
    <t>181100 UNAMT DEBT DISC 5.25%, 06-2035</t>
  </si>
  <si>
    <t>181101 UNAMT DEBT DISC 5.15%, 12-2016</t>
  </si>
  <si>
    <t>181500 UNAMT DEBT EXP LINE OF CREDIT</t>
  </si>
  <si>
    <t>181999 2004 SHELF REGISTRATION EXPENSES</t>
  </si>
  <si>
    <t>183002PRELIMINARY SURVEYS</t>
  </si>
  <si>
    <t>183003 PRELIM SURVEYS-GILL RANCH</t>
  </si>
  <si>
    <t>184000CLEARING</t>
  </si>
  <si>
    <t>184100 CLEARING - MULT CNTY TAX</t>
  </si>
  <si>
    <t>184200 CLEARING - MC TAX REFUND</t>
  </si>
  <si>
    <t>184300 AR CASH CLEARING ACCOUNT</t>
  </si>
  <si>
    <t>184900 ACCOUNT ADJUSTMENTS</t>
  </si>
  <si>
    <t>186001THE DALLES LEASEHOLD IMP</t>
  </si>
  <si>
    <t>186002OPS LEASEHOLD IMPR</t>
  </si>
  <si>
    <t>186003AMT - THE DALLES LSEHLD IMP</t>
  </si>
  <si>
    <t>186004AMORT-OPS-LEASEHOLD IMP</t>
  </si>
  <si>
    <t>186005NON-UTILITY LEASEHOLD IMP</t>
  </si>
  <si>
    <t>186006AMT OF NON-UTILITY LEASE IMP</t>
  </si>
  <si>
    <t>186008VANCOUVER LEASEHOLD IMPROV</t>
  </si>
  <si>
    <t>186009AMORT - VANCOUVER LEASE IMPROV</t>
  </si>
  <si>
    <t>186011ODD-EXEMPT VACATION ACCRUAL</t>
  </si>
  <si>
    <t>186012ALBANY LEASEHOLD IMPROVEMENTS</t>
  </si>
  <si>
    <t>186013AMORT - ALBANY LEASE IMPROV</t>
  </si>
  <si>
    <t>186016FAS 109 DFED ASSET</t>
  </si>
  <si>
    <t>186017 COOS BAY LEASEHOLD IMPROV</t>
  </si>
  <si>
    <t>186018 AMORT - COOS BAY LEASEHOLD</t>
  </si>
  <si>
    <t>186024 VANC LEASE NE 112TH</t>
  </si>
  <si>
    <t>186025 AMORT - VANC LEASE NE 112TH</t>
  </si>
  <si>
    <t>186026 OPS LEASEHOLD IMPROVEMENTS</t>
  </si>
  <si>
    <t>186028 AMORT - OPS LEASEHOLD IMPROVEMENTS</t>
  </si>
  <si>
    <t>186042 ALBANY LEASEHOLD IMPROVEMENTS</t>
  </si>
  <si>
    <t>186043 AMORT - ALB LEASEHOLD IMPR</t>
  </si>
  <si>
    <t>186140ENVIR INV-GASCO</t>
  </si>
  <si>
    <t>186143ENVIR INV-WACKER</t>
  </si>
  <si>
    <t>186144 ENVIR INV - PORTLAND HARBOR</t>
  </si>
  <si>
    <t>186145 2003 ENVIR INV-GASCO</t>
  </si>
  <si>
    <t>186146 2003 ENVIR INV-EUGENE</t>
  </si>
  <si>
    <t>186147 2003 ENVIR INV-WACKER</t>
  </si>
  <si>
    <t>186148 2003 ENVIR INV-PORTLAND HARBOR</t>
  </si>
  <si>
    <t>186149 2003 ENVIR INV-FRONT ST PDX G</t>
  </si>
  <si>
    <t>186151 TAR BODY EARLY ACTION</t>
  </si>
  <si>
    <t>186152 OREGON STEEL MILLS</t>
  </si>
  <si>
    <t>186153 CENTRAL SERVICE CENTER</t>
  </si>
  <si>
    <t>186203UNBILLED REVENUE INCREMENT-OR</t>
  </si>
  <si>
    <t>186221TEMP HOLDING-RATES</t>
  </si>
  <si>
    <t>186229DEF OREGON TAX KICKER</t>
  </si>
  <si>
    <t>186231AMORT DSM LOST MARGIN</t>
  </si>
  <si>
    <t>186248 OR DEFERRED WARM</t>
  </si>
  <si>
    <t>186260 DEF REG REC - ENVIRONMENTAL</t>
  </si>
  <si>
    <t>186267 AMORT COOS BAY DEFERRAL</t>
  </si>
  <si>
    <t>186269 AMORT WEST LINN DEFERRAL</t>
  </si>
  <si>
    <t>186270 OR COMMERCIAL DECOUPLING DEFERRAL</t>
  </si>
  <si>
    <t>186271 OR COMMERCIAL DECOUPLING AMORT</t>
  </si>
  <si>
    <t>186275 DECOUPLING DEFERRAL</t>
  </si>
  <si>
    <t>186276 INTERVENER FUNDING</t>
  </si>
  <si>
    <t>186277 AMORT OR DECOUPLING</t>
  </si>
  <si>
    <t>186278 NWIGU INTERVENOR MATCHING FUND</t>
  </si>
  <si>
    <t>186286 AMORT - CUB INTERVENER MATCHING FUND</t>
  </si>
  <si>
    <t>186288 AMORT - NWIGU INTERVENER MATCHING FUND</t>
  </si>
  <si>
    <t>186291 IMP REFUND DEFERRAL</t>
  </si>
  <si>
    <t>186301MARGIN SHARING</t>
  </si>
  <si>
    <t>186302 MARGIN SHARING - WA</t>
  </si>
  <si>
    <t>186311 WA FURNACE PROGRAM</t>
  </si>
  <si>
    <t>CNG and LNG Refueling</t>
  </si>
  <si>
    <t>186312WA - AUDIT RESIDENTIAL</t>
  </si>
  <si>
    <t>186314 WA - LOW INCOME WEATHERIZATION</t>
  </si>
  <si>
    <t>186316 WA DSM AMORTIZATION</t>
  </si>
  <si>
    <t>186350 Y2K WASH SHARE DIRECT</t>
  </si>
  <si>
    <t>186351 Y2K - WASH SHARE CONTRA</t>
  </si>
  <si>
    <t>186400 SURCHARGE SEN BILL 408</t>
  </si>
  <si>
    <t>186401 SURCHARGE SEN BILL 408 RESERVE</t>
  </si>
  <si>
    <t>186404 DBP PENSION COSTS</t>
  </si>
  <si>
    <t>186406 FAS 106 COSTS</t>
  </si>
  <si>
    <t>186610 FAS 133 FAIR VALUE</t>
  </si>
  <si>
    <t>186620 FAS 133 FMV - COMM</t>
  </si>
  <si>
    <t>186635 FAS 133 L.T. GAINS PHYSICALS</t>
  </si>
  <si>
    <t>186640 FAS 133 S.T. GAINS SWAPS&amp;FC</t>
  </si>
  <si>
    <t>186645 FASFAS 133 S.T. GAINS PHYSICAL</t>
  </si>
  <si>
    <t>188630 FAS133 L.T. GAINS SWAPS&amp;FC</t>
  </si>
  <si>
    <t>189006UNAMTZD LOSS 9.80%  BONDS</t>
  </si>
  <si>
    <t>189007UNAMTZD LOSS 9.125% BONDS</t>
  </si>
  <si>
    <t>189008UNAMTZD LOSS 9.75%  BONDS</t>
  </si>
  <si>
    <t>189013 UNAMTZD EXPENSE 5.62%, 11-2023</t>
  </si>
  <si>
    <t>189014 UNAMTZD PFD PRM 4.11%,11-2010</t>
  </si>
  <si>
    <t>191031 AMORT-STORAGE INVENTORY ADJ</t>
  </si>
  <si>
    <t>191400WACOG - ACCR. OR</t>
  </si>
  <si>
    <t>191401AMORT OR WACOG OR</t>
  </si>
  <si>
    <t>191410DEMAND - ACCR OR</t>
  </si>
  <si>
    <t>191411AMORT DEMAND OR</t>
  </si>
  <si>
    <t>191417 DEMAND - ACCR COOS BAY</t>
  </si>
  <si>
    <t>191420WACOG - ACCR. WA</t>
  </si>
  <si>
    <t>191421AMORT OF WACOG - WA</t>
  </si>
  <si>
    <t>191430DEMAND - ACCR WA</t>
  </si>
  <si>
    <t>191431AMORT OF DEMAND WA</t>
  </si>
  <si>
    <t>191432WA DEMAND COLL</t>
  </si>
  <si>
    <t>191450ORE DEMAND ACCR VOLUME</t>
  </si>
  <si>
    <t>191451ORE WAGOC EQUAL 00-01</t>
  </si>
  <si>
    <t>191610 FAS 133 FAIR VALUE</t>
  </si>
  <si>
    <t>191620 FAS 133 FAIR VALUE COMM C</t>
  </si>
  <si>
    <t>191621 REFUND RP06-416 NWPL</t>
  </si>
  <si>
    <t>192630 FAS133 L.T. REG LOSSES SWAPS&amp;FC</t>
  </si>
  <si>
    <t>192635 FAS133 L.T. REG LOSSES PHYSICALS</t>
  </si>
  <si>
    <t>192640 FAS133 S.T. REG LOSSES SWAPS&amp;FC</t>
  </si>
  <si>
    <t>192645 FAS133 S.T. REG LOSSES PHYSICALS</t>
  </si>
  <si>
    <t>196630 FAS133 L.T. REG GAINS SWAPS&amp;FC</t>
  </si>
  <si>
    <t>196635 FAS133 L.T. REG GAINS PHYSICAL</t>
  </si>
  <si>
    <t>196640 FAS133 S.T. REG GAINS SWAPS&amp;FC</t>
  </si>
  <si>
    <t>196645 FAS133 S.T. REG GAINS PHYSICAL</t>
  </si>
  <si>
    <t>199990 SUSPENSE-BLANKET PO</t>
  </si>
  <si>
    <t>199997 PR SUSPENSE</t>
  </si>
  <si>
    <t>199998CIS SUSPENSE</t>
  </si>
  <si>
    <t>199999SUSPENSE</t>
  </si>
  <si>
    <t>201100 COMMON STOCK - NO PAR VALUE</t>
  </si>
  <si>
    <t>207001PREM-CAP STOCK-OTHER</t>
  </si>
  <si>
    <t>207003 APIC - STOCK BASED COMP</t>
  </si>
  <si>
    <t>207004 APIC - LTIP</t>
  </si>
  <si>
    <t>207010 APIC - UNEARNED COMP-DIR</t>
  </si>
  <si>
    <t>207011 APIC - UNEARNED COMP-EMP</t>
  </si>
  <si>
    <t>209000 REDUCTION IN PAR - COM STK</t>
  </si>
  <si>
    <t>210000GAIN-RESALE/CANCEL-STOCK</t>
  </si>
  <si>
    <t>212001INST RECD-STOCK-EMP</t>
  </si>
  <si>
    <t>212002INST RECD-STOCK-DRIP</t>
  </si>
  <si>
    <t>216000RETAINED EARN-NWNG</t>
  </si>
  <si>
    <t>216016UNDIST EARN-NNG FINANCIAL</t>
  </si>
  <si>
    <t>216018 UNDIST EARN - NW ENERGY</t>
  </si>
  <si>
    <t>216100RETAINED EARNINGS</t>
  </si>
  <si>
    <t>216999UNDIST RETAINED EARNINGS</t>
  </si>
  <si>
    <t>218000OTHER COMP INCOME</t>
  </si>
  <si>
    <t>221001CURR PORTION LT DEBT</t>
  </si>
  <si>
    <t>221026BONDS 9.05% - 2021  AUG 13</t>
  </si>
  <si>
    <t>221067SEC MTN'S 6.5%-2008,7-30</t>
  </si>
  <si>
    <t>221072SEC MTN'S 8.26%-2014,9-21</t>
  </si>
  <si>
    <t>221073SEC MTN'S 8.31%-2019,9-21</t>
  </si>
  <si>
    <t>221074SEC MTN'S 6.52%-2025,12-1</t>
  </si>
  <si>
    <t>221075SEC MTN'S 7.05%-2026,10-15</t>
  </si>
  <si>
    <t>221076SEC MTN'S 7.00%-2027,05-21</t>
  </si>
  <si>
    <t>221077SEC MTN'S 6.80%-2007,05-21</t>
  </si>
  <si>
    <t>221078SEC MTN'S 7.00%-2017,08-01</t>
  </si>
  <si>
    <t>221079SEC MTN'S 6.65%-2027,11-10</t>
  </si>
  <si>
    <t>221080SEC MTN'S 6.60%-2018,03-16</t>
  </si>
  <si>
    <t>221081SEC MTN'S 6.65%-2028,06-01</t>
  </si>
  <si>
    <t>221085SEC MTN'S 7.63%-2019,12-09</t>
  </si>
  <si>
    <t>221086SEC MTN'S 7.74%-2030,08-29</t>
  </si>
  <si>
    <t>221087SEC MTN'S 7.85%-2030,09-01</t>
  </si>
  <si>
    <t>221088SEC MTN'S 7.72%-2025,09-01</t>
  </si>
  <si>
    <t>221089SEC MTN'S 7.45%-2010,12-01</t>
  </si>
  <si>
    <t>221091 SEC MTN'S 6.665% -2011, 6-27</t>
  </si>
  <si>
    <t>221092 SEC MTN'S 6.31% - 2007, 3-26</t>
  </si>
  <si>
    <t>221093 SEC MTN'S 7.13% - 2012, 3-26</t>
  </si>
  <si>
    <t>221094 SEC MTN'S 5.82%-2032, 9-2</t>
  </si>
  <si>
    <t>221095  SEC MTN'S 5.66%-2033, 2-25</t>
  </si>
  <si>
    <t>221097 SEC MTN'S 5.62%-2023,11-21</t>
  </si>
  <si>
    <t>221098 SEC MTN'S 4.11%-2010,11-22</t>
  </si>
  <si>
    <t>221099 SEC MTN'S 4.70%-2015,06-22</t>
  </si>
  <si>
    <t>221100 SEC MTN'S 5.25%-2035,06-21</t>
  </si>
  <si>
    <t>221101 SEC MTN'S 5.15%-2016,12-15</t>
  </si>
  <si>
    <t>227025 CAP LEASE-NONCUR DELL</t>
  </si>
  <si>
    <t>227026 CAP LEASE-NONCUR DELL 526</t>
  </si>
  <si>
    <t>227027 CAP LEASE-NONCUR DELL 527</t>
  </si>
  <si>
    <t>227028 CAP LEASE-NONCUR DELL 528</t>
  </si>
  <si>
    <t>227029 CAP LEASE-NONCUR DELL</t>
  </si>
  <si>
    <t>227032 CAP LEASE-NONCUR DELL 530</t>
  </si>
  <si>
    <t>227033 CAP LEASE-NONCUR DELL 531</t>
  </si>
  <si>
    <t>227034 CAP LEASE-NONCUR DELL 532</t>
  </si>
  <si>
    <t>227035 CAP LEASE-NONCUR DELL 533</t>
  </si>
  <si>
    <t>227036 CAP LEASE-NONCUR DELL 534</t>
  </si>
  <si>
    <t>227037 CAP LEASE-NONCUR DELL 535</t>
  </si>
  <si>
    <t>227039 CAP LEASE-NONCUR DELL 537</t>
  </si>
  <si>
    <t>227040 CAP LEASE-NONCUR DELL 538</t>
  </si>
  <si>
    <t>227041 CAP LEASE-NONCUR DELL 539</t>
  </si>
  <si>
    <t>227042 CAP LEASE-NONCUR DELL 540</t>
  </si>
  <si>
    <t>227043 CAP LEASE-NONCUR DELL 541</t>
  </si>
  <si>
    <t>227044 CAP LEASE-NONCUR DELL 542</t>
  </si>
  <si>
    <t>227045 CAP LEASE-NONCUR DELL 543</t>
  </si>
  <si>
    <t>227046 CAP LEASE-NONCUR DELL 544</t>
  </si>
  <si>
    <t>227047 CAP LEASE-NONCUR DELL 545</t>
  </si>
  <si>
    <t>227048 CAP LEASE-NONCUR DELL 546</t>
  </si>
  <si>
    <t>228100 ESRIP LIABILITY CURRENT</t>
  </si>
  <si>
    <t>228106 FAS 106 LIABILITY CURRENT</t>
  </si>
  <si>
    <t>228300 ESRIP LIABILITY LONG TERM</t>
  </si>
  <si>
    <t>228302 SERP LIABILITY LONG TERM</t>
  </si>
  <si>
    <t>228304 DBP PENSION LIABILITY LONG TERM</t>
  </si>
  <si>
    <t>228306 FAS 106 LIABILITY LONG TERM</t>
  </si>
  <si>
    <t>228400 DEFD COMP - LONG TERM</t>
  </si>
  <si>
    <t>228402 DEFD DIRECTORS FEES - LONG TERM</t>
  </si>
  <si>
    <t>231002N/P COM PAPER</t>
  </si>
  <si>
    <t>232001A/P VOUCHERS</t>
  </si>
  <si>
    <t>232011A/P JV INVOICES</t>
  </si>
  <si>
    <t>232013ITEMS INVOICED - NOT RECEIVED</t>
  </si>
  <si>
    <t>232014 YEAR END ACCRUED INVOICES</t>
  </si>
  <si>
    <t>232020A/P AMR PARTNERSHIP</t>
  </si>
  <si>
    <t>232021A/P OFFICE PAYROLL</t>
  </si>
  <si>
    <t>232022A/P HOURLY PAYROLL</t>
  </si>
  <si>
    <t>232024A/P SEVERANCE</t>
  </si>
  <si>
    <t>232026 A/P VOLUNTARY SEV ACCRUAL</t>
  </si>
  <si>
    <t>232027 KEY GOAL BONUS ACCRUAL</t>
  </si>
  <si>
    <t>232028 PERFORMANCE BONUS ACCRUAL</t>
  </si>
  <si>
    <t>SMPE Oregon only reserve analysis</t>
  </si>
  <si>
    <t>deferred taxes</t>
  </si>
  <si>
    <t>Average Rate Base</t>
  </si>
  <si>
    <t>Ending Deferred Taxes</t>
  </si>
  <si>
    <t>Subtotal Rate Base</t>
  </si>
  <si>
    <t xml:space="preserve">     Total Rate Base</t>
  </si>
  <si>
    <t>232031A/P OFFICE PTO-BARGAINING</t>
  </si>
  <si>
    <t>232032A/P HOURLY PTO-BARGAINING</t>
  </si>
  <si>
    <t>232040DEMAND CHARGE EQUALIZATION</t>
  </si>
  <si>
    <t>232099OTHER OVERHEAD ALLOCATION</t>
  </si>
  <si>
    <t>232202A/P TAX LEVY/GARNISHMENTS</t>
  </si>
  <si>
    <t>232211A/P UNION DUES-GAS WK</t>
  </si>
  <si>
    <t>232212A/P UNION DUES-OFFICE</t>
  </si>
  <si>
    <t>232213A/P NW RESOURCE CR UNION</t>
  </si>
  <si>
    <t>232217A/P EMP SAVING BOND</t>
  </si>
  <si>
    <t>232218A/P NGPAC</t>
  </si>
  <si>
    <t>232219A/P EMP SAVINGS PLAN</t>
  </si>
  <si>
    <t>232221A/P UN WAY-GENERAL</t>
  </si>
  <si>
    <t>232222A/P BLACK UNITED FUND</t>
  </si>
  <si>
    <t>232223A/P ENVIRON FUND</t>
  </si>
  <si>
    <t>232230A/P TRANS-PASS THROUGH</t>
  </si>
  <si>
    <t>232232A/P EQUAL PAY BAL</t>
  </si>
  <si>
    <t>232233A/P SYS SUP/END USER</t>
  </si>
  <si>
    <t>232234A/P GAS TRANS PURCHASE</t>
  </si>
  <si>
    <t>232235A/P GAS TRANSP IMBALANCE</t>
  </si>
  <si>
    <t>232239 A/P MELODY TEPPOLA FUND</t>
  </si>
  <si>
    <t>232400ACCRUED LIABILITIES</t>
  </si>
  <si>
    <t>232450A/P LTIP &amp; PERF AWARD</t>
  </si>
  <si>
    <t>232999RECLASS - CHECK O/D</t>
  </si>
  <si>
    <t>235000CUSTOMER DEPOSITS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</si>
</sst>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0.0%"/>
    <numFmt numFmtId="167" formatCode="&quot;$&quot;#,##0.0_);\(&quot;$&quot;#,##0.0\)"/>
    <numFmt numFmtId="168" formatCode="#,##0.0"/>
    <numFmt numFmtId="169" formatCode="General_)"/>
    <numFmt numFmtId="170" formatCode="_(* #,##0_);_(* \(#,##0\);_(* &quot;-&quot;??_);_(@_)"/>
    <numFmt numFmtId="171" formatCode="&quot;$&quot;#,##0.00000_);\(&quot;$&quot;#,##0.00000\)"/>
    <numFmt numFmtId="172" formatCode="dd\-mmm\-yy_)"/>
    <numFmt numFmtId="173" formatCode="_(* #,##0.00000_);_(* \(#,##0.00000\);_(* &quot;-&quot;??_);_(@_)"/>
    <numFmt numFmtId="174" formatCode="_(&quot;$&quot;* #,##0.00000_);_(&quot;$&quot;* \(#,##0.00000\);_(&quot;$&quot;* &quot;-&quot;??_);_(@_)"/>
    <numFmt numFmtId="175" formatCode="&quot;$&quot;#,##0.000000_);\(&quot;$&quot;#,##0.000000\)"/>
    <numFmt numFmtId="176" formatCode="0.00000%"/>
    <numFmt numFmtId="177" formatCode="0.000000%"/>
    <numFmt numFmtId="178" formatCode="&quot;$&quot;#,##0.000_);\(&quot;$&quot;#,##0.000\)"/>
    <numFmt numFmtId="179" formatCode="&quot;$&quot;#,##0.0000_);\(&quot;$&quot;#,##0.0000\)"/>
    <numFmt numFmtId="180" formatCode="&quot;$&quot;#,##0.00000_);[Red]\(&quot;$&quot;#,##0.00000\)"/>
    <numFmt numFmtId="181" formatCode="&quot;$&quot;#,##0"/>
    <numFmt numFmtId="182" formatCode="&quot;$&quot;#,##0.00000"/>
    <numFmt numFmtId="183" formatCode="_(* #,##0.000_);_(* \(#,##0.000\);_(* &quot;-&quot;???_);_(@_)"/>
    <numFmt numFmtId="184" formatCode="#,##0.000"/>
    <numFmt numFmtId="185" formatCode="#,##0.0_);\(#,##0.0\)"/>
    <numFmt numFmtId="186" formatCode="#,##0.00000_);\(#,##0.000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_);\(#,##0.000\)"/>
    <numFmt numFmtId="192" formatCode="#,##0.0000_);\(#,##0.0000\)"/>
    <numFmt numFmtId="193" formatCode="#,##0.000000_);\(#,##0.000000\)"/>
    <numFmt numFmtId="194" formatCode="_(* #,##0.0_);_(* \(#,##0.0\);_(* &quot;-&quot;?_);_(@_)"/>
    <numFmt numFmtId="195" formatCode="_(* #,##0_);_(* \(#,##0\);_(* &quot;0&quot;_);_(@_)"/>
    <numFmt numFmtId="196" formatCode="_(* #,##0.0_);_(* \(#,##0.0\);_(* &quot;-&quot;??_);_(@_)"/>
    <numFmt numFmtId="197" formatCode="_(* #,##0.000_);_(* \(#,##0.000\);_(* &quot;-&quot;??_);_(@_)"/>
    <numFmt numFmtId="198" formatCode="_(* #,##0.0000_);_(* \(#,##0.0000\);_(* &quot;-&quot;??_);_(@_)"/>
    <numFmt numFmtId="199" formatCode="_(&quot;$&quot;* #,##0.0_);_(&quot;$&quot;* \(#,##0.0\);_(&quot;$&quot;* &quot;-&quot;??_);_(@_)"/>
    <numFmt numFmtId="200" formatCode="_(&quot;$&quot;* #,##0_);_(&quot;$&quot;* \(#,##0\);_(&quot;$&quot;* &quot;-&quot;??_);_(@_)"/>
    <numFmt numFmtId="201" formatCode="_(&quot;$&quot;* #,##0.000_);_(&quot;$&quot;* \(#,##0.000\);_(&quot;$&quot;* &quot;-&quot;??_);_(@_)"/>
    <numFmt numFmtId="202" formatCode="_(&quot;$&quot;* #,##0.0000_);_(&quot;$&quot;* \(#,##0.0000\);_(&quot;$&quot;* &quot;-&quot;??_);_(@_)"/>
    <numFmt numFmtId="203" formatCode="m/d/yy\ h:mm\ AM/PM"/>
    <numFmt numFmtId="204" formatCode="0.0"/>
    <numFmt numFmtId="205" formatCode="0.000"/>
    <numFmt numFmtId="206" formatCode="0.0000"/>
    <numFmt numFmtId="207" formatCode="0.00000"/>
    <numFmt numFmtId="208" formatCode="_(* #,##0.00_);_(* \(#,##0.00\);_(* &quot;0&quot;_);_(@_)"/>
    <numFmt numFmtId="209" formatCode="0.0000000000"/>
    <numFmt numFmtId="210" formatCode="m/d/yy"/>
    <numFmt numFmtId="211" formatCode="_(* #,##0.00_);_(* \(#,##0.00\);_(* 0_);_(@_)"/>
    <numFmt numFmtId="212" formatCode="_(* #,##0.0_);_(* \(#,##0.0\);_(* &quot;0&quot;_);_(@_)"/>
  </numFmts>
  <fonts count="4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12"/>
      <name val="Tahoma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4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24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3" fillId="0" borderId="10" xfId="0" applyNumberFormat="1" applyFont="1" applyBorder="1" applyAlignment="1" quotePrefix="1">
      <alignment horizontal="center"/>
    </xf>
    <xf numFmtId="37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Border="1" applyAlignment="1" quotePrefix="1">
      <alignment horizontal="center"/>
    </xf>
    <xf numFmtId="37" fontId="0" fillId="0" borderId="10" xfId="0" applyNumberFormat="1" applyBorder="1" applyAlignment="1">
      <alignment/>
    </xf>
    <xf numFmtId="0" fontId="3" fillId="0" borderId="0" xfId="0" applyFont="1" applyAlignment="1">
      <alignment horizontal="right"/>
    </xf>
    <xf numFmtId="37" fontId="3" fillId="0" borderId="0" xfId="0" applyNumberFormat="1" applyFont="1" applyAlignment="1">
      <alignment/>
    </xf>
    <xf numFmtId="3" fontId="7" fillId="0" borderId="0" xfId="63" applyNumberFormat="1" applyFont="1">
      <alignment vertical="top"/>
      <protection/>
    </xf>
    <xf numFmtId="0" fontId="7" fillId="0" borderId="0" xfId="63" applyFont="1">
      <alignment vertical="top"/>
      <protection/>
    </xf>
    <xf numFmtId="0" fontId="7" fillId="0" borderId="0" xfId="63" applyNumberFormat="1" applyFont="1" applyFill="1" applyBorder="1" applyAlignment="1" applyProtection="1">
      <alignment vertical="top"/>
      <protection/>
    </xf>
    <xf numFmtId="0" fontId="7" fillId="0" borderId="10" xfId="63" applyFont="1" applyBorder="1" applyAlignment="1">
      <alignment horizontal="center" vertical="top"/>
      <protection/>
    </xf>
    <xf numFmtId="0" fontId="8" fillId="0" borderId="0" xfId="63" applyNumberFormat="1" applyFont="1" applyFill="1" applyBorder="1" applyAlignment="1" applyProtection="1">
      <alignment vertical="top"/>
      <protection/>
    </xf>
    <xf numFmtId="3" fontId="8" fillId="0" borderId="0" xfId="63" applyNumberFormat="1" applyFont="1">
      <alignment vertical="top"/>
      <protection/>
    </xf>
    <xf numFmtId="0" fontId="8" fillId="0" borderId="0" xfId="63" applyFont="1">
      <alignment vertical="top"/>
      <protection/>
    </xf>
    <xf numFmtId="0" fontId="7" fillId="0" borderId="0" xfId="63" applyFont="1" applyAlignment="1" quotePrefix="1">
      <alignment horizontal="left" vertical="top" indent="2"/>
      <protection/>
    </xf>
    <xf numFmtId="3" fontId="8" fillId="0" borderId="0" xfId="46" applyFont="1" applyAlignment="1">
      <alignment vertical="top"/>
    </xf>
    <xf numFmtId="3" fontId="9" fillId="0" borderId="0" xfId="46" applyFont="1" applyAlignment="1">
      <alignment vertical="top"/>
    </xf>
    <xf numFmtId="3" fontId="8" fillId="0" borderId="10" xfId="46" applyFont="1" applyBorder="1" applyAlignment="1">
      <alignment vertical="top"/>
    </xf>
    <xf numFmtId="3" fontId="9" fillId="0" borderId="10" xfId="46" applyFont="1" applyBorder="1" applyAlignment="1">
      <alignment vertical="top"/>
    </xf>
    <xf numFmtId="3" fontId="8" fillId="0" borderId="0" xfId="46" applyFont="1" applyBorder="1" applyAlignment="1">
      <alignment vertical="top"/>
    </xf>
    <xf numFmtId="10" fontId="8" fillId="0" borderId="0" xfId="66" applyNumberFormat="1" applyFont="1" applyAlignment="1">
      <alignment vertical="top"/>
    </xf>
    <xf numFmtId="10" fontId="8" fillId="0" borderId="0" xfId="66" applyFont="1" applyAlignment="1">
      <alignment vertical="top"/>
    </xf>
    <xf numFmtId="0" fontId="7" fillId="0" borderId="0" xfId="63" applyFont="1" applyAlignment="1">
      <alignment horizontal="left" vertical="top"/>
      <protection/>
    </xf>
    <xf numFmtId="3" fontId="8" fillId="0" borderId="0" xfId="46" applyFont="1" applyAlignment="1">
      <alignment horizontal="right" vertical="top"/>
    </xf>
    <xf numFmtId="3" fontId="8" fillId="0" borderId="0" xfId="46" applyFont="1" applyAlignment="1">
      <alignment vertical="top"/>
    </xf>
    <xf numFmtId="0" fontId="7" fillId="0" borderId="0" xfId="63" applyFont="1" applyAlignment="1" quotePrefix="1">
      <alignment horizontal="left" vertical="top"/>
      <protection/>
    </xf>
    <xf numFmtId="3" fontId="9" fillId="0" borderId="0" xfId="46" applyFont="1" applyFill="1" applyAlignment="1">
      <alignment vertical="top"/>
    </xf>
    <xf numFmtId="3" fontId="8" fillId="0" borderId="0" xfId="63" applyNumberFormat="1" applyFont="1" applyFill="1" applyBorder="1" applyAlignment="1" applyProtection="1">
      <alignment vertical="top"/>
      <protection/>
    </xf>
    <xf numFmtId="10" fontId="9" fillId="33" borderId="0" xfId="66" applyNumberFormat="1" applyFont="1" applyFill="1" applyAlignment="1">
      <alignment vertical="top"/>
    </xf>
    <xf numFmtId="10" fontId="8" fillId="0" borderId="0" xfId="63" applyNumberFormat="1" applyFont="1">
      <alignment vertical="top"/>
      <protection/>
    </xf>
    <xf numFmtId="10" fontId="8" fillId="0" borderId="10" xfId="66" applyNumberFormat="1" applyFont="1" applyBorder="1" applyAlignment="1">
      <alignment vertical="top"/>
    </xf>
    <xf numFmtId="10" fontId="8" fillId="0" borderId="0" xfId="66" applyNumberFormat="1" applyFont="1" applyFill="1" applyBorder="1" applyAlignment="1" applyProtection="1">
      <alignment vertical="top"/>
      <protection/>
    </xf>
    <xf numFmtId="3" fontId="7" fillId="0" borderId="0" xfId="46" applyFont="1" applyAlignment="1">
      <alignment vertical="top"/>
    </xf>
    <xf numFmtId="3" fontId="7" fillId="0" borderId="0" xfId="46" applyFont="1" applyAlignment="1" quotePrefix="1">
      <alignment horizontal="left" vertical="top"/>
    </xf>
    <xf numFmtId="170" fontId="8" fillId="0" borderId="0" xfId="42" applyNumberFormat="1" applyFont="1" applyAlignment="1">
      <alignment vertical="top"/>
    </xf>
    <xf numFmtId="3" fontId="9" fillId="0" borderId="0" xfId="46" applyFont="1" applyAlignment="1">
      <alignment vertical="top"/>
    </xf>
    <xf numFmtId="170" fontId="8" fillId="0" borderId="10" xfId="42" applyNumberFormat="1" applyFont="1" applyBorder="1" applyAlignment="1">
      <alignment vertical="top"/>
    </xf>
    <xf numFmtId="3" fontId="9" fillId="0" borderId="10" xfId="46" applyFont="1" applyBorder="1" applyAlignment="1">
      <alignment vertical="top"/>
    </xf>
    <xf numFmtId="3" fontId="7" fillId="0" borderId="0" xfId="46" applyFont="1" applyAlignment="1">
      <alignment horizontal="left" vertical="top"/>
    </xf>
    <xf numFmtId="0" fontId="7" fillId="0" borderId="10" xfId="63" applyFont="1" applyBorder="1" applyAlignment="1">
      <alignment horizontal="left" vertical="top"/>
      <protection/>
    </xf>
    <xf numFmtId="0" fontId="7" fillId="0" borderId="10" xfId="63" applyFont="1" applyBorder="1">
      <alignment vertical="top"/>
      <protection/>
    </xf>
    <xf numFmtId="0" fontId="8" fillId="0" borderId="10" xfId="63" applyFont="1" applyBorder="1" applyAlignment="1">
      <alignment horizontal="center" vertical="top"/>
      <protection/>
    </xf>
    <xf numFmtId="0" fontId="8" fillId="0" borderId="0" xfId="63" applyNumberFormat="1" applyFont="1" applyFill="1" applyBorder="1" applyAlignment="1" applyProtection="1">
      <alignment horizontal="center" vertical="top"/>
      <protection/>
    </xf>
    <xf numFmtId="0" fontId="7" fillId="0" borderId="0" xfId="63" applyFont="1" applyAlignment="1">
      <alignment horizontal="center" vertical="top"/>
      <protection/>
    </xf>
    <xf numFmtId="0" fontId="8" fillId="0" borderId="0" xfId="63" applyFont="1" applyAlignment="1">
      <alignment horizontal="center" vertical="top"/>
      <protection/>
    </xf>
    <xf numFmtId="164" fontId="8" fillId="0" borderId="0" xfId="66" applyNumberFormat="1" applyFont="1" applyAlignment="1">
      <alignment horizontal="right" vertical="top"/>
    </xf>
    <xf numFmtId="164" fontId="8" fillId="0" borderId="0" xfId="66" applyNumberFormat="1" applyFont="1" applyFill="1" applyBorder="1" applyAlignment="1" applyProtection="1">
      <alignment vertical="top"/>
      <protection/>
    </xf>
    <xf numFmtId="164" fontId="9" fillId="33" borderId="0" xfId="66" applyNumberFormat="1" applyFont="1" applyFill="1" applyBorder="1" applyAlignment="1" applyProtection="1">
      <alignment vertical="top"/>
      <protection/>
    </xf>
    <xf numFmtId="164" fontId="9" fillId="33" borderId="0" xfId="66" applyNumberFormat="1" applyFont="1" applyFill="1" applyAlignment="1">
      <alignment horizontal="right" vertical="top"/>
    </xf>
    <xf numFmtId="164" fontId="8" fillId="0" borderId="0" xfId="66" applyNumberFormat="1" applyFont="1" applyAlignment="1">
      <alignment horizontal="center" vertical="top"/>
    </xf>
    <xf numFmtId="164" fontId="8" fillId="0" borderId="0" xfId="63" applyNumberFormat="1" applyFont="1" applyFill="1" applyBorder="1" applyAlignment="1" applyProtection="1">
      <alignment vertical="top"/>
      <protection/>
    </xf>
    <xf numFmtId="0" fontId="7" fillId="0" borderId="0" xfId="63" applyNumberFormat="1" applyFont="1" applyAlignment="1">
      <alignment horizontal="center" vertical="top"/>
      <protection/>
    </xf>
    <xf numFmtId="0" fontId="7" fillId="0" borderId="0" xfId="63" applyNumberFormat="1" applyFont="1">
      <alignment vertical="top"/>
      <protection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 vertical="top"/>
    </xf>
    <xf numFmtId="0" fontId="8" fillId="0" borderId="0" xfId="0" applyFont="1" applyBorder="1" applyAlignment="1">
      <alignment/>
    </xf>
    <xf numFmtId="41" fontId="8" fillId="0" borderId="0" xfId="46" applyNumberFormat="1" applyFont="1" applyFill="1" applyBorder="1" applyAlignment="1">
      <alignment vertical="top"/>
    </xf>
    <xf numFmtId="41" fontId="8" fillId="0" borderId="0" xfId="46" applyNumberFormat="1" applyFont="1" applyFill="1" applyBorder="1" applyAlignment="1" quotePrefix="1">
      <alignment vertical="top"/>
    </xf>
    <xf numFmtId="41" fontId="8" fillId="0" borderId="10" xfId="46" applyNumberFormat="1" applyFont="1" applyFill="1" applyBorder="1" applyAlignment="1">
      <alignment vertical="top"/>
    </xf>
    <xf numFmtId="41" fontId="8" fillId="0" borderId="11" xfId="46" applyNumberFormat="1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41" fontId="7" fillId="0" borderId="0" xfId="46" applyNumberFormat="1" applyFont="1" applyFill="1" applyBorder="1" applyAlignment="1">
      <alignment horizontal="center" vertical="top"/>
    </xf>
    <xf numFmtId="3" fontId="7" fillId="0" borderId="0" xfId="46" applyFont="1" applyFill="1" applyBorder="1" applyAlignment="1">
      <alignment horizontal="center" vertical="top"/>
    </xf>
    <xf numFmtId="3" fontId="7" fillId="0" borderId="0" xfId="46" applyFont="1" applyFill="1" applyBorder="1" applyAlignment="1">
      <alignment vertical="top"/>
    </xf>
    <xf numFmtId="0" fontId="7" fillId="0" borderId="0" xfId="0" applyFont="1" applyFill="1" applyBorder="1" applyAlignment="1">
      <alignment/>
    </xf>
    <xf numFmtId="3" fontId="7" fillId="0" borderId="10" xfId="46" applyFont="1" applyBorder="1" applyAlignment="1">
      <alignment horizontal="left" vertical="top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8" borderId="0" xfId="0" applyFont="1" applyFill="1" applyAlignment="1">
      <alignment/>
    </xf>
    <xf numFmtId="0" fontId="3" fillId="39" borderId="0" xfId="0" applyFont="1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39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7" borderId="0" xfId="0" applyFill="1" applyAlignment="1">
      <alignment/>
    </xf>
    <xf numFmtId="41" fontId="8" fillId="0" borderId="11" xfId="46" applyNumberFormat="1" applyFont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41" fontId="8" fillId="0" borderId="11" xfId="0" applyNumberFormat="1" applyFont="1" applyBorder="1" applyAlignment="1">
      <alignment/>
    </xf>
    <xf numFmtId="3" fontId="8" fillId="0" borderId="0" xfId="42" applyNumberFormat="1" applyFont="1" applyFill="1" applyBorder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170" fontId="1" fillId="0" borderId="0" xfId="44" applyNumberFormat="1" applyFont="1" applyAlignment="1">
      <alignment horizontal="right"/>
    </xf>
    <xf numFmtId="0" fontId="1" fillId="35" borderId="0" xfId="0" applyFont="1" applyFill="1" applyAlignment="1" quotePrefix="1">
      <alignment horizontal="left"/>
    </xf>
    <xf numFmtId="170" fontId="1" fillId="35" borderId="0" xfId="44" applyNumberFormat="1" applyFont="1" applyFill="1" applyAlignment="1">
      <alignment horizontal="right"/>
    </xf>
    <xf numFmtId="170" fontId="1" fillId="35" borderId="0" xfId="44" applyNumberFormat="1" applyFont="1" applyFill="1" applyAlignment="1" quotePrefix="1">
      <alignment horizontal="right"/>
    </xf>
    <xf numFmtId="170" fontId="1" fillId="0" borderId="0" xfId="44" applyNumberFormat="1" applyFont="1" applyAlignment="1" quotePrefix="1">
      <alignment horizontal="right"/>
    </xf>
    <xf numFmtId="0" fontId="1" fillId="34" borderId="0" xfId="0" applyFont="1" applyFill="1" applyAlignment="1" quotePrefix="1">
      <alignment horizontal="left"/>
    </xf>
    <xf numFmtId="170" fontId="1" fillId="34" borderId="0" xfId="44" applyNumberFormat="1" applyFont="1" applyFill="1" applyAlignment="1">
      <alignment horizontal="right"/>
    </xf>
    <xf numFmtId="170" fontId="1" fillId="34" borderId="0" xfId="44" applyNumberFormat="1" applyFont="1" applyFill="1" applyAlignment="1" quotePrefix="1">
      <alignment horizontal="right"/>
    </xf>
    <xf numFmtId="0" fontId="1" fillId="36" borderId="0" xfId="0" applyFont="1" applyFill="1" applyAlignment="1" quotePrefix="1">
      <alignment horizontal="left"/>
    </xf>
    <xf numFmtId="170" fontId="1" fillId="36" borderId="0" xfId="44" applyNumberFormat="1" applyFont="1" applyFill="1" applyAlignment="1">
      <alignment horizontal="right"/>
    </xf>
    <xf numFmtId="170" fontId="1" fillId="36" borderId="0" xfId="44" applyNumberFormat="1" applyFont="1" applyFill="1" applyAlignment="1" quotePrefix="1">
      <alignment horizontal="right"/>
    </xf>
    <xf numFmtId="0" fontId="1" fillId="0" borderId="0" xfId="0" applyFont="1" applyFill="1" applyAlignment="1" quotePrefix="1">
      <alignment horizontal="left"/>
    </xf>
    <xf numFmtId="170" fontId="1" fillId="0" borderId="0" xfId="44" applyNumberFormat="1" applyFont="1" applyFill="1" applyAlignment="1">
      <alignment horizontal="right"/>
    </xf>
    <xf numFmtId="170" fontId="1" fillId="0" borderId="0" xfId="44" applyNumberFormat="1" applyFont="1" applyFill="1" applyAlignment="1" quotePrefix="1">
      <alignment horizontal="right"/>
    </xf>
    <xf numFmtId="0" fontId="1" fillId="40" borderId="0" xfId="0" applyFont="1" applyFill="1" applyAlignment="1" quotePrefix="1">
      <alignment horizontal="left"/>
    </xf>
    <xf numFmtId="170" fontId="1" fillId="40" borderId="0" xfId="44" applyNumberFormat="1" applyFont="1" applyFill="1" applyAlignment="1">
      <alignment horizontal="right"/>
    </xf>
    <xf numFmtId="0" fontId="1" fillId="42" borderId="0" xfId="0" applyFont="1" applyFill="1" applyAlignment="1" quotePrefix="1">
      <alignment horizontal="left"/>
    </xf>
    <xf numFmtId="170" fontId="1" fillId="42" borderId="0" xfId="44" applyNumberFormat="1" applyFont="1" applyFill="1" applyAlignment="1">
      <alignment horizontal="right"/>
    </xf>
    <xf numFmtId="170" fontId="1" fillId="40" borderId="0" xfId="44" applyNumberFormat="1" applyFont="1" applyFill="1" applyAlignment="1" quotePrefix="1">
      <alignment horizontal="right"/>
    </xf>
    <xf numFmtId="170" fontId="1" fillId="42" borderId="0" xfId="44" applyNumberFormat="1" applyFont="1" applyFill="1" applyAlignment="1" quotePrefix="1">
      <alignment horizontal="right"/>
    </xf>
    <xf numFmtId="0" fontId="8" fillId="0" borderId="0" xfId="0" applyFont="1" applyFill="1" applyAlignment="1">
      <alignment/>
    </xf>
    <xf numFmtId="3" fontId="7" fillId="0" borderId="0" xfId="46" applyFont="1" applyFill="1" applyAlignment="1">
      <alignment vertical="top"/>
    </xf>
    <xf numFmtId="41" fontId="8" fillId="0" borderId="0" xfId="0" applyNumberFormat="1" applyFont="1" applyFill="1" applyBorder="1" applyAlignment="1">
      <alignment/>
    </xf>
    <xf numFmtId="41" fontId="8" fillId="0" borderId="0" xfId="66" applyNumberFormat="1" applyFont="1" applyBorder="1" applyAlignment="1">
      <alignment vertical="top"/>
    </xf>
    <xf numFmtId="0" fontId="8" fillId="0" borderId="0" xfId="0" applyFont="1" applyAlignment="1">
      <alignment/>
    </xf>
    <xf numFmtId="3" fontId="7" fillId="0" borderId="0" xfId="46" applyFont="1" applyBorder="1" applyAlignment="1">
      <alignment vertical="top"/>
    </xf>
    <xf numFmtId="10" fontId="8" fillId="0" borderId="0" xfId="66" applyFont="1" applyBorder="1" applyAlignment="1">
      <alignment vertical="top"/>
    </xf>
    <xf numFmtId="0" fontId="8" fillId="0" borderId="12" xfId="0" applyFont="1" applyBorder="1" applyAlignment="1">
      <alignment/>
    </xf>
    <xf numFmtId="41" fontId="8" fillId="0" borderId="12" xfId="46" applyNumberFormat="1" applyFont="1" applyBorder="1" applyAlignment="1">
      <alignment vertical="top"/>
    </xf>
    <xf numFmtId="164" fontId="8" fillId="0" borderId="0" xfId="66" applyNumberFormat="1" applyFont="1" applyAlignment="1">
      <alignment vertical="top"/>
    </xf>
    <xf numFmtId="0" fontId="8" fillId="0" borderId="0" xfId="0" applyFont="1" applyAlignment="1" quotePrefix="1">
      <alignment/>
    </xf>
    <xf numFmtId="41" fontId="8" fillId="0" borderId="0" xfId="0" applyNumberFormat="1" applyFont="1" applyAlignment="1">
      <alignment/>
    </xf>
    <xf numFmtId="37" fontId="8" fillId="0" borderId="0" xfId="42" applyNumberFormat="1" applyFont="1" applyAlignment="1">
      <alignment/>
    </xf>
    <xf numFmtId="37" fontId="9" fillId="0" borderId="0" xfId="42" applyNumberFormat="1" applyFont="1" applyAlignment="1">
      <alignment/>
    </xf>
    <xf numFmtId="37" fontId="8" fillId="0" borderId="0" xfId="42" applyNumberFormat="1" applyFont="1" applyFill="1" applyAlignment="1">
      <alignment/>
    </xf>
    <xf numFmtId="41" fontId="7" fillId="0" borderId="10" xfId="46" applyNumberFormat="1" applyFont="1" applyBorder="1" applyAlignment="1">
      <alignment horizontal="center" vertical="top"/>
    </xf>
    <xf numFmtId="37" fontId="9" fillId="0" borderId="0" xfId="42" applyNumberFormat="1" applyFont="1" applyFill="1" applyAlignment="1">
      <alignment/>
    </xf>
    <xf numFmtId="3" fontId="9" fillId="0" borderId="10" xfId="46" applyFont="1" applyFill="1" applyBorder="1" applyAlignment="1">
      <alignment vertical="top"/>
    </xf>
    <xf numFmtId="3" fontId="8" fillId="0" borderId="0" xfId="46" applyFont="1" applyFill="1" applyAlignment="1">
      <alignment horizontal="right" vertical="top"/>
    </xf>
    <xf numFmtId="10" fontId="8" fillId="0" borderId="0" xfId="66" applyNumberFormat="1" applyFont="1" applyFill="1" applyAlignment="1">
      <alignment vertical="top"/>
    </xf>
    <xf numFmtId="3" fontId="8" fillId="0" borderId="0" xfId="46" applyFont="1" applyFill="1" applyAlignment="1">
      <alignment vertical="top"/>
    </xf>
    <xf numFmtId="0" fontId="8" fillId="0" borderId="0" xfId="63" applyFont="1" applyFill="1">
      <alignment vertical="top"/>
      <protection/>
    </xf>
    <xf numFmtId="10" fontId="8" fillId="0" borderId="0" xfId="66" applyFont="1" applyFill="1" applyAlignment="1">
      <alignment vertical="top"/>
    </xf>
    <xf numFmtId="0" fontId="1" fillId="37" borderId="0" xfId="0" applyFont="1" applyFill="1" applyAlignment="1" quotePrefix="1">
      <alignment horizontal="left"/>
    </xf>
    <xf numFmtId="170" fontId="1" fillId="37" borderId="0" xfId="44" applyNumberFormat="1" applyFont="1" applyFill="1" applyAlignment="1">
      <alignment horizontal="right"/>
    </xf>
    <xf numFmtId="0" fontId="1" fillId="39" borderId="0" xfId="0" applyFont="1" applyFill="1" applyAlignment="1" quotePrefix="1">
      <alignment horizontal="left"/>
    </xf>
    <xf numFmtId="170" fontId="1" fillId="39" borderId="0" xfId="44" applyNumberFormat="1" applyFont="1" applyFill="1" applyAlignment="1">
      <alignment horizontal="right"/>
    </xf>
    <xf numFmtId="170" fontId="1" fillId="39" borderId="0" xfId="44" applyNumberFormat="1" applyFont="1" applyFill="1" applyAlignment="1" quotePrefix="1">
      <alignment horizontal="right"/>
    </xf>
    <xf numFmtId="0" fontId="1" fillId="43" borderId="0" xfId="0" applyFont="1" applyFill="1" applyAlignment="1" quotePrefix="1">
      <alignment horizontal="left"/>
    </xf>
    <xf numFmtId="170" fontId="1" fillId="43" borderId="0" xfId="44" applyNumberFormat="1" applyFont="1" applyFill="1" applyAlignment="1">
      <alignment horizontal="right"/>
    </xf>
    <xf numFmtId="164" fontId="9" fillId="0" borderId="0" xfId="66" applyNumberFormat="1" applyFont="1" applyFill="1" applyAlignment="1">
      <alignment horizontal="right" vertical="top"/>
    </xf>
    <xf numFmtId="164" fontId="9" fillId="0" borderId="0" xfId="63" applyNumberFormat="1" applyFont="1" applyFill="1" applyAlignment="1">
      <alignment horizontal="right" vertical="top"/>
      <protection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62" applyFont="1" applyFill="1" applyBorder="1" applyAlignment="1">
      <alignment horizontal="center"/>
      <protection/>
    </xf>
    <xf numFmtId="0" fontId="10" fillId="0" borderId="0" xfId="62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37" fontId="0" fillId="34" borderId="0" xfId="0" applyNumberFormat="1" applyFill="1" applyAlignment="1">
      <alignment/>
    </xf>
    <xf numFmtId="170" fontId="0" fillId="0" borderId="0" xfId="45" applyNumberFormat="1" applyFill="1" applyBorder="1" applyAlignment="1">
      <alignment/>
    </xf>
    <xf numFmtId="37" fontId="0" fillId="34" borderId="0" xfId="45" applyNumberFormat="1" applyFill="1" applyBorder="1" applyAlignment="1">
      <alignment/>
    </xf>
    <xf numFmtId="10" fontId="0" fillId="0" borderId="0" xfId="67" applyNumberFormat="1" applyAlignment="1">
      <alignment/>
    </xf>
    <xf numFmtId="170" fontId="0" fillId="0" borderId="0" xfId="0" applyNumberFormat="1" applyFill="1" applyBorder="1" applyAlignment="1">
      <alignment/>
    </xf>
    <xf numFmtId="170" fontId="0" fillId="0" borderId="10" xfId="45" applyNumberFormat="1" applyFill="1" applyBorder="1" applyAlignment="1">
      <alignment/>
    </xf>
    <xf numFmtId="170" fontId="0" fillId="0" borderId="10" xfId="45" applyNumberFormat="1" applyFont="1" applyFill="1" applyBorder="1" applyAlignment="1" quotePrefix="1">
      <alignment horizontal="left"/>
    </xf>
    <xf numFmtId="170" fontId="0" fillId="0" borderId="0" xfId="45" applyNumberFormat="1" applyFont="1" applyFill="1" applyBorder="1" applyAlignment="1" quotePrefix="1">
      <alignment horizontal="left"/>
    </xf>
    <xf numFmtId="37" fontId="0" fillId="34" borderId="10" xfId="45" applyNumberFormat="1" applyFill="1" applyBorder="1" applyAlignment="1">
      <alignment/>
    </xf>
    <xf numFmtId="170" fontId="0" fillId="0" borderId="10" xfId="0" applyNumberFormat="1" applyFill="1" applyBorder="1" applyAlignment="1">
      <alignment/>
    </xf>
    <xf numFmtId="0" fontId="3" fillId="0" borderId="0" xfId="0" applyFont="1" applyFill="1" applyAlignment="1">
      <alignment/>
    </xf>
    <xf numFmtId="37" fontId="0" fillId="0" borderId="0" xfId="45" applyNumberFormat="1" applyFill="1" applyBorder="1" applyAlignment="1">
      <alignment/>
    </xf>
    <xf numFmtId="170" fontId="0" fillId="0" borderId="13" xfId="45" applyNumberFormat="1" applyFill="1" applyBorder="1" applyAlignment="1">
      <alignment/>
    </xf>
    <xf numFmtId="0" fontId="11" fillId="0" borderId="0" xfId="62" applyFont="1" applyFill="1" applyBorder="1" applyAlignment="1">
      <alignment horizontal="left"/>
      <protection/>
    </xf>
    <xf numFmtId="10" fontId="0" fillId="0" borderId="0" xfId="67" applyNumberFormat="1" applyFill="1" applyBorder="1" applyAlignment="1">
      <alignment/>
    </xf>
    <xf numFmtId="37" fontId="0" fillId="34" borderId="0" xfId="0" applyNumberFormat="1" applyFill="1" applyBorder="1" applyAlignment="1">
      <alignment/>
    </xf>
    <xf numFmtId="0" fontId="3" fillId="0" borderId="0" xfId="0" applyFont="1" applyAlignment="1">
      <alignment wrapText="1"/>
    </xf>
    <xf numFmtId="37" fontId="0" fillId="34" borderId="0" xfId="45" applyNumberFormat="1" applyFill="1" applyAlignment="1">
      <alignment horizontal="right"/>
    </xf>
    <xf numFmtId="4" fontId="0" fillId="0" borderId="0" xfId="0" applyNumberFormat="1" applyAlignment="1">
      <alignment/>
    </xf>
    <xf numFmtId="37" fontId="0" fillId="34" borderId="10" xfId="0" applyNumberFormat="1" applyFill="1" applyBorder="1" applyAlignment="1">
      <alignment/>
    </xf>
    <xf numFmtId="170" fontId="0" fillId="0" borderId="13" xfId="0" applyNumberFormat="1" applyFill="1" applyBorder="1" applyAlignment="1">
      <alignment/>
    </xf>
    <xf numFmtId="0" fontId="0" fillId="34" borderId="0" xfId="0" applyFill="1" applyBorder="1" applyAlignment="1">
      <alignment/>
    </xf>
    <xf numFmtId="10" fontId="0" fillId="34" borderId="0" xfId="67" applyNumberFormat="1" applyFill="1" applyAlignment="1">
      <alignment/>
    </xf>
    <xf numFmtId="170" fontId="0" fillId="34" borderId="0" xfId="0" applyNumberFormat="1" applyFill="1" applyBorder="1" applyAlignment="1">
      <alignment/>
    </xf>
    <xf numFmtId="164" fontId="9" fillId="44" borderId="0" xfId="66" applyNumberFormat="1" applyFont="1" applyFill="1" applyBorder="1" applyAlignment="1" applyProtection="1">
      <alignment vertical="top"/>
      <protection/>
    </xf>
    <xf numFmtId="164" fontId="8" fillId="44" borderId="0" xfId="66" applyNumberFormat="1" applyFont="1" applyFill="1" applyBorder="1" applyAlignment="1" applyProtection="1">
      <alignment vertical="top"/>
      <protection/>
    </xf>
    <xf numFmtId="0" fontId="8" fillId="44" borderId="0" xfId="63" applyNumberFormat="1" applyFont="1" applyFill="1" applyBorder="1" applyAlignment="1" applyProtection="1">
      <alignment vertical="top"/>
      <protection/>
    </xf>
    <xf numFmtId="37" fontId="7" fillId="0" borderId="0" xfId="0" applyNumberFormat="1" applyFont="1" applyAlignment="1">
      <alignment horizontal="center"/>
    </xf>
    <xf numFmtId="37" fontId="7" fillId="0" borderId="10" xfId="0" applyNumberFormat="1" applyFont="1" applyBorder="1" applyAlignment="1" quotePrefix="1">
      <alignment horizontal="center"/>
    </xf>
    <xf numFmtId="37" fontId="7" fillId="0" borderId="1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 horizontal="center" vertical="top"/>
    </xf>
    <xf numFmtId="3" fontId="7" fillId="0" borderId="0" xfId="42" applyNumberFormat="1" applyFont="1" applyAlignment="1">
      <alignment vertical="top"/>
    </xf>
    <xf numFmtId="3" fontId="7" fillId="0" borderId="0" xfId="42" applyNumberFormat="1" applyFont="1" applyAlignment="1">
      <alignment horizontal="left" vertical="top" indent="1"/>
    </xf>
    <xf numFmtId="37" fontId="8" fillId="0" borderId="0" xfId="42" applyNumberFormat="1" applyFont="1" applyAlignment="1">
      <alignment vertical="top"/>
    </xf>
    <xf numFmtId="3" fontId="8" fillId="0" borderId="0" xfId="42" applyNumberFormat="1" applyFont="1" applyAlignment="1">
      <alignment horizontal="center" vertical="top"/>
    </xf>
    <xf numFmtId="0" fontId="8" fillId="0" borderId="0" xfId="0" applyFont="1" applyAlignment="1">
      <alignment horizontal="center"/>
    </xf>
    <xf numFmtId="37" fontId="8" fillId="0" borderId="0" xfId="0" applyNumberFormat="1" applyFont="1" applyAlignment="1">
      <alignment/>
    </xf>
    <xf numFmtId="37" fontId="9" fillId="0" borderId="0" xfId="0" applyNumberFormat="1" applyFont="1" applyAlignment="1">
      <alignment/>
    </xf>
    <xf numFmtId="37" fontId="8" fillId="0" borderId="0" xfId="46" applyNumberFormat="1" applyFont="1" applyBorder="1" applyAlignment="1">
      <alignment vertical="top"/>
    </xf>
    <xf numFmtId="37" fontId="8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3" fontId="0" fillId="0" borderId="0" xfId="42" applyNumberFormat="1" applyFont="1" applyAlignment="1">
      <alignment/>
    </xf>
    <xf numFmtId="37" fontId="8" fillId="0" borderId="0" xfId="42" applyNumberFormat="1" applyFont="1" applyAlignment="1">
      <alignment vertical="top"/>
    </xf>
    <xf numFmtId="0" fontId="7" fillId="0" borderId="0" xfId="0" applyFont="1" applyAlignment="1">
      <alignment horizontal="left" vertical="top"/>
    </xf>
    <xf numFmtId="37" fontId="7" fillId="0" borderId="0" xfId="0" applyNumberFormat="1" applyFont="1" applyAlignment="1">
      <alignment/>
    </xf>
    <xf numFmtId="37" fontId="8" fillId="0" borderId="14" xfId="42" applyNumberFormat="1" applyFont="1" applyBorder="1" applyAlignment="1">
      <alignment vertical="top"/>
    </xf>
    <xf numFmtId="5" fontId="8" fillId="0" borderId="15" xfId="0" applyNumberFormat="1" applyFont="1" applyBorder="1" applyAlignment="1">
      <alignment/>
    </xf>
    <xf numFmtId="37" fontId="8" fillId="0" borderId="0" xfId="42" applyNumberFormat="1" applyFont="1" applyBorder="1" applyAlignment="1">
      <alignment vertical="top"/>
    </xf>
    <xf numFmtId="5" fontId="8" fillId="0" borderId="0" xfId="0" applyNumberFormat="1" applyFont="1" applyBorder="1" applyAlignment="1">
      <alignment/>
    </xf>
    <xf numFmtId="41" fontId="0" fillId="0" borderId="0" xfId="0" applyNumberFormat="1" applyAlignment="1">
      <alignment/>
    </xf>
    <xf numFmtId="41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3" fontId="7" fillId="0" borderId="0" xfId="46" applyFont="1" applyAlignment="1">
      <alignment horizontal="center" vertical="top"/>
    </xf>
    <xf numFmtId="3" fontId="7" fillId="0" borderId="0" xfId="46" applyFont="1" applyFill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7" fillId="0" borderId="0" xfId="46" applyFont="1" applyBorder="1" applyAlignment="1">
      <alignment horizontal="center" vertical="top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5" fontId="8" fillId="0" borderId="0" xfId="0" applyNumberFormat="1" applyFont="1" applyAlignment="1">
      <alignment/>
    </xf>
    <xf numFmtId="3" fontId="8" fillId="0" borderId="0" xfId="42" applyNumberFormat="1" applyFont="1" applyAlignment="1">
      <alignment/>
    </xf>
    <xf numFmtId="3" fontId="8" fillId="0" borderId="0" xfId="42" applyNumberFormat="1" applyFont="1" applyAlignment="1">
      <alignment horizontal="center"/>
    </xf>
    <xf numFmtId="197" fontId="8" fillId="0" borderId="0" xfId="0" applyNumberFormat="1" applyFont="1" applyFill="1" applyBorder="1" applyAlignment="1">
      <alignment/>
    </xf>
    <xf numFmtId="10" fontId="8" fillId="0" borderId="0" xfId="66" applyFont="1" applyAlignment="1">
      <alignment horizontal="center"/>
    </xf>
    <xf numFmtId="37" fontId="8" fillId="0" borderId="0" xfId="0" applyNumberFormat="1" applyFont="1" applyAlignment="1">
      <alignment/>
    </xf>
    <xf numFmtId="10" fontId="8" fillId="0" borderId="0" xfId="66" applyFont="1" applyAlignment="1">
      <alignment/>
    </xf>
    <xf numFmtId="10" fontId="8" fillId="0" borderId="0" xfId="0" applyNumberFormat="1" applyFont="1" applyAlignment="1">
      <alignment/>
    </xf>
    <xf numFmtId="10" fontId="8" fillId="0" borderId="0" xfId="0" applyNumberFormat="1" applyFont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balance sheet" xfId="44"/>
    <cellStyle name="Comma_Plant Account Table 389  390" xfId="45"/>
    <cellStyle name="Comma0" xfId="46"/>
    <cellStyle name="Currency" xfId="47"/>
    <cellStyle name="Currency [0]" xfId="48"/>
    <cellStyle name="Currency0" xfId="49"/>
    <cellStyle name="Date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_Sheet1" xfId="62"/>
    <cellStyle name="Normal_WA Rate Case Model 20071218" xfId="63"/>
    <cellStyle name="Note" xfId="64"/>
    <cellStyle name="Output" xfId="65"/>
    <cellStyle name="Percent" xfId="66"/>
    <cellStyle name="Percent_Plant Account Table 389  390" xfId="67"/>
    <cellStyle name="Percent2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A%20Rate%20Case%20Model%20200712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GLMonthlyFiles/2007-09/Balance%20Sheet%20-%20Sept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 Results"/>
      <sheetName val="Page 1"/>
      <sheetName val="Other Rev&amp;Tax"/>
      <sheetName val="Factors"/>
      <sheetName val="Taxes"/>
      <sheetName val="2006-07 Net Plant"/>
      <sheetName val="Alloc Rate Base"/>
      <sheetName val="Rate Base"/>
      <sheetName val="Cost of Cap"/>
      <sheetName val="Adjustments"/>
      <sheetName val="Rev &amp; Cost"/>
      <sheetName val="Payroll"/>
      <sheetName val="Pay Overheads"/>
      <sheetName val="Bonuses"/>
      <sheetName val="Uncollectibles"/>
      <sheetName val="Working Cap"/>
      <sheetName val="Marketing"/>
      <sheetName val="Claims"/>
      <sheetName val="Insurance"/>
      <sheetName val="GTI"/>
      <sheetName val="Clearing"/>
    </sheetNames>
    <sheetDataSet>
      <sheetData sheetId="2">
        <row r="42">
          <cell r="D42">
            <v>0.10010991785579844</v>
          </cell>
        </row>
      </sheetData>
      <sheetData sheetId="6">
        <row r="95">
          <cell r="F95">
            <v>0.11699999999999999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t 2007 Balance Sheet"/>
      <sheetName val="123104 vs 93004"/>
      <sheetName val="Sept07vsJune07"/>
      <sheetName val="Essbase"/>
      <sheetName val="Def'd Debits"/>
      <sheetName val="Recon to Lawson"/>
      <sheetName val="Recon to 2006"/>
      <sheetName val="ALL ACCOUNTS"/>
      <sheetName val="Util Plant"/>
      <sheetName val="Accum Depr"/>
      <sheetName val="Gas Stored"/>
      <sheetName val="Non Util Prop"/>
      <sheetName val="Inv in Subs"/>
      <sheetName val="Other Inv"/>
      <sheetName val="Cash"/>
      <sheetName val="Acct Rec"/>
      <sheetName val="Allow Uncoll Acct"/>
      <sheetName val="Accrued Rev"/>
      <sheetName val="Inv of Gas"/>
      <sheetName val="Prepaid Prop"/>
      <sheetName val="Unamt Debt Disc"/>
      <sheetName val="Def Reg and Other"/>
      <sheetName val="Comm Stock"/>
      <sheetName val="Prem on Stock"/>
      <sheetName val="Retain Earn"/>
      <sheetName val="Pref Stock"/>
      <sheetName val="Long Term Debt"/>
      <sheetName val="Acct Pay"/>
      <sheetName val="Note Pay"/>
      <sheetName val="Curr Por LT Debt"/>
      <sheetName val="Cust Depos"/>
      <sheetName val="Taxes Accrued"/>
      <sheetName val="Interest Accrued"/>
      <sheetName val="Oth Current Liab"/>
      <sheetName val="Def Taxes Inv Credit"/>
      <sheetName val="Other Liabilities"/>
    </sheetNames>
    <sheetDataSet>
      <sheetData sheetId="3">
        <row r="6">
          <cell r="D6" t="str">
            <v>Y-T-D(Sep)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4"/>
  <sheetViews>
    <sheetView zoomScalePageLayoutView="0" workbookViewId="0" topLeftCell="A1">
      <pane xSplit="3" ySplit="9" topLeftCell="N6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75" sqref="U75"/>
    </sheetView>
  </sheetViews>
  <sheetFormatPr defaultColWidth="8.8515625" defaultRowHeight="12.75" outlineLevelRow="1"/>
  <cols>
    <col min="1" max="1" width="26.421875" style="87" customWidth="1"/>
    <col min="2" max="2" width="8.8515625" style="87" customWidth="1"/>
    <col min="3" max="3" width="8.8515625" style="208" customWidth="1"/>
    <col min="4" max="16" width="14.28125" style="87" bestFit="1" customWidth="1"/>
    <col min="17" max="17" width="14.28125" style="87" customWidth="1"/>
    <col min="18" max="18" width="22.7109375" style="87" bestFit="1" customWidth="1"/>
    <col min="19" max="16384" width="8.8515625" style="87" customWidth="1"/>
  </cols>
  <sheetData>
    <row r="1" ht="12.75">
      <c r="A1" s="60" t="s">
        <v>749</v>
      </c>
    </row>
    <row r="2" ht="12.75">
      <c r="A2" s="60" t="s">
        <v>794</v>
      </c>
    </row>
    <row r="3" ht="12.75">
      <c r="A3" s="61" t="s">
        <v>795</v>
      </c>
    </row>
    <row r="5" spans="4:17" ht="12.75">
      <c r="D5" s="181" t="s">
        <v>388</v>
      </c>
      <c r="E5" s="181" t="s">
        <v>389</v>
      </c>
      <c r="F5" s="181" t="s">
        <v>390</v>
      </c>
      <c r="G5" s="181" t="s">
        <v>391</v>
      </c>
      <c r="H5" s="181" t="s">
        <v>392</v>
      </c>
      <c r="I5" s="181" t="s">
        <v>393</v>
      </c>
      <c r="J5" s="181" t="s">
        <v>394</v>
      </c>
      <c r="K5" s="181" t="s">
        <v>395</v>
      </c>
      <c r="L5" s="181" t="s">
        <v>396</v>
      </c>
      <c r="M5" s="181" t="s">
        <v>397</v>
      </c>
      <c r="N5" s="181" t="s">
        <v>398</v>
      </c>
      <c r="O5" s="181" t="s">
        <v>399</v>
      </c>
      <c r="P5" s="181" t="s">
        <v>388</v>
      </c>
      <c r="Q5" s="181" t="s">
        <v>383</v>
      </c>
    </row>
    <row r="6" spans="4:17" ht="12.75">
      <c r="D6" s="182" t="s">
        <v>401</v>
      </c>
      <c r="E6" s="182" t="s">
        <v>401</v>
      </c>
      <c r="F6" s="182" t="s">
        <v>401</v>
      </c>
      <c r="G6" s="182" t="s">
        <v>401</v>
      </c>
      <c r="H6" s="182" t="s">
        <v>402</v>
      </c>
      <c r="I6" s="182" t="s">
        <v>402</v>
      </c>
      <c r="J6" s="182" t="s">
        <v>402</v>
      </c>
      <c r="K6" s="182" t="s">
        <v>402</v>
      </c>
      <c r="L6" s="182" t="s">
        <v>402</v>
      </c>
      <c r="M6" s="182" t="s">
        <v>402</v>
      </c>
      <c r="N6" s="182" t="s">
        <v>402</v>
      </c>
      <c r="O6" s="182" t="s">
        <v>402</v>
      </c>
      <c r="P6" s="182" t="s">
        <v>402</v>
      </c>
      <c r="Q6" s="183" t="s">
        <v>384</v>
      </c>
    </row>
    <row r="7" spans="1:8" ht="18">
      <c r="A7" s="184" t="s">
        <v>823</v>
      </c>
      <c r="D7" s="86"/>
      <c r="E7" s="86"/>
      <c r="F7" s="86"/>
      <c r="G7" s="86"/>
      <c r="H7" s="86"/>
    </row>
    <row r="8" spans="1:18" ht="12.75">
      <c r="A8" s="39" t="s">
        <v>798</v>
      </c>
      <c r="B8" s="39"/>
      <c r="C8" s="209"/>
      <c r="D8" s="68"/>
      <c r="E8" s="68"/>
      <c r="F8" s="68"/>
      <c r="G8" s="69"/>
      <c r="H8" s="86"/>
      <c r="R8" s="72" t="s">
        <v>799</v>
      </c>
    </row>
    <row r="9" spans="1:18" ht="12.75">
      <c r="A9" s="115"/>
      <c r="B9" s="115"/>
      <c r="C9" s="210"/>
      <c r="D9" s="63"/>
      <c r="E9" s="63"/>
      <c r="F9" s="63"/>
      <c r="G9" s="70"/>
      <c r="H9" s="86"/>
      <c r="R9" s="45"/>
    </row>
    <row r="10" spans="1:18" ht="12.75">
      <c r="A10" s="115" t="s">
        <v>800</v>
      </c>
      <c r="B10" s="115" t="s">
        <v>801</v>
      </c>
      <c r="C10" s="210"/>
      <c r="D10" s="63">
        <f>'WA Gross Plant'!C9+SUM('OR Gross Plant'!C9:C13)</f>
        <v>66074060.02</v>
      </c>
      <c r="E10" s="63">
        <f>'WA Gross Plant'!D9+SUM('OR Gross Plant'!D9:D13)</f>
        <v>66712252.34</v>
      </c>
      <c r="F10" s="63">
        <f>'WA Gross Plant'!E9+SUM('OR Gross Plant'!E9:E13)</f>
        <v>67027822.989999995</v>
      </c>
      <c r="G10" s="63">
        <f>'WA Gross Plant'!F9+SUM('OR Gross Plant'!F9:F13)</f>
        <v>67328274.37</v>
      </c>
      <c r="H10" s="63">
        <f>'WA Gross Plant'!G9+SUM('OR Gross Plant'!G9:G13)</f>
        <v>67854155.48</v>
      </c>
      <c r="I10" s="63">
        <f>'WA Gross Plant'!H9+SUM('OR Gross Plant'!H9:H13)</f>
        <v>67890614.16</v>
      </c>
      <c r="J10" s="63">
        <f>'WA Gross Plant'!I9+SUM('OR Gross Plant'!I9:I13)</f>
        <v>67880505.16</v>
      </c>
      <c r="K10" s="63">
        <f>'WA Gross Plant'!J9+SUM('OR Gross Plant'!J9:J13)</f>
        <v>67877460.46</v>
      </c>
      <c r="L10" s="63">
        <f>'WA Gross Plant'!K9+SUM('OR Gross Plant'!K9:K13)</f>
        <v>68855121.00999999</v>
      </c>
      <c r="M10" s="63">
        <f>'WA Gross Plant'!L9+SUM('OR Gross Plant'!L9:L13)</f>
        <v>69303154.39</v>
      </c>
      <c r="N10" s="63">
        <f>'WA Gross Plant'!M9+SUM('OR Gross Plant'!M9:M13)</f>
        <v>69367104.11</v>
      </c>
      <c r="O10" s="63">
        <f>'WA Gross Plant'!N9+SUM('OR Gross Plant'!N9:N13)</f>
        <v>69432948.15</v>
      </c>
      <c r="P10" s="63">
        <f>'WA Gross Plant'!O9+SUM('OR Gross Plant'!O9:O13)</f>
        <v>69635972.35</v>
      </c>
      <c r="Q10" s="63">
        <f>((D10/2)+SUM(E10:O10)+(P10/2))/12</f>
        <v>68115369.06708333</v>
      </c>
      <c r="R10" s="45" t="s">
        <v>733</v>
      </c>
    </row>
    <row r="11" spans="1:18" ht="12.75">
      <c r="A11" s="115"/>
      <c r="B11" s="115" t="s">
        <v>802</v>
      </c>
      <c r="C11" s="210"/>
      <c r="D11" s="63">
        <f>SUM('WA Gross Plant'!C7:C8)+SUM('OR Gross Plant'!C7:C8)</f>
        <v>84795.27</v>
      </c>
      <c r="E11" s="63">
        <f>SUM('WA Gross Plant'!D7:D8)+SUM('OR Gross Plant'!D7:D8)</f>
        <v>84795.27</v>
      </c>
      <c r="F11" s="63">
        <f>SUM('WA Gross Plant'!E7:E8)+SUM('OR Gross Plant'!E7:E8)</f>
        <v>84795.27</v>
      </c>
      <c r="G11" s="63">
        <f>SUM('WA Gross Plant'!F7:F8)+SUM('OR Gross Plant'!F7:F8)</f>
        <v>84795.27</v>
      </c>
      <c r="H11" s="63">
        <f>SUM('WA Gross Plant'!G7:G8)+SUM('OR Gross Plant'!G7:G8)</f>
        <v>84795.27</v>
      </c>
      <c r="I11" s="63">
        <f>SUM('WA Gross Plant'!H7:H8)+SUM('OR Gross Plant'!H7:H8)</f>
        <v>84795.27</v>
      </c>
      <c r="J11" s="63">
        <f>SUM('WA Gross Plant'!I7:I8)+SUM('OR Gross Plant'!I7:I8)</f>
        <v>84795.27</v>
      </c>
      <c r="K11" s="63">
        <f>SUM('WA Gross Plant'!J7:J8)+SUM('OR Gross Plant'!J7:J8)</f>
        <v>84795.27</v>
      </c>
      <c r="L11" s="63">
        <f>SUM('WA Gross Plant'!K7:K8)+SUM('OR Gross Plant'!K7:K8)</f>
        <v>84795.27</v>
      </c>
      <c r="M11" s="63">
        <f>SUM('WA Gross Plant'!L7:L8)+SUM('OR Gross Plant'!L7:L8)</f>
        <v>84795.27</v>
      </c>
      <c r="N11" s="63">
        <f>SUM('WA Gross Plant'!M7:M8)+SUM('OR Gross Plant'!M7:M8)</f>
        <v>84795.27</v>
      </c>
      <c r="O11" s="63">
        <f>SUM('WA Gross Plant'!N7:N8)+SUM('OR Gross Plant'!N7:N8)</f>
        <v>84795.27</v>
      </c>
      <c r="P11" s="63">
        <f>SUM('WA Gross Plant'!O7:O8)+SUM('OR Gross Plant'!O7:O8)</f>
        <v>84795.27</v>
      </c>
      <c r="Q11" s="63">
        <f aca="true" t="shared" si="0" ref="Q11:Q19">((D11/2)+SUM(E11:O11)+(P11/2))/12</f>
        <v>84795.27</v>
      </c>
      <c r="R11" s="45" t="s">
        <v>803</v>
      </c>
    </row>
    <row r="12" spans="1:18" ht="12.75">
      <c r="A12" s="115" t="s">
        <v>758</v>
      </c>
      <c r="B12" s="115"/>
      <c r="C12" s="210"/>
      <c r="D12" s="63">
        <f>'OR Gross Plant'!C33+'OR Gross Plant'!C42</f>
        <v>675198</v>
      </c>
      <c r="E12" s="63">
        <f>'OR Gross Plant'!D33+'OR Gross Plant'!D42</f>
        <v>675198</v>
      </c>
      <c r="F12" s="63">
        <f>'OR Gross Plant'!E33+'OR Gross Plant'!E42</f>
        <v>675198</v>
      </c>
      <c r="G12" s="63">
        <f>'OR Gross Plant'!F33+'OR Gross Plant'!F42</f>
        <v>675198</v>
      </c>
      <c r="H12" s="63">
        <f>'OR Gross Plant'!G33+'OR Gross Plant'!G42</f>
        <v>675198</v>
      </c>
      <c r="I12" s="63">
        <f>'OR Gross Plant'!H33+'OR Gross Plant'!H42</f>
        <v>675198</v>
      </c>
      <c r="J12" s="63">
        <f>'OR Gross Plant'!I33+'OR Gross Plant'!I42</f>
        <v>675198</v>
      </c>
      <c r="K12" s="63">
        <f>'OR Gross Plant'!J33+'OR Gross Plant'!J42</f>
        <v>675198</v>
      </c>
      <c r="L12" s="63">
        <f>'OR Gross Plant'!K33+'OR Gross Plant'!K42</f>
        <v>675198</v>
      </c>
      <c r="M12" s="63">
        <f>'OR Gross Plant'!L33+'OR Gross Plant'!L42</f>
        <v>675198</v>
      </c>
      <c r="N12" s="63">
        <f>'OR Gross Plant'!M33+'OR Gross Plant'!M42</f>
        <v>675198</v>
      </c>
      <c r="O12" s="63">
        <f>'OR Gross Plant'!N33+'OR Gross Plant'!N42</f>
        <v>675198</v>
      </c>
      <c r="P12" s="63">
        <f>'OR Gross Plant'!O33+'OR Gross Plant'!O42</f>
        <v>675198</v>
      </c>
      <c r="Q12" s="63">
        <f t="shared" si="0"/>
        <v>675198</v>
      </c>
      <c r="R12" s="45" t="s">
        <v>803</v>
      </c>
    </row>
    <row r="13" spans="1:18" ht="12.75">
      <c r="A13" s="115" t="s">
        <v>759</v>
      </c>
      <c r="B13" s="115"/>
      <c r="C13" s="210"/>
      <c r="D13" s="63">
        <f>SUM('OR Gross Plant'!C76:C79)</f>
        <v>18498368.46</v>
      </c>
      <c r="E13" s="63">
        <f>SUM('OR Gross Plant'!D76:D79)</f>
        <v>18515359.71</v>
      </c>
      <c r="F13" s="63">
        <f>SUM('OR Gross Plant'!E76:E79)</f>
        <v>18636045.51</v>
      </c>
      <c r="G13" s="63">
        <f>SUM('OR Gross Plant'!F76:F79)</f>
        <v>18694782.560000002</v>
      </c>
      <c r="H13" s="63">
        <f>SUM('OR Gross Plant'!G76:G79)</f>
        <v>18340316.09</v>
      </c>
      <c r="I13" s="63">
        <f>SUM('OR Gross Plant'!H76:H79)</f>
        <v>18374612.95</v>
      </c>
      <c r="J13" s="63">
        <f>SUM('OR Gross Plant'!I76:I79)</f>
        <v>18398797.57</v>
      </c>
      <c r="K13" s="63">
        <f>SUM('OR Gross Plant'!J76:J79)</f>
        <v>18460969.51</v>
      </c>
      <c r="L13" s="63">
        <f>SUM('OR Gross Plant'!K76:K79)</f>
        <v>18505629.57</v>
      </c>
      <c r="M13" s="63">
        <f>SUM('OR Gross Plant'!L76:L79)</f>
        <v>18563445.66</v>
      </c>
      <c r="N13" s="63">
        <f>SUM('OR Gross Plant'!M76:M79)</f>
        <v>18612750.42</v>
      </c>
      <c r="O13" s="63">
        <f>SUM('OR Gross Plant'!N76:N79)</f>
        <v>18681986.26</v>
      </c>
      <c r="P13" s="63">
        <f>SUM('OR Gross Plant'!O76:O79)</f>
        <v>18719455.48</v>
      </c>
      <c r="Q13" s="63">
        <f t="shared" si="0"/>
        <v>18532800.648333333</v>
      </c>
      <c r="R13" s="45" t="s">
        <v>803</v>
      </c>
    </row>
    <row r="14" spans="1:18" ht="12.75">
      <c r="A14" s="115" t="s">
        <v>760</v>
      </c>
      <c r="B14" s="115"/>
      <c r="C14" s="210"/>
      <c r="D14" s="63">
        <f>'WA Gross Plant'!C29+'OR Gross Plant'!C112</f>
        <v>1456450653.6999998</v>
      </c>
      <c r="E14" s="63">
        <f>'WA Gross Plant'!D29+'OR Gross Plant'!D112</f>
        <v>1463648798.4300003</v>
      </c>
      <c r="F14" s="63">
        <f>'WA Gross Plant'!E29+'OR Gross Plant'!E112</f>
        <v>1467885657.88</v>
      </c>
      <c r="G14" s="63">
        <f>'WA Gross Plant'!F29+'OR Gross Plant'!F112</f>
        <v>1480419136.8700001</v>
      </c>
      <c r="H14" s="63">
        <f>'WA Gross Plant'!G29+'OR Gross Plant'!G112</f>
        <v>1485893759.47</v>
      </c>
      <c r="I14" s="63">
        <f>'WA Gross Plant'!H29+'OR Gross Plant'!H112</f>
        <v>1492287825.9300003</v>
      </c>
      <c r="J14" s="63">
        <f>'WA Gross Plant'!I29+'OR Gross Plant'!I112</f>
        <v>1497429209.4500003</v>
      </c>
      <c r="K14" s="63">
        <f>'WA Gross Plant'!J29+'OR Gross Plant'!J112</f>
        <v>1504093919.3200002</v>
      </c>
      <c r="L14" s="63">
        <f>'WA Gross Plant'!K29+'OR Gross Plant'!K112</f>
        <v>1509804981.1699998</v>
      </c>
      <c r="M14" s="63">
        <f>'WA Gross Plant'!L29+'OR Gross Plant'!L112</f>
        <v>1517819135.2800002</v>
      </c>
      <c r="N14" s="63">
        <f>'WA Gross Plant'!M29+'OR Gross Plant'!M112</f>
        <v>1524161878.8400006</v>
      </c>
      <c r="O14" s="63">
        <f>'WA Gross Plant'!N29+'OR Gross Plant'!N112</f>
        <v>1532509474.96</v>
      </c>
      <c r="P14" s="63">
        <f>'WA Gross Plant'!O29+'OR Gross Plant'!O112</f>
        <v>1541092809.7700005</v>
      </c>
      <c r="Q14" s="63">
        <f t="shared" si="0"/>
        <v>1497893792.4445832</v>
      </c>
      <c r="R14" s="45" t="s">
        <v>803</v>
      </c>
    </row>
    <row r="15" spans="1:18" ht="12.75">
      <c r="A15" s="115" t="s">
        <v>804</v>
      </c>
      <c r="B15" s="115"/>
      <c r="C15" s="210"/>
      <c r="D15" s="63">
        <f>'WA Gross Plant'!C41+'OR Gross Plant'!C136</f>
        <v>91446578.80999999</v>
      </c>
      <c r="E15" s="63">
        <f>'WA Gross Plant'!D41+'OR Gross Plant'!D136</f>
        <v>91617904.26999998</v>
      </c>
      <c r="F15" s="63">
        <f>'WA Gross Plant'!E41+'OR Gross Plant'!E136</f>
        <v>92044156.21</v>
      </c>
      <c r="G15" s="63">
        <f>'WA Gross Plant'!F41+'OR Gross Plant'!F136</f>
        <v>92945128.86</v>
      </c>
      <c r="H15" s="63">
        <f>'WA Gross Plant'!G41+'OR Gross Plant'!G136</f>
        <v>92900488.32</v>
      </c>
      <c r="I15" s="63">
        <f>'WA Gross Plant'!H41+'OR Gross Plant'!H136</f>
        <v>94249196.69</v>
      </c>
      <c r="J15" s="63">
        <f>'WA Gross Plant'!I41+'OR Gross Plant'!I136</f>
        <v>94132746.24999999</v>
      </c>
      <c r="K15" s="63">
        <f>'WA Gross Plant'!J41+'OR Gross Plant'!J136</f>
        <v>94189413.82999997</v>
      </c>
      <c r="L15" s="63">
        <f>'WA Gross Plant'!K41+'OR Gross Plant'!K136</f>
        <v>94451013.90999998</v>
      </c>
      <c r="M15" s="63">
        <f>'WA Gross Plant'!L41+'OR Gross Plant'!L136</f>
        <v>94716242.1</v>
      </c>
      <c r="N15" s="63">
        <f>'WA Gross Plant'!M41+'OR Gross Plant'!M136</f>
        <v>94913270.27</v>
      </c>
      <c r="O15" s="63">
        <f>'WA Gross Plant'!N41+'OR Gross Plant'!N136</f>
        <v>95150112.03999999</v>
      </c>
      <c r="P15" s="63">
        <f>'WA Gross Plant'!O41+'OR Gross Plant'!O136</f>
        <v>95073016.26</v>
      </c>
      <c r="Q15" s="63">
        <f t="shared" si="0"/>
        <v>93714122.52374999</v>
      </c>
      <c r="R15" s="40" t="s">
        <v>805</v>
      </c>
    </row>
    <row r="16" spans="1:18" ht="12.75">
      <c r="A16" s="115"/>
      <c r="B16" s="115"/>
      <c r="C16" s="210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>
        <f t="shared" si="0"/>
        <v>0</v>
      </c>
      <c r="R16" s="45"/>
    </row>
    <row r="17" spans="1:18" ht="12.75">
      <c r="A17" s="115" t="s">
        <v>806</v>
      </c>
      <c r="B17" s="115"/>
      <c r="C17" s="210"/>
      <c r="D17" s="64">
        <f>'OR Gross Plant'!C55+SUM('OR Gross Plant'!C80:C88)+'OR Gross Plant'!C75-'OR Gross Plant'!C73-'OR Gross Plant'!C74</f>
        <v>266437427.32</v>
      </c>
      <c r="E17" s="64">
        <f>'OR Gross Plant'!D55+SUM('OR Gross Plant'!D80:D88)+'OR Gross Plant'!D75-'OR Gross Plant'!D73-'OR Gross Plant'!D74</f>
        <v>266432520.44</v>
      </c>
      <c r="F17" s="64">
        <f>'OR Gross Plant'!E55+SUM('OR Gross Plant'!E80:E88)+'OR Gross Plant'!E75-'OR Gross Plant'!E73-'OR Gross Plant'!E74</f>
        <v>266442876.09000003</v>
      </c>
      <c r="G17" s="64">
        <f>'OR Gross Plant'!F55+SUM('OR Gross Plant'!F80:F88)+'OR Gross Plant'!F75-'OR Gross Plant'!F73-'OR Gross Plant'!F74</f>
        <v>266505593.31</v>
      </c>
      <c r="H17" s="64">
        <f>'OR Gross Plant'!G55+SUM('OR Gross Plant'!G80:G88)+'OR Gross Plant'!G75-'OR Gross Plant'!G73-'OR Gross Plant'!G74</f>
        <v>266510462.34000003</v>
      </c>
      <c r="I17" s="64">
        <f>'OR Gross Plant'!H55+SUM('OR Gross Plant'!H80:H88)+'OR Gross Plant'!H75-'OR Gross Plant'!H73-'OR Gross Plant'!H74</f>
        <v>266512447.18</v>
      </c>
      <c r="J17" s="64">
        <f>'OR Gross Plant'!I55+SUM('OR Gross Plant'!I80:I88)+'OR Gross Plant'!I75-'OR Gross Plant'!I73-'OR Gross Plant'!I74</f>
        <v>267810123.43</v>
      </c>
      <c r="K17" s="64">
        <f>'OR Gross Plant'!J55+SUM('OR Gross Plant'!J80:J88)+'OR Gross Plant'!J75-'OR Gross Plant'!J73-'OR Gross Plant'!J74</f>
        <v>267811317.63</v>
      </c>
      <c r="L17" s="64">
        <f>'OR Gross Plant'!K55+SUM('OR Gross Plant'!K80:K88)+'OR Gross Plant'!K75-'OR Gross Plant'!K73-'OR Gross Plant'!K74</f>
        <v>267811317.63</v>
      </c>
      <c r="M17" s="64">
        <f>'OR Gross Plant'!L55+SUM('OR Gross Plant'!L80:L88)+'OR Gross Plant'!L75-'OR Gross Plant'!L73-'OR Gross Plant'!L74</f>
        <v>267811317.63</v>
      </c>
      <c r="N17" s="64">
        <f>'OR Gross Plant'!M55+SUM('OR Gross Plant'!M80:M88)+'OR Gross Plant'!M75-'OR Gross Plant'!M73-'OR Gross Plant'!M74</f>
        <v>267811317.63</v>
      </c>
      <c r="O17" s="64">
        <f>'OR Gross Plant'!N55+SUM('OR Gross Plant'!N80:N88)+'OR Gross Plant'!N75-'OR Gross Plant'!N73-'OR Gross Plant'!N74</f>
        <v>267811317.63</v>
      </c>
      <c r="P17" s="64">
        <f>'OR Gross Plant'!O55+SUM('OR Gross Plant'!O80:O88)+'OR Gross Plant'!O75-'OR Gross Plant'!O73-'OR Gross Plant'!O74</f>
        <v>267811317.63</v>
      </c>
      <c r="Q17" s="63">
        <f t="shared" si="0"/>
        <v>267199581.95125005</v>
      </c>
      <c r="R17" s="45" t="s">
        <v>807</v>
      </c>
    </row>
    <row r="18" spans="1:18" ht="12.75">
      <c r="A18" s="115" t="s">
        <v>1190</v>
      </c>
      <c r="B18" s="115"/>
      <c r="C18" s="210"/>
      <c r="D18" s="65">
        <f>'OR Gross Plant'!C73+'OR Gross Plant'!C74</f>
        <v>2567634</v>
      </c>
      <c r="E18" s="65">
        <f>'OR Gross Plant'!D73+'OR Gross Plant'!D74</f>
        <v>2567634</v>
      </c>
      <c r="F18" s="65">
        <f>'OR Gross Plant'!E73+'OR Gross Plant'!E74</f>
        <v>2567634</v>
      </c>
      <c r="G18" s="65">
        <f>'OR Gross Plant'!F73+'OR Gross Plant'!F74</f>
        <v>2567634</v>
      </c>
      <c r="H18" s="65">
        <f>'OR Gross Plant'!G73+'OR Gross Plant'!G74</f>
        <v>2567634</v>
      </c>
      <c r="I18" s="65">
        <f>'OR Gross Plant'!H73+'OR Gross Plant'!H74</f>
        <v>2567634</v>
      </c>
      <c r="J18" s="65">
        <f>'OR Gross Plant'!I73+'OR Gross Plant'!I74</f>
        <v>2567634</v>
      </c>
      <c r="K18" s="65">
        <f>'OR Gross Plant'!J73+'OR Gross Plant'!J74</f>
        <v>2567634</v>
      </c>
      <c r="L18" s="65">
        <f>'OR Gross Plant'!K73+'OR Gross Plant'!K74</f>
        <v>2567634</v>
      </c>
      <c r="M18" s="65">
        <f>'OR Gross Plant'!L73+'OR Gross Plant'!L74</f>
        <v>2567634</v>
      </c>
      <c r="N18" s="65">
        <f>'OR Gross Plant'!M73+'OR Gross Plant'!M74</f>
        <v>2567634</v>
      </c>
      <c r="O18" s="65">
        <f>'OR Gross Plant'!N73+'OR Gross Plant'!N74</f>
        <v>2567634</v>
      </c>
      <c r="P18" s="65">
        <f>'OR Gross Plant'!O73+'OR Gross Plant'!O74</f>
        <v>2567634</v>
      </c>
      <c r="Q18" s="65">
        <f t="shared" si="0"/>
        <v>2567634</v>
      </c>
      <c r="R18" s="45" t="s">
        <v>809</v>
      </c>
    </row>
    <row r="19" spans="1:18" ht="12.75">
      <c r="A19" s="115"/>
      <c r="B19" s="115"/>
      <c r="C19" s="210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>
        <f t="shared" si="0"/>
        <v>0</v>
      </c>
      <c r="R19" s="45"/>
    </row>
    <row r="20" spans="1:18" ht="13.5" thickBot="1">
      <c r="A20" s="115" t="s">
        <v>810</v>
      </c>
      <c r="B20" s="115"/>
      <c r="C20" s="210" t="s">
        <v>771</v>
      </c>
      <c r="D20" s="66">
        <f>SUM(D10:D19)</f>
        <v>1902234715.5799997</v>
      </c>
      <c r="E20" s="66">
        <f aca="true" t="shared" si="1" ref="E20:Q20">SUM(E10:E19)</f>
        <v>1910254462.4600003</v>
      </c>
      <c r="F20" s="66">
        <f t="shared" si="1"/>
        <v>1915364185.9500003</v>
      </c>
      <c r="G20" s="66">
        <f t="shared" si="1"/>
        <v>1929220543.24</v>
      </c>
      <c r="H20" s="66">
        <f t="shared" si="1"/>
        <v>1934826808.9699998</v>
      </c>
      <c r="I20" s="66">
        <f t="shared" si="1"/>
        <v>1942642324.1800005</v>
      </c>
      <c r="J20" s="66">
        <f t="shared" si="1"/>
        <v>1948979009.1300004</v>
      </c>
      <c r="K20" s="66">
        <f t="shared" si="1"/>
        <v>1955760708.02</v>
      </c>
      <c r="L20" s="66">
        <f t="shared" si="1"/>
        <v>1962755690.56</v>
      </c>
      <c r="M20" s="66">
        <f t="shared" si="1"/>
        <v>1971540922.33</v>
      </c>
      <c r="N20" s="66">
        <f t="shared" si="1"/>
        <v>1978193948.5400004</v>
      </c>
      <c r="O20" s="66">
        <f t="shared" si="1"/>
        <v>1986913466.31</v>
      </c>
      <c r="P20" s="66">
        <f t="shared" si="1"/>
        <v>1995660198.7600002</v>
      </c>
      <c r="Q20" s="66">
        <f t="shared" si="1"/>
        <v>1948783293.905</v>
      </c>
      <c r="R20" s="45"/>
    </row>
    <row r="21" spans="1:18" ht="13.5" thickTop="1">
      <c r="A21" s="115"/>
      <c r="B21" s="115"/>
      <c r="C21" s="210"/>
      <c r="D21" s="63">
        <f>+D20/1000</f>
        <v>1902234.7155799996</v>
      </c>
      <c r="E21" s="63">
        <f aca="true" t="shared" si="2" ref="E21:P21">+E20/1000</f>
        <v>1910254.4624600003</v>
      </c>
      <c r="F21" s="63">
        <f t="shared" si="2"/>
        <v>1915364.1859500003</v>
      </c>
      <c r="G21" s="63">
        <f t="shared" si="2"/>
        <v>1929220.54324</v>
      </c>
      <c r="H21" s="63">
        <f t="shared" si="2"/>
        <v>1934826.80897</v>
      </c>
      <c r="I21" s="63">
        <f t="shared" si="2"/>
        <v>1942642.3241800005</v>
      </c>
      <c r="J21" s="63">
        <f t="shared" si="2"/>
        <v>1948979.0091300004</v>
      </c>
      <c r="K21" s="63">
        <f t="shared" si="2"/>
        <v>1955760.70802</v>
      </c>
      <c r="L21" s="63">
        <f t="shared" si="2"/>
        <v>1962755.69056</v>
      </c>
      <c r="M21" s="63">
        <f t="shared" si="2"/>
        <v>1971540.92233</v>
      </c>
      <c r="N21" s="63">
        <f t="shared" si="2"/>
        <v>1978193.9485400005</v>
      </c>
      <c r="O21" s="63">
        <f t="shared" si="2"/>
        <v>1986913.46631</v>
      </c>
      <c r="P21" s="63">
        <f t="shared" si="2"/>
        <v>1995660.1987600003</v>
      </c>
      <c r="R21" s="45"/>
    </row>
    <row r="22" spans="1:18" ht="12.75">
      <c r="A22" s="115"/>
      <c r="B22" s="115"/>
      <c r="C22" s="210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45"/>
    </row>
    <row r="23" spans="1:18" ht="12.75">
      <c r="A23" s="115" t="s">
        <v>811</v>
      </c>
      <c r="B23" s="115"/>
      <c r="C23" s="210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45"/>
    </row>
    <row r="24" spans="1:18" ht="12.75">
      <c r="A24" s="115"/>
      <c r="B24" s="115"/>
      <c r="C24" s="210"/>
      <c r="D24" s="63"/>
      <c r="E24" s="63"/>
      <c r="F24" s="63"/>
      <c r="G24" s="70"/>
      <c r="H24" s="86"/>
      <c r="R24" s="45"/>
    </row>
    <row r="25" spans="1:18" ht="12.75">
      <c r="A25" s="115" t="s">
        <v>800</v>
      </c>
      <c r="B25" s="115"/>
      <c r="C25" s="210"/>
      <c r="D25" s="63">
        <f>-(SUM('Reserves Summary'!C9:C18)+SUM('Reserves Summary'!C170:C173))</f>
        <v>-42674962.940000005</v>
      </c>
      <c r="E25" s="63">
        <f>-(SUM('Reserves Summary'!D9:D18)+SUM('Reserves Summary'!D170:D173))</f>
        <v>-43161832.75</v>
      </c>
      <c r="F25" s="63">
        <f>-(SUM('Reserves Summary'!E9:E18)+SUM('Reserves Summary'!E170:E173))</f>
        <v>-43652845.93999999</v>
      </c>
      <c r="G25" s="63">
        <f>-(SUM('Reserves Summary'!F9:F18)+SUM('Reserves Summary'!F170:F173))</f>
        <v>-44146527.11000001</v>
      </c>
      <c r="H25" s="63">
        <f>-(SUM('Reserves Summary'!G9:G18)+SUM('Reserves Summary'!G170:G173))</f>
        <v>-44643827.36999999</v>
      </c>
      <c r="I25" s="63">
        <f>-(SUM('Reserves Summary'!H9:H18)+SUM('Reserves Summary'!H170:H173))</f>
        <v>-45143600.96</v>
      </c>
      <c r="J25" s="63">
        <f>-(SUM('Reserves Summary'!I9:I18)+SUM('Reserves Summary'!I170:I173))</f>
        <v>-45643490.45</v>
      </c>
      <c r="K25" s="63">
        <f>-(SUM('Reserves Summary'!J9:J18)+SUM('Reserves Summary'!J170:J173))</f>
        <v>-46143327.93000001</v>
      </c>
      <c r="L25" s="63">
        <f>-(SUM('Reserves Summary'!K9:K18)+SUM('Reserves Summary'!K170:K173))</f>
        <v>-46647457.9</v>
      </c>
      <c r="M25" s="63">
        <f>-(SUM('Reserves Summary'!L9:L18)+SUM('Reserves Summary'!L170:L173))</f>
        <v>-47157334.739999995</v>
      </c>
      <c r="N25" s="63">
        <f>-(SUM('Reserves Summary'!M9:M18)+SUM('Reserves Summary'!M170:M173))</f>
        <v>-47668882.78</v>
      </c>
      <c r="O25" s="63">
        <f>-(SUM('Reserves Summary'!N9:N18)+SUM('Reserves Summary'!N170:N173))</f>
        <v>-48181008.25000001</v>
      </c>
      <c r="P25" s="63">
        <f>-(SUM('Reserves Summary'!O9:O18)+SUM('Reserves Summary'!O170:O173))</f>
        <v>-48694303.809999995</v>
      </c>
      <c r="Q25" s="63">
        <f>((D25/2)+SUM(E25:O25)+(P25/2))/12</f>
        <v>-45656230.79625001</v>
      </c>
      <c r="R25" s="45" t="s">
        <v>733</v>
      </c>
    </row>
    <row r="26" spans="1:18" ht="12.75">
      <c r="A26" s="115" t="s">
        <v>758</v>
      </c>
      <c r="B26" s="115"/>
      <c r="C26" s="210"/>
      <c r="D26" s="63">
        <f>-(SUM('Reserves Summary'!C19:C44))</f>
        <v>-684627.52</v>
      </c>
      <c r="E26" s="63">
        <f>-(SUM('Reserves Summary'!D19:D44))</f>
        <v>-684627.52</v>
      </c>
      <c r="F26" s="63">
        <f>-(SUM('Reserves Summary'!E19:E44))</f>
        <v>-684627.52</v>
      </c>
      <c r="G26" s="63">
        <f>-(SUM('Reserves Summary'!F19:F44))</f>
        <v>-684627.52</v>
      </c>
      <c r="H26" s="63">
        <f>-(SUM('Reserves Summary'!G19:G44))</f>
        <v>-684627.52</v>
      </c>
      <c r="I26" s="63">
        <f>-(SUM('Reserves Summary'!H19:H44))</f>
        <v>-684627.52</v>
      </c>
      <c r="J26" s="63">
        <f>-(SUM('Reserves Summary'!I19:I44))</f>
        <v>-684627.52</v>
      </c>
      <c r="K26" s="63">
        <f>-(SUM('Reserves Summary'!J19:J44))</f>
        <v>-684627.52</v>
      </c>
      <c r="L26" s="63">
        <f>-(SUM('Reserves Summary'!K19:K44))</f>
        <v>-684627.52</v>
      </c>
      <c r="M26" s="63">
        <f>-(SUM('Reserves Summary'!L19:L44))</f>
        <v>-684627.52</v>
      </c>
      <c r="N26" s="63">
        <f>-(SUM('Reserves Summary'!M19:M44))</f>
        <v>-684627.52</v>
      </c>
      <c r="O26" s="63">
        <f>-(SUM('Reserves Summary'!N19:N44))</f>
        <v>-684627.52</v>
      </c>
      <c r="P26" s="63">
        <f>-(SUM('Reserves Summary'!O19:O44))</f>
        <v>-684627.52</v>
      </c>
      <c r="Q26" s="63">
        <f>((D26/2)+SUM(E26:O26)+(P26/2))/12</f>
        <v>-684627.5199999999</v>
      </c>
      <c r="R26" s="45" t="s">
        <v>803</v>
      </c>
    </row>
    <row r="27" spans="1:18" ht="12.75">
      <c r="A27" s="115" t="s">
        <v>759</v>
      </c>
      <c r="B27" s="115"/>
      <c r="C27" s="210"/>
      <c r="D27" s="63">
        <f>-(SUM('Reserves Summary'!C76:C79))</f>
        <v>-8583647</v>
      </c>
      <c r="E27" s="63">
        <f>-(SUM('Reserves Summary'!D76:D79))</f>
        <v>-8613022.370000001</v>
      </c>
      <c r="F27" s="63">
        <f>-(SUM('Reserves Summary'!E76:E79))</f>
        <v>-8642512.47</v>
      </c>
      <c r="G27" s="63">
        <f>-(SUM('Reserves Summary'!F76:F79))</f>
        <v>-8672152.09</v>
      </c>
      <c r="H27" s="63">
        <f>-(SUM('Reserves Summary'!G76:G79))</f>
        <v>-8701545.27</v>
      </c>
      <c r="I27" s="63">
        <f>-(SUM('Reserves Summary'!H76:H79))</f>
        <v>-8730671.64</v>
      </c>
      <c r="J27" s="63">
        <f>-(SUM('Reserves Summary'!I76:I79))</f>
        <v>-8759846.75</v>
      </c>
      <c r="K27" s="63">
        <f>-(SUM('Reserves Summary'!J76:J79))</f>
        <v>-8789093.82</v>
      </c>
      <c r="L27" s="63">
        <f>-(SUM('Reserves Summary'!K76:K79))</f>
        <v>-8818429.92</v>
      </c>
      <c r="M27" s="63">
        <f>-(SUM('Reserves Summary'!L76:L79))</f>
        <v>-8847851.41</v>
      </c>
      <c r="N27" s="63">
        <f>-(SUM('Reserves Summary'!M76:M79))</f>
        <v>-8877362.17</v>
      </c>
      <c r="O27" s="63">
        <f>-(SUM('Reserves Summary'!N76:N79))</f>
        <v>-8906971.72</v>
      </c>
      <c r="P27" s="63">
        <f>-(SUM('Reserves Summary'!O76:O79))</f>
        <v>-8936670.19</v>
      </c>
      <c r="Q27" s="63">
        <f>((D27/2)+SUM(E27:O27)+(P27/2))/12</f>
        <v>-8759968.185416667</v>
      </c>
      <c r="R27" s="45" t="s">
        <v>803</v>
      </c>
    </row>
    <row r="28" spans="1:18" ht="12.75">
      <c r="A28" s="115" t="s">
        <v>760</v>
      </c>
      <c r="B28" s="115"/>
      <c r="C28" s="210"/>
      <c r="D28" s="63">
        <f>-(SUM('Reserves Summary'!C89:C110)+SUM('Reserves Summary'!C175:C191))</f>
        <v>-593466905.58</v>
      </c>
      <c r="E28" s="63">
        <f>-(SUM('Reserves Summary'!D89:D110)+SUM('Reserves Summary'!D175:D191))</f>
        <v>-596819902.64</v>
      </c>
      <c r="F28" s="63">
        <f>-(SUM('Reserves Summary'!E89:E110)+SUM('Reserves Summary'!E175:E191))</f>
        <v>-597921667.7499999</v>
      </c>
      <c r="G28" s="63">
        <f>-(SUM('Reserves Summary'!F89:F110)+SUM('Reserves Summary'!F175:F191))</f>
        <v>-601784244.0799999</v>
      </c>
      <c r="H28" s="63">
        <f>-(SUM('Reserves Summary'!G89:G110)+SUM('Reserves Summary'!G175:G191))</f>
        <v>-605806172.18</v>
      </c>
      <c r="I28" s="63">
        <f>-(SUM('Reserves Summary'!H89:H110)+SUM('Reserves Summary'!H175:H191))</f>
        <v>-609246293.9200001</v>
      </c>
      <c r="J28" s="63">
        <f>-(SUM('Reserves Summary'!I89:I110)+SUM('Reserves Summary'!I175:I191))</f>
        <v>-613020794.28</v>
      </c>
      <c r="K28" s="63">
        <f>-(SUM('Reserves Summary'!J89:J110)+SUM('Reserves Summary'!J175:J191))</f>
        <v>-616524930.4999999</v>
      </c>
      <c r="L28" s="63">
        <f>-(SUM('Reserves Summary'!K89:K110)+SUM('Reserves Summary'!K175:K191))</f>
        <v>-620133931.5299999</v>
      </c>
      <c r="M28" s="63">
        <f>-(SUM('Reserves Summary'!L89:L110)+SUM('Reserves Summary'!L175:L191))</f>
        <v>-623594642.9399999</v>
      </c>
      <c r="N28" s="63">
        <f>-(SUM('Reserves Summary'!M89:M110)+SUM('Reserves Summary'!M175:M191))</f>
        <v>-626984502.14</v>
      </c>
      <c r="O28" s="63">
        <f>-(SUM('Reserves Summary'!N89:N110)+SUM('Reserves Summary'!N175:N191))</f>
        <v>-630791911.4499999</v>
      </c>
      <c r="P28" s="63">
        <f>-(SUM('Reserves Summary'!O89:O110)+SUM('Reserves Summary'!O175:O191))</f>
        <v>-634192388.13</v>
      </c>
      <c r="Q28" s="63">
        <f>((D28/2)+SUM(E28:O28)+(P28/2))/12</f>
        <v>-613038220.0220832</v>
      </c>
      <c r="R28" s="45" t="s">
        <v>803</v>
      </c>
    </row>
    <row r="29" spans="1:18" ht="12.75">
      <c r="A29" s="115" t="s">
        <v>804</v>
      </c>
      <c r="B29" s="115"/>
      <c r="C29" s="210"/>
      <c r="D29" s="63">
        <f>-(SUM('Reserves Summary'!C111:C132)+'Reserves Summary'!C136+'Reserves Summary'!C140+SUM('Reserves Summary'!C192:C202)+'Reserves Summary'!C206+'Reserves Summary'!C210)</f>
        <v>-41509225.12</v>
      </c>
      <c r="E29" s="63">
        <f>-(SUM('Reserves Summary'!D111:D132)+'Reserves Summary'!D136+'Reserves Summary'!D140+SUM('Reserves Summary'!D192:D202)+'Reserves Summary'!D206+'Reserves Summary'!D210)</f>
        <v>-41866480.650000006</v>
      </c>
      <c r="F29" s="63">
        <f>-(SUM('Reserves Summary'!E111:E132)+'Reserves Summary'!E136+'Reserves Summary'!E140+SUM('Reserves Summary'!E192:E202)+'Reserves Summary'!E206+'Reserves Summary'!E210)</f>
        <v>-42242079.55</v>
      </c>
      <c r="G29" s="63">
        <f>-(SUM('Reserves Summary'!F111:F132)+'Reserves Summary'!F136+'Reserves Summary'!F140+SUM('Reserves Summary'!F192:F202)+'Reserves Summary'!F206+'Reserves Summary'!F210)</f>
        <v>-42521852.589999996</v>
      </c>
      <c r="H29" s="63">
        <f>-(SUM('Reserves Summary'!G111:G132)+'Reserves Summary'!G136+'Reserves Summary'!G140+SUM('Reserves Summary'!G192:G202)+'Reserves Summary'!G206+'Reserves Summary'!G210)</f>
        <v>-42922099.87</v>
      </c>
      <c r="I29" s="63">
        <f>-(SUM('Reserves Summary'!H111:H132)+'Reserves Summary'!H136+'Reserves Summary'!H140+SUM('Reserves Summary'!H192:H202)+'Reserves Summary'!H206+'Reserves Summary'!H210)</f>
        <v>-43341927.720000006</v>
      </c>
      <c r="J29" s="63">
        <f>-(SUM('Reserves Summary'!I111:I132)+'Reserves Summary'!I136+'Reserves Summary'!I140+SUM('Reserves Summary'!I192:I202)+'Reserves Summary'!I206+'Reserves Summary'!I210)</f>
        <v>-43677328.050000004</v>
      </c>
      <c r="K29" s="63">
        <f>-(SUM('Reserves Summary'!J111:J132)+'Reserves Summary'!J136+'Reserves Summary'!J140+SUM('Reserves Summary'!J192:J202)+'Reserves Summary'!J206+'Reserves Summary'!J210)</f>
        <v>-44092512.120000005</v>
      </c>
      <c r="L29" s="63">
        <f>-(SUM('Reserves Summary'!K111:K132)+'Reserves Summary'!K136+'Reserves Summary'!K140+SUM('Reserves Summary'!K192:K202)+'Reserves Summary'!K206+'Reserves Summary'!K210)</f>
        <v>-44306699.9</v>
      </c>
      <c r="M29" s="63">
        <f>-(SUM('Reserves Summary'!L111:L132)+'Reserves Summary'!L136+'Reserves Summary'!L140+SUM('Reserves Summary'!L192:L202)+'Reserves Summary'!L206+'Reserves Summary'!L210)</f>
        <v>-44653154.4</v>
      </c>
      <c r="N29" s="63">
        <f>-(SUM('Reserves Summary'!M111:M132)+'Reserves Summary'!M136+'Reserves Summary'!M140+SUM('Reserves Summary'!M192:M202)+'Reserves Summary'!M206+'Reserves Summary'!M210)</f>
        <v>-44926130.44000001</v>
      </c>
      <c r="O29" s="63">
        <f>-(SUM('Reserves Summary'!N111:N132)+'Reserves Summary'!N136+'Reserves Summary'!N140+SUM('Reserves Summary'!N192:N202)+'Reserves Summary'!N206+'Reserves Summary'!N210)</f>
        <v>-45288922.56000001</v>
      </c>
      <c r="P29" s="63">
        <f>-(SUM('Reserves Summary'!O111:O132)+'Reserves Summary'!O136+'Reserves Summary'!O140+SUM('Reserves Summary'!O192:O202)+'Reserves Summary'!O206+'Reserves Summary'!O210)</f>
        <v>-45463931.95</v>
      </c>
      <c r="Q29" s="63">
        <f>((D29/2)+SUM(E29:O29)+(P29/2))/12</f>
        <v>-43610480.53208333</v>
      </c>
      <c r="R29" s="45" t="s">
        <v>805</v>
      </c>
    </row>
    <row r="30" spans="1:18" ht="12.75">
      <c r="A30" s="115"/>
      <c r="B30" s="115"/>
      <c r="C30" s="210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45"/>
    </row>
    <row r="31" spans="1:18" ht="12.75">
      <c r="A31" s="115" t="s">
        <v>806</v>
      </c>
      <c r="B31" s="115"/>
      <c r="C31" s="210"/>
      <c r="D31" s="63">
        <f>-(SUM('Reserves Summary'!C45:C73)+SUM('Reserves Summary'!C80:C88))</f>
        <v>-62501870.16000001</v>
      </c>
      <c r="E31" s="63">
        <f>-(SUM('Reserves Summary'!D45:D73)+SUM('Reserves Summary'!D80:D88))</f>
        <v>-62977311.01</v>
      </c>
      <c r="F31" s="63">
        <f>-(SUM('Reserves Summary'!E45:E73)+SUM('Reserves Summary'!E80:E88))</f>
        <v>-63452764.76000001</v>
      </c>
      <c r="G31" s="63">
        <f>-(SUM('Reserves Summary'!F45:F73)+SUM('Reserves Summary'!F80:F88))</f>
        <v>-63790133.00999999</v>
      </c>
      <c r="H31" s="63">
        <f>-(SUM('Reserves Summary'!G45:G73)+SUM('Reserves Summary'!G80:G88))</f>
        <v>-64265689.12</v>
      </c>
      <c r="I31" s="63">
        <f>-(SUM('Reserves Summary'!H45:H73)+SUM('Reserves Summary'!H80:H88))</f>
        <v>-64741250.91000001</v>
      </c>
      <c r="J31" s="63">
        <f>-(SUM('Reserves Summary'!I45:I73)+SUM('Reserves Summary'!I80:I88))</f>
        <v>-65217823.80999997</v>
      </c>
      <c r="K31" s="63">
        <f>-(SUM('Reserves Summary'!J45:J73)+SUM('Reserves Summary'!J80:J88))</f>
        <v>-65695406.55</v>
      </c>
      <c r="L31" s="63">
        <f>-(SUM('Reserves Summary'!K45:K73)+SUM('Reserves Summary'!K80:K88))</f>
        <v>-66172990.47000001</v>
      </c>
      <c r="M31" s="63">
        <f>-(SUM('Reserves Summary'!L45:L73)+SUM('Reserves Summary'!L80:L88))</f>
        <v>-66650574.39000001</v>
      </c>
      <c r="N31" s="63">
        <f>-(SUM('Reserves Summary'!M45:M73)+SUM('Reserves Summary'!M80:M88))</f>
        <v>-67128158.31</v>
      </c>
      <c r="O31" s="63">
        <f>-(SUM('Reserves Summary'!N45:N73)+SUM('Reserves Summary'!N80:N88))</f>
        <v>-67605742.23</v>
      </c>
      <c r="P31" s="63">
        <f>-(SUM('Reserves Summary'!O45:O73)+SUM('Reserves Summary'!O80:O88))</f>
        <v>-68083326.15</v>
      </c>
      <c r="Q31" s="63">
        <f>((D31/2)+SUM(E31:O31)+(P31/2))/12</f>
        <v>-65249203.56041669</v>
      </c>
      <c r="R31" s="45" t="s">
        <v>807</v>
      </c>
    </row>
    <row r="32" spans="1:18" ht="12.75">
      <c r="A32" s="115" t="s">
        <v>1190</v>
      </c>
      <c r="B32" s="115"/>
      <c r="C32" s="210"/>
      <c r="D32" s="65">
        <f>-(SUM('Reserves Summary'!C74:C75))</f>
        <v>-2349058.73</v>
      </c>
      <c r="E32" s="65">
        <f>-(SUM('Reserves Summary'!D74:D75))</f>
        <v>-2359448.7800000003</v>
      </c>
      <c r="F32" s="65">
        <f>-(SUM('Reserves Summary'!E74:E75))</f>
        <v>-2369838.83</v>
      </c>
      <c r="G32" s="65">
        <f>-(SUM('Reserves Summary'!F74:F75))</f>
        <v>-2380228.88</v>
      </c>
      <c r="H32" s="65">
        <f>-(SUM('Reserves Summary'!G74:G75))</f>
        <v>-2390618.9299999997</v>
      </c>
      <c r="I32" s="65">
        <f>-(SUM('Reserves Summary'!H74:H75))</f>
        <v>-2401008.98</v>
      </c>
      <c r="J32" s="65">
        <f>-(SUM('Reserves Summary'!I74:I75))</f>
        <v>-2411399.0300000003</v>
      </c>
      <c r="K32" s="65">
        <f>-(SUM('Reserves Summary'!J74:J75))</f>
        <v>-2421789.08</v>
      </c>
      <c r="L32" s="65">
        <f>-(SUM('Reserves Summary'!K74:K75))</f>
        <v>-2432179.13</v>
      </c>
      <c r="M32" s="65">
        <f>-(SUM('Reserves Summary'!L74:L75))</f>
        <v>-2442569.1799999997</v>
      </c>
      <c r="N32" s="65">
        <f>-(SUM('Reserves Summary'!M74:M75))</f>
        <v>-2452959.23</v>
      </c>
      <c r="O32" s="65">
        <f>-(SUM('Reserves Summary'!N74:N75))</f>
        <v>-2463349.2800000003</v>
      </c>
      <c r="P32" s="65">
        <f>-(SUM('Reserves Summary'!O74:O75))</f>
        <v>-2473739.33</v>
      </c>
      <c r="Q32" s="65">
        <f>((D32/2)+SUM(E32:O32)+(P32/2))/12</f>
        <v>-2411399.03</v>
      </c>
      <c r="R32" s="45" t="s">
        <v>809</v>
      </c>
    </row>
    <row r="33" spans="1:18" ht="12.75">
      <c r="A33" s="115"/>
      <c r="B33" s="115"/>
      <c r="C33" s="210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45"/>
    </row>
    <row r="34" spans="1:18" ht="13.5" thickBot="1">
      <c r="A34" s="115" t="s">
        <v>812</v>
      </c>
      <c r="B34" s="115"/>
      <c r="C34" s="210" t="s">
        <v>771</v>
      </c>
      <c r="D34" s="66">
        <f>SUM(D25:D32)</f>
        <v>-751770297.0500001</v>
      </c>
      <c r="E34" s="66">
        <f aca="true" t="shared" si="3" ref="E34:Q34">SUM(E25:E32)</f>
        <v>-756482625.7199999</v>
      </c>
      <c r="F34" s="66">
        <f t="shared" si="3"/>
        <v>-758966336.8199998</v>
      </c>
      <c r="G34" s="66">
        <f t="shared" si="3"/>
        <v>-763979765.28</v>
      </c>
      <c r="H34" s="66">
        <f t="shared" si="3"/>
        <v>-769414580.2599999</v>
      </c>
      <c r="I34" s="66">
        <f t="shared" si="3"/>
        <v>-774289381.6500001</v>
      </c>
      <c r="J34" s="66">
        <f t="shared" si="3"/>
        <v>-779415309.8899999</v>
      </c>
      <c r="K34" s="66">
        <f t="shared" si="3"/>
        <v>-784351687.5199999</v>
      </c>
      <c r="L34" s="66">
        <f t="shared" si="3"/>
        <v>-789196316.3699999</v>
      </c>
      <c r="M34" s="66">
        <f t="shared" si="3"/>
        <v>-794030754.5799998</v>
      </c>
      <c r="N34" s="66">
        <f t="shared" si="3"/>
        <v>-798722622.5900002</v>
      </c>
      <c r="O34" s="66">
        <f t="shared" si="3"/>
        <v>-803922533.01</v>
      </c>
      <c r="P34" s="66">
        <f t="shared" si="3"/>
        <v>-808528987.08</v>
      </c>
      <c r="Q34" s="66">
        <f t="shared" si="3"/>
        <v>-779410129.6462498</v>
      </c>
      <c r="R34" s="45"/>
    </row>
    <row r="35" spans="1:18" ht="13.5" thickTop="1">
      <c r="A35" s="115"/>
      <c r="B35" s="115"/>
      <c r="C35" s="210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R35" s="45"/>
    </row>
    <row r="36" spans="1:18" ht="12.75">
      <c r="A36" s="39"/>
      <c r="B36" s="39"/>
      <c r="C36" s="209"/>
      <c r="D36" s="63"/>
      <c r="E36" s="63"/>
      <c r="F36" s="63"/>
      <c r="G36" s="70"/>
      <c r="H36" s="86"/>
      <c r="R36" s="45"/>
    </row>
    <row r="37" spans="1:18" ht="12.75">
      <c r="A37" s="39" t="s">
        <v>813</v>
      </c>
      <c r="B37" s="39"/>
      <c r="C37" s="209" t="s">
        <v>771</v>
      </c>
      <c r="D37" s="89">
        <f>SUM('Balance Sheet'!E20:E27)</f>
        <v>12903742.910000002</v>
      </c>
      <c r="E37" s="89">
        <f>SUM('Balance Sheet'!F20:F27)</f>
        <v>12882662.17</v>
      </c>
      <c r="F37" s="89">
        <f>SUM('Balance Sheet'!G20:G27)</f>
        <v>12862856.280000001</v>
      </c>
      <c r="G37" s="89">
        <f>SUM('Balance Sheet'!H20:H27)</f>
        <v>12850183.600000001</v>
      </c>
      <c r="H37" s="89">
        <f>SUM('Balance Sheet'!I20:I27)</f>
        <v>12897212.71</v>
      </c>
      <c r="I37" s="89">
        <f>SUM('Balance Sheet'!J20:J27)</f>
        <v>12886688.31</v>
      </c>
      <c r="J37" s="89">
        <f>SUM('Balance Sheet'!K20:K27)</f>
        <v>14338554.640000002</v>
      </c>
      <c r="K37" s="89">
        <f>SUM('Balance Sheet'!L20:L27)</f>
        <v>14322203.620000001</v>
      </c>
      <c r="L37" s="89">
        <f>SUM('Balance Sheet'!M20:M27)</f>
        <v>14302303.030000001</v>
      </c>
      <c r="M37" s="89">
        <f>SUM('Balance Sheet'!N20:N27)</f>
        <v>14290815.620000001</v>
      </c>
      <c r="N37" s="89">
        <f>SUM('Balance Sheet'!O20:O27)</f>
        <v>14276274.720000003</v>
      </c>
      <c r="O37" s="89">
        <f>SUM('Balance Sheet'!P20:P27)</f>
        <v>14261747.470000003</v>
      </c>
      <c r="P37" s="89">
        <f>SUM('Balance Sheet'!Q20:Q27)</f>
        <v>14251710.39</v>
      </c>
      <c r="Q37" s="63">
        <f>((D37/2)+SUM(E37:O37)+(P37/2))/12</f>
        <v>13645769.068333335</v>
      </c>
      <c r="R37" s="45" t="s">
        <v>807</v>
      </c>
    </row>
    <row r="38" spans="1:18" ht="12.75">
      <c r="A38" s="39" t="s">
        <v>814</v>
      </c>
      <c r="B38" s="39"/>
      <c r="C38" s="209" t="s">
        <v>771</v>
      </c>
      <c r="D38" s="63">
        <f>-SUM('Balance Sheet'!E726:E740)</f>
        <v>-2243536.23</v>
      </c>
      <c r="E38" s="63">
        <f>-SUM('Balance Sheet'!F726:F740)</f>
        <v>-2301169.97</v>
      </c>
      <c r="F38" s="63">
        <f>-SUM('Balance Sheet'!G726:G740)</f>
        <v>-2350670</v>
      </c>
      <c r="G38" s="63">
        <f>-SUM('Balance Sheet'!H726:H740)</f>
        <v>-2345418.3</v>
      </c>
      <c r="H38" s="63">
        <f>-SUM('Balance Sheet'!I726:I740)</f>
        <v>-2350481.0199999996</v>
      </c>
      <c r="I38" s="63">
        <f>-SUM('Balance Sheet'!J726:J740)</f>
        <v>-2360193.1299999994</v>
      </c>
      <c r="J38" s="63">
        <f>-SUM('Balance Sheet'!K726:K740)</f>
        <v>-2359244.8900000006</v>
      </c>
      <c r="K38" s="63">
        <f>-SUM('Balance Sheet'!L726:L740)</f>
        <v>-2405510.9899999998</v>
      </c>
      <c r="L38" s="63">
        <f>-SUM('Balance Sheet'!M726:M740)</f>
        <v>-2456850.56</v>
      </c>
      <c r="M38" s="63">
        <f>-SUM('Balance Sheet'!N726:N740)</f>
        <v>-2432386.57</v>
      </c>
      <c r="N38" s="63">
        <f>-SUM('Balance Sheet'!O726:O740)</f>
        <v>-2464060.9</v>
      </c>
      <c r="O38" s="63">
        <f>-SUM('Balance Sheet'!P726:P740)</f>
        <v>-2401093.9099999997</v>
      </c>
      <c r="P38" s="63">
        <f>-SUM('Balance Sheet'!Q726:Q740)</f>
        <v>-2333291.9899999998</v>
      </c>
      <c r="Q38" s="63">
        <f>((D38/2)+SUM(E38:O38)+(P38/2))/12</f>
        <v>-2376291.1958333333</v>
      </c>
      <c r="R38" s="45" t="s">
        <v>803</v>
      </c>
    </row>
    <row r="39" spans="1:18" ht="12.75">
      <c r="A39" s="39" t="s">
        <v>815</v>
      </c>
      <c r="B39" s="39"/>
      <c r="C39" s="209" t="s">
        <v>771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f>((D39/2)+SUM(E39:O39)+(P39/2))/12</f>
        <v>0</v>
      </c>
      <c r="R39" s="45" t="s">
        <v>803</v>
      </c>
    </row>
    <row r="40" spans="1:18" ht="12.75">
      <c r="A40" s="39" t="s">
        <v>816</v>
      </c>
      <c r="B40" s="39"/>
      <c r="C40" s="209" t="s">
        <v>771</v>
      </c>
      <c r="D40" s="63">
        <f>SUM('Balance Sheet'!E222:E225)+SUM('Balance Sheet'!E228:E229)+SUM('Balance Sheet'!E231:E232)+SUM('Balance Sheet'!E234:E241)</f>
        <v>2528841.409999999</v>
      </c>
      <c r="E40" s="63">
        <f>SUM('Balance Sheet'!F222:F225)+SUM('Balance Sheet'!F228:F229)+SUM('Balance Sheet'!F231:F232)+SUM('Balance Sheet'!F234:F241)</f>
        <v>2501633.7199999993</v>
      </c>
      <c r="F40" s="63">
        <f>SUM('Balance Sheet'!G222:G225)+SUM('Balance Sheet'!G228:G229)+SUM('Balance Sheet'!G231:G232)+SUM('Balance Sheet'!G234:G241)</f>
        <v>2475633.5299999993</v>
      </c>
      <c r="G40" s="63">
        <f>SUM('Balance Sheet'!H222:H225)+SUM('Balance Sheet'!H228:H229)+SUM('Balance Sheet'!H231:H232)+SUM('Balance Sheet'!H234:H241)</f>
        <v>2668259.58</v>
      </c>
      <c r="H40" s="63">
        <f>SUM('Balance Sheet'!I222:I225)+SUM('Balance Sheet'!I228:I229)+SUM('Balance Sheet'!I231:I232)+SUM('Balance Sheet'!I234:I241)</f>
        <v>2642314.1100000003</v>
      </c>
      <c r="I40" s="63">
        <f>SUM('Balance Sheet'!J222:J225)+SUM('Balance Sheet'!J228:J229)+SUM('Balance Sheet'!J231:J232)+SUM('Balance Sheet'!J234:J241)</f>
        <v>2616026.81</v>
      </c>
      <c r="J40" s="63">
        <f>SUM('Balance Sheet'!K222:K225)+SUM('Balance Sheet'!K228:K229)+SUM('Balance Sheet'!K231:K232)+SUM('Balance Sheet'!K234:K241)</f>
        <v>2594103.33</v>
      </c>
      <c r="K40" s="63">
        <f>SUM('Balance Sheet'!L222:L225)+SUM('Balance Sheet'!L228:L229)+SUM('Balance Sheet'!L231:L232)+SUM('Balance Sheet'!L234:L241)</f>
        <v>2572179.85</v>
      </c>
      <c r="L40" s="63">
        <f>SUM('Balance Sheet'!M222:M225)+SUM('Balance Sheet'!M228:M229)+SUM('Balance Sheet'!M231:M232)+SUM('Balance Sheet'!M234:M241)</f>
        <v>2553246.9299999997</v>
      </c>
      <c r="M40" s="63">
        <f>SUM('Balance Sheet'!N222:N225)+SUM('Balance Sheet'!N228:N229)+SUM('Balance Sheet'!N231:N232)+SUM('Balance Sheet'!N234:N241)</f>
        <v>2534313.98</v>
      </c>
      <c r="N40" s="63">
        <f>SUM('Balance Sheet'!O222:O225)+SUM('Balance Sheet'!O228:O229)+SUM('Balance Sheet'!O231:O232)+SUM('Balance Sheet'!O234:O241)</f>
        <v>2522954.03</v>
      </c>
      <c r="O40" s="63">
        <f>SUM('Balance Sheet'!P222:P225)+SUM('Balance Sheet'!P228:P229)+SUM('Balance Sheet'!P231:P232)+SUM('Balance Sheet'!P234:P241)</f>
        <v>2503964.98</v>
      </c>
      <c r="P40" s="63">
        <f>SUM('Balance Sheet'!Q222:Q225)+SUM('Balance Sheet'!Q228:Q229)+SUM('Balance Sheet'!Q231:Q232)+SUM('Balance Sheet'!Q234:Q241)</f>
        <v>2512495.03</v>
      </c>
      <c r="Q40" s="63">
        <f>((D40/2)+SUM(E40:O40)+(P40/2))/12</f>
        <v>2558774.9225</v>
      </c>
      <c r="R40" s="45" t="s">
        <v>817</v>
      </c>
    </row>
    <row r="41" spans="1:18" ht="12.75">
      <c r="A41" s="39"/>
      <c r="B41" s="39"/>
      <c r="C41" s="209"/>
      <c r="D41" s="63"/>
      <c r="E41" s="63"/>
      <c r="F41" s="63"/>
      <c r="G41" s="70"/>
      <c r="H41" s="86"/>
      <c r="R41" s="45"/>
    </row>
    <row r="42" spans="1:18" ht="12.75">
      <c r="A42" s="39" t="s">
        <v>818</v>
      </c>
      <c r="B42" s="39"/>
      <c r="C42" s="209"/>
      <c r="D42" s="63"/>
      <c r="E42" s="63"/>
      <c r="F42" s="63"/>
      <c r="G42" s="70"/>
      <c r="H42" s="86"/>
      <c r="R42" s="45"/>
    </row>
    <row r="43" spans="1:18" ht="12.75">
      <c r="A43" s="39"/>
      <c r="B43" s="39" t="s">
        <v>819</v>
      </c>
      <c r="C43" s="209" t="s">
        <v>771</v>
      </c>
      <c r="D43" s="63">
        <f>-'Balance Sheet'!E787-'Balance Sheet'!E785</f>
        <v>-23105874.7</v>
      </c>
      <c r="E43" s="63">
        <f>-'Balance Sheet'!F787-'Balance Sheet'!F785</f>
        <v>-23099364.7</v>
      </c>
      <c r="F43" s="63">
        <f>-'Balance Sheet'!G787-'Balance Sheet'!G785</f>
        <v>-23043347.7</v>
      </c>
      <c r="G43" s="63">
        <f>-'Balance Sheet'!H787-'Balance Sheet'!H785</f>
        <v>-22962360.7</v>
      </c>
      <c r="H43" s="63">
        <f>-'Balance Sheet'!I787-'Balance Sheet'!I785</f>
        <v>-22912039.7</v>
      </c>
      <c r="I43" s="63">
        <f>-'Balance Sheet'!J787-'Balance Sheet'!J785</f>
        <v>-22881183.7</v>
      </c>
      <c r="J43" s="63">
        <f>-'Balance Sheet'!K787-'Balance Sheet'!K785</f>
        <v>-23011007.7</v>
      </c>
      <c r="K43" s="63">
        <f>-'Balance Sheet'!L787-'Balance Sheet'!L785</f>
        <v>-23014584.7</v>
      </c>
      <c r="L43" s="63">
        <f>-'Balance Sheet'!M787-'Balance Sheet'!M785</f>
        <v>-23014724.7</v>
      </c>
      <c r="M43" s="63">
        <f>-'Balance Sheet'!N787-'Balance Sheet'!N785</f>
        <v>-23345467.7</v>
      </c>
      <c r="N43" s="63">
        <f>-'Balance Sheet'!O787-'Balance Sheet'!O785</f>
        <v>-23309935.7</v>
      </c>
      <c r="O43" s="63">
        <f>-'Balance Sheet'!P787-'Balance Sheet'!P785</f>
        <v>-23277575.7</v>
      </c>
      <c r="P43" s="63">
        <f>-'Balance Sheet'!Q787-'Balance Sheet'!Q785</f>
        <v>-24195210.7</v>
      </c>
      <c r="Q43" s="63">
        <f>((D43/2)+SUM(E43:O43)+(P43/2))/12</f>
        <v>-23126844.61666666</v>
      </c>
      <c r="R43" s="45" t="s">
        <v>803</v>
      </c>
    </row>
    <row r="44" spans="1:18" ht="12.75">
      <c r="A44" s="39"/>
      <c r="B44" s="39" t="s">
        <v>820</v>
      </c>
      <c r="C44" s="209" t="s">
        <v>771</v>
      </c>
      <c r="D44" s="63">
        <f>-'Balance Sheet'!E786-'Balance Sheet'!E784</f>
        <v>-124441067</v>
      </c>
      <c r="E44" s="63">
        <f>-'Balance Sheet'!F786-'Balance Sheet'!F784</f>
        <v>-124406045</v>
      </c>
      <c r="F44" s="63">
        <f>-'Balance Sheet'!G786-'Balance Sheet'!G784</f>
        <v>-124104697</v>
      </c>
      <c r="G44" s="63">
        <f>-'Balance Sheet'!H786-'Balance Sheet'!H784</f>
        <v>-123621038</v>
      </c>
      <c r="H44" s="63">
        <f>-'Balance Sheet'!I786-'Balance Sheet'!I784</f>
        <v>-123349778</v>
      </c>
      <c r="I44" s="63">
        <f>-'Balance Sheet'!J786-'Balance Sheet'!J784</f>
        <v>-123183449</v>
      </c>
      <c r="J44" s="63">
        <f>-'Balance Sheet'!K786-'Balance Sheet'!K784</f>
        <v>-123883276</v>
      </c>
      <c r="K44" s="63">
        <f>-'Balance Sheet'!L786-'Balance Sheet'!L784</f>
        <v>-123902563</v>
      </c>
      <c r="L44" s="63">
        <f>-'Balance Sheet'!M786-'Balance Sheet'!M784</f>
        <v>-123903321</v>
      </c>
      <c r="M44" s="63">
        <f>-'Balance Sheet'!N786-'Balance Sheet'!N784</f>
        <v>-125686208</v>
      </c>
      <c r="N44" s="63">
        <f>-'Balance Sheet'!O786-'Balance Sheet'!O784</f>
        <v>-125494675</v>
      </c>
      <c r="O44" s="63">
        <f>-'Balance Sheet'!P786-'Balance Sheet'!P784</f>
        <v>-125320239</v>
      </c>
      <c r="P44" s="63">
        <f>-'Balance Sheet'!Q786-'Balance Sheet'!Q784</f>
        <v>-130143595</v>
      </c>
      <c r="Q44" s="63">
        <f>((D44/2)+SUM(E44:O44)+(P44/2))/12</f>
        <v>-124512301.66666667</v>
      </c>
      <c r="R44" s="45" t="s">
        <v>821</v>
      </c>
    </row>
    <row r="45" spans="1:8" ht="12.75">
      <c r="A45" s="39"/>
      <c r="B45" s="39"/>
      <c r="C45" s="209"/>
      <c r="D45" s="63"/>
      <c r="E45" s="63"/>
      <c r="F45" s="63"/>
      <c r="G45" s="71"/>
      <c r="H45" s="86"/>
    </row>
    <row r="46" spans="1:17" ht="13.5" thickBot="1">
      <c r="A46" s="40" t="s">
        <v>1328</v>
      </c>
      <c r="B46" s="39"/>
      <c r="C46" s="209" t="s">
        <v>771</v>
      </c>
      <c r="D46" s="85">
        <f aca="true" t="shared" si="4" ref="D46:O46">D20+D34+SUM(D37:D44)</f>
        <v>1016106524.9199997</v>
      </c>
      <c r="E46" s="85">
        <f t="shared" si="4"/>
        <v>1019349552.9600003</v>
      </c>
      <c r="F46" s="85">
        <f t="shared" si="4"/>
        <v>1022237624.2400006</v>
      </c>
      <c r="G46" s="85">
        <f t="shared" si="4"/>
        <v>1031830404.1400001</v>
      </c>
      <c r="H46" s="85">
        <f t="shared" si="4"/>
        <v>1032339456.8100001</v>
      </c>
      <c r="I46" s="85">
        <f t="shared" si="4"/>
        <v>1035430831.8200004</v>
      </c>
      <c r="J46" s="85">
        <f t="shared" si="4"/>
        <v>1037242828.6200005</v>
      </c>
      <c r="K46" s="85">
        <f t="shared" si="4"/>
        <v>1038980745.28</v>
      </c>
      <c r="L46" s="85">
        <f t="shared" si="4"/>
        <v>1041040027.8900001</v>
      </c>
      <c r="M46" s="85">
        <f t="shared" si="4"/>
        <v>1042871235.08</v>
      </c>
      <c r="N46" s="85">
        <f t="shared" si="4"/>
        <v>1045001883.1000003</v>
      </c>
      <c r="O46" s="85">
        <f t="shared" si="4"/>
        <v>1048757737.14</v>
      </c>
      <c r="P46" s="85">
        <f>P20+P34+SUM(P37:P44)</f>
        <v>1047223319.4100003</v>
      </c>
      <c r="Q46" s="85">
        <f>Q20+Q34+SUM(Q37:Q44)</f>
        <v>1035562270.7704169</v>
      </c>
    </row>
    <row r="47" spans="4:8" ht="13.5" thickTop="1">
      <c r="D47" s="86"/>
      <c r="E47" s="86"/>
      <c r="F47" s="86"/>
      <c r="G47" s="86"/>
      <c r="H47" s="86"/>
    </row>
    <row r="48" spans="1:17" ht="12.75">
      <c r="A48" s="60" t="s">
        <v>1326</v>
      </c>
      <c r="C48" s="209" t="s">
        <v>771</v>
      </c>
      <c r="D48" s="86"/>
      <c r="E48" s="86"/>
      <c r="F48" s="86"/>
      <c r="G48" s="86"/>
      <c r="H48" s="86"/>
      <c r="O48" s="118"/>
      <c r="P48" s="199"/>
      <c r="Q48" s="199">
        <f>+Q46</f>
        <v>1035562270.7704169</v>
      </c>
    </row>
    <row r="49" spans="1:17" ht="12.75">
      <c r="A49" s="200" t="s">
        <v>120</v>
      </c>
      <c r="C49" s="209" t="s">
        <v>771</v>
      </c>
      <c r="D49" s="86"/>
      <c r="E49" s="86"/>
      <c r="F49" s="86"/>
      <c r="G49" s="86"/>
      <c r="H49" s="86"/>
      <c r="O49" s="118"/>
      <c r="P49" s="199"/>
      <c r="Q49" s="199">
        <f>-Q43-Q44</f>
        <v>147639146.28333333</v>
      </c>
    </row>
    <row r="50" spans="1:17" ht="12.75">
      <c r="A50" s="201" t="s">
        <v>1327</v>
      </c>
      <c r="C50" s="209" t="s">
        <v>771</v>
      </c>
      <c r="D50" s="86"/>
      <c r="E50" s="86"/>
      <c r="F50" s="86"/>
      <c r="G50" s="86"/>
      <c r="H50" s="86"/>
      <c r="O50" s="193"/>
      <c r="P50" s="204"/>
      <c r="Q50" s="202">
        <f>+P43+P44</f>
        <v>-154338805.7</v>
      </c>
    </row>
    <row r="51" spans="1:17" ht="13.5" thickBot="1">
      <c r="A51" s="61" t="s">
        <v>1329</v>
      </c>
      <c r="C51" s="209" t="s">
        <v>771</v>
      </c>
      <c r="D51" s="86"/>
      <c r="E51" s="86"/>
      <c r="F51" s="86"/>
      <c r="G51" s="86"/>
      <c r="H51" s="86"/>
      <c r="O51" s="118"/>
      <c r="P51" s="205"/>
      <c r="Q51" s="203">
        <f>Q48+Q49+Q50</f>
        <v>1028862611.3537502</v>
      </c>
    </row>
    <row r="52" spans="4:16" ht="13.5" thickTop="1">
      <c r="D52" s="86"/>
      <c r="E52" s="86"/>
      <c r="F52" s="86"/>
      <c r="G52" s="86"/>
      <c r="H52" s="86"/>
      <c r="P52" s="185"/>
    </row>
    <row r="53" spans="1:8" ht="18">
      <c r="A53" s="184" t="s">
        <v>547</v>
      </c>
      <c r="D53" s="86"/>
      <c r="E53" s="86"/>
      <c r="F53" s="86"/>
      <c r="G53" s="86"/>
      <c r="H53" s="86"/>
    </row>
    <row r="54" spans="1:18" ht="12.75">
      <c r="A54" s="39" t="s">
        <v>798</v>
      </c>
      <c r="B54" s="39"/>
      <c r="C54" s="209"/>
      <c r="D54" s="68"/>
      <c r="E54" s="68"/>
      <c r="F54" s="68"/>
      <c r="G54" s="69"/>
      <c r="H54" s="86"/>
      <c r="R54" s="72" t="s">
        <v>799</v>
      </c>
    </row>
    <row r="55" spans="1:18" ht="12.75">
      <c r="A55" s="39"/>
      <c r="B55" s="39"/>
      <c r="C55" s="209"/>
      <c r="D55" s="63"/>
      <c r="E55" s="63"/>
      <c r="F55" s="63"/>
      <c r="G55" s="70"/>
      <c r="H55" s="86"/>
      <c r="R55" s="45"/>
    </row>
    <row r="56" spans="1:18" ht="12.75">
      <c r="A56" s="115" t="s">
        <v>800</v>
      </c>
      <c r="B56" s="115" t="s">
        <v>801</v>
      </c>
      <c r="C56" s="210" t="s">
        <v>771</v>
      </c>
      <c r="D56" s="63">
        <f aca="true" t="shared" si="5" ref="D56:P56">D10-D102</f>
        <v>6663554.850393854</v>
      </c>
      <c r="E56" s="63">
        <f t="shared" si="5"/>
        <v>6727916.409652248</v>
      </c>
      <c r="F56" s="63">
        <f t="shared" si="5"/>
        <v>6759741.64235042</v>
      </c>
      <c r="G56" s="63">
        <f t="shared" si="5"/>
        <v>6790042.099896096</v>
      </c>
      <c r="H56" s="63">
        <f t="shared" si="5"/>
        <v>6843077.097597316</v>
      </c>
      <c r="I56" s="63">
        <f t="shared" si="5"/>
        <v>6846753.947693698</v>
      </c>
      <c r="J56" s="63">
        <f t="shared" si="5"/>
        <v>6845734.457201332</v>
      </c>
      <c r="K56" s="63">
        <f t="shared" si="5"/>
        <v>6845427.39985618</v>
      </c>
      <c r="L56" s="63">
        <f t="shared" si="5"/>
        <v>6944024.257655129</v>
      </c>
      <c r="M56" s="63">
        <f t="shared" si="5"/>
        <v>6989208.328401409</v>
      </c>
      <c r="N56" s="63">
        <f t="shared" si="5"/>
        <v>6995657.644014195</v>
      </c>
      <c r="O56" s="63">
        <f t="shared" si="5"/>
        <v>7002298.001394667</v>
      </c>
      <c r="P56" s="63">
        <f t="shared" si="5"/>
        <v>7022772.948631868</v>
      </c>
      <c r="Q56" s="63">
        <f aca="true" t="shared" si="6" ref="Q56:Q61">((D56/2)+SUM(E56:O56)+(P56/2))/12</f>
        <v>6869420.432102129</v>
      </c>
      <c r="R56" s="45" t="s">
        <v>733</v>
      </c>
    </row>
    <row r="57" spans="1:18" ht="12.75">
      <c r="A57" s="115"/>
      <c r="B57" s="115" t="s">
        <v>802</v>
      </c>
      <c r="C57" s="210" t="s">
        <v>771</v>
      </c>
      <c r="D57" s="63">
        <f>'WA Gross Plant'!C7+'WA Gross Plant'!C8</f>
        <v>447</v>
      </c>
      <c r="E57" s="63">
        <f>'WA Gross Plant'!D7+'WA Gross Plant'!D8</f>
        <v>447</v>
      </c>
      <c r="F57" s="63">
        <f>'WA Gross Plant'!E7+'WA Gross Plant'!E8</f>
        <v>447</v>
      </c>
      <c r="G57" s="63">
        <f>'WA Gross Plant'!F7+'WA Gross Plant'!F8</f>
        <v>447</v>
      </c>
      <c r="H57" s="63">
        <f>'WA Gross Plant'!G7+'WA Gross Plant'!G8</f>
        <v>447</v>
      </c>
      <c r="I57" s="63">
        <f>'WA Gross Plant'!H7+'WA Gross Plant'!H8</f>
        <v>447</v>
      </c>
      <c r="J57" s="63">
        <f>'WA Gross Plant'!I7+'WA Gross Plant'!I8</f>
        <v>447</v>
      </c>
      <c r="K57" s="63">
        <f>'WA Gross Plant'!J7+'WA Gross Plant'!J8</f>
        <v>447</v>
      </c>
      <c r="L57" s="63">
        <f>'WA Gross Plant'!K7+'WA Gross Plant'!K8</f>
        <v>447</v>
      </c>
      <c r="M57" s="63">
        <f>'WA Gross Plant'!L7+'WA Gross Plant'!L8</f>
        <v>447</v>
      </c>
      <c r="N57" s="63">
        <f>'WA Gross Plant'!M7+'WA Gross Plant'!M8</f>
        <v>447</v>
      </c>
      <c r="O57" s="63">
        <f>'WA Gross Plant'!N7+'WA Gross Plant'!N8</f>
        <v>447</v>
      </c>
      <c r="P57" s="63">
        <f>'WA Gross Plant'!O7+'WA Gross Plant'!O8</f>
        <v>447</v>
      </c>
      <c r="Q57" s="63">
        <f t="shared" si="6"/>
        <v>447</v>
      </c>
      <c r="R57" s="45" t="s">
        <v>803</v>
      </c>
    </row>
    <row r="58" spans="1:18" ht="12.75">
      <c r="A58" s="115" t="s">
        <v>758</v>
      </c>
      <c r="B58" s="115"/>
      <c r="C58" s="210" t="s">
        <v>771</v>
      </c>
      <c r="D58" s="63">
        <v>0</v>
      </c>
      <c r="E58" s="63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f t="shared" si="6"/>
        <v>0</v>
      </c>
      <c r="R58" s="45" t="s">
        <v>803</v>
      </c>
    </row>
    <row r="59" spans="1:18" ht="12.75">
      <c r="A59" s="115" t="s">
        <v>759</v>
      </c>
      <c r="B59" s="115"/>
      <c r="C59" s="210" t="s">
        <v>771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f t="shared" si="6"/>
        <v>0</v>
      </c>
      <c r="R59" s="45" t="s">
        <v>803</v>
      </c>
    </row>
    <row r="60" spans="1:18" ht="12.75">
      <c r="A60" s="115" t="s">
        <v>760</v>
      </c>
      <c r="B60" s="115"/>
      <c r="C60" s="210" t="s">
        <v>771</v>
      </c>
      <c r="D60" s="63">
        <f>'WA Gross Plant'!C29</f>
        <v>153947820.48999998</v>
      </c>
      <c r="E60" s="63">
        <f>'WA Gross Plant'!D29</f>
        <v>154224839.19</v>
      </c>
      <c r="F60" s="63">
        <f>'WA Gross Plant'!E29</f>
        <v>154770882.04999998</v>
      </c>
      <c r="G60" s="63">
        <f>'WA Gross Plant'!F29</f>
        <v>162187545.84999996</v>
      </c>
      <c r="H60" s="63">
        <f>'WA Gross Plant'!G29</f>
        <v>162379035.03999996</v>
      </c>
      <c r="I60" s="63">
        <f>'WA Gross Plant'!H29</f>
        <v>162852602.55</v>
      </c>
      <c r="J60" s="63">
        <f>'WA Gross Plant'!I29</f>
        <v>163174051.94</v>
      </c>
      <c r="K60" s="63">
        <f>'WA Gross Plant'!J29</f>
        <v>164044055.77000004</v>
      </c>
      <c r="L60" s="63">
        <f>'WA Gross Plant'!K29</f>
        <v>164795658.35</v>
      </c>
      <c r="M60" s="63">
        <f>'WA Gross Plant'!L29</f>
        <v>167595587.39999998</v>
      </c>
      <c r="N60" s="63">
        <f>'WA Gross Plant'!M29</f>
        <v>168242208.91000003</v>
      </c>
      <c r="O60" s="63">
        <f>'WA Gross Plant'!N29</f>
        <v>169019067.53000003</v>
      </c>
      <c r="P60" s="63">
        <f>'WA Gross Plant'!O29</f>
        <v>169997495.78000003</v>
      </c>
      <c r="Q60" s="63">
        <f t="shared" si="6"/>
        <v>162938182.72625</v>
      </c>
      <c r="R60" s="45" t="s">
        <v>803</v>
      </c>
    </row>
    <row r="61" spans="1:18" ht="12.75">
      <c r="A61" s="115" t="s">
        <v>804</v>
      </c>
      <c r="B61" s="115"/>
      <c r="C61" s="210" t="s">
        <v>771</v>
      </c>
      <c r="D61" s="63">
        <f>D15-D107</f>
        <v>7638527.2482316345</v>
      </c>
      <c r="E61" s="63">
        <f aca="true" t="shared" si="7" ref="E61:P61">E15-E107</f>
        <v>7654884.763597146</v>
      </c>
      <c r="F61" s="63">
        <f t="shared" si="7"/>
        <v>7695307.650603354</v>
      </c>
      <c r="G61" s="63">
        <f t="shared" si="7"/>
        <v>7795977.555946052</v>
      </c>
      <c r="H61" s="63">
        <f t="shared" si="7"/>
        <v>7790384.281639844</v>
      </c>
      <c r="I61" s="63">
        <f t="shared" si="7"/>
        <v>7846610.6983245015</v>
      </c>
      <c r="J61" s="63">
        <f t="shared" si="7"/>
        <v>7835078.456542313</v>
      </c>
      <c r="K61" s="63">
        <f t="shared" si="7"/>
        <v>7840694.9986089915</v>
      </c>
      <c r="L61" s="63">
        <f t="shared" si="7"/>
        <v>7866623.189895198</v>
      </c>
      <c r="M61" s="63">
        <f t="shared" si="7"/>
        <v>7891562.492337912</v>
      </c>
      <c r="N61" s="63">
        <f t="shared" si="7"/>
        <v>7911113.471299738</v>
      </c>
      <c r="O61" s="63">
        <f t="shared" si="7"/>
        <v>7930641.371579677</v>
      </c>
      <c r="P61" s="63">
        <f t="shared" si="7"/>
        <v>7922406.7955690175</v>
      </c>
      <c r="Q61" s="63">
        <f t="shared" si="6"/>
        <v>7819945.49602292</v>
      </c>
      <c r="R61" s="40" t="s">
        <v>805</v>
      </c>
    </row>
    <row r="62" spans="1:18" ht="12.75">
      <c r="A62" s="115"/>
      <c r="B62" s="115"/>
      <c r="C62" s="210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45"/>
    </row>
    <row r="63" spans="1:18" ht="12.75">
      <c r="A63" s="115" t="s">
        <v>806</v>
      </c>
      <c r="B63" s="115"/>
      <c r="C63" s="210"/>
      <c r="D63" s="63">
        <f aca="true" t="shared" si="8" ref="D63:P63">D17-D109</f>
        <v>22201104.13559264</v>
      </c>
      <c r="E63" s="63">
        <f t="shared" si="8"/>
        <v>22200637.465979666</v>
      </c>
      <c r="F63" s="63">
        <f t="shared" si="8"/>
        <v>22201622.341741353</v>
      </c>
      <c r="G63" s="63">
        <f t="shared" si="8"/>
        <v>22207587.073054165</v>
      </c>
      <c r="H63" s="63">
        <f t="shared" si="8"/>
        <v>22208050.142936796</v>
      </c>
      <c r="I63" s="63">
        <f t="shared" si="8"/>
        <v>22208238.91146478</v>
      </c>
      <c r="J63" s="63">
        <f t="shared" si="8"/>
        <v>22331654.62029642</v>
      </c>
      <c r="K63" s="63">
        <f t="shared" si="8"/>
        <v>22331768.19487983</v>
      </c>
      <c r="L63" s="63">
        <f t="shared" si="8"/>
        <v>22331768.19487983</v>
      </c>
      <c r="M63" s="63">
        <f t="shared" si="8"/>
        <v>22331768.19487983</v>
      </c>
      <c r="N63" s="63">
        <f t="shared" si="8"/>
        <v>22331768.19487983</v>
      </c>
      <c r="O63" s="63">
        <f t="shared" si="8"/>
        <v>22331768.19487983</v>
      </c>
      <c r="P63" s="63">
        <f t="shared" si="8"/>
        <v>22331768.19487983</v>
      </c>
      <c r="Q63" s="63">
        <f>((D63/2)+SUM(E63:O63)+(P63/2))/12</f>
        <v>22273588.97459238</v>
      </c>
      <c r="R63" s="45" t="s">
        <v>807</v>
      </c>
    </row>
    <row r="64" spans="1:18" ht="12.75">
      <c r="A64" s="115" t="s">
        <v>1190</v>
      </c>
      <c r="B64" s="115"/>
      <c r="C64" s="210" t="s">
        <v>771</v>
      </c>
      <c r="D64" s="65">
        <f aca="true" t="shared" si="9" ref="D64:P64">D18-D110</f>
        <v>254488.09306539083</v>
      </c>
      <c r="E64" s="65">
        <f t="shared" si="9"/>
        <v>254488.09306539083</v>
      </c>
      <c r="F64" s="65">
        <f t="shared" si="9"/>
        <v>254488.09306539083</v>
      </c>
      <c r="G64" s="65">
        <f t="shared" si="9"/>
        <v>254488.09306539083</v>
      </c>
      <c r="H64" s="65">
        <f t="shared" si="9"/>
        <v>254488.09306539083</v>
      </c>
      <c r="I64" s="65">
        <f t="shared" si="9"/>
        <v>254488.09306539083</v>
      </c>
      <c r="J64" s="65">
        <f t="shared" si="9"/>
        <v>254488.09306539083</v>
      </c>
      <c r="K64" s="65">
        <f t="shared" si="9"/>
        <v>254488.09306539083</v>
      </c>
      <c r="L64" s="65">
        <f t="shared" si="9"/>
        <v>254488.09306539083</v>
      </c>
      <c r="M64" s="65">
        <f t="shared" si="9"/>
        <v>254488.09306539083</v>
      </c>
      <c r="N64" s="65">
        <f t="shared" si="9"/>
        <v>254488.09306539083</v>
      </c>
      <c r="O64" s="65">
        <f t="shared" si="9"/>
        <v>254488.09306539083</v>
      </c>
      <c r="P64" s="65">
        <f t="shared" si="9"/>
        <v>254488.09306539083</v>
      </c>
      <c r="Q64" s="65">
        <f>((D64/2)+SUM(E64:O64)+(P64/2))/12</f>
        <v>254488.09306539083</v>
      </c>
      <c r="R64" s="45" t="s">
        <v>809</v>
      </c>
    </row>
    <row r="65" spans="1:18" ht="12.75">
      <c r="A65" s="115"/>
      <c r="B65" s="115"/>
      <c r="C65" s="210"/>
      <c r="D65" s="63"/>
      <c r="E65" s="63"/>
      <c r="F65" s="63"/>
      <c r="G65" s="70"/>
      <c r="H65" s="86"/>
      <c r="R65" s="45"/>
    </row>
    <row r="66" spans="1:18" ht="13.5" thickBot="1">
      <c r="A66" s="115" t="s">
        <v>810</v>
      </c>
      <c r="B66" s="115"/>
      <c r="C66" s="210"/>
      <c r="D66" s="66">
        <f>SUM(D56:D64)</f>
        <v>190705941.8172835</v>
      </c>
      <c r="E66" s="66">
        <f aca="true" t="shared" si="10" ref="E66:Q66">SUM(E56:E64)</f>
        <v>191063212.9222944</v>
      </c>
      <c r="F66" s="66">
        <f t="shared" si="10"/>
        <v>191682488.77776048</v>
      </c>
      <c r="G66" s="66">
        <f t="shared" si="10"/>
        <v>199236087.67196167</v>
      </c>
      <c r="H66" s="66">
        <f t="shared" si="10"/>
        <v>199475481.65523928</v>
      </c>
      <c r="I66" s="66">
        <f t="shared" si="10"/>
        <v>200009141.20054838</v>
      </c>
      <c r="J66" s="66">
        <f t="shared" si="10"/>
        <v>200441454.56710544</v>
      </c>
      <c r="K66" s="66">
        <f t="shared" si="10"/>
        <v>201316881.4564104</v>
      </c>
      <c r="L66" s="66">
        <f t="shared" si="10"/>
        <v>202193009.08549553</v>
      </c>
      <c r="M66" s="66">
        <f t="shared" si="10"/>
        <v>205063061.50868452</v>
      </c>
      <c r="N66" s="66">
        <f t="shared" si="10"/>
        <v>205735683.31325915</v>
      </c>
      <c r="O66" s="66">
        <f t="shared" si="10"/>
        <v>206538710.19091958</v>
      </c>
      <c r="P66" s="66">
        <f t="shared" si="10"/>
        <v>207529378.81214613</v>
      </c>
      <c r="Q66" s="66">
        <f t="shared" si="10"/>
        <v>200156072.72203282</v>
      </c>
      <c r="R66" s="45"/>
    </row>
    <row r="67" spans="1:18" ht="13.5" thickTop="1">
      <c r="A67" s="115"/>
      <c r="B67" s="115"/>
      <c r="C67" s="210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R67" s="45"/>
    </row>
    <row r="68" spans="1:18" ht="12.75">
      <c r="A68" s="115"/>
      <c r="B68" s="115"/>
      <c r="C68" s="210"/>
      <c r="D68" s="63"/>
      <c r="E68" s="63"/>
      <c r="F68" s="63"/>
      <c r="G68" s="70"/>
      <c r="H68" s="86"/>
      <c r="R68" s="45"/>
    </row>
    <row r="69" spans="1:18" ht="12.75">
      <c r="A69" s="115" t="s">
        <v>811</v>
      </c>
      <c r="B69" s="115"/>
      <c r="C69" s="210"/>
      <c r="D69" s="63"/>
      <c r="E69" s="63"/>
      <c r="F69" s="63"/>
      <c r="G69" s="70"/>
      <c r="H69" s="86"/>
      <c r="R69" s="45"/>
    </row>
    <row r="70" spans="1:18" ht="12.75">
      <c r="A70" s="115"/>
      <c r="B70" s="115"/>
      <c r="C70" s="210"/>
      <c r="D70" s="63"/>
      <c r="E70" s="63"/>
      <c r="F70" s="63"/>
      <c r="G70" s="70"/>
      <c r="H70" s="86"/>
      <c r="R70" s="45"/>
    </row>
    <row r="71" spans="1:18" ht="12.75">
      <c r="A71" s="115" t="s">
        <v>800</v>
      </c>
      <c r="B71" s="115"/>
      <c r="C71" s="210" t="s">
        <v>771</v>
      </c>
      <c r="D71" s="63">
        <f aca="true" t="shared" si="11" ref="D71:P71">D25-D117</f>
        <v>-4303760.904099725</v>
      </c>
      <c r="E71" s="63">
        <f t="shared" si="11"/>
        <v>-4352861.620522387</v>
      </c>
      <c r="F71" s="63">
        <f t="shared" si="11"/>
        <v>-4402380.1959337</v>
      </c>
      <c r="G71" s="63">
        <f t="shared" si="11"/>
        <v>-4452167.8365585655</v>
      </c>
      <c r="H71" s="63">
        <f t="shared" si="11"/>
        <v>-4502320.461637482</v>
      </c>
      <c r="I71" s="63">
        <f t="shared" si="11"/>
        <v>-4552722.521519005</v>
      </c>
      <c r="J71" s="63">
        <f t="shared" si="11"/>
        <v>-4603136.269890793</v>
      </c>
      <c r="K71" s="63">
        <f t="shared" si="11"/>
        <v>-4653544.773065172</v>
      </c>
      <c r="L71" s="63">
        <f t="shared" si="11"/>
        <v>-4704386.172939882</v>
      </c>
      <c r="M71" s="63">
        <f t="shared" si="11"/>
        <v>-4755807.143427499</v>
      </c>
      <c r="N71" s="63">
        <f t="shared" si="11"/>
        <v>-4807396.654078424</v>
      </c>
      <c r="O71" s="63">
        <f t="shared" si="11"/>
        <v>-4859044.3984216</v>
      </c>
      <c r="P71" s="63">
        <f t="shared" si="11"/>
        <v>-4910810.146091536</v>
      </c>
      <c r="Q71" s="63">
        <f>((D71/2)+SUM(E71:O71)+(P71/2))/12</f>
        <v>-4604421.131090845</v>
      </c>
      <c r="R71" s="45" t="s">
        <v>733</v>
      </c>
    </row>
    <row r="72" spans="1:18" ht="12.75">
      <c r="A72" s="115" t="s">
        <v>758</v>
      </c>
      <c r="B72" s="115"/>
      <c r="C72" s="210" t="s">
        <v>771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63">
        <v>0</v>
      </c>
      <c r="P72" s="63">
        <v>0</v>
      </c>
      <c r="Q72" s="63">
        <f>((D72/2)+SUM(E72:O72)+(P72/2))/12</f>
        <v>0</v>
      </c>
      <c r="R72" s="45" t="s">
        <v>803</v>
      </c>
    </row>
    <row r="73" spans="1:18" ht="12.75">
      <c r="A73" s="115" t="s">
        <v>759</v>
      </c>
      <c r="B73" s="115"/>
      <c r="C73" s="210" t="s">
        <v>771</v>
      </c>
      <c r="D73" s="63">
        <v>0</v>
      </c>
      <c r="E73" s="63">
        <v>0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63">
        <f>((D73/2)+SUM(E73:O73)+(P73/2))/12</f>
        <v>0</v>
      </c>
      <c r="R73" s="45" t="s">
        <v>803</v>
      </c>
    </row>
    <row r="74" spans="1:18" ht="12.75">
      <c r="A74" s="115" t="s">
        <v>760</v>
      </c>
      <c r="B74" s="115"/>
      <c r="C74" s="210" t="s">
        <v>771</v>
      </c>
      <c r="D74" s="63">
        <f>-SUM('Reserves Summary'!C175:C191)</f>
        <v>-50714159.62</v>
      </c>
      <c r="E74" s="63">
        <f>-SUM('Reserves Summary'!D175:D191)</f>
        <v>-51091046.39000001</v>
      </c>
      <c r="F74" s="63">
        <f>-SUM('Reserves Summary'!E175:E191)</f>
        <v>-51425431.04</v>
      </c>
      <c r="G74" s="63">
        <f>-SUM('Reserves Summary'!F175:F191)</f>
        <v>-51988500.23</v>
      </c>
      <c r="H74" s="63">
        <f>-SUM('Reserves Summary'!G175:G191)</f>
        <v>-52451456.18999999</v>
      </c>
      <c r="I74" s="63">
        <f>-SUM('Reserves Summary'!H175:H191)</f>
        <v>-52880859.79</v>
      </c>
      <c r="J74" s="63">
        <f>-SUM('Reserves Summary'!I175:I191)</f>
        <v>-53317935.12</v>
      </c>
      <c r="K74" s="63">
        <f>-SUM('Reserves Summary'!J175:J191)</f>
        <v>-53701087.279999994</v>
      </c>
      <c r="L74" s="63">
        <f>-SUM('Reserves Summary'!K175:K191)</f>
        <v>-54015727.65</v>
      </c>
      <c r="M74" s="63">
        <f>-SUM('Reserves Summary'!L175:L191)</f>
        <v>-54358714.92000001</v>
      </c>
      <c r="N74" s="63">
        <f>-SUM('Reserves Summary'!M175:M191)</f>
        <v>-54754023.93</v>
      </c>
      <c r="O74" s="63">
        <f>-SUM('Reserves Summary'!N175:N191)</f>
        <v>-55231604.89</v>
      </c>
      <c r="P74" s="63">
        <f>-SUM('Reserves Summary'!O175:O191)</f>
        <v>-55623078.260000005</v>
      </c>
      <c r="Q74" s="63">
        <f>((D74/2)+SUM(E74:O74)+(P74/2))/12</f>
        <v>-53198750.53083333</v>
      </c>
      <c r="R74" s="45" t="s">
        <v>803</v>
      </c>
    </row>
    <row r="75" spans="1:18" ht="12.75">
      <c r="A75" s="115" t="s">
        <v>804</v>
      </c>
      <c r="B75" s="115"/>
      <c r="C75" s="210" t="s">
        <v>771</v>
      </c>
      <c r="D75" s="63">
        <f aca="true" t="shared" si="12" ref="D75:P75">D29-D121</f>
        <v>-3695008.976614997</v>
      </c>
      <c r="E75" s="63">
        <f t="shared" si="12"/>
        <v>-3728082.8244754</v>
      </c>
      <c r="F75" s="63">
        <f t="shared" si="12"/>
        <v>-3762972.591789998</v>
      </c>
      <c r="G75" s="63">
        <f t="shared" si="12"/>
        <v>-3779414.672485143</v>
      </c>
      <c r="H75" s="63">
        <f t="shared" si="12"/>
        <v>-3816757.7708030865</v>
      </c>
      <c r="I75" s="63">
        <f t="shared" si="12"/>
        <v>-3855971.522316791</v>
      </c>
      <c r="J75" s="63">
        <f t="shared" si="12"/>
        <v>-3886749.539351523</v>
      </c>
      <c r="K75" s="63">
        <f t="shared" si="12"/>
        <v>-3925435.8452801853</v>
      </c>
      <c r="L75" s="63">
        <f t="shared" si="12"/>
        <v>-3944200.6349198</v>
      </c>
      <c r="M75" s="63">
        <f t="shared" si="12"/>
        <v>-3976073.69765871</v>
      </c>
      <c r="N75" s="63">
        <f t="shared" si="12"/>
        <v>-4000662.8558808565</v>
      </c>
      <c r="O75" s="63">
        <f t="shared" si="12"/>
        <v>-4034150.566074379</v>
      </c>
      <c r="P75" s="63">
        <f t="shared" si="12"/>
        <v>-4049022.3966804743</v>
      </c>
      <c r="Q75" s="63">
        <f>((D75/2)+SUM(E75:O75)+(P75/2))/12</f>
        <v>-3881874.017306967</v>
      </c>
      <c r="R75" s="45" t="s">
        <v>805</v>
      </c>
    </row>
    <row r="76" spans="1:18" ht="12.75">
      <c r="A76" s="115"/>
      <c r="B76" s="115"/>
      <c r="C76" s="210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45"/>
    </row>
    <row r="77" spans="1:18" ht="12.75">
      <c r="A77" s="115" t="s">
        <v>806</v>
      </c>
      <c r="B77" s="115"/>
      <c r="C77" s="210"/>
      <c r="D77" s="63">
        <f aca="true" t="shared" si="13" ref="D77:P77">D31-D123</f>
        <v>-5820024.735857204</v>
      </c>
      <c r="E77" s="63">
        <f t="shared" si="13"/>
        <v>-5860403.139425471</v>
      </c>
      <c r="F77" s="63">
        <f t="shared" si="13"/>
        <v>-5900782.769850329</v>
      </c>
      <c r="G77" s="63">
        <f t="shared" si="13"/>
        <v>-5928029.756549999</v>
      </c>
      <c r="H77" s="63">
        <f t="shared" si="13"/>
        <v>-5968419.121939145</v>
      </c>
      <c r="I77" s="63">
        <f t="shared" si="13"/>
        <v>-6008809.027525604</v>
      </c>
      <c r="J77" s="63">
        <f t="shared" si="13"/>
        <v>-6049295.094891511</v>
      </c>
      <c r="K77" s="63">
        <f t="shared" si="13"/>
        <v>-6089877.203253329</v>
      </c>
      <c r="L77" s="63">
        <f t="shared" si="13"/>
        <v>-6130459.423839234</v>
      </c>
      <c r="M77" s="63">
        <f t="shared" si="13"/>
        <v>-6171041.644425139</v>
      </c>
      <c r="N77" s="63">
        <f t="shared" si="13"/>
        <v>-6211623.865011044</v>
      </c>
      <c r="O77" s="63">
        <f t="shared" si="13"/>
        <v>-6252206.085596949</v>
      </c>
      <c r="P77" s="63">
        <f t="shared" si="13"/>
        <v>-6292788.306182854</v>
      </c>
      <c r="Q77" s="63">
        <f>((D77/2)+SUM(E77:O77)+(P77/2))/12</f>
        <v>-6052279.471110649</v>
      </c>
      <c r="R77" s="45" t="s">
        <v>807</v>
      </c>
    </row>
    <row r="78" spans="1:18" ht="12.75">
      <c r="A78" s="115" t="s">
        <v>1190</v>
      </c>
      <c r="B78" s="115"/>
      <c r="C78" s="210" t="s">
        <v>771</v>
      </c>
      <c r="D78" s="65">
        <f aca="true" t="shared" si="14" ref="D78:P78">D32-D124</f>
        <v>-232824.25637622364</v>
      </c>
      <c r="E78" s="65">
        <f t="shared" si="14"/>
        <v>-233854.05424124422</v>
      </c>
      <c r="F78" s="65">
        <f t="shared" si="14"/>
        <v>-234883.8521062648</v>
      </c>
      <c r="G78" s="65">
        <f t="shared" si="14"/>
        <v>-235913.64997128537</v>
      </c>
      <c r="H78" s="65">
        <f t="shared" si="14"/>
        <v>-236943.44783630595</v>
      </c>
      <c r="I78" s="65">
        <f t="shared" si="14"/>
        <v>-237973.24570132652</v>
      </c>
      <c r="J78" s="65">
        <f t="shared" si="14"/>
        <v>-239003.0435663471</v>
      </c>
      <c r="K78" s="65">
        <f t="shared" si="14"/>
        <v>-240032.8414313672</v>
      </c>
      <c r="L78" s="65">
        <f t="shared" si="14"/>
        <v>-241062.6392963878</v>
      </c>
      <c r="M78" s="65">
        <f t="shared" si="14"/>
        <v>-242092.43716140836</v>
      </c>
      <c r="N78" s="65">
        <f t="shared" si="14"/>
        <v>-243122.23502642894</v>
      </c>
      <c r="O78" s="65">
        <f t="shared" si="14"/>
        <v>-244152.03289144952</v>
      </c>
      <c r="P78" s="65">
        <f t="shared" si="14"/>
        <v>-245181.8307564701</v>
      </c>
      <c r="Q78" s="65">
        <f>((D78/2)+SUM(E78:O78)+(P78/2))/12</f>
        <v>-239003.04356634687</v>
      </c>
      <c r="R78" s="45" t="s">
        <v>809</v>
      </c>
    </row>
    <row r="79" spans="1:18" ht="12.75">
      <c r="A79" s="115"/>
      <c r="B79" s="115"/>
      <c r="C79" s="210"/>
      <c r="D79" s="63"/>
      <c r="E79" s="63"/>
      <c r="F79" s="63"/>
      <c r="G79" s="70"/>
      <c r="H79" s="86"/>
      <c r="R79" s="45"/>
    </row>
    <row r="80" spans="1:18" ht="13.5" thickBot="1">
      <c r="A80" s="115" t="s">
        <v>812</v>
      </c>
      <c r="B80" s="115"/>
      <c r="C80" s="210"/>
      <c r="D80" s="88">
        <f aca="true" t="shared" si="15" ref="D80:O80">SUM(D71:D78)</f>
        <v>-64765778.492948145</v>
      </c>
      <c r="E80" s="88">
        <f t="shared" si="15"/>
        <v>-65266248.028664514</v>
      </c>
      <c r="F80" s="88">
        <f t="shared" si="15"/>
        <v>-65726450.44968029</v>
      </c>
      <c r="G80" s="88">
        <f t="shared" si="15"/>
        <v>-66384026.14556499</v>
      </c>
      <c r="H80" s="88">
        <f t="shared" si="15"/>
        <v>-66975896.992216006</v>
      </c>
      <c r="I80" s="88">
        <f t="shared" si="15"/>
        <v>-67536336.10706273</v>
      </c>
      <c r="J80" s="88">
        <f t="shared" si="15"/>
        <v>-68096119.06770018</v>
      </c>
      <c r="K80" s="88">
        <f t="shared" si="15"/>
        <v>-68609977.94303004</v>
      </c>
      <c r="L80" s="88">
        <f t="shared" si="15"/>
        <v>-69035836.52099529</v>
      </c>
      <c r="M80" s="88">
        <f t="shared" si="15"/>
        <v>-69503729.84267277</v>
      </c>
      <c r="N80" s="88">
        <f t="shared" si="15"/>
        <v>-70016829.53999676</v>
      </c>
      <c r="O80" s="88">
        <f t="shared" si="15"/>
        <v>-70621157.97298437</v>
      </c>
      <c r="P80" s="88">
        <f>SUM(P71:P78)</f>
        <v>-71120880.93971135</v>
      </c>
      <c r="Q80" s="88">
        <f>SUM(Q71:Q78)</f>
        <v>-67976328.19390813</v>
      </c>
      <c r="R80" s="45"/>
    </row>
    <row r="81" spans="1:18" ht="13.5" thickTop="1">
      <c r="A81" s="115"/>
      <c r="B81" s="115"/>
      <c r="C81" s="210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R81" s="45"/>
    </row>
    <row r="82" spans="1:18" ht="12.75">
      <c r="A82" s="39"/>
      <c r="B82" s="39"/>
      <c r="C82" s="209"/>
      <c r="D82" s="63"/>
      <c r="E82" s="63"/>
      <c r="F82" s="63"/>
      <c r="G82" s="70"/>
      <c r="H82" s="86"/>
      <c r="R82" s="45"/>
    </row>
    <row r="83" spans="1:18" ht="12.75">
      <c r="A83" s="39" t="s">
        <v>813</v>
      </c>
      <c r="B83" s="39"/>
      <c r="C83" s="209" t="s">
        <v>771</v>
      </c>
      <c r="D83" s="63">
        <f aca="true" t="shared" si="16" ref="D83:P83">D37-D129</f>
        <v>1227212.5484450143</v>
      </c>
      <c r="E83" s="63">
        <f t="shared" si="16"/>
        <v>1225207.6612708867</v>
      </c>
      <c r="F83" s="63">
        <f t="shared" si="16"/>
        <v>1223324.0189114064</v>
      </c>
      <c r="G83" s="63">
        <f t="shared" si="16"/>
        <v>1222118.7816382442</v>
      </c>
      <c r="H83" s="63">
        <f t="shared" si="16"/>
        <v>1226591.4927219003</v>
      </c>
      <c r="I83" s="63">
        <f t="shared" si="16"/>
        <v>1225590.5679642595</v>
      </c>
      <c r="J83" s="63">
        <f t="shared" si="16"/>
        <v>1363670.549196681</v>
      </c>
      <c r="K83" s="63">
        <f t="shared" si="16"/>
        <v>1362115.4828051832</v>
      </c>
      <c r="L83" s="63">
        <f t="shared" si="16"/>
        <v>1360222.8339869455</v>
      </c>
      <c r="M83" s="63">
        <f t="shared" si="16"/>
        <v>1359130.3220080994</v>
      </c>
      <c r="N83" s="63">
        <f t="shared" si="16"/>
        <v>1357747.4073708393</v>
      </c>
      <c r="O83" s="63">
        <f t="shared" si="16"/>
        <v>1356365.7909190264</v>
      </c>
      <c r="P83" s="63">
        <f t="shared" si="16"/>
        <v>1355411.212808501</v>
      </c>
      <c r="Q83" s="63">
        <f>((D83/2)+SUM(E83:O83)+(P83/2))/12</f>
        <v>1297783.0657850192</v>
      </c>
      <c r="R83" s="45" t="s">
        <v>807</v>
      </c>
    </row>
    <row r="84" spans="1:18" ht="12.75">
      <c r="A84" s="39" t="s">
        <v>814</v>
      </c>
      <c r="B84" s="39"/>
      <c r="C84" s="209" t="s">
        <v>771</v>
      </c>
      <c r="D84" s="63">
        <f>-('Balance Sheet'!E726+'Balance Sheet'!E730+'Balance Sheet'!E732+'Balance Sheet'!E734+'Balance Sheet'!E736+'Balance Sheet'!E738+'Balance Sheet'!E740)</f>
        <v>-200853.1</v>
      </c>
      <c r="E84" s="63">
        <f>-('Balance Sheet'!F726+'Balance Sheet'!F730+'Balance Sheet'!F732+'Balance Sheet'!F734+'Balance Sheet'!F736+'Balance Sheet'!F738+'Balance Sheet'!F740)</f>
        <v>-203372.1</v>
      </c>
      <c r="F84" s="63">
        <f>-('Balance Sheet'!G726+'Balance Sheet'!G730+'Balance Sheet'!G732+'Balance Sheet'!G734+'Balance Sheet'!G736+'Balance Sheet'!G738+'Balance Sheet'!G740)</f>
        <v>-204237.88</v>
      </c>
      <c r="G84" s="63">
        <f>-('Balance Sheet'!H726+'Balance Sheet'!H730+'Balance Sheet'!H732+'Balance Sheet'!H734+'Balance Sheet'!H736+'Balance Sheet'!H738+'Balance Sheet'!H740)</f>
        <v>-200878.88</v>
      </c>
      <c r="H84" s="63">
        <f>-('Balance Sheet'!I726+'Balance Sheet'!I730+'Balance Sheet'!I732+'Balance Sheet'!I734+'Balance Sheet'!I736+'Balance Sheet'!I738+'Balance Sheet'!I740)</f>
        <v>-196997.48</v>
      </c>
      <c r="I84" s="63">
        <f>-('Balance Sheet'!J726+'Balance Sheet'!J730+'Balance Sheet'!J732+'Balance Sheet'!J734+'Balance Sheet'!J736+'Balance Sheet'!J738+'Balance Sheet'!J740)</f>
        <v>-195680.48</v>
      </c>
      <c r="J84" s="63">
        <f>-('Balance Sheet'!K726+'Balance Sheet'!K730+'Balance Sheet'!K732+'Balance Sheet'!K734+'Balance Sheet'!K736+'Balance Sheet'!K738+'Balance Sheet'!K740)</f>
        <v>-192306.46</v>
      </c>
      <c r="K84" s="63">
        <f>-('Balance Sheet'!L726+'Balance Sheet'!L730+'Balance Sheet'!L732+'Balance Sheet'!L734+'Balance Sheet'!L736+'Balance Sheet'!L738+'Balance Sheet'!L740)</f>
        <v>-199570.65</v>
      </c>
      <c r="L84" s="63">
        <f>-('Balance Sheet'!M726+'Balance Sheet'!M730+'Balance Sheet'!M732+'Balance Sheet'!M734+'Balance Sheet'!M736+'Balance Sheet'!M738+'Balance Sheet'!M740)</f>
        <v>-193695.65</v>
      </c>
      <c r="M84" s="63">
        <f>-('Balance Sheet'!N726+'Balance Sheet'!N730+'Balance Sheet'!N732+'Balance Sheet'!N734+'Balance Sheet'!N736+'Balance Sheet'!N738+'Balance Sheet'!N740)</f>
        <v>-175097.92</v>
      </c>
      <c r="N84" s="63">
        <f>-('Balance Sheet'!O726+'Balance Sheet'!O730+'Balance Sheet'!O732+'Balance Sheet'!O734+'Balance Sheet'!O736+'Balance Sheet'!O738+'Balance Sheet'!O740)</f>
        <v>-186620.65</v>
      </c>
      <c r="O84" s="63">
        <f>-('Balance Sheet'!P726+'Balance Sheet'!P730+'Balance Sheet'!P732+'Balance Sheet'!P734+'Balance Sheet'!P736+'Balance Sheet'!P738+'Balance Sheet'!P740)</f>
        <v>-188512.65</v>
      </c>
      <c r="P84" s="63">
        <f>-('Balance Sheet'!Q726+'Balance Sheet'!Q730+'Balance Sheet'!Q732+'Balance Sheet'!Q734+'Balance Sheet'!Q736+'Balance Sheet'!Q738+'Balance Sheet'!Q740)</f>
        <v>-176176.65</v>
      </c>
      <c r="Q84" s="63">
        <f aca="true" t="shared" si="17" ref="Q84:Q90">((D84/2)+SUM(E84:O84)+(P84/2))/12</f>
        <v>-193790.47291666665</v>
      </c>
      <c r="R84" s="45" t="s">
        <v>803</v>
      </c>
    </row>
    <row r="85" spans="1:18" ht="12.75">
      <c r="A85" s="39" t="s">
        <v>815</v>
      </c>
      <c r="B85" s="39"/>
      <c r="C85" s="209" t="s">
        <v>771</v>
      </c>
      <c r="D85" s="63">
        <v>0</v>
      </c>
      <c r="E85" s="63">
        <v>0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63">
        <v>0</v>
      </c>
      <c r="O85" s="63">
        <v>0</v>
      </c>
      <c r="P85" s="63">
        <v>0</v>
      </c>
      <c r="Q85" s="63">
        <f t="shared" si="17"/>
        <v>0</v>
      </c>
      <c r="R85" s="45" t="s">
        <v>803</v>
      </c>
    </row>
    <row r="86" spans="1:18" ht="12.75">
      <c r="A86" s="39" t="s">
        <v>816</v>
      </c>
      <c r="B86" s="39"/>
      <c r="C86" s="209" t="s">
        <v>771</v>
      </c>
      <c r="D86" s="63">
        <f>'Balance Sheet'!E228+'Balance Sheet'!E229+'Balance Sheet'!E236+'Balance Sheet'!E237+('Balance Sheet'!E223+'Balance Sheet'!E225+SUM('Balance Sheet'!E238:E239))*Factors!$D$73</f>
        <v>267167.912526293</v>
      </c>
      <c r="E86" s="63">
        <f>'Balance Sheet'!F228+'Balance Sheet'!F229+'Balance Sheet'!F236+'Balance Sheet'!F237+('Balance Sheet'!F223+'Balance Sheet'!F225+SUM('Balance Sheet'!F238:F239))*Factors!$D$73</f>
        <v>262302.6866582481</v>
      </c>
      <c r="F86" s="63">
        <f>'Balance Sheet'!G228+'Balance Sheet'!G229+'Balance Sheet'!G236+'Balance Sheet'!G237+('Balance Sheet'!G223+'Balance Sheet'!G225+SUM('Balance Sheet'!G238:G239))*Factors!$D$73</f>
        <v>257437.46079020304</v>
      </c>
      <c r="G86" s="63">
        <f>'Balance Sheet'!H228+'Balance Sheet'!H229+'Balance Sheet'!H236+'Balance Sheet'!H237+('Balance Sheet'!H223+'Balance Sheet'!H225+SUM('Balance Sheet'!H238:H239))*Factors!$D$73</f>
        <v>274169.92600074783</v>
      </c>
      <c r="H86" s="63">
        <f>'Balance Sheet'!I228+'Balance Sheet'!I229+'Balance Sheet'!I236+'Balance Sheet'!I237+('Balance Sheet'!I223+'Balance Sheet'!I225+SUM('Balance Sheet'!I238:I239))*Factors!$D$73</f>
        <v>269303.3244324544</v>
      </c>
      <c r="I86" s="63">
        <f>'Balance Sheet'!J228+'Balance Sheet'!J229+'Balance Sheet'!J236+'Balance Sheet'!J237+('Balance Sheet'!J223+'Balance Sheet'!J225+SUM('Balance Sheet'!J238:J239))*Factors!$D$73</f>
        <v>264436.7228641609</v>
      </c>
      <c r="J86" s="63">
        <f>'Balance Sheet'!K228+'Balance Sheet'!K229+'Balance Sheet'!K236+'Balance Sheet'!K237+('Balance Sheet'!K223+'Balance Sheet'!K225+SUM('Balance Sheet'!K238:K239))*Factors!$D$73</f>
        <v>259570.1212958675</v>
      </c>
      <c r="K86" s="63">
        <f>'Balance Sheet'!L228+'Balance Sheet'!L229+'Balance Sheet'!L236+'Balance Sheet'!L237+('Balance Sheet'!L223+'Balance Sheet'!L225+SUM('Balance Sheet'!L238:L239))*Factors!$D$73</f>
        <v>254703.51972757402</v>
      </c>
      <c r="L86" s="63">
        <f>'Balance Sheet'!M228+'Balance Sheet'!M229+'Balance Sheet'!M236+'Balance Sheet'!M237+('Balance Sheet'!M223+'Balance Sheet'!M225+SUM('Balance Sheet'!M238:M239))*Factors!$D$73</f>
        <v>252827.47815928055</v>
      </c>
      <c r="M86" s="63">
        <f>'Balance Sheet'!N228+'Balance Sheet'!N229+'Balance Sheet'!N236+'Balance Sheet'!N237+('Balance Sheet'!N223+'Balance Sheet'!N225+SUM('Balance Sheet'!N238:N239))*Factors!$D$73</f>
        <v>250951.40659098714</v>
      </c>
      <c r="N86" s="63">
        <f>'Balance Sheet'!O228+'Balance Sheet'!O229+'Balance Sheet'!O236+'Balance Sheet'!O237+('Balance Sheet'!O223+'Balance Sheet'!O225+SUM('Balance Sheet'!O238:O239))*Factors!$D$73</f>
        <v>249825.92421444925</v>
      </c>
      <c r="O86" s="63">
        <f>'Balance Sheet'!P228+'Balance Sheet'!P229+'Balance Sheet'!P236+'Balance Sheet'!P237+('Balance Sheet'!P223+'Balance Sheet'!P225+SUM('Balance Sheet'!P238:P239))*Factors!$D$73</f>
        <v>247944.29235912857</v>
      </c>
      <c r="P86" s="63">
        <f>'Balance Sheet'!Q228+'Balance Sheet'!Q229+'Balance Sheet'!Q236+'Balance Sheet'!Q237+('Balance Sheet'!Q223+'Balance Sheet'!Q225+SUM('Balance Sheet'!Q238:Q239))*Factors!$D$73</f>
        <v>248790.1844740761</v>
      </c>
      <c r="Q86" s="63">
        <f t="shared" si="17"/>
        <v>258454.32596610716</v>
      </c>
      <c r="R86" s="45" t="s">
        <v>817</v>
      </c>
    </row>
    <row r="87" spans="1:18" ht="12.75">
      <c r="A87" s="39"/>
      <c r="B87" s="39"/>
      <c r="C87" s="209"/>
      <c r="D87" s="63"/>
      <c r="E87" s="63"/>
      <c r="F87" s="63"/>
      <c r="G87" s="70"/>
      <c r="H87" s="86"/>
      <c r="Q87" s="63"/>
      <c r="R87" s="45"/>
    </row>
    <row r="88" spans="1:18" ht="12.75">
      <c r="A88" s="39" t="s">
        <v>818</v>
      </c>
      <c r="B88" s="39"/>
      <c r="C88" s="209"/>
      <c r="D88" s="63"/>
      <c r="E88" s="63"/>
      <c r="F88" s="63"/>
      <c r="G88" s="70"/>
      <c r="H88" s="86"/>
      <c r="Q88" s="63"/>
      <c r="R88" s="45"/>
    </row>
    <row r="89" spans="1:18" ht="12.75">
      <c r="A89" s="39"/>
      <c r="B89" s="39" t="s">
        <v>819</v>
      </c>
      <c r="C89" s="209" t="s">
        <v>771</v>
      </c>
      <c r="D89" s="63">
        <f aca="true" t="shared" si="18" ref="D89:P89">D43-D135</f>
        <v>0</v>
      </c>
      <c r="E89" s="63">
        <f t="shared" si="18"/>
        <v>0</v>
      </c>
      <c r="F89" s="63">
        <f t="shared" si="18"/>
        <v>0</v>
      </c>
      <c r="G89" s="63">
        <f t="shared" si="18"/>
        <v>0</v>
      </c>
      <c r="H89" s="63">
        <f t="shared" si="18"/>
        <v>0</v>
      </c>
      <c r="I89" s="63">
        <f t="shared" si="18"/>
        <v>0</v>
      </c>
      <c r="J89" s="63">
        <f t="shared" si="18"/>
        <v>0</v>
      </c>
      <c r="K89" s="63">
        <f t="shared" si="18"/>
        <v>0</v>
      </c>
      <c r="L89" s="63">
        <f t="shared" si="18"/>
        <v>0</v>
      </c>
      <c r="M89" s="63">
        <f t="shared" si="18"/>
        <v>0</v>
      </c>
      <c r="N89" s="63">
        <f t="shared" si="18"/>
        <v>0</v>
      </c>
      <c r="O89" s="63">
        <f t="shared" si="18"/>
        <v>0</v>
      </c>
      <c r="P89" s="63">
        <f t="shared" si="18"/>
        <v>0</v>
      </c>
      <c r="Q89" s="63">
        <f t="shared" si="17"/>
        <v>0</v>
      </c>
      <c r="R89" s="45" t="s">
        <v>803</v>
      </c>
    </row>
    <row r="90" spans="1:18" ht="12.75">
      <c r="A90" s="39"/>
      <c r="B90" s="39" t="s">
        <v>820</v>
      </c>
      <c r="C90" s="209" t="s">
        <v>771</v>
      </c>
      <c r="D90" s="63">
        <f>+Factors!$D$100*(D44+D43*0.35)</f>
        <v>-14139659.462829331</v>
      </c>
      <c r="E90" s="63">
        <f>+Factors!$D$100*(E44+E43*0.35)</f>
        <v>-14135679.806622956</v>
      </c>
      <c r="F90" s="63">
        <f>+Factors!$D$100*(F44+F43*0.35)</f>
        <v>-14101436.662990078</v>
      </c>
      <c r="G90" s="63">
        <f>+Factors!$D$100*(G44+G43*0.35)</f>
        <v>-14046810.004174935</v>
      </c>
      <c r="H90" s="63">
        <f>+Factors!$D$100*(H44+H43*0.35)</f>
        <v>-14015989.703092437</v>
      </c>
      <c r="I90" s="63">
        <f>+Factors!$D$100*(I44+I43*0.35)</f>
        <v>-13997091.540003026</v>
      </c>
      <c r="J90" s="63">
        <f>+Factors!$D$100*(J44+J43*0.35)</f>
        <v>-14076605.221441792</v>
      </c>
      <c r="K90" s="63">
        <f>+Factors!$D$100*(K44+K43*0.35)</f>
        <v>-14078796.558282852</v>
      </c>
      <c r="L90" s="63">
        <f>+Factors!$D$100*(L44+L43*0.35)</f>
        <v>-14078882.65853777</v>
      </c>
      <c r="M90" s="63">
        <f>+Factors!$D$100*(M44+M43*0.35)</f>
        <v>-14281452.664737381</v>
      </c>
      <c r="N90" s="63">
        <f>+Factors!$D$100*(N44+N43*0.35)</f>
        <v>-14259690.830641609</v>
      </c>
      <c r="O90" s="63">
        <f>+Factors!$D$100*(O44+O43*0.35)</f>
        <v>-14239871.554862231</v>
      </c>
      <c r="P90" s="63">
        <f>+Factors!$D$100*(P44+P43*0.35)</f>
        <v>-14788750.357532045</v>
      </c>
      <c r="Q90" s="63">
        <f t="shared" si="17"/>
        <v>-14148042.676297313</v>
      </c>
      <c r="R90" s="45" t="s">
        <v>821</v>
      </c>
    </row>
    <row r="91" spans="1:8" ht="12.75">
      <c r="A91" s="39"/>
      <c r="B91" s="39"/>
      <c r="C91" s="209"/>
      <c r="D91" s="63"/>
      <c r="E91" s="63"/>
      <c r="F91" s="63"/>
      <c r="G91" s="71"/>
      <c r="H91" s="86"/>
    </row>
    <row r="92" spans="1:17" ht="13.5" thickBot="1">
      <c r="A92" s="40" t="s">
        <v>1328</v>
      </c>
      <c r="B92" s="39"/>
      <c r="C92" s="209"/>
      <c r="D92" s="85">
        <f>D66+D80+SUM(D83:D90)</f>
        <v>113094031.22247735</v>
      </c>
      <c r="E92" s="85">
        <f aca="true" t="shared" si="19" ref="E92:Q92">E66+E80+SUM(E83:E90)</f>
        <v>112945423.33493607</v>
      </c>
      <c r="F92" s="85">
        <f t="shared" si="19"/>
        <v>113131125.26479171</v>
      </c>
      <c r="G92" s="85">
        <f t="shared" si="19"/>
        <v>120100661.34986073</v>
      </c>
      <c r="H92" s="85">
        <f t="shared" si="19"/>
        <v>119782492.2970852</v>
      </c>
      <c r="I92" s="85">
        <f t="shared" si="19"/>
        <v>119770060.36431104</v>
      </c>
      <c r="J92" s="85">
        <f t="shared" si="19"/>
        <v>119699664.48845603</v>
      </c>
      <c r="K92" s="85">
        <f t="shared" si="19"/>
        <v>120045355.30763027</v>
      </c>
      <c r="L92" s="85">
        <f t="shared" si="19"/>
        <v>120497644.5681087</v>
      </c>
      <c r="M92" s="85">
        <f t="shared" si="19"/>
        <v>122712862.80987346</v>
      </c>
      <c r="N92" s="85">
        <f t="shared" si="19"/>
        <v>122880115.62420607</v>
      </c>
      <c r="O92" s="85">
        <f t="shared" si="19"/>
        <v>123093478.09635113</v>
      </c>
      <c r="P92" s="85">
        <f t="shared" si="19"/>
        <v>123047772.26218534</v>
      </c>
      <c r="Q92" s="85">
        <f t="shared" si="19"/>
        <v>119394148.77066183</v>
      </c>
    </row>
    <row r="93" spans="4:8" ht="13.5" thickTop="1">
      <c r="D93" s="86"/>
      <c r="E93" s="86"/>
      <c r="F93" s="86"/>
      <c r="G93" s="86"/>
      <c r="H93" s="86"/>
    </row>
    <row r="94" spans="1:17" ht="12.75">
      <c r="A94" s="60" t="s">
        <v>1326</v>
      </c>
      <c r="D94" s="86"/>
      <c r="E94" s="86"/>
      <c r="F94" s="86"/>
      <c r="G94" s="86"/>
      <c r="H94" s="86"/>
      <c r="Q94" s="199">
        <f>+Q92</f>
        <v>119394148.77066183</v>
      </c>
    </row>
    <row r="95" spans="1:17" ht="12.75">
      <c r="A95" s="200" t="s">
        <v>120</v>
      </c>
      <c r="D95" s="86"/>
      <c r="E95" s="86"/>
      <c r="F95" s="86"/>
      <c r="G95" s="86"/>
      <c r="H95" s="86"/>
      <c r="Q95" s="199">
        <f>-Q89-Q90</f>
        <v>14148042.676297313</v>
      </c>
    </row>
    <row r="96" spans="1:17" ht="12.75">
      <c r="A96" s="201" t="s">
        <v>1327</v>
      </c>
      <c r="D96" s="86"/>
      <c r="E96" s="86"/>
      <c r="F96" s="86"/>
      <c r="G96" s="86"/>
      <c r="H96" s="86"/>
      <c r="Q96" s="202">
        <f>+P89+P90</f>
        <v>-14788750.357532045</v>
      </c>
    </row>
    <row r="97" spans="1:17" ht="13.5" thickBot="1">
      <c r="A97" s="61" t="s">
        <v>1329</v>
      </c>
      <c r="C97" s="208" t="s">
        <v>771</v>
      </c>
      <c r="D97" s="86"/>
      <c r="E97" s="86"/>
      <c r="F97" s="86"/>
      <c r="G97" s="86"/>
      <c r="H97" s="86"/>
      <c r="Q97" s="203">
        <f>Q94+Q95+Q96</f>
        <v>118753441.0894271</v>
      </c>
    </row>
    <row r="98" spans="1:8" ht="13.5" thickTop="1">
      <c r="A98" s="62"/>
      <c r="B98" s="62"/>
      <c r="C98" s="211"/>
      <c r="D98" s="67"/>
      <c r="E98" s="67"/>
      <c r="F98" s="67"/>
      <c r="G98" s="67"/>
      <c r="H98" s="86"/>
    </row>
    <row r="99" spans="1:8" ht="18">
      <c r="A99" s="184" t="s">
        <v>387</v>
      </c>
      <c r="D99" s="86"/>
      <c r="E99" s="86"/>
      <c r="F99" s="86"/>
      <c r="G99" s="86"/>
      <c r="H99" s="86"/>
    </row>
    <row r="100" spans="1:18" ht="12.75">
      <c r="A100" s="39" t="s">
        <v>798</v>
      </c>
      <c r="B100" s="39"/>
      <c r="C100" s="209"/>
      <c r="D100" s="68"/>
      <c r="E100" s="68"/>
      <c r="F100" s="68"/>
      <c r="G100" s="69"/>
      <c r="H100" s="86"/>
      <c r="R100" s="72" t="s">
        <v>799</v>
      </c>
    </row>
    <row r="101" spans="1:18" ht="12.75">
      <c r="A101" s="39"/>
      <c r="B101" s="39"/>
      <c r="C101" s="209"/>
      <c r="D101" s="63"/>
      <c r="E101" s="63"/>
      <c r="F101" s="63"/>
      <c r="G101" s="70"/>
      <c r="H101" s="86"/>
      <c r="R101" s="45"/>
    </row>
    <row r="102" spans="1:18" ht="12.75">
      <c r="A102" s="115" t="s">
        <v>800</v>
      </c>
      <c r="B102" s="115" t="s">
        <v>801</v>
      </c>
      <c r="C102" s="210" t="s">
        <v>771</v>
      </c>
      <c r="D102" s="63">
        <f>(D10)*Factors!$E$12</f>
        <v>59410505.16960615</v>
      </c>
      <c r="E102" s="63">
        <f>(E10)*Factors!$E$12</f>
        <v>59984335.930347756</v>
      </c>
      <c r="F102" s="63">
        <f>(F10)*Factors!$E$12</f>
        <v>60268081.347649574</v>
      </c>
      <c r="G102" s="63">
        <f>(G10)*Factors!$E$12</f>
        <v>60538232.27010391</v>
      </c>
      <c r="H102" s="63">
        <f>(H10)*Factors!$E$12</f>
        <v>61011078.38240269</v>
      </c>
      <c r="I102" s="63">
        <f>(I10)*Factors!$E$12</f>
        <v>61043860.2123063</v>
      </c>
      <c r="J102" s="63">
        <f>(J10)*Factors!$E$12</f>
        <v>61034770.702798665</v>
      </c>
      <c r="K102" s="63">
        <f>(K10)*Factors!$E$12</f>
        <v>61032033.06014381</v>
      </c>
      <c r="L102" s="63">
        <f>(L10)*Factors!$E$12</f>
        <v>61911096.75234486</v>
      </c>
      <c r="M102" s="63">
        <f>(M10)*Factors!$E$12</f>
        <v>62313946.06159859</v>
      </c>
      <c r="N102" s="63">
        <f>(N10)*Factors!$E$12</f>
        <v>62371446.465985805</v>
      </c>
      <c r="O102" s="63">
        <f>(O10)*Factors!$E$12</f>
        <v>62430650.14860534</v>
      </c>
      <c r="P102" s="63">
        <f>(P10)*Factors!$E$12</f>
        <v>62613199.401368126</v>
      </c>
      <c r="Q102" s="63">
        <f aca="true" t="shared" si="20" ref="Q102:Q107">((D102/2)+SUM(E102:O102)+(P102/2))/12</f>
        <v>61245948.63498121</v>
      </c>
      <c r="R102" s="45" t="s">
        <v>733</v>
      </c>
    </row>
    <row r="103" spans="1:18" ht="12.75">
      <c r="A103" s="115"/>
      <c r="B103" s="115" t="s">
        <v>802</v>
      </c>
      <c r="C103" s="210" t="s">
        <v>771</v>
      </c>
      <c r="D103" s="63">
        <f>'OR Gross Plant'!C7+'OR Gross Plant'!C8</f>
        <v>84348.27</v>
      </c>
      <c r="E103" s="63">
        <f>'OR Gross Plant'!D7+'OR Gross Plant'!D8</f>
        <v>84348.27</v>
      </c>
      <c r="F103" s="63">
        <f>'OR Gross Plant'!E7+'OR Gross Plant'!E8</f>
        <v>84348.27</v>
      </c>
      <c r="G103" s="63">
        <f>'OR Gross Plant'!F7+'OR Gross Plant'!F8</f>
        <v>84348.27</v>
      </c>
      <c r="H103" s="63">
        <f>'OR Gross Plant'!G7+'OR Gross Plant'!G8</f>
        <v>84348.27</v>
      </c>
      <c r="I103" s="63">
        <f>'OR Gross Plant'!H7+'OR Gross Plant'!H8</f>
        <v>84348.27</v>
      </c>
      <c r="J103" s="63">
        <f>'OR Gross Plant'!I7+'OR Gross Plant'!I8</f>
        <v>84348.27</v>
      </c>
      <c r="K103" s="63">
        <f>'OR Gross Plant'!J7+'OR Gross Plant'!J8</f>
        <v>84348.27</v>
      </c>
      <c r="L103" s="63">
        <f>'OR Gross Plant'!K7+'OR Gross Plant'!K8</f>
        <v>84348.27</v>
      </c>
      <c r="M103" s="63">
        <f>'OR Gross Plant'!L7+'OR Gross Plant'!L8</f>
        <v>84348.27</v>
      </c>
      <c r="N103" s="63">
        <f>'OR Gross Plant'!M7+'OR Gross Plant'!M8</f>
        <v>84348.27</v>
      </c>
      <c r="O103" s="63">
        <f>'OR Gross Plant'!N7+'OR Gross Plant'!N8</f>
        <v>84348.27</v>
      </c>
      <c r="P103" s="63">
        <f>'OR Gross Plant'!O7+'OR Gross Plant'!O8</f>
        <v>84348.27</v>
      </c>
      <c r="Q103" s="63">
        <f t="shared" si="20"/>
        <v>84348.27</v>
      </c>
      <c r="R103" s="45" t="s">
        <v>803</v>
      </c>
    </row>
    <row r="104" spans="1:18" ht="12.75">
      <c r="A104" s="115" t="s">
        <v>758</v>
      </c>
      <c r="B104" s="115"/>
      <c r="C104" s="210" t="s">
        <v>771</v>
      </c>
      <c r="D104" s="63">
        <f>'OR Gross Plant'!C33+'OR Gross Plant'!C42</f>
        <v>675198</v>
      </c>
      <c r="E104" s="63">
        <f>'OR Gross Plant'!D33+'OR Gross Plant'!D42</f>
        <v>675198</v>
      </c>
      <c r="F104" s="63">
        <f>'OR Gross Plant'!E33+'OR Gross Plant'!E42</f>
        <v>675198</v>
      </c>
      <c r="G104" s="63">
        <f>'OR Gross Plant'!F33+'OR Gross Plant'!F42</f>
        <v>675198</v>
      </c>
      <c r="H104" s="63">
        <f>'OR Gross Plant'!G33+'OR Gross Plant'!G42</f>
        <v>675198</v>
      </c>
      <c r="I104" s="63">
        <f>'OR Gross Plant'!H33+'OR Gross Plant'!H42</f>
        <v>675198</v>
      </c>
      <c r="J104" s="63">
        <f>'OR Gross Plant'!I33+'OR Gross Plant'!I42</f>
        <v>675198</v>
      </c>
      <c r="K104" s="63">
        <f>'OR Gross Plant'!J33+'OR Gross Plant'!J42</f>
        <v>675198</v>
      </c>
      <c r="L104" s="63">
        <f>'OR Gross Plant'!K33+'OR Gross Plant'!K42</f>
        <v>675198</v>
      </c>
      <c r="M104" s="63">
        <f>'OR Gross Plant'!L33+'OR Gross Plant'!L42</f>
        <v>675198</v>
      </c>
      <c r="N104" s="63">
        <f>'OR Gross Plant'!M33+'OR Gross Plant'!M42</f>
        <v>675198</v>
      </c>
      <c r="O104" s="63">
        <f>'OR Gross Plant'!N33+'OR Gross Plant'!N42</f>
        <v>675198</v>
      </c>
      <c r="P104" s="63">
        <f>'OR Gross Plant'!O33+'OR Gross Plant'!O42</f>
        <v>675198</v>
      </c>
      <c r="Q104" s="63">
        <f t="shared" si="20"/>
        <v>675198</v>
      </c>
      <c r="R104" s="45" t="s">
        <v>803</v>
      </c>
    </row>
    <row r="105" spans="1:18" ht="12.75">
      <c r="A105" s="115" t="s">
        <v>759</v>
      </c>
      <c r="B105" s="115"/>
      <c r="C105" s="210" t="s">
        <v>771</v>
      </c>
      <c r="D105" s="63">
        <f>SUM('OR Gross Plant'!C76:C79)</f>
        <v>18498368.46</v>
      </c>
      <c r="E105" s="63">
        <f>SUM('OR Gross Plant'!D76:D79)</f>
        <v>18515359.71</v>
      </c>
      <c r="F105" s="63">
        <f>SUM('OR Gross Plant'!E76:E79)</f>
        <v>18636045.51</v>
      </c>
      <c r="G105" s="63">
        <f>SUM('OR Gross Plant'!F76:F79)</f>
        <v>18694782.560000002</v>
      </c>
      <c r="H105" s="63">
        <f>SUM('OR Gross Plant'!G76:G79)</f>
        <v>18340316.09</v>
      </c>
      <c r="I105" s="63">
        <f>SUM('OR Gross Plant'!H76:H79)</f>
        <v>18374612.95</v>
      </c>
      <c r="J105" s="63">
        <f>SUM('OR Gross Plant'!I76:I79)</f>
        <v>18398797.57</v>
      </c>
      <c r="K105" s="63">
        <f>SUM('OR Gross Plant'!J76:J79)</f>
        <v>18460969.51</v>
      </c>
      <c r="L105" s="63">
        <f>SUM('OR Gross Plant'!K76:K79)</f>
        <v>18505629.57</v>
      </c>
      <c r="M105" s="63">
        <f>SUM('OR Gross Plant'!L76:L79)</f>
        <v>18563445.66</v>
      </c>
      <c r="N105" s="63">
        <f>SUM('OR Gross Plant'!M76:M79)</f>
        <v>18612750.42</v>
      </c>
      <c r="O105" s="63">
        <f>SUM('OR Gross Plant'!N76:N79)</f>
        <v>18681986.26</v>
      </c>
      <c r="P105" s="63">
        <f>SUM('OR Gross Plant'!O76:O79)</f>
        <v>18719455.48</v>
      </c>
      <c r="Q105" s="63">
        <f t="shared" si="20"/>
        <v>18532800.648333333</v>
      </c>
      <c r="R105" s="45" t="s">
        <v>803</v>
      </c>
    </row>
    <row r="106" spans="1:18" ht="12.75">
      <c r="A106" s="115" t="s">
        <v>760</v>
      </c>
      <c r="B106" s="115"/>
      <c r="C106" s="210" t="s">
        <v>771</v>
      </c>
      <c r="D106" s="63">
        <f>'OR Gross Plant'!C112</f>
        <v>1302502833.2099998</v>
      </c>
      <c r="E106" s="63">
        <f>'OR Gross Plant'!D112</f>
        <v>1309423959.2400002</v>
      </c>
      <c r="F106" s="63">
        <f>'OR Gross Plant'!E112</f>
        <v>1313114775.8300002</v>
      </c>
      <c r="G106" s="63">
        <f>'OR Gross Plant'!F112</f>
        <v>1318231591.0200002</v>
      </c>
      <c r="H106" s="63">
        <f>'OR Gross Plant'!G112</f>
        <v>1323514724.43</v>
      </c>
      <c r="I106" s="63">
        <f>'OR Gross Plant'!H112</f>
        <v>1329435223.3800004</v>
      </c>
      <c r="J106" s="63">
        <f>'OR Gross Plant'!I112</f>
        <v>1334255157.5100002</v>
      </c>
      <c r="K106" s="63">
        <f>'OR Gross Plant'!J112</f>
        <v>1340049863.5500002</v>
      </c>
      <c r="L106" s="63">
        <f>'OR Gross Plant'!K112</f>
        <v>1345009322.82</v>
      </c>
      <c r="M106" s="63">
        <f>'OR Gross Plant'!L112</f>
        <v>1350223547.88</v>
      </c>
      <c r="N106" s="63">
        <f>'OR Gross Plant'!M112</f>
        <v>1355919669.9300005</v>
      </c>
      <c r="O106" s="63">
        <f>'OR Gross Plant'!N112</f>
        <v>1363490407.43</v>
      </c>
      <c r="P106" s="63">
        <f>'OR Gross Plant'!O112</f>
        <v>1371095313.9900005</v>
      </c>
      <c r="Q106" s="63">
        <f t="shared" si="20"/>
        <v>1334955609.7183337</v>
      </c>
      <c r="R106" s="45" t="s">
        <v>803</v>
      </c>
    </row>
    <row r="107" spans="1:18" ht="12.75">
      <c r="A107" s="115" t="s">
        <v>804</v>
      </c>
      <c r="C107" s="208" t="s">
        <v>771</v>
      </c>
      <c r="D107" s="63">
        <f>+D164</f>
        <v>83808051.56176835</v>
      </c>
      <c r="E107" s="63">
        <f aca="true" t="shared" si="21" ref="E107:P107">+E164</f>
        <v>83963019.50640284</v>
      </c>
      <c r="F107" s="63">
        <f t="shared" si="21"/>
        <v>84348848.55939664</v>
      </c>
      <c r="G107" s="63">
        <f t="shared" si="21"/>
        <v>85149151.30405395</v>
      </c>
      <c r="H107" s="63">
        <f t="shared" si="21"/>
        <v>85110104.03836015</v>
      </c>
      <c r="I107" s="63">
        <f t="shared" si="21"/>
        <v>86402585.9916755</v>
      </c>
      <c r="J107" s="63">
        <f t="shared" si="21"/>
        <v>86297667.79345767</v>
      </c>
      <c r="K107" s="63">
        <f t="shared" si="21"/>
        <v>86348718.83139098</v>
      </c>
      <c r="L107" s="63">
        <f t="shared" si="21"/>
        <v>86584390.72010478</v>
      </c>
      <c r="M107" s="63">
        <f t="shared" si="21"/>
        <v>86824679.60766208</v>
      </c>
      <c r="N107" s="63">
        <f t="shared" si="21"/>
        <v>87002156.79870026</v>
      </c>
      <c r="O107" s="63">
        <f t="shared" si="21"/>
        <v>87219470.66842031</v>
      </c>
      <c r="P107" s="63">
        <f t="shared" si="21"/>
        <v>87150609.46443099</v>
      </c>
      <c r="Q107" s="63">
        <f t="shared" si="20"/>
        <v>85894177.02772708</v>
      </c>
      <c r="R107" s="40" t="s">
        <v>805</v>
      </c>
    </row>
    <row r="108" spans="1:18" ht="12.75">
      <c r="A108" s="115"/>
      <c r="B108" s="115"/>
      <c r="C108" s="210"/>
      <c r="D108" s="219"/>
      <c r="E108" s="63"/>
      <c r="F108" s="63"/>
      <c r="G108" s="70"/>
      <c r="H108" s="86"/>
      <c r="Q108" s="114"/>
      <c r="R108" s="45"/>
    </row>
    <row r="109" spans="1:18" ht="12.75">
      <c r="A109" s="115" t="s">
        <v>806</v>
      </c>
      <c r="B109" s="115"/>
      <c r="C109" s="210" t="s">
        <v>771</v>
      </c>
      <c r="D109" s="64">
        <f>((D17-33000000)*Factors!$E$54)+33000000</f>
        <v>244236323.18440735</v>
      </c>
      <c r="E109" s="64">
        <f>((E17-33000000)*Factors!$E$54)+33000000</f>
        <v>244231882.97402033</v>
      </c>
      <c r="F109" s="64">
        <f>((F17-33000000)*Factors!$E$54)+33000000</f>
        <v>244241253.74825868</v>
      </c>
      <c r="G109" s="64">
        <f>((G17-33000000)*Factors!$E$54)+33000000</f>
        <v>244298006.23694584</v>
      </c>
      <c r="H109" s="64">
        <f>((H17-33000000)*Factors!$E$54)+33000000</f>
        <v>244302412.19706324</v>
      </c>
      <c r="I109" s="64">
        <f>((I17-33000000)*Factors!$E$54)+33000000</f>
        <v>244304208.26853523</v>
      </c>
      <c r="J109" s="64">
        <f>((J17-33000000)*Factors!$E$54)+33000000</f>
        <v>245478468.8097036</v>
      </c>
      <c r="K109" s="64">
        <f>((K17-33000000)*Factors!$E$54)+33000000</f>
        <v>245479549.43512017</v>
      </c>
      <c r="L109" s="64">
        <f>((L17-33000000)*Factors!$E$54)+33000000</f>
        <v>245479549.43512017</v>
      </c>
      <c r="M109" s="64">
        <f>((M17-33000000)*Factors!$E$54)+33000000</f>
        <v>245479549.43512017</v>
      </c>
      <c r="N109" s="64">
        <f>((N17-33000000)*Factors!$E$54)+33000000</f>
        <v>245479549.43512017</v>
      </c>
      <c r="O109" s="64">
        <f>((O17-33000000)*Factors!$E$54)+33000000</f>
        <v>245479549.43512017</v>
      </c>
      <c r="P109" s="64">
        <f>((P17-33000000)*Factors!$E$54)+33000000</f>
        <v>245479549.43512017</v>
      </c>
      <c r="Q109" s="63">
        <f>((D109/2)+SUM(E109:O109)+(P109/2))/12</f>
        <v>244925992.97665763</v>
      </c>
      <c r="R109" s="45" t="s">
        <v>807</v>
      </c>
    </row>
    <row r="110" spans="1:18" ht="12.75">
      <c r="A110" s="115" t="s">
        <v>1190</v>
      </c>
      <c r="B110" s="115"/>
      <c r="C110" s="210" t="s">
        <v>771</v>
      </c>
      <c r="D110" s="65">
        <f>D18*Factors!$E$73</f>
        <v>2313145.906934609</v>
      </c>
      <c r="E110" s="65">
        <f>E18*Factors!$E$73</f>
        <v>2313145.906934609</v>
      </c>
      <c r="F110" s="65">
        <f>F18*Factors!$E$73</f>
        <v>2313145.906934609</v>
      </c>
      <c r="G110" s="65">
        <f>G18*Factors!$E$73</f>
        <v>2313145.906934609</v>
      </c>
      <c r="H110" s="65">
        <f>H18*Factors!$E$73</f>
        <v>2313145.906934609</v>
      </c>
      <c r="I110" s="65">
        <f>I18*Factors!$E$73</f>
        <v>2313145.906934609</v>
      </c>
      <c r="J110" s="65">
        <f>J18*Factors!$E$73</f>
        <v>2313145.906934609</v>
      </c>
      <c r="K110" s="65">
        <f>K18*Factors!$E$73</f>
        <v>2313145.906934609</v>
      </c>
      <c r="L110" s="65">
        <f>L18*Factors!$E$73</f>
        <v>2313145.906934609</v>
      </c>
      <c r="M110" s="65">
        <f>M18*Factors!$E$73</f>
        <v>2313145.906934609</v>
      </c>
      <c r="N110" s="65">
        <f>N18*Factors!$E$73</f>
        <v>2313145.906934609</v>
      </c>
      <c r="O110" s="65">
        <f>O18*Factors!$E$73</f>
        <v>2313145.906934609</v>
      </c>
      <c r="P110" s="65">
        <f>P18*Factors!$E$73</f>
        <v>2313145.906934609</v>
      </c>
      <c r="Q110" s="65">
        <f>((D110/2)+SUM(E110:O110)+(P110/2))/12</f>
        <v>2313145.906934609</v>
      </c>
      <c r="R110" s="45" t="s">
        <v>809</v>
      </c>
    </row>
    <row r="111" spans="1:18" ht="12.75">
      <c r="A111" s="115"/>
      <c r="B111" s="115"/>
      <c r="C111" s="210"/>
      <c r="D111" s="63"/>
      <c r="E111" s="63"/>
      <c r="F111" s="63"/>
      <c r="G111" s="70"/>
      <c r="H111" s="86"/>
      <c r="R111" s="45"/>
    </row>
    <row r="112" spans="1:18" ht="13.5" thickBot="1">
      <c r="A112" s="115" t="s">
        <v>810</v>
      </c>
      <c r="B112" s="115"/>
      <c r="C112" s="210"/>
      <c r="D112" s="66">
        <f>SUM(D102:D110)</f>
        <v>1711528773.762716</v>
      </c>
      <c r="E112" s="66">
        <f aca="true" t="shared" si="22" ref="E112:Q112">SUM(E102:E110)</f>
        <v>1719191249.5377054</v>
      </c>
      <c r="F112" s="66">
        <f t="shared" si="22"/>
        <v>1723681697.1722395</v>
      </c>
      <c r="G112" s="66">
        <f t="shared" si="22"/>
        <v>1729984455.5680385</v>
      </c>
      <c r="H112" s="66">
        <f t="shared" si="22"/>
        <v>1735351327.3147607</v>
      </c>
      <c r="I112" s="66">
        <f t="shared" si="22"/>
        <v>1742633182.979452</v>
      </c>
      <c r="J112" s="66">
        <f t="shared" si="22"/>
        <v>1748537554.5628948</v>
      </c>
      <c r="K112" s="66">
        <f t="shared" si="22"/>
        <v>1754443826.5635898</v>
      </c>
      <c r="L112" s="66">
        <f t="shared" si="22"/>
        <v>1760562681.474504</v>
      </c>
      <c r="M112" s="66">
        <f t="shared" si="22"/>
        <v>1766477860.8213155</v>
      </c>
      <c r="N112" s="66">
        <f t="shared" si="22"/>
        <v>1772458265.2267413</v>
      </c>
      <c r="O112" s="66">
        <f t="shared" si="22"/>
        <v>1780374756.1190803</v>
      </c>
      <c r="P112" s="66">
        <f t="shared" si="22"/>
        <v>1788130819.9478543</v>
      </c>
      <c r="Q112" s="66">
        <f t="shared" si="22"/>
        <v>1748627221.1829674</v>
      </c>
      <c r="R112" s="45"/>
    </row>
    <row r="113" spans="1:18" ht="13.5" thickTop="1">
      <c r="A113" s="115"/>
      <c r="B113" s="115"/>
      <c r="C113" s="210"/>
      <c r="D113" s="63"/>
      <c r="E113" s="63"/>
      <c r="F113" s="63"/>
      <c r="G113" s="70"/>
      <c r="H113" s="86"/>
      <c r="R113" s="45"/>
    </row>
    <row r="114" spans="1:18" ht="12.75">
      <c r="A114" s="115"/>
      <c r="B114" s="115"/>
      <c r="C114" s="210"/>
      <c r="D114" s="63"/>
      <c r="E114" s="63"/>
      <c r="F114" s="63"/>
      <c r="G114" s="70"/>
      <c r="H114" s="86"/>
      <c r="R114" s="45"/>
    </row>
    <row r="115" spans="1:18" ht="12.75">
      <c r="A115" s="115" t="s">
        <v>811</v>
      </c>
      <c r="B115" s="115"/>
      <c r="C115" s="210"/>
      <c r="D115" s="63"/>
      <c r="E115" s="63"/>
      <c r="F115" s="63"/>
      <c r="G115" s="70"/>
      <c r="H115" s="86"/>
      <c r="R115" s="45"/>
    </row>
    <row r="116" spans="1:18" ht="12.75">
      <c r="A116" s="115"/>
      <c r="B116" s="115"/>
      <c r="C116" s="210"/>
      <c r="D116" s="63"/>
      <c r="E116" s="63"/>
      <c r="F116" s="63"/>
      <c r="G116" s="70"/>
      <c r="H116" s="86"/>
      <c r="Q116" s="63">
        <f aca="true" t="shared" si="23" ref="Q116:Q121">((D116/2)+SUM(E116:O116)+(P116/2))/12</f>
        <v>0</v>
      </c>
      <c r="R116" s="45"/>
    </row>
    <row r="117" spans="1:18" ht="12.75">
      <c r="A117" s="115" t="s">
        <v>800</v>
      </c>
      <c r="B117" s="115"/>
      <c r="C117" s="210" t="s">
        <v>771</v>
      </c>
      <c r="D117" s="63">
        <f>(D25)*Factors!$E$12</f>
        <v>-38371202.03590028</v>
      </c>
      <c r="E117" s="63">
        <f>(E25)*Factors!$E$12</f>
        <v>-38808971.12947761</v>
      </c>
      <c r="F117" s="63">
        <f>(F25)*Factors!$E$12</f>
        <v>-39250465.74406629</v>
      </c>
      <c r="G117" s="63">
        <f>(G25)*Factors!$E$12</f>
        <v>-39694359.27344144</v>
      </c>
      <c r="H117" s="63">
        <f>(H25)*Factors!$E$12</f>
        <v>-40141506.90836251</v>
      </c>
      <c r="I117" s="63">
        <f>(I25)*Factors!$E$12</f>
        <v>-40590878.438480996</v>
      </c>
      <c r="J117" s="63">
        <f>(J25)*Factors!$E$12</f>
        <v>-41040354.18010921</v>
      </c>
      <c r="K117" s="63">
        <f>(K25)*Factors!$E$12</f>
        <v>-41489783.156934835</v>
      </c>
      <c r="L117" s="63">
        <f>(L25)*Factors!$E$12</f>
        <v>-41943071.72706012</v>
      </c>
      <c r="M117" s="63">
        <f>(M25)*Factors!$E$12</f>
        <v>-42401527.596572496</v>
      </c>
      <c r="N117" s="63">
        <f>(N25)*Factors!$E$12</f>
        <v>-42861486.12592158</v>
      </c>
      <c r="O117" s="63">
        <f>(O25)*Factors!$E$12</f>
        <v>-43321963.85157841</v>
      </c>
      <c r="P117" s="63">
        <f>(P25)*Factors!$E$12</f>
        <v>-43783493.66390846</v>
      </c>
      <c r="Q117" s="63">
        <f t="shared" si="23"/>
        <v>-41051809.66515916</v>
      </c>
      <c r="R117" s="45" t="s">
        <v>733</v>
      </c>
    </row>
    <row r="118" spans="1:18" ht="12.75">
      <c r="A118" s="115" t="s">
        <v>758</v>
      </c>
      <c r="B118" s="115"/>
      <c r="C118" s="210" t="s">
        <v>771</v>
      </c>
      <c r="D118" s="63">
        <f>-SUM('Reserves Summary'!C19:C44)</f>
        <v>-684627.52</v>
      </c>
      <c r="E118" s="63">
        <f>-SUM('Reserves Summary'!D19:D44)</f>
        <v>-684627.52</v>
      </c>
      <c r="F118" s="63">
        <f>-SUM('Reserves Summary'!E19:E44)</f>
        <v>-684627.52</v>
      </c>
      <c r="G118" s="63">
        <f>-SUM('Reserves Summary'!F19:F44)</f>
        <v>-684627.52</v>
      </c>
      <c r="H118" s="63">
        <f>-SUM('Reserves Summary'!G19:G44)</f>
        <v>-684627.52</v>
      </c>
      <c r="I118" s="63">
        <f>-SUM('Reserves Summary'!H19:H44)</f>
        <v>-684627.52</v>
      </c>
      <c r="J118" s="63">
        <f>-SUM('Reserves Summary'!I19:I44)</f>
        <v>-684627.52</v>
      </c>
      <c r="K118" s="63">
        <f>-SUM('Reserves Summary'!J19:J44)</f>
        <v>-684627.52</v>
      </c>
      <c r="L118" s="63">
        <f>-SUM('Reserves Summary'!K19:K44)</f>
        <v>-684627.52</v>
      </c>
      <c r="M118" s="63">
        <f>-SUM('Reserves Summary'!L19:L44)</f>
        <v>-684627.52</v>
      </c>
      <c r="N118" s="63">
        <f>-SUM('Reserves Summary'!M19:M44)</f>
        <v>-684627.52</v>
      </c>
      <c r="O118" s="63">
        <f>-SUM('Reserves Summary'!N19:N44)</f>
        <v>-684627.52</v>
      </c>
      <c r="P118" s="63">
        <f>-SUM('Reserves Summary'!O19:O44)</f>
        <v>-684627.52</v>
      </c>
      <c r="Q118" s="63">
        <f t="shared" si="23"/>
        <v>-684627.5199999999</v>
      </c>
      <c r="R118" s="45" t="s">
        <v>803</v>
      </c>
    </row>
    <row r="119" spans="1:18" ht="12.75">
      <c r="A119" s="115" t="s">
        <v>759</v>
      </c>
      <c r="B119" s="115"/>
      <c r="C119" s="210" t="s">
        <v>771</v>
      </c>
      <c r="D119" s="63">
        <f>-SUM('Reserves Summary'!C76:C79)</f>
        <v>-8583647</v>
      </c>
      <c r="E119" s="63">
        <f>-SUM('Reserves Summary'!D76:D79)</f>
        <v>-8613022.370000001</v>
      </c>
      <c r="F119" s="63">
        <f>-SUM('Reserves Summary'!E76:E79)</f>
        <v>-8642512.47</v>
      </c>
      <c r="G119" s="63">
        <f>-SUM('Reserves Summary'!F76:F79)</f>
        <v>-8672152.09</v>
      </c>
      <c r="H119" s="63">
        <f>-SUM('Reserves Summary'!G76:G79)</f>
        <v>-8701545.27</v>
      </c>
      <c r="I119" s="63">
        <f>-SUM('Reserves Summary'!H76:H79)</f>
        <v>-8730671.64</v>
      </c>
      <c r="J119" s="63">
        <f>-SUM('Reserves Summary'!I76:I79)</f>
        <v>-8759846.75</v>
      </c>
      <c r="K119" s="63">
        <f>-SUM('Reserves Summary'!J76:J79)</f>
        <v>-8789093.82</v>
      </c>
      <c r="L119" s="63">
        <f>-SUM('Reserves Summary'!K76:K79)</f>
        <v>-8818429.92</v>
      </c>
      <c r="M119" s="63">
        <f>-SUM('Reserves Summary'!L76:L79)</f>
        <v>-8847851.41</v>
      </c>
      <c r="N119" s="63">
        <f>-SUM('Reserves Summary'!M76:M79)</f>
        <v>-8877362.17</v>
      </c>
      <c r="O119" s="63">
        <f>-SUM('Reserves Summary'!N76:N79)</f>
        <v>-8906971.72</v>
      </c>
      <c r="P119" s="63">
        <f>-SUM('Reserves Summary'!O76:O79)</f>
        <v>-8936670.19</v>
      </c>
      <c r="Q119" s="63">
        <f t="shared" si="23"/>
        <v>-8759968.185416667</v>
      </c>
      <c r="R119" s="45" t="s">
        <v>803</v>
      </c>
    </row>
    <row r="120" spans="1:18" ht="12.75">
      <c r="A120" s="115" t="s">
        <v>760</v>
      </c>
      <c r="B120" s="115"/>
      <c r="C120" s="210" t="s">
        <v>771</v>
      </c>
      <c r="D120" s="63">
        <f>-SUM('Reserves Summary'!C89:C110)</f>
        <v>-542752745.96</v>
      </c>
      <c r="E120" s="63">
        <f>-SUM('Reserves Summary'!D89:D110)</f>
        <v>-545728856.25</v>
      </c>
      <c r="F120" s="63">
        <f>-SUM('Reserves Summary'!E89:E110)</f>
        <v>-546496236.7099999</v>
      </c>
      <c r="G120" s="63">
        <f>-SUM('Reserves Summary'!F89:F110)</f>
        <v>-549795743.8499999</v>
      </c>
      <c r="H120" s="63">
        <f>-SUM('Reserves Summary'!G89:G110)</f>
        <v>-553354715.99</v>
      </c>
      <c r="I120" s="63">
        <f>-SUM('Reserves Summary'!H89:H110)</f>
        <v>-556365434.1300001</v>
      </c>
      <c r="J120" s="63">
        <f>-SUM('Reserves Summary'!I89:I110)</f>
        <v>-559702859.16</v>
      </c>
      <c r="K120" s="63">
        <f>-SUM('Reserves Summary'!J89:J110)</f>
        <v>-562823843.2199999</v>
      </c>
      <c r="L120" s="63">
        <f>-SUM('Reserves Summary'!K89:K110)</f>
        <v>-566118203.8799999</v>
      </c>
      <c r="M120" s="63">
        <f>-SUM('Reserves Summary'!L89:L110)</f>
        <v>-569235928.02</v>
      </c>
      <c r="N120" s="63">
        <f>-SUM('Reserves Summary'!M89:M110)</f>
        <v>-572230478.21</v>
      </c>
      <c r="O120" s="63">
        <f>-SUM('Reserves Summary'!N89:N110)</f>
        <v>-575560306.56</v>
      </c>
      <c r="P120" s="63">
        <f>-SUM('Reserves Summary'!O89:O110)</f>
        <v>-578569309.87</v>
      </c>
      <c r="Q120" s="63">
        <f t="shared" si="23"/>
        <v>-559839469.4912499</v>
      </c>
      <c r="R120" s="45" t="s">
        <v>803</v>
      </c>
    </row>
    <row r="121" spans="1:18" ht="12.75">
      <c r="A121" s="115" t="s">
        <v>804</v>
      </c>
      <c r="B121" s="115"/>
      <c r="C121" s="210" t="s">
        <v>771</v>
      </c>
      <c r="D121" s="63">
        <f>+D169</f>
        <v>-37814216.143385</v>
      </c>
      <c r="E121" s="63">
        <f aca="true" t="shared" si="24" ref="E121:P121">+E169</f>
        <v>-38138397.825524606</v>
      </c>
      <c r="F121" s="63">
        <f t="shared" si="24"/>
        <v>-38479106.95821</v>
      </c>
      <c r="G121" s="63">
        <f t="shared" si="24"/>
        <v>-38742437.91751485</v>
      </c>
      <c r="H121" s="63">
        <f t="shared" si="24"/>
        <v>-39105342.09919691</v>
      </c>
      <c r="I121" s="63">
        <f t="shared" si="24"/>
        <v>-39485956.197683215</v>
      </c>
      <c r="J121" s="63">
        <f t="shared" si="24"/>
        <v>-39790578.51064848</v>
      </c>
      <c r="K121" s="63">
        <f t="shared" si="24"/>
        <v>-40167076.27471982</v>
      </c>
      <c r="L121" s="63">
        <f t="shared" si="24"/>
        <v>-40362499.2650802</v>
      </c>
      <c r="M121" s="63">
        <f t="shared" si="24"/>
        <v>-40677080.70234129</v>
      </c>
      <c r="N121" s="63">
        <f t="shared" si="24"/>
        <v>-40925467.584119156</v>
      </c>
      <c r="O121" s="63">
        <f t="shared" si="24"/>
        <v>-41254771.99392563</v>
      </c>
      <c r="P121" s="63">
        <f t="shared" si="24"/>
        <v>-41414909.55331953</v>
      </c>
      <c r="Q121" s="63">
        <f t="shared" si="23"/>
        <v>-39728606.51477637</v>
      </c>
      <c r="R121" s="45" t="s">
        <v>805</v>
      </c>
    </row>
    <row r="122" spans="1:18" ht="12.75">
      <c r="A122" s="115"/>
      <c r="B122" s="115"/>
      <c r="C122" s="210"/>
      <c r="D122" s="219"/>
      <c r="E122" s="63"/>
      <c r="F122" s="63"/>
      <c r="G122" s="70"/>
      <c r="H122" s="86"/>
      <c r="R122" s="45"/>
    </row>
    <row r="123" spans="1:18" ht="12.75">
      <c r="A123" s="115" t="s">
        <v>806</v>
      </c>
      <c r="B123" s="115"/>
      <c r="C123" s="210" t="s">
        <v>771</v>
      </c>
      <c r="D123" s="63">
        <f>((D31+D158)*Factors!$E$54)-D158</f>
        <v>-56681845.42414281</v>
      </c>
      <c r="E123" s="63">
        <f>((E31+E158)*Factors!$E$54)-E158</f>
        <v>-57116907.87057453</v>
      </c>
      <c r="F123" s="63">
        <f>((F31+F158)*Factors!$E$54)-F158</f>
        <v>-57551981.990149684</v>
      </c>
      <c r="G123" s="63">
        <f>((G31+G158)*Factors!$E$54)-G158</f>
        <v>-57862103.25344999</v>
      </c>
      <c r="H123" s="63">
        <f>((H31+H158)*Factors!$E$54)-H158</f>
        <v>-58297269.99806085</v>
      </c>
      <c r="I123" s="63">
        <f>((I31+I158)*Factors!$E$54)-I158</f>
        <v>-58732441.88247441</v>
      </c>
      <c r="J123" s="63">
        <f>((J31+J158)*Factors!$E$54)-J158</f>
        <v>-59168528.71510846</v>
      </c>
      <c r="K123" s="63">
        <f>((K31+K158)*Factors!$E$54)-K158</f>
        <v>-59605529.34674667</v>
      </c>
      <c r="L123" s="63">
        <f>((L31+L158)*Factors!$E$54)-L158</f>
        <v>-60042531.04616078</v>
      </c>
      <c r="M123" s="63">
        <f>((M31+M158)*Factors!$E$54)-M158</f>
        <v>-60479532.74557487</v>
      </c>
      <c r="N123" s="63">
        <f>((N31+N158)*Factors!$E$54)-N158</f>
        <v>-60916534.44498896</v>
      </c>
      <c r="O123" s="63">
        <f>((O31+O158)*Factors!$E$54)-O158</f>
        <v>-61353536.144403055</v>
      </c>
      <c r="P123" s="63">
        <f>((P31+P158)*Factors!$E$54)-P158</f>
        <v>-61790537.84381715</v>
      </c>
      <c r="Q123" s="63">
        <f>((D123/2)+SUM(E123:O123)+(P123/2))/12</f>
        <v>-59196924.08930603</v>
      </c>
      <c r="R123" s="45" t="s">
        <v>807</v>
      </c>
    </row>
    <row r="124" spans="1:18" ht="12.75">
      <c r="A124" s="115" t="s">
        <v>1190</v>
      </c>
      <c r="B124" s="115"/>
      <c r="C124" s="210" t="s">
        <v>771</v>
      </c>
      <c r="D124" s="65">
        <f>D32*Factors!$E$73</f>
        <v>-2116234.4736237763</v>
      </c>
      <c r="E124" s="65">
        <f>E32*Factors!$E$73</f>
        <v>-2125594.725758756</v>
      </c>
      <c r="F124" s="65">
        <f>F32*Factors!$E$73</f>
        <v>-2134954.9778937353</v>
      </c>
      <c r="G124" s="65">
        <f>G32*Factors!$E$73</f>
        <v>-2144315.2300287145</v>
      </c>
      <c r="H124" s="65">
        <f>H32*Factors!$E$73</f>
        <v>-2153675.4821636938</v>
      </c>
      <c r="I124" s="65">
        <f>I32*Factors!$E$73</f>
        <v>-2163035.7342986735</v>
      </c>
      <c r="J124" s="65">
        <f>J32*Factors!$E$73</f>
        <v>-2172395.986433653</v>
      </c>
      <c r="K124" s="65">
        <f>K32*Factors!$E$73</f>
        <v>-2181756.238568633</v>
      </c>
      <c r="L124" s="65">
        <f>L32*Factors!$E$73</f>
        <v>-2191116.490703612</v>
      </c>
      <c r="M124" s="65">
        <f>M32*Factors!$E$73</f>
        <v>-2200476.7428385913</v>
      </c>
      <c r="N124" s="65">
        <f>N32*Factors!$E$73</f>
        <v>-2209836.994973571</v>
      </c>
      <c r="O124" s="65">
        <f>O32*Factors!$E$73</f>
        <v>-2219197.2471085507</v>
      </c>
      <c r="P124" s="65">
        <f>P32*Factors!$E$73</f>
        <v>-2228557.49924353</v>
      </c>
      <c r="Q124" s="65">
        <f>((D124/2)+SUM(E124:O124)+(P124/2))/12</f>
        <v>-2172395.9864336527</v>
      </c>
      <c r="R124" s="45" t="s">
        <v>809</v>
      </c>
    </row>
    <row r="125" spans="1:18" ht="12.75">
      <c r="A125" s="115"/>
      <c r="B125" s="115"/>
      <c r="C125" s="210"/>
      <c r="D125" s="63"/>
      <c r="E125" s="63"/>
      <c r="F125" s="63"/>
      <c r="G125" s="70"/>
      <c r="H125" s="86"/>
      <c r="R125" s="45"/>
    </row>
    <row r="126" spans="1:18" ht="13.5" thickBot="1">
      <c r="A126" s="115" t="s">
        <v>812</v>
      </c>
      <c r="B126" s="115"/>
      <c r="C126" s="210"/>
      <c r="D126" s="66">
        <f>SUM(D117:D124)</f>
        <v>-687004518.557052</v>
      </c>
      <c r="E126" s="66">
        <f aca="true" t="shared" si="25" ref="E126:Q126">SUM(E117:E124)</f>
        <v>-691216377.6913354</v>
      </c>
      <c r="F126" s="66">
        <f t="shared" si="25"/>
        <v>-693239886.3703196</v>
      </c>
      <c r="G126" s="66">
        <f t="shared" si="25"/>
        <v>-697595739.1344349</v>
      </c>
      <c r="H126" s="66">
        <f t="shared" si="25"/>
        <v>-702438683.2677839</v>
      </c>
      <c r="I126" s="66">
        <f t="shared" si="25"/>
        <v>-706753045.5429374</v>
      </c>
      <c r="J126" s="66">
        <f t="shared" si="25"/>
        <v>-711319190.8222998</v>
      </c>
      <c r="K126" s="66">
        <f t="shared" si="25"/>
        <v>-715741709.57697</v>
      </c>
      <c r="L126" s="66">
        <f t="shared" si="25"/>
        <v>-720160479.8490046</v>
      </c>
      <c r="M126" s="66">
        <f t="shared" si="25"/>
        <v>-724527024.7373272</v>
      </c>
      <c r="N126" s="66">
        <f t="shared" si="25"/>
        <v>-728705793.0500033</v>
      </c>
      <c r="O126" s="66">
        <f t="shared" si="25"/>
        <v>-733301375.0370157</v>
      </c>
      <c r="P126" s="66">
        <f t="shared" si="25"/>
        <v>-737408106.1402886</v>
      </c>
      <c r="Q126" s="66">
        <f t="shared" si="25"/>
        <v>-711433801.4523417</v>
      </c>
      <c r="R126" s="45"/>
    </row>
    <row r="127" spans="1:18" ht="13.5" thickTop="1">
      <c r="A127" s="115"/>
      <c r="B127" s="115"/>
      <c r="C127" s="210"/>
      <c r="D127" s="63"/>
      <c r="E127" s="63"/>
      <c r="F127" s="63"/>
      <c r="G127" s="70"/>
      <c r="H127" s="86"/>
      <c r="R127" s="45"/>
    </row>
    <row r="128" spans="1:18" ht="12.75">
      <c r="A128" s="115"/>
      <c r="B128" s="115"/>
      <c r="C128" s="210"/>
      <c r="D128" s="63"/>
      <c r="E128" s="63"/>
      <c r="F128" s="63"/>
      <c r="G128" s="70"/>
      <c r="H128" s="86"/>
      <c r="R128" s="45"/>
    </row>
    <row r="129" spans="1:18" ht="12.75">
      <c r="A129" s="115" t="s">
        <v>813</v>
      </c>
      <c r="B129" s="115"/>
      <c r="C129" s="210" t="s">
        <v>771</v>
      </c>
      <c r="D129" s="63">
        <f>D37*Factors!$E$54</f>
        <v>11676530.361554988</v>
      </c>
      <c r="E129" s="63">
        <f>E37*Factors!$E$54</f>
        <v>11657454.508729113</v>
      </c>
      <c r="F129" s="63">
        <f>F37*Factors!$E$54</f>
        <v>11639532.261088595</v>
      </c>
      <c r="G129" s="63">
        <f>G37*Factors!$E$54</f>
        <v>11628064.818361757</v>
      </c>
      <c r="H129" s="63">
        <f>H37*Factors!$E$54</f>
        <v>11670621.2172781</v>
      </c>
      <c r="I129" s="63">
        <f>I37*Factors!$E$54</f>
        <v>11661097.742035741</v>
      </c>
      <c r="J129" s="63">
        <f>J37*Factors!$E$54</f>
        <v>12974884.090803321</v>
      </c>
      <c r="K129" s="63">
        <f>K37*Factors!$E$54</f>
        <v>12960088.137194818</v>
      </c>
      <c r="L129" s="63">
        <f>L37*Factors!$E$54</f>
        <v>12942080.196013056</v>
      </c>
      <c r="M129" s="63">
        <f>M37*Factors!$E$54</f>
        <v>12931685.297991902</v>
      </c>
      <c r="N129" s="63">
        <f>N37*Factors!$E$54</f>
        <v>12918527.312629163</v>
      </c>
      <c r="O129" s="63">
        <f>O37*Factors!$E$54</f>
        <v>12905381.679080976</v>
      </c>
      <c r="P129" s="63">
        <f>P37*Factors!$E$54</f>
        <v>12896299.1771915</v>
      </c>
      <c r="Q129" s="63">
        <f>((D129/2)+SUM(E129:O129)+(P129/2))/12</f>
        <v>12347986.002548315</v>
      </c>
      <c r="R129" s="45" t="s">
        <v>807</v>
      </c>
    </row>
    <row r="130" spans="1:18" ht="12.75">
      <c r="A130" s="39" t="s">
        <v>814</v>
      </c>
      <c r="B130" s="39"/>
      <c r="C130" s="209" t="s">
        <v>771</v>
      </c>
      <c r="D130" s="63">
        <f aca="true" t="shared" si="26" ref="D130:Q130">D38-D84</f>
        <v>-2042683.13</v>
      </c>
      <c r="E130" s="63">
        <f t="shared" si="26"/>
        <v>-2097797.87</v>
      </c>
      <c r="F130" s="63">
        <f t="shared" si="26"/>
        <v>-2146432.12</v>
      </c>
      <c r="G130" s="63">
        <f t="shared" si="26"/>
        <v>-2144539.42</v>
      </c>
      <c r="H130" s="63">
        <f t="shared" si="26"/>
        <v>-2153483.5399999996</v>
      </c>
      <c r="I130" s="63">
        <f t="shared" si="26"/>
        <v>-2164512.6499999994</v>
      </c>
      <c r="J130" s="63">
        <f t="shared" si="26"/>
        <v>-2166938.4300000006</v>
      </c>
      <c r="K130" s="63">
        <f t="shared" si="26"/>
        <v>-2205940.34</v>
      </c>
      <c r="L130" s="63">
        <f t="shared" si="26"/>
        <v>-2263154.91</v>
      </c>
      <c r="M130" s="63">
        <f t="shared" si="26"/>
        <v>-2257288.65</v>
      </c>
      <c r="N130" s="63">
        <f t="shared" si="26"/>
        <v>-2277440.25</v>
      </c>
      <c r="O130" s="63">
        <f t="shared" si="26"/>
        <v>-2212581.26</v>
      </c>
      <c r="P130" s="63">
        <f t="shared" si="26"/>
        <v>-2157115.34</v>
      </c>
      <c r="Q130" s="63">
        <f t="shared" si="26"/>
        <v>-2182500.7229166664</v>
      </c>
      <c r="R130" s="45" t="s">
        <v>803</v>
      </c>
    </row>
    <row r="131" spans="1:18" ht="12.75">
      <c r="A131" s="39" t="s">
        <v>815</v>
      </c>
      <c r="B131" s="39"/>
      <c r="C131" s="209" t="s">
        <v>771</v>
      </c>
      <c r="D131" s="63">
        <v>0</v>
      </c>
      <c r="E131" s="63">
        <v>0</v>
      </c>
      <c r="F131" s="63">
        <v>0</v>
      </c>
      <c r="G131" s="63">
        <v>0</v>
      </c>
      <c r="H131" s="63">
        <v>0</v>
      </c>
      <c r="I131" s="63">
        <v>0</v>
      </c>
      <c r="J131" s="63">
        <v>0</v>
      </c>
      <c r="K131" s="63">
        <v>0</v>
      </c>
      <c r="L131" s="63">
        <v>0</v>
      </c>
      <c r="M131" s="63">
        <v>0</v>
      </c>
      <c r="N131" s="63">
        <v>0</v>
      </c>
      <c r="O131" s="63">
        <v>0</v>
      </c>
      <c r="P131" s="63">
        <v>0</v>
      </c>
      <c r="Q131" s="63">
        <f>((D131/2)+SUM(E131:O131)+(P131/2))/12</f>
        <v>0</v>
      </c>
      <c r="R131" s="45" t="s">
        <v>803</v>
      </c>
    </row>
    <row r="132" spans="1:18" ht="12.75">
      <c r="A132" s="39" t="s">
        <v>816</v>
      </c>
      <c r="B132" s="39"/>
      <c r="C132" s="209" t="s">
        <v>771</v>
      </c>
      <c r="D132" s="63">
        <f aca="true" t="shared" si="27" ref="D132:P132">D40-D86</f>
        <v>2261673.497473706</v>
      </c>
      <c r="E132" s="63">
        <f t="shared" si="27"/>
        <v>2239331.0333417514</v>
      </c>
      <c r="F132" s="63">
        <f t="shared" si="27"/>
        <v>2218196.0692097964</v>
      </c>
      <c r="G132" s="63">
        <f t="shared" si="27"/>
        <v>2394089.6539992522</v>
      </c>
      <c r="H132" s="63">
        <f t="shared" si="27"/>
        <v>2373010.785567546</v>
      </c>
      <c r="I132" s="63">
        <f t="shared" si="27"/>
        <v>2351590.0871358393</v>
      </c>
      <c r="J132" s="63">
        <f t="shared" si="27"/>
        <v>2334533.2087041326</v>
      </c>
      <c r="K132" s="63">
        <f t="shared" si="27"/>
        <v>2317476.330272426</v>
      </c>
      <c r="L132" s="63">
        <f t="shared" si="27"/>
        <v>2300419.451840719</v>
      </c>
      <c r="M132" s="63">
        <f t="shared" si="27"/>
        <v>2283362.573409013</v>
      </c>
      <c r="N132" s="63">
        <f t="shared" si="27"/>
        <v>2273128.1057855505</v>
      </c>
      <c r="O132" s="63">
        <f t="shared" si="27"/>
        <v>2256020.6876408714</v>
      </c>
      <c r="P132" s="63">
        <f t="shared" si="27"/>
        <v>2263704.8455259237</v>
      </c>
      <c r="Q132" s="63">
        <f>((D132/2)+SUM(E132:O132)+(P132/2))/12</f>
        <v>2300320.5965338927</v>
      </c>
      <c r="R132" s="45" t="s">
        <v>817</v>
      </c>
    </row>
    <row r="133" spans="1:18" ht="12.75">
      <c r="A133" s="39"/>
      <c r="B133" s="39"/>
      <c r="C133" s="209"/>
      <c r="D133" s="63"/>
      <c r="E133" s="63"/>
      <c r="F133" s="63"/>
      <c r="G133" s="70"/>
      <c r="H133" s="86"/>
      <c r="R133" s="45"/>
    </row>
    <row r="134" spans="1:18" ht="12.75">
      <c r="A134" s="39" t="s">
        <v>818</v>
      </c>
      <c r="B134" s="39"/>
      <c r="C134" s="209"/>
      <c r="D134" s="63"/>
      <c r="E134" s="63"/>
      <c r="F134" s="63"/>
      <c r="G134" s="70"/>
      <c r="H134" s="86"/>
      <c r="R134" s="45"/>
    </row>
    <row r="135" spans="1:18" ht="12.75">
      <c r="A135" s="39"/>
      <c r="B135" s="39" t="s">
        <v>819</v>
      </c>
      <c r="C135" s="209" t="s">
        <v>771</v>
      </c>
      <c r="D135" s="63">
        <f>-'Balance Sheet'!E787-'Balance Sheet'!E785</f>
        <v>-23105874.7</v>
      </c>
      <c r="E135" s="63">
        <f>-'Balance Sheet'!F787-'Balance Sheet'!F785</f>
        <v>-23099364.7</v>
      </c>
      <c r="F135" s="63">
        <f>-'Balance Sheet'!G787-'Balance Sheet'!G785</f>
        <v>-23043347.7</v>
      </c>
      <c r="G135" s="63">
        <f>-'Balance Sheet'!H787-'Balance Sheet'!H785</f>
        <v>-22962360.7</v>
      </c>
      <c r="H135" s="63">
        <f>-'Balance Sheet'!I787-'Balance Sheet'!I785</f>
        <v>-22912039.7</v>
      </c>
      <c r="I135" s="63">
        <f>-'Balance Sheet'!J787-'Balance Sheet'!J785</f>
        <v>-22881183.7</v>
      </c>
      <c r="J135" s="63">
        <f>-'Balance Sheet'!K787-'Balance Sheet'!K785</f>
        <v>-23011007.7</v>
      </c>
      <c r="K135" s="63">
        <f>-'Balance Sheet'!L787-'Balance Sheet'!L785</f>
        <v>-23014584.7</v>
      </c>
      <c r="L135" s="63">
        <f>-'Balance Sheet'!M787-'Balance Sheet'!M785</f>
        <v>-23014724.7</v>
      </c>
      <c r="M135" s="63">
        <f>-'Balance Sheet'!N787-'Balance Sheet'!N785</f>
        <v>-23345467.7</v>
      </c>
      <c r="N135" s="63">
        <f>-'Balance Sheet'!O787-'Balance Sheet'!O785</f>
        <v>-23309935.7</v>
      </c>
      <c r="O135" s="63">
        <f>-'Balance Sheet'!P787-'Balance Sheet'!P785</f>
        <v>-23277575.7</v>
      </c>
      <c r="P135" s="63">
        <f>-'Balance Sheet'!Q787-'Balance Sheet'!Q785</f>
        <v>-24195210.7</v>
      </c>
      <c r="Q135" s="63">
        <f>((D135/2)+SUM(E135:O135)+(P135/2))/12</f>
        <v>-23126844.61666666</v>
      </c>
      <c r="R135" s="45" t="s">
        <v>803</v>
      </c>
    </row>
    <row r="136" spans="1:18" ht="12.75">
      <c r="A136" s="39"/>
      <c r="B136" s="39" t="s">
        <v>820</v>
      </c>
      <c r="C136" s="209" t="s">
        <v>771</v>
      </c>
      <c r="D136" s="63">
        <f aca="true" t="shared" si="28" ref="D136:P136">D44-D90</f>
        <v>-110301407.53717066</v>
      </c>
      <c r="E136" s="63">
        <f t="shared" si="28"/>
        <v>-110270365.19337705</v>
      </c>
      <c r="F136" s="63">
        <f t="shared" si="28"/>
        <v>-110003260.33700992</v>
      </c>
      <c r="G136" s="63">
        <f t="shared" si="28"/>
        <v>-109574227.99582507</v>
      </c>
      <c r="H136" s="63">
        <f t="shared" si="28"/>
        <v>-109333788.29690756</v>
      </c>
      <c r="I136" s="63">
        <f t="shared" si="28"/>
        <v>-109186357.45999697</v>
      </c>
      <c r="J136" s="63">
        <f t="shared" si="28"/>
        <v>-109806670.77855821</v>
      </c>
      <c r="K136" s="63">
        <f t="shared" si="28"/>
        <v>-109823766.44171715</v>
      </c>
      <c r="L136" s="63">
        <f t="shared" si="28"/>
        <v>-109824438.34146222</v>
      </c>
      <c r="M136" s="63">
        <f t="shared" si="28"/>
        <v>-111404755.33526263</v>
      </c>
      <c r="N136" s="63">
        <f t="shared" si="28"/>
        <v>-111234984.16935839</v>
      </c>
      <c r="O136" s="63">
        <f t="shared" si="28"/>
        <v>-111080367.44513777</v>
      </c>
      <c r="P136" s="63">
        <f t="shared" si="28"/>
        <v>-115354844.64246796</v>
      </c>
      <c r="Q136" s="63">
        <f>((D136/2)+SUM(E136:O136)+(P136/2))/12</f>
        <v>-110364258.99036938</v>
      </c>
      <c r="R136" s="45" t="s">
        <v>821</v>
      </c>
    </row>
    <row r="137" spans="1:8" ht="12.75">
      <c r="A137" s="39"/>
      <c r="B137" s="39"/>
      <c r="C137" s="209"/>
      <c r="D137" s="63"/>
      <c r="E137" s="63"/>
      <c r="F137" s="63"/>
      <c r="G137" s="71"/>
      <c r="H137" s="86"/>
    </row>
    <row r="138" spans="1:17" ht="13.5" thickBot="1">
      <c r="A138" s="40" t="s">
        <v>1328</v>
      </c>
      <c r="B138" s="39"/>
      <c r="C138" s="209"/>
      <c r="D138" s="85">
        <f>D112+D126+SUM(D129:D136)</f>
        <v>903012493.697522</v>
      </c>
      <c r="E138" s="85">
        <f aca="true" t="shared" si="29" ref="E138:Q138">E112+E126+SUM(E129:E136)</f>
        <v>906404129.6250638</v>
      </c>
      <c r="F138" s="85">
        <f t="shared" si="29"/>
        <v>909106498.9752084</v>
      </c>
      <c r="G138" s="85">
        <f t="shared" si="29"/>
        <v>911729742.7901394</v>
      </c>
      <c r="H138" s="85">
        <f t="shared" si="29"/>
        <v>912556964.5129149</v>
      </c>
      <c r="I138" s="85">
        <f t="shared" si="29"/>
        <v>915660771.4556891</v>
      </c>
      <c r="J138" s="85">
        <f t="shared" si="29"/>
        <v>917543164.1315442</v>
      </c>
      <c r="K138" s="85">
        <f t="shared" si="29"/>
        <v>918935389.9723699</v>
      </c>
      <c r="L138" s="85">
        <f t="shared" si="29"/>
        <v>920542383.321891</v>
      </c>
      <c r="M138" s="85">
        <f t="shared" si="29"/>
        <v>920158372.2701266</v>
      </c>
      <c r="N138" s="85">
        <f t="shared" si="29"/>
        <v>922121767.4757943</v>
      </c>
      <c r="O138" s="85">
        <f t="shared" si="29"/>
        <v>925664259.0436487</v>
      </c>
      <c r="P138" s="85">
        <f t="shared" si="29"/>
        <v>924175547.1478151</v>
      </c>
      <c r="Q138" s="85">
        <f t="shared" si="29"/>
        <v>916168121.9997553</v>
      </c>
    </row>
    <row r="139" spans="2:8" ht="13.5" thickTop="1">
      <c r="B139" s="185"/>
      <c r="C139" s="212"/>
      <c r="D139" s="86"/>
      <c r="E139" s="86"/>
      <c r="F139" s="86"/>
      <c r="G139" s="86"/>
      <c r="H139" s="86"/>
    </row>
    <row r="140" spans="1:17" ht="12.75">
      <c r="A140" s="60" t="s">
        <v>1326</v>
      </c>
      <c r="B140" s="185"/>
      <c r="C140" s="212"/>
      <c r="D140" s="86"/>
      <c r="E140" s="86"/>
      <c r="F140" s="86"/>
      <c r="G140" s="86"/>
      <c r="H140" s="86"/>
      <c r="Q140" s="199">
        <f>+Q138</f>
        <v>916168121.9997553</v>
      </c>
    </row>
    <row r="141" spans="1:17" ht="12.75">
      <c r="A141" s="200" t="s">
        <v>120</v>
      </c>
      <c r="B141" s="185"/>
      <c r="C141" s="212"/>
      <c r="D141" s="86"/>
      <c r="E141" s="86"/>
      <c r="F141" s="86"/>
      <c r="G141" s="86"/>
      <c r="H141" s="86"/>
      <c r="Q141" s="199">
        <f>-Q135-Q136</f>
        <v>133491103.60703604</v>
      </c>
    </row>
    <row r="142" spans="1:17" ht="12.75">
      <c r="A142" s="201" t="s">
        <v>1327</v>
      </c>
      <c r="B142" s="185"/>
      <c r="C142" s="212"/>
      <c r="D142" s="86"/>
      <c r="E142" s="86"/>
      <c r="F142" s="86"/>
      <c r="G142" s="86"/>
      <c r="H142" s="86"/>
      <c r="Q142" s="202">
        <f>+P135+P136</f>
        <v>-139550055.34246796</v>
      </c>
    </row>
    <row r="143" spans="1:17" ht="13.5" thickBot="1">
      <c r="A143" s="61" t="s">
        <v>1329</v>
      </c>
      <c r="B143" s="185"/>
      <c r="C143" s="212"/>
      <c r="D143" s="86"/>
      <c r="E143" s="86"/>
      <c r="F143" s="86"/>
      <c r="G143" s="86"/>
      <c r="H143" s="86"/>
      <c r="Q143" s="203">
        <f>Q140+Q141+Q142</f>
        <v>910109170.2643232</v>
      </c>
    </row>
    <row r="144" spans="1:8" ht="13.5" thickTop="1">
      <c r="A144" s="185"/>
      <c r="B144" s="185"/>
      <c r="C144" s="212"/>
      <c r="D144" s="86"/>
      <c r="E144" s="86"/>
      <c r="F144" s="86"/>
      <c r="G144" s="86"/>
      <c r="H144" s="86"/>
    </row>
    <row r="145" spans="1:8" ht="12.75">
      <c r="A145" s="185"/>
      <c r="B145" s="185"/>
      <c r="C145" s="212"/>
      <c r="D145" s="86"/>
      <c r="E145" s="86"/>
      <c r="F145" s="86"/>
      <c r="G145" s="86"/>
      <c r="H145" s="86"/>
    </row>
    <row r="147" ht="12.75">
      <c r="Q147" s="216"/>
    </row>
    <row r="150" ht="12.75">
      <c r="D150" s="87" t="s">
        <v>773</v>
      </c>
    </row>
    <row r="151" ht="12.75">
      <c r="D151" s="87" t="s">
        <v>772</v>
      </c>
    </row>
    <row r="153" spans="3:4" s="217" customFormat="1" ht="12.75">
      <c r="C153" s="218"/>
      <c r="D153" s="217">
        <v>104217637</v>
      </c>
    </row>
    <row r="154" s="217" customFormat="1" ht="12.75">
      <c r="C154" s="218"/>
    </row>
    <row r="155" spans="3:4" s="217" customFormat="1" ht="12.75">
      <c r="C155" s="218"/>
      <c r="D155" s="217">
        <v>4607107</v>
      </c>
    </row>
    <row r="156" s="217" customFormat="1" ht="12.75">
      <c r="C156" s="218"/>
    </row>
    <row r="157" spans="1:4" s="217" customFormat="1" ht="12.75">
      <c r="A157" s="217" t="s">
        <v>774</v>
      </c>
      <c r="C157" s="218"/>
      <c r="D157" s="217">
        <f>33000000/D153*D155</f>
        <v>1458817.6759371352</v>
      </c>
    </row>
    <row r="158" spans="1:16" s="217" customFormat="1" ht="12.75">
      <c r="A158" s="217" t="s">
        <v>775</v>
      </c>
      <c r="C158" s="218"/>
      <c r="D158" s="217">
        <f>+E158-33000000*0.0185/12</f>
        <v>1306193</v>
      </c>
      <c r="E158" s="217">
        <f>+F158-33000000*0.0185/12</f>
        <v>1357068</v>
      </c>
      <c r="F158" s="217">
        <f>+G158-33000000*0.0185/12</f>
        <v>1407943</v>
      </c>
      <c r="G158" s="217">
        <v>1458818</v>
      </c>
      <c r="H158" s="217">
        <f>+G158+33000000*0.0185/12</f>
        <v>1509693</v>
      </c>
      <c r="I158" s="217">
        <f>+H158+33000000*0.0185/12</f>
        <v>1560568</v>
      </c>
      <c r="J158" s="217">
        <f aca="true" t="shared" si="30" ref="J158:P158">+I158+33000000*0.0185/12</f>
        <v>1611443</v>
      </c>
      <c r="K158" s="217">
        <f t="shared" si="30"/>
        <v>1662318</v>
      </c>
      <c r="L158" s="217">
        <f t="shared" si="30"/>
        <v>1713193</v>
      </c>
      <c r="M158" s="217">
        <f t="shared" si="30"/>
        <v>1764068</v>
      </c>
      <c r="N158" s="217">
        <f t="shared" si="30"/>
        <v>1814943</v>
      </c>
      <c r="O158" s="217">
        <f t="shared" si="30"/>
        <v>1865818</v>
      </c>
      <c r="P158" s="217">
        <f t="shared" si="30"/>
        <v>1916693</v>
      </c>
    </row>
    <row r="159" s="217" customFormat="1" ht="12.75">
      <c r="C159" s="218"/>
    </row>
    <row r="160" s="217" customFormat="1" ht="12.75">
      <c r="C160" s="218"/>
    </row>
    <row r="161" spans="1:16" s="217" customFormat="1" ht="12.75">
      <c r="A161" s="217" t="s">
        <v>517</v>
      </c>
      <c r="C161" s="218"/>
      <c r="D161" s="217">
        <f>+D15</f>
        <v>91446578.80999999</v>
      </c>
      <c r="E161" s="217">
        <f aca="true" t="shared" si="31" ref="E161:P161">+E15</f>
        <v>91617904.26999998</v>
      </c>
      <c r="F161" s="217">
        <f t="shared" si="31"/>
        <v>92044156.21</v>
      </c>
      <c r="G161" s="217">
        <f t="shared" si="31"/>
        <v>92945128.86</v>
      </c>
      <c r="H161" s="217">
        <f t="shared" si="31"/>
        <v>92900488.32</v>
      </c>
      <c r="I161" s="217">
        <f t="shared" si="31"/>
        <v>94249196.69</v>
      </c>
      <c r="J161" s="217">
        <f t="shared" si="31"/>
        <v>94132746.24999999</v>
      </c>
      <c r="K161" s="217">
        <f t="shared" si="31"/>
        <v>94189413.82999997</v>
      </c>
      <c r="L161" s="217">
        <f t="shared" si="31"/>
        <v>94451013.90999998</v>
      </c>
      <c r="M161" s="217">
        <f t="shared" si="31"/>
        <v>94716242.1</v>
      </c>
      <c r="N161" s="217">
        <f t="shared" si="31"/>
        <v>94913270.27</v>
      </c>
      <c r="O161" s="217">
        <f t="shared" si="31"/>
        <v>95150112.03999999</v>
      </c>
      <c r="P161" s="217">
        <f t="shared" si="31"/>
        <v>95073016.26</v>
      </c>
    </row>
    <row r="162" spans="1:16" s="217" customFormat="1" ht="12.75">
      <c r="A162" s="217">
        <v>389</v>
      </c>
      <c r="B162" s="222">
        <f>1-C162</f>
        <v>0.9516039553975393</v>
      </c>
      <c r="C162" s="220">
        <f>+'Plant Account Table'!T35</f>
        <v>0.04839604460246075</v>
      </c>
      <c r="D162" s="217">
        <f>+'OR Gross Plant'!C113+'WA Gross Plant'!C30</f>
        <v>2241162.09</v>
      </c>
      <c r="E162" s="217">
        <f>+'OR Gross Plant'!D113+'WA Gross Plant'!D30</f>
        <v>2241162.09</v>
      </c>
      <c r="F162" s="217">
        <f>+'OR Gross Plant'!E113+'WA Gross Plant'!E30</f>
        <v>2241162.09</v>
      </c>
      <c r="G162" s="217">
        <f>+'OR Gross Plant'!F113+'WA Gross Plant'!F30</f>
        <v>2241162.09</v>
      </c>
      <c r="H162" s="217">
        <f>+'OR Gross Plant'!G113+'WA Gross Plant'!G30</f>
        <v>2241162.09</v>
      </c>
      <c r="I162" s="217">
        <f>+'OR Gross Plant'!H113+'WA Gross Plant'!H30</f>
        <v>2241162.09</v>
      </c>
      <c r="J162" s="217">
        <f>+'OR Gross Plant'!I113+'WA Gross Plant'!I30</f>
        <v>2241162.09</v>
      </c>
      <c r="K162" s="217">
        <f>+'OR Gross Plant'!J113+'WA Gross Plant'!J30</f>
        <v>2241162.09</v>
      </c>
      <c r="L162" s="217">
        <f>+'OR Gross Plant'!K113+'WA Gross Plant'!K30</f>
        <v>2241162.09</v>
      </c>
      <c r="M162" s="217">
        <f>+'OR Gross Plant'!L113+'WA Gross Plant'!L30</f>
        <v>2241162.09</v>
      </c>
      <c r="N162" s="217">
        <f>+'OR Gross Plant'!M113+'WA Gross Plant'!M30</f>
        <v>2241162.09</v>
      </c>
      <c r="O162" s="217">
        <f>+'OR Gross Plant'!N113+'WA Gross Plant'!N30</f>
        <v>2241162.09</v>
      </c>
      <c r="P162" s="217">
        <f>+'OR Gross Plant'!O113+'WA Gross Plant'!O30</f>
        <v>2241162.09</v>
      </c>
    </row>
    <row r="163" spans="1:16" s="217" customFormat="1" ht="12.75">
      <c r="A163" s="217">
        <v>390</v>
      </c>
      <c r="B163" s="222">
        <f>1-C163</f>
        <v>0.9657117573357411</v>
      </c>
      <c r="C163" s="220">
        <f>+'Plant Account Table'!T81</f>
        <v>0.03428824266425891</v>
      </c>
      <c r="D163" s="217">
        <f>+'OR Gross Plant'!C114+'WA Gross Plant'!C31</f>
        <v>20230099.34</v>
      </c>
      <c r="E163" s="217">
        <f>+'OR Gross Plant'!D114+'WA Gross Plant'!D31</f>
        <v>20239712.990000002</v>
      </c>
      <c r="F163" s="217">
        <f>+'OR Gross Plant'!E114+'WA Gross Plant'!E31</f>
        <v>20267859.03</v>
      </c>
      <c r="G163" s="217">
        <f>+'OR Gross Plant'!F114+'WA Gross Plant'!F31</f>
        <v>20092449.39</v>
      </c>
      <c r="H163" s="217">
        <f>+'OR Gross Plant'!G114+'WA Gross Plant'!G31</f>
        <v>20110478.97</v>
      </c>
      <c r="I163" s="217">
        <f>+'OR Gross Plant'!H114+'WA Gross Plant'!H31</f>
        <v>21305211.51</v>
      </c>
      <c r="J163" s="217">
        <f>+'OR Gross Plant'!I114+'WA Gross Plant'!I31</f>
        <v>21305063.270000003</v>
      </c>
      <c r="K163" s="217">
        <f>+'OR Gross Plant'!J114+'WA Gross Plant'!J31</f>
        <v>21305063.270000003</v>
      </c>
      <c r="L163" s="217">
        <f>+'OR Gross Plant'!K114+'WA Gross Plant'!K31</f>
        <v>21305063.270000003</v>
      </c>
      <c r="M163" s="217">
        <f>+'OR Gross Plant'!L114+'WA Gross Plant'!L31</f>
        <v>21325865</v>
      </c>
      <c r="N163" s="217">
        <f>+'OR Gross Plant'!M114+'WA Gross Plant'!M31</f>
        <v>21325513.930000003</v>
      </c>
      <c r="O163" s="217">
        <f>+'OR Gross Plant'!N114+'WA Gross Plant'!N31</f>
        <v>21386391.1</v>
      </c>
      <c r="P163" s="217">
        <f>+'OR Gross Plant'!O114+'WA Gross Plant'!O31</f>
        <v>21395543.6</v>
      </c>
    </row>
    <row r="164" spans="1:16" s="217" customFormat="1" ht="12.75">
      <c r="A164" s="217" t="s">
        <v>776</v>
      </c>
      <c r="D164" s="217">
        <f>(+D161-D162-D163)*$B170+D162*$B162+D163*$B163</f>
        <v>83808051.56176835</v>
      </c>
      <c r="E164" s="217">
        <f aca="true" t="shared" si="32" ref="E164:P164">(+E161-E162-E163)*$B170+E162*$B162+E163*$B163</f>
        <v>83963019.50640284</v>
      </c>
      <c r="F164" s="217">
        <f t="shared" si="32"/>
        <v>84348848.55939664</v>
      </c>
      <c r="G164" s="217">
        <f t="shared" si="32"/>
        <v>85149151.30405395</v>
      </c>
      <c r="H164" s="217">
        <f t="shared" si="32"/>
        <v>85110104.03836015</v>
      </c>
      <c r="I164" s="217">
        <f t="shared" si="32"/>
        <v>86402585.9916755</v>
      </c>
      <c r="J164" s="217">
        <f t="shared" si="32"/>
        <v>86297667.79345767</v>
      </c>
      <c r="K164" s="217">
        <f t="shared" si="32"/>
        <v>86348718.83139098</v>
      </c>
      <c r="L164" s="217">
        <f t="shared" si="32"/>
        <v>86584390.72010478</v>
      </c>
      <c r="M164" s="217">
        <f t="shared" si="32"/>
        <v>86824679.60766208</v>
      </c>
      <c r="N164" s="217">
        <f t="shared" si="32"/>
        <v>87002156.79870026</v>
      </c>
      <c r="O164" s="217">
        <f t="shared" si="32"/>
        <v>87219470.66842031</v>
      </c>
      <c r="P164" s="217">
        <f t="shared" si="32"/>
        <v>87150609.46443099</v>
      </c>
    </row>
    <row r="166" spans="4:16" ht="12.75">
      <c r="D166" s="207">
        <f>+D29</f>
        <v>-41509225.12</v>
      </c>
      <c r="E166" s="207">
        <f aca="true" t="shared" si="33" ref="E166:P166">+E29</f>
        <v>-41866480.650000006</v>
      </c>
      <c r="F166" s="207">
        <f t="shared" si="33"/>
        <v>-42242079.55</v>
      </c>
      <c r="G166" s="207">
        <f t="shared" si="33"/>
        <v>-42521852.589999996</v>
      </c>
      <c r="H166" s="207">
        <f t="shared" si="33"/>
        <v>-42922099.87</v>
      </c>
      <c r="I166" s="207">
        <f t="shared" si="33"/>
        <v>-43341927.720000006</v>
      </c>
      <c r="J166" s="207">
        <f t="shared" si="33"/>
        <v>-43677328.050000004</v>
      </c>
      <c r="K166" s="207">
        <f t="shared" si="33"/>
        <v>-44092512.120000005</v>
      </c>
      <c r="L166" s="207">
        <f t="shared" si="33"/>
        <v>-44306699.9</v>
      </c>
      <c r="M166" s="207">
        <f t="shared" si="33"/>
        <v>-44653154.4</v>
      </c>
      <c r="N166" s="207">
        <f t="shared" si="33"/>
        <v>-44926130.44000001</v>
      </c>
      <c r="O166" s="207">
        <f t="shared" si="33"/>
        <v>-45288922.56000001</v>
      </c>
      <c r="P166" s="207">
        <f t="shared" si="33"/>
        <v>-45463931.95</v>
      </c>
    </row>
    <row r="167" spans="1:16" ht="12.75">
      <c r="A167" s="87">
        <v>389</v>
      </c>
      <c r="D167" s="221">
        <f>-(+'Reserves Summary'!C111+'Reserves Summary'!C192)</f>
        <v>0</v>
      </c>
      <c r="E167" s="221">
        <f>-(+'Reserves Summary'!D111+'Reserves Summary'!D192)</f>
        <v>0</v>
      </c>
      <c r="F167" s="221">
        <f>-(+'Reserves Summary'!E111+'Reserves Summary'!E192)</f>
        <v>0</v>
      </c>
      <c r="G167" s="221">
        <f>-(+'Reserves Summary'!F111+'Reserves Summary'!F192)</f>
        <v>0</v>
      </c>
      <c r="H167" s="221">
        <f>-(+'Reserves Summary'!G111+'Reserves Summary'!G192)</f>
        <v>0</v>
      </c>
      <c r="I167" s="221">
        <f>-(+'Reserves Summary'!H111+'Reserves Summary'!H192)</f>
        <v>0</v>
      </c>
      <c r="J167" s="221">
        <f>-(+'Reserves Summary'!I111+'Reserves Summary'!I192)</f>
        <v>0</v>
      </c>
      <c r="K167" s="221">
        <f>-(+'Reserves Summary'!J111+'Reserves Summary'!J192)</f>
        <v>0</v>
      </c>
      <c r="L167" s="221">
        <f>-(+'Reserves Summary'!K111+'Reserves Summary'!K192)</f>
        <v>0</v>
      </c>
      <c r="M167" s="221">
        <f>-(+'Reserves Summary'!L111+'Reserves Summary'!L192)</f>
        <v>0</v>
      </c>
      <c r="N167" s="221">
        <f>-(+'Reserves Summary'!M111+'Reserves Summary'!M192)</f>
        <v>0</v>
      </c>
      <c r="O167" s="221">
        <f>-(+'Reserves Summary'!N111+'Reserves Summary'!N192)</f>
        <v>0</v>
      </c>
      <c r="P167" s="221">
        <f>-(+'Reserves Summary'!O111+'Reserves Summary'!O192)</f>
        <v>0</v>
      </c>
    </row>
    <row r="168" spans="1:16" ht="12.75">
      <c r="A168" s="87">
        <v>390</v>
      </c>
      <c r="D168" s="221">
        <f>-(+'Reserves Summary'!C112+'Reserves Summary'!C193)</f>
        <v>-6465503.05</v>
      </c>
      <c r="E168" s="221">
        <f>-(+'Reserves Summary'!D112+'Reserves Summary'!D193)</f>
        <v>-6501524.67</v>
      </c>
      <c r="F168" s="221">
        <f>-(+'Reserves Summary'!E112+'Reserves Summary'!E193)</f>
        <v>-6537579.65</v>
      </c>
      <c r="G168" s="221">
        <f>-(+'Reserves Summary'!F112+'Reserves Summary'!F193)</f>
        <v>-6711697.61</v>
      </c>
      <c r="H168" s="221">
        <f>-(+'Reserves Summary'!G112+'Reserves Summary'!G193)</f>
        <v>-6747593.16</v>
      </c>
      <c r="I168" s="221">
        <f>-(+'Reserves Summary'!H112+'Reserves Summary'!H193)</f>
        <v>-6784569.34</v>
      </c>
      <c r="J168" s="221">
        <f>-(+'Reserves Summary'!I112+'Reserves Summary'!I193)</f>
        <v>-6822591.37</v>
      </c>
      <c r="K168" s="221">
        <f>-(+'Reserves Summary'!J112+'Reserves Summary'!J193)</f>
        <v>-6860603.91</v>
      </c>
      <c r="L168" s="221">
        <f>-(+'Reserves Summary'!K112+'Reserves Summary'!K193)</f>
        <v>-6898616.45</v>
      </c>
      <c r="M168" s="221">
        <f>-(+'Reserves Summary'!L112+'Reserves Summary'!L193)</f>
        <v>-6936647.36</v>
      </c>
      <c r="N168" s="221">
        <f>-(+'Reserves Summary'!M112+'Reserves Summary'!M193)</f>
        <v>-6974696.34</v>
      </c>
      <c r="O168" s="221">
        <f>-(+'Reserves Summary'!N112+'Reserves Summary'!N193)</f>
        <v>-7012798.78</v>
      </c>
      <c r="P168" s="221">
        <f>-(+'Reserves Summary'!O112+'Reserves Summary'!O193)</f>
        <v>-7050963.08</v>
      </c>
    </row>
    <row r="169" spans="1:16" ht="12.75">
      <c r="A169" s="87" t="s">
        <v>776</v>
      </c>
      <c r="D169" s="221">
        <f>(+D166-D167-D168)*$B170+D167*$B162+D168*$B163</f>
        <v>-37814216.143385</v>
      </c>
      <c r="E169" s="221">
        <f aca="true" t="shared" si="34" ref="E169:P169">(+E166-E167-E168)*$B170+E167*$B162+E168*$B163</f>
        <v>-38138397.825524606</v>
      </c>
      <c r="F169" s="221">
        <f t="shared" si="34"/>
        <v>-38479106.95821</v>
      </c>
      <c r="G169" s="221">
        <f t="shared" si="34"/>
        <v>-38742437.91751485</v>
      </c>
      <c r="H169" s="221">
        <f t="shared" si="34"/>
        <v>-39105342.09919691</v>
      </c>
      <c r="I169" s="221">
        <f t="shared" si="34"/>
        <v>-39485956.197683215</v>
      </c>
      <c r="J169" s="221">
        <f t="shared" si="34"/>
        <v>-39790578.51064848</v>
      </c>
      <c r="K169" s="221">
        <f t="shared" si="34"/>
        <v>-40167076.27471982</v>
      </c>
      <c r="L169" s="221">
        <f t="shared" si="34"/>
        <v>-40362499.2650802</v>
      </c>
      <c r="M169" s="221">
        <f t="shared" si="34"/>
        <v>-40677080.70234129</v>
      </c>
      <c r="N169" s="221">
        <f t="shared" si="34"/>
        <v>-40925467.584119156</v>
      </c>
      <c r="O169" s="221">
        <f t="shared" si="34"/>
        <v>-41254771.99392563</v>
      </c>
      <c r="P169" s="221">
        <f t="shared" si="34"/>
        <v>-41414909.55331953</v>
      </c>
    </row>
    <row r="170" spans="1:3" ht="12.75">
      <c r="A170" s="87" t="s">
        <v>770</v>
      </c>
      <c r="B170" s="223">
        <f>+Factors!E73</f>
        <v>0.9008861492465862</v>
      </c>
      <c r="C170" s="224">
        <f>+Factors!D73</f>
        <v>0.09911385075341374</v>
      </c>
    </row>
    <row r="191" spans="4:8" ht="12.75">
      <c r="D191" s="86"/>
      <c r="E191" s="86"/>
      <c r="F191" s="86"/>
      <c r="G191" s="86"/>
      <c r="H191" s="86"/>
    </row>
    <row r="192" spans="4:8" ht="12.75">
      <c r="D192" s="86"/>
      <c r="E192" s="86"/>
      <c r="F192" s="86"/>
      <c r="G192" s="86"/>
      <c r="H192" s="86"/>
    </row>
    <row r="193" spans="4:8" ht="12.75">
      <c r="D193" s="86"/>
      <c r="E193" s="86"/>
      <c r="F193" s="86"/>
      <c r="G193" s="86"/>
      <c r="H193" s="86"/>
    </row>
    <row r="194" spans="4:8" ht="12.75">
      <c r="D194" s="86"/>
      <c r="E194" s="86"/>
      <c r="F194" s="86"/>
      <c r="G194" s="86"/>
      <c r="H194" s="86"/>
    </row>
    <row r="195" spans="4:8" ht="12.75">
      <c r="D195" s="86"/>
      <c r="E195" s="86"/>
      <c r="F195" s="86"/>
      <c r="G195" s="86"/>
      <c r="H195" s="86"/>
    </row>
    <row r="196" spans="4:8" ht="12.75">
      <c r="D196" s="86"/>
      <c r="E196" s="86"/>
      <c r="F196" s="86"/>
      <c r="G196" s="86"/>
      <c r="H196" s="86"/>
    </row>
    <row r="197" spans="4:8" ht="12.75">
      <c r="D197" s="86"/>
      <c r="E197" s="86"/>
      <c r="F197" s="86"/>
      <c r="G197" s="86"/>
      <c r="H197" s="86"/>
    </row>
    <row r="198" spans="4:8" ht="12.75">
      <c r="D198" s="86"/>
      <c r="E198" s="86"/>
      <c r="F198" s="86"/>
      <c r="G198" s="86"/>
      <c r="H198" s="86"/>
    </row>
    <row r="199" spans="4:8" ht="12.75">
      <c r="D199" s="86"/>
      <c r="E199" s="86"/>
      <c r="F199" s="86"/>
      <c r="G199" s="86"/>
      <c r="H199" s="86"/>
    </row>
    <row r="200" spans="4:8" ht="12.75">
      <c r="D200" s="86"/>
      <c r="E200" s="86"/>
      <c r="F200" s="86"/>
      <c r="G200" s="86"/>
      <c r="H200" s="86"/>
    </row>
    <row r="201" spans="4:8" ht="12.75">
      <c r="D201" s="86"/>
      <c r="E201" s="86"/>
      <c r="F201" s="86"/>
      <c r="G201" s="86"/>
      <c r="H201" s="86"/>
    </row>
    <row r="202" spans="4:8" ht="12.75">
      <c r="D202" s="86"/>
      <c r="E202" s="86"/>
      <c r="F202" s="86"/>
      <c r="G202" s="86"/>
      <c r="H202" s="86"/>
    </row>
    <row r="203" spans="4:8" ht="12.75">
      <c r="D203" s="86"/>
      <c r="E203" s="86"/>
      <c r="F203" s="86"/>
      <c r="G203" s="86"/>
      <c r="H203" s="86"/>
    </row>
    <row r="204" spans="4:8" ht="12.75">
      <c r="D204" s="86"/>
      <c r="E204" s="86"/>
      <c r="F204" s="86"/>
      <c r="G204" s="86"/>
      <c r="H204" s="86"/>
    </row>
    <row r="205" spans="1:8" ht="12.75" hidden="1" outlineLevel="1">
      <c r="A205" s="60" t="s">
        <v>386</v>
      </c>
      <c r="D205" s="86"/>
      <c r="E205" s="86"/>
      <c r="F205" s="86"/>
      <c r="G205" s="86"/>
      <c r="H205" s="86"/>
    </row>
    <row r="206" spans="1:8" ht="12.75" hidden="1" outlineLevel="1">
      <c r="A206" s="60"/>
      <c r="D206" s="86"/>
      <c r="E206" s="86"/>
      <c r="F206" s="86"/>
      <c r="G206" s="86"/>
      <c r="H206" s="86"/>
    </row>
    <row r="207" spans="1:16" ht="12.75" hidden="1" outlineLevel="1">
      <c r="A207" s="115" t="s">
        <v>800</v>
      </c>
      <c r="B207" s="115" t="s">
        <v>801</v>
      </c>
      <c r="C207" s="210"/>
      <c r="D207" s="116">
        <f aca="true" t="shared" si="35" ref="D207:P207">D56+D102-D10</f>
        <v>0</v>
      </c>
      <c r="E207" s="116">
        <f t="shared" si="35"/>
        <v>0</v>
      </c>
      <c r="F207" s="116">
        <f t="shared" si="35"/>
        <v>0</v>
      </c>
      <c r="G207" s="116">
        <f t="shared" si="35"/>
        <v>0</v>
      </c>
      <c r="H207" s="116">
        <f t="shared" si="35"/>
        <v>0</v>
      </c>
      <c r="I207" s="116">
        <f t="shared" si="35"/>
        <v>0</v>
      </c>
      <c r="J207" s="116">
        <f t="shared" si="35"/>
        <v>0</v>
      </c>
      <c r="K207" s="116">
        <f t="shared" si="35"/>
        <v>0</v>
      </c>
      <c r="L207" s="116">
        <f t="shared" si="35"/>
        <v>0</v>
      </c>
      <c r="M207" s="116">
        <f t="shared" si="35"/>
        <v>0</v>
      </c>
      <c r="N207" s="116">
        <f t="shared" si="35"/>
        <v>0</v>
      </c>
      <c r="O207" s="116">
        <f t="shared" si="35"/>
        <v>0</v>
      </c>
      <c r="P207" s="116">
        <f t="shared" si="35"/>
        <v>0</v>
      </c>
    </row>
    <row r="208" spans="1:16" ht="12.75" hidden="1" outlineLevel="1">
      <c r="A208" s="115"/>
      <c r="B208" s="115" t="s">
        <v>802</v>
      </c>
      <c r="C208" s="210"/>
      <c r="D208" s="116">
        <f aca="true" t="shared" si="36" ref="D208:P208">D57+D103-D11</f>
        <v>0</v>
      </c>
      <c r="E208" s="116">
        <f t="shared" si="36"/>
        <v>0</v>
      </c>
      <c r="F208" s="116">
        <f t="shared" si="36"/>
        <v>0</v>
      </c>
      <c r="G208" s="116">
        <f t="shared" si="36"/>
        <v>0</v>
      </c>
      <c r="H208" s="116">
        <f t="shared" si="36"/>
        <v>0</v>
      </c>
      <c r="I208" s="116">
        <f t="shared" si="36"/>
        <v>0</v>
      </c>
      <c r="J208" s="116">
        <f t="shared" si="36"/>
        <v>0</v>
      </c>
      <c r="K208" s="116">
        <f t="shared" si="36"/>
        <v>0</v>
      </c>
      <c r="L208" s="116">
        <f t="shared" si="36"/>
        <v>0</v>
      </c>
      <c r="M208" s="116">
        <f t="shared" si="36"/>
        <v>0</v>
      </c>
      <c r="N208" s="116">
        <f t="shared" si="36"/>
        <v>0</v>
      </c>
      <c r="O208" s="116">
        <f t="shared" si="36"/>
        <v>0</v>
      </c>
      <c r="P208" s="116">
        <f t="shared" si="36"/>
        <v>0</v>
      </c>
    </row>
    <row r="209" spans="1:16" ht="12.75" hidden="1" outlineLevel="1">
      <c r="A209" s="115" t="s">
        <v>758</v>
      </c>
      <c r="B209" s="115"/>
      <c r="C209" s="210"/>
      <c r="D209" s="116">
        <f aca="true" t="shared" si="37" ref="D209:P209">D58+D104-D12</f>
        <v>0</v>
      </c>
      <c r="E209" s="116">
        <f t="shared" si="37"/>
        <v>0</v>
      </c>
      <c r="F209" s="116">
        <f t="shared" si="37"/>
        <v>0</v>
      </c>
      <c r="G209" s="116">
        <f t="shared" si="37"/>
        <v>0</v>
      </c>
      <c r="H209" s="116">
        <f t="shared" si="37"/>
        <v>0</v>
      </c>
      <c r="I209" s="116">
        <f t="shared" si="37"/>
        <v>0</v>
      </c>
      <c r="J209" s="116">
        <f t="shared" si="37"/>
        <v>0</v>
      </c>
      <c r="K209" s="116">
        <f t="shared" si="37"/>
        <v>0</v>
      </c>
      <c r="L209" s="116">
        <f t="shared" si="37"/>
        <v>0</v>
      </c>
      <c r="M209" s="116">
        <f t="shared" si="37"/>
        <v>0</v>
      </c>
      <c r="N209" s="116">
        <f t="shared" si="37"/>
        <v>0</v>
      </c>
      <c r="O209" s="116">
        <f t="shared" si="37"/>
        <v>0</v>
      </c>
      <c r="P209" s="116">
        <f t="shared" si="37"/>
        <v>0</v>
      </c>
    </row>
    <row r="210" spans="1:16" ht="12.75" hidden="1" outlineLevel="1">
      <c r="A210" s="115" t="s">
        <v>759</v>
      </c>
      <c r="B210" s="115"/>
      <c r="C210" s="210"/>
      <c r="D210" s="116">
        <f aca="true" t="shared" si="38" ref="D210:P210">D59+D105-D13</f>
        <v>0</v>
      </c>
      <c r="E210" s="116">
        <f t="shared" si="38"/>
        <v>0</v>
      </c>
      <c r="F210" s="116">
        <f t="shared" si="38"/>
        <v>0</v>
      </c>
      <c r="G210" s="116">
        <f t="shared" si="38"/>
        <v>0</v>
      </c>
      <c r="H210" s="116">
        <f t="shared" si="38"/>
        <v>0</v>
      </c>
      <c r="I210" s="116">
        <f t="shared" si="38"/>
        <v>0</v>
      </c>
      <c r="J210" s="116">
        <f t="shared" si="38"/>
        <v>0</v>
      </c>
      <c r="K210" s="116">
        <f t="shared" si="38"/>
        <v>0</v>
      </c>
      <c r="L210" s="116">
        <f t="shared" si="38"/>
        <v>0</v>
      </c>
      <c r="M210" s="116">
        <f t="shared" si="38"/>
        <v>0</v>
      </c>
      <c r="N210" s="116">
        <f t="shared" si="38"/>
        <v>0</v>
      </c>
      <c r="O210" s="116">
        <f t="shared" si="38"/>
        <v>0</v>
      </c>
      <c r="P210" s="116">
        <f t="shared" si="38"/>
        <v>0</v>
      </c>
    </row>
    <row r="211" spans="1:16" ht="12.75" hidden="1" outlineLevel="1">
      <c r="A211" s="115" t="s">
        <v>760</v>
      </c>
      <c r="B211" s="115"/>
      <c r="C211" s="210"/>
      <c r="D211" s="116">
        <f aca="true" t="shared" si="39" ref="D211:P211">D60+D106-D14</f>
        <v>0</v>
      </c>
      <c r="E211" s="116">
        <f t="shared" si="39"/>
        <v>0</v>
      </c>
      <c r="F211" s="116">
        <f t="shared" si="39"/>
        <v>0</v>
      </c>
      <c r="G211" s="116">
        <f t="shared" si="39"/>
        <v>0</v>
      </c>
      <c r="H211" s="116">
        <f t="shared" si="39"/>
        <v>0</v>
      </c>
      <c r="I211" s="116">
        <f t="shared" si="39"/>
        <v>0</v>
      </c>
      <c r="J211" s="116">
        <f t="shared" si="39"/>
        <v>0</v>
      </c>
      <c r="K211" s="116">
        <f t="shared" si="39"/>
        <v>0</v>
      </c>
      <c r="L211" s="116">
        <f t="shared" si="39"/>
        <v>0</v>
      </c>
      <c r="M211" s="116">
        <f t="shared" si="39"/>
        <v>0</v>
      </c>
      <c r="N211" s="116">
        <f t="shared" si="39"/>
        <v>0</v>
      </c>
      <c r="O211" s="116">
        <f t="shared" si="39"/>
        <v>0</v>
      </c>
      <c r="P211" s="116">
        <f t="shared" si="39"/>
        <v>0</v>
      </c>
    </row>
    <row r="212" spans="1:16" ht="12.75" hidden="1" outlineLevel="1">
      <c r="A212" s="115" t="s">
        <v>804</v>
      </c>
      <c r="B212" s="115"/>
      <c r="C212" s="210"/>
      <c r="D212" s="116">
        <f aca="true" t="shared" si="40" ref="D212:P212">D61+D107-D15</f>
        <v>0</v>
      </c>
      <c r="E212" s="116">
        <f t="shared" si="40"/>
        <v>0</v>
      </c>
      <c r="F212" s="116">
        <f t="shared" si="40"/>
        <v>0</v>
      </c>
      <c r="G212" s="116">
        <f t="shared" si="40"/>
        <v>0</v>
      </c>
      <c r="H212" s="116">
        <f t="shared" si="40"/>
        <v>0</v>
      </c>
      <c r="I212" s="116">
        <f t="shared" si="40"/>
        <v>0</v>
      </c>
      <c r="J212" s="116">
        <f t="shared" si="40"/>
        <v>0</v>
      </c>
      <c r="K212" s="116">
        <f t="shared" si="40"/>
        <v>0</v>
      </c>
      <c r="L212" s="116">
        <f t="shared" si="40"/>
        <v>0</v>
      </c>
      <c r="M212" s="116">
        <f t="shared" si="40"/>
        <v>0</v>
      </c>
      <c r="N212" s="116">
        <f t="shared" si="40"/>
        <v>0</v>
      </c>
      <c r="O212" s="116">
        <f t="shared" si="40"/>
        <v>0</v>
      </c>
      <c r="P212" s="116">
        <f t="shared" si="40"/>
        <v>0</v>
      </c>
    </row>
    <row r="213" spans="1:16" ht="12.75" hidden="1" outlineLevel="1">
      <c r="A213" s="115"/>
      <c r="B213" s="115"/>
      <c r="C213" s="210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</row>
    <row r="214" spans="1:16" ht="12.75" hidden="1" outlineLevel="1">
      <c r="A214" s="115" t="s">
        <v>806</v>
      </c>
      <c r="B214" s="115"/>
      <c r="C214" s="210"/>
      <c r="D214" s="116">
        <f aca="true" t="shared" si="41" ref="D214:P214">D63+D109-D17</f>
        <v>0</v>
      </c>
      <c r="E214" s="116">
        <f t="shared" si="41"/>
        <v>0</v>
      </c>
      <c r="F214" s="116">
        <f t="shared" si="41"/>
        <v>0</v>
      </c>
      <c r="G214" s="116">
        <f t="shared" si="41"/>
        <v>0</v>
      </c>
      <c r="H214" s="116">
        <f t="shared" si="41"/>
        <v>0</v>
      </c>
      <c r="I214" s="116">
        <f t="shared" si="41"/>
        <v>0</v>
      </c>
      <c r="J214" s="116">
        <f t="shared" si="41"/>
        <v>0</v>
      </c>
      <c r="K214" s="116">
        <f t="shared" si="41"/>
        <v>0</v>
      </c>
      <c r="L214" s="116">
        <f t="shared" si="41"/>
        <v>0</v>
      </c>
      <c r="M214" s="116">
        <f t="shared" si="41"/>
        <v>0</v>
      </c>
      <c r="N214" s="116">
        <f t="shared" si="41"/>
        <v>0</v>
      </c>
      <c r="O214" s="116">
        <f t="shared" si="41"/>
        <v>0</v>
      </c>
      <c r="P214" s="116">
        <f t="shared" si="41"/>
        <v>0</v>
      </c>
    </row>
    <row r="215" spans="1:16" ht="12.75" hidden="1" outlineLevel="1">
      <c r="A215" s="115" t="s">
        <v>808</v>
      </c>
      <c r="B215" s="115"/>
      <c r="C215" s="210"/>
      <c r="D215" s="116">
        <f aca="true" t="shared" si="42" ref="D215:P215">D64+D110-D18</f>
        <v>0</v>
      </c>
      <c r="E215" s="116">
        <f t="shared" si="42"/>
        <v>0</v>
      </c>
      <c r="F215" s="116">
        <f t="shared" si="42"/>
        <v>0</v>
      </c>
      <c r="G215" s="116">
        <f t="shared" si="42"/>
        <v>0</v>
      </c>
      <c r="H215" s="116">
        <f t="shared" si="42"/>
        <v>0</v>
      </c>
      <c r="I215" s="116">
        <f t="shared" si="42"/>
        <v>0</v>
      </c>
      <c r="J215" s="116">
        <f t="shared" si="42"/>
        <v>0</v>
      </c>
      <c r="K215" s="116">
        <f t="shared" si="42"/>
        <v>0</v>
      </c>
      <c r="L215" s="116">
        <f t="shared" si="42"/>
        <v>0</v>
      </c>
      <c r="M215" s="116">
        <f t="shared" si="42"/>
        <v>0</v>
      </c>
      <c r="N215" s="116">
        <f t="shared" si="42"/>
        <v>0</v>
      </c>
      <c r="O215" s="116">
        <f t="shared" si="42"/>
        <v>0</v>
      </c>
      <c r="P215" s="116">
        <f t="shared" si="42"/>
        <v>0</v>
      </c>
    </row>
    <row r="216" spans="1:16" ht="12.75" hidden="1" outlineLevel="1">
      <c r="A216" s="115"/>
      <c r="B216" s="115"/>
      <c r="C216" s="210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</row>
    <row r="217" spans="1:16" ht="12.75" hidden="1" outlineLevel="1">
      <c r="A217" s="115" t="s">
        <v>810</v>
      </c>
      <c r="B217" s="115"/>
      <c r="C217" s="210"/>
      <c r="D217" s="116">
        <f aca="true" t="shared" si="43" ref="D217:P217">D66+D112-D20</f>
        <v>0</v>
      </c>
      <c r="E217" s="116">
        <f t="shared" si="43"/>
        <v>0</v>
      </c>
      <c r="F217" s="116">
        <f t="shared" si="43"/>
        <v>0</v>
      </c>
      <c r="G217" s="116">
        <f t="shared" si="43"/>
        <v>0</v>
      </c>
      <c r="H217" s="116">
        <f t="shared" si="43"/>
        <v>0</v>
      </c>
      <c r="I217" s="116">
        <f t="shared" si="43"/>
        <v>0</v>
      </c>
      <c r="J217" s="116">
        <f t="shared" si="43"/>
        <v>0</v>
      </c>
      <c r="K217" s="116">
        <f t="shared" si="43"/>
        <v>0</v>
      </c>
      <c r="L217" s="116">
        <f t="shared" si="43"/>
        <v>0</v>
      </c>
      <c r="M217" s="116">
        <f t="shared" si="43"/>
        <v>0</v>
      </c>
      <c r="N217" s="116">
        <f t="shared" si="43"/>
        <v>0</v>
      </c>
      <c r="O217" s="116">
        <f t="shared" si="43"/>
        <v>0</v>
      </c>
      <c r="P217" s="116">
        <f t="shared" si="43"/>
        <v>0</v>
      </c>
    </row>
    <row r="218" spans="1:3" ht="12.75" hidden="1" outlineLevel="1">
      <c r="A218" s="115"/>
      <c r="B218" s="115"/>
      <c r="C218" s="210"/>
    </row>
    <row r="219" spans="1:3" ht="12.75" hidden="1" outlineLevel="1">
      <c r="A219" s="115"/>
      <c r="B219" s="115"/>
      <c r="C219" s="210"/>
    </row>
    <row r="220" spans="1:3" ht="12.75" hidden="1" outlineLevel="1">
      <c r="A220" s="115" t="s">
        <v>811</v>
      </c>
      <c r="B220" s="115"/>
      <c r="C220" s="210"/>
    </row>
    <row r="221" spans="1:3" ht="12.75" hidden="1" outlineLevel="1">
      <c r="A221" s="115"/>
      <c r="B221" s="115"/>
      <c r="C221" s="210"/>
    </row>
    <row r="222" spans="1:16" ht="12.75" hidden="1" outlineLevel="1">
      <c r="A222" s="115" t="s">
        <v>800</v>
      </c>
      <c r="B222" s="115"/>
      <c r="C222" s="210"/>
      <c r="D222" s="116">
        <f aca="true" t="shared" si="44" ref="D222:P222">D71+D117-D25</f>
        <v>0</v>
      </c>
      <c r="E222" s="116">
        <f t="shared" si="44"/>
        <v>0</v>
      </c>
      <c r="F222" s="116">
        <f t="shared" si="44"/>
        <v>0</v>
      </c>
      <c r="G222" s="116">
        <f t="shared" si="44"/>
        <v>0</v>
      </c>
      <c r="H222" s="116">
        <f t="shared" si="44"/>
        <v>0</v>
      </c>
      <c r="I222" s="116">
        <f t="shared" si="44"/>
        <v>0</v>
      </c>
      <c r="J222" s="116">
        <f t="shared" si="44"/>
        <v>0</v>
      </c>
      <c r="K222" s="116">
        <f t="shared" si="44"/>
        <v>0</v>
      </c>
      <c r="L222" s="116">
        <f t="shared" si="44"/>
        <v>0</v>
      </c>
      <c r="M222" s="116">
        <f t="shared" si="44"/>
        <v>0</v>
      </c>
      <c r="N222" s="116">
        <f t="shared" si="44"/>
        <v>0</v>
      </c>
      <c r="O222" s="116">
        <f t="shared" si="44"/>
        <v>0</v>
      </c>
      <c r="P222" s="116">
        <f t="shared" si="44"/>
        <v>0</v>
      </c>
    </row>
    <row r="223" spans="1:16" ht="12.75" hidden="1" outlineLevel="1">
      <c r="A223" s="115" t="s">
        <v>758</v>
      </c>
      <c r="B223" s="115"/>
      <c r="C223" s="210"/>
      <c r="D223" s="116">
        <f aca="true" t="shared" si="45" ref="D223:P223">D72+D118-D26</f>
        <v>0</v>
      </c>
      <c r="E223" s="116">
        <f t="shared" si="45"/>
        <v>0</v>
      </c>
      <c r="F223" s="116">
        <f t="shared" si="45"/>
        <v>0</v>
      </c>
      <c r="G223" s="116">
        <f t="shared" si="45"/>
        <v>0</v>
      </c>
      <c r="H223" s="116">
        <f t="shared" si="45"/>
        <v>0</v>
      </c>
      <c r="I223" s="116">
        <f t="shared" si="45"/>
        <v>0</v>
      </c>
      <c r="J223" s="116">
        <f t="shared" si="45"/>
        <v>0</v>
      </c>
      <c r="K223" s="116">
        <f t="shared" si="45"/>
        <v>0</v>
      </c>
      <c r="L223" s="116">
        <f t="shared" si="45"/>
        <v>0</v>
      </c>
      <c r="M223" s="116">
        <f t="shared" si="45"/>
        <v>0</v>
      </c>
      <c r="N223" s="116">
        <f t="shared" si="45"/>
        <v>0</v>
      </c>
      <c r="O223" s="116">
        <f t="shared" si="45"/>
        <v>0</v>
      </c>
      <c r="P223" s="116">
        <f t="shared" si="45"/>
        <v>0</v>
      </c>
    </row>
    <row r="224" spans="1:16" ht="12.75" hidden="1" outlineLevel="1">
      <c r="A224" s="115" t="s">
        <v>759</v>
      </c>
      <c r="B224" s="115"/>
      <c r="C224" s="210"/>
      <c r="D224" s="116">
        <f aca="true" t="shared" si="46" ref="D224:P224">D73+D119-D27</f>
        <v>0</v>
      </c>
      <c r="E224" s="116">
        <f t="shared" si="46"/>
        <v>0</v>
      </c>
      <c r="F224" s="116">
        <f t="shared" si="46"/>
        <v>0</v>
      </c>
      <c r="G224" s="116">
        <f t="shared" si="46"/>
        <v>0</v>
      </c>
      <c r="H224" s="116">
        <f t="shared" si="46"/>
        <v>0</v>
      </c>
      <c r="I224" s="116">
        <f t="shared" si="46"/>
        <v>0</v>
      </c>
      <c r="J224" s="116">
        <f t="shared" si="46"/>
        <v>0</v>
      </c>
      <c r="K224" s="116">
        <f t="shared" si="46"/>
        <v>0</v>
      </c>
      <c r="L224" s="116">
        <f t="shared" si="46"/>
        <v>0</v>
      </c>
      <c r="M224" s="116">
        <f t="shared" si="46"/>
        <v>0</v>
      </c>
      <c r="N224" s="116">
        <f t="shared" si="46"/>
        <v>0</v>
      </c>
      <c r="O224" s="116">
        <f t="shared" si="46"/>
        <v>0</v>
      </c>
      <c r="P224" s="116">
        <f t="shared" si="46"/>
        <v>0</v>
      </c>
    </row>
    <row r="225" spans="1:16" ht="12.75" hidden="1" outlineLevel="1">
      <c r="A225" s="115" t="s">
        <v>760</v>
      </c>
      <c r="B225" s="115"/>
      <c r="C225" s="210"/>
      <c r="D225" s="116">
        <f aca="true" t="shared" si="47" ref="D225:P225">D74+D120-D28</f>
        <v>0</v>
      </c>
      <c r="E225" s="116">
        <f t="shared" si="47"/>
        <v>0</v>
      </c>
      <c r="F225" s="116">
        <f t="shared" si="47"/>
        <v>0</v>
      </c>
      <c r="G225" s="116">
        <f t="shared" si="47"/>
        <v>0</v>
      </c>
      <c r="H225" s="116">
        <f t="shared" si="47"/>
        <v>0</v>
      </c>
      <c r="I225" s="116">
        <f t="shared" si="47"/>
        <v>0</v>
      </c>
      <c r="J225" s="116">
        <f t="shared" si="47"/>
        <v>0</v>
      </c>
      <c r="K225" s="116">
        <f t="shared" si="47"/>
        <v>0</v>
      </c>
      <c r="L225" s="116">
        <f t="shared" si="47"/>
        <v>0</v>
      </c>
      <c r="M225" s="116">
        <f t="shared" si="47"/>
        <v>0</v>
      </c>
      <c r="N225" s="116">
        <f t="shared" si="47"/>
        <v>0</v>
      </c>
      <c r="O225" s="116">
        <f t="shared" si="47"/>
        <v>0</v>
      </c>
      <c r="P225" s="116">
        <f t="shared" si="47"/>
        <v>0</v>
      </c>
    </row>
    <row r="226" spans="1:16" ht="12.75" hidden="1" outlineLevel="1">
      <c r="A226" s="115" t="s">
        <v>804</v>
      </c>
      <c r="B226" s="115"/>
      <c r="C226" s="210"/>
      <c r="D226" s="116">
        <f aca="true" t="shared" si="48" ref="D226:P226">D75+D121-D29</f>
        <v>0</v>
      </c>
      <c r="E226" s="116">
        <f t="shared" si="48"/>
        <v>0</v>
      </c>
      <c r="F226" s="116">
        <f t="shared" si="48"/>
        <v>0</v>
      </c>
      <c r="G226" s="116">
        <f t="shared" si="48"/>
        <v>0</v>
      </c>
      <c r="H226" s="116">
        <f t="shared" si="48"/>
        <v>0</v>
      </c>
      <c r="I226" s="116">
        <f t="shared" si="48"/>
        <v>0</v>
      </c>
      <c r="J226" s="116">
        <f t="shared" si="48"/>
        <v>0</v>
      </c>
      <c r="K226" s="116">
        <f t="shared" si="48"/>
        <v>0</v>
      </c>
      <c r="L226" s="116">
        <f t="shared" si="48"/>
        <v>0</v>
      </c>
      <c r="M226" s="116">
        <f t="shared" si="48"/>
        <v>0</v>
      </c>
      <c r="N226" s="116">
        <f t="shared" si="48"/>
        <v>0</v>
      </c>
      <c r="O226" s="116">
        <f t="shared" si="48"/>
        <v>0</v>
      </c>
      <c r="P226" s="116">
        <f t="shared" si="48"/>
        <v>0</v>
      </c>
    </row>
    <row r="227" spans="1:3" ht="12.75" hidden="1" outlineLevel="1">
      <c r="A227" s="115"/>
      <c r="B227" s="115"/>
      <c r="C227" s="210"/>
    </row>
    <row r="228" spans="1:16" ht="12.75" hidden="1" outlineLevel="1">
      <c r="A228" s="115" t="s">
        <v>806</v>
      </c>
      <c r="B228" s="115"/>
      <c r="C228" s="210"/>
      <c r="D228" s="116">
        <f aca="true" t="shared" si="49" ref="D228:P228">D77+D123-D31</f>
        <v>0</v>
      </c>
      <c r="E228" s="116">
        <f t="shared" si="49"/>
        <v>0</v>
      </c>
      <c r="F228" s="116">
        <f t="shared" si="49"/>
        <v>0</v>
      </c>
      <c r="G228" s="116">
        <f t="shared" si="49"/>
        <v>0</v>
      </c>
      <c r="H228" s="116">
        <f t="shared" si="49"/>
        <v>0</v>
      </c>
      <c r="I228" s="116">
        <f t="shared" si="49"/>
        <v>0</v>
      </c>
      <c r="J228" s="116">
        <f t="shared" si="49"/>
        <v>0</v>
      </c>
      <c r="K228" s="116">
        <f t="shared" si="49"/>
        <v>0</v>
      </c>
      <c r="L228" s="116">
        <f t="shared" si="49"/>
        <v>0</v>
      </c>
      <c r="M228" s="116">
        <f t="shared" si="49"/>
        <v>0</v>
      </c>
      <c r="N228" s="116">
        <f t="shared" si="49"/>
        <v>0</v>
      </c>
      <c r="O228" s="116">
        <f t="shared" si="49"/>
        <v>0</v>
      </c>
      <c r="P228" s="116">
        <f t="shared" si="49"/>
        <v>0</v>
      </c>
    </row>
    <row r="229" spans="1:16" ht="12.75" hidden="1" outlineLevel="1">
      <c r="A229" s="115" t="s">
        <v>808</v>
      </c>
      <c r="B229" s="115"/>
      <c r="C229" s="210"/>
      <c r="D229" s="116">
        <f aca="true" t="shared" si="50" ref="D229:P229">D78+D124-D32</f>
        <v>0</v>
      </c>
      <c r="E229" s="116">
        <f t="shared" si="50"/>
        <v>0</v>
      </c>
      <c r="F229" s="116">
        <f t="shared" si="50"/>
        <v>0</v>
      </c>
      <c r="G229" s="116">
        <f t="shared" si="50"/>
        <v>0</v>
      </c>
      <c r="H229" s="116">
        <f t="shared" si="50"/>
        <v>0</v>
      </c>
      <c r="I229" s="116">
        <f t="shared" si="50"/>
        <v>0</v>
      </c>
      <c r="J229" s="116">
        <f t="shared" si="50"/>
        <v>0</v>
      </c>
      <c r="K229" s="116">
        <f t="shared" si="50"/>
        <v>0</v>
      </c>
      <c r="L229" s="116">
        <f t="shared" si="50"/>
        <v>0</v>
      </c>
      <c r="M229" s="116">
        <f t="shared" si="50"/>
        <v>0</v>
      </c>
      <c r="N229" s="116">
        <f t="shared" si="50"/>
        <v>0</v>
      </c>
      <c r="O229" s="116">
        <f t="shared" si="50"/>
        <v>0</v>
      </c>
      <c r="P229" s="116">
        <f t="shared" si="50"/>
        <v>0</v>
      </c>
    </row>
    <row r="230" spans="1:3" ht="12.75" hidden="1" outlineLevel="1">
      <c r="A230" s="115"/>
      <c r="B230" s="115"/>
      <c r="C230" s="210"/>
    </row>
    <row r="231" spans="1:16" ht="12.75" hidden="1" outlineLevel="1">
      <c r="A231" s="115" t="s">
        <v>812</v>
      </c>
      <c r="B231" s="115"/>
      <c r="C231" s="210"/>
      <c r="D231" s="116">
        <f aca="true" t="shared" si="51" ref="D231:P231">D80+D126-D34</f>
        <v>0</v>
      </c>
      <c r="E231" s="116">
        <f t="shared" si="51"/>
        <v>0</v>
      </c>
      <c r="F231" s="116">
        <f t="shared" si="51"/>
        <v>0</v>
      </c>
      <c r="G231" s="116">
        <f t="shared" si="51"/>
        <v>0</v>
      </c>
      <c r="H231" s="116">
        <f t="shared" si="51"/>
        <v>0</v>
      </c>
      <c r="I231" s="116">
        <f t="shared" si="51"/>
        <v>0</v>
      </c>
      <c r="J231" s="116">
        <f t="shared" si="51"/>
        <v>0</v>
      </c>
      <c r="K231" s="116">
        <f t="shared" si="51"/>
        <v>0</v>
      </c>
      <c r="L231" s="116">
        <f t="shared" si="51"/>
        <v>0</v>
      </c>
      <c r="M231" s="116">
        <f t="shared" si="51"/>
        <v>0</v>
      </c>
      <c r="N231" s="116">
        <f t="shared" si="51"/>
        <v>0</v>
      </c>
      <c r="O231" s="116">
        <f t="shared" si="51"/>
        <v>0</v>
      </c>
      <c r="P231" s="116">
        <f t="shared" si="51"/>
        <v>0</v>
      </c>
    </row>
    <row r="232" spans="1:3" ht="12.75" hidden="1" outlineLevel="1">
      <c r="A232" s="115"/>
      <c r="B232" s="115"/>
      <c r="C232" s="210"/>
    </row>
    <row r="233" spans="1:3" ht="12.75" hidden="1" outlineLevel="1">
      <c r="A233" s="39"/>
      <c r="B233" s="39"/>
      <c r="C233" s="209"/>
    </row>
    <row r="234" spans="1:16" ht="12.75" hidden="1" outlineLevel="1">
      <c r="A234" s="39" t="s">
        <v>813</v>
      </c>
      <c r="B234" s="39"/>
      <c r="C234" s="209"/>
      <c r="D234" s="116">
        <f aca="true" t="shared" si="52" ref="D234:P234">D83+D129-D37</f>
        <v>0</v>
      </c>
      <c r="E234" s="116">
        <f t="shared" si="52"/>
        <v>0</v>
      </c>
      <c r="F234" s="116">
        <f t="shared" si="52"/>
        <v>0</v>
      </c>
      <c r="G234" s="116">
        <f t="shared" si="52"/>
        <v>0</v>
      </c>
      <c r="H234" s="116">
        <f t="shared" si="52"/>
        <v>0</v>
      </c>
      <c r="I234" s="116">
        <f t="shared" si="52"/>
        <v>0</v>
      </c>
      <c r="J234" s="116">
        <f t="shared" si="52"/>
        <v>0</v>
      </c>
      <c r="K234" s="116">
        <f t="shared" si="52"/>
        <v>0</v>
      </c>
      <c r="L234" s="116">
        <f t="shared" si="52"/>
        <v>0</v>
      </c>
      <c r="M234" s="116">
        <f t="shared" si="52"/>
        <v>0</v>
      </c>
      <c r="N234" s="116">
        <f t="shared" si="52"/>
        <v>0</v>
      </c>
      <c r="O234" s="116">
        <f t="shared" si="52"/>
        <v>0</v>
      </c>
      <c r="P234" s="116">
        <f t="shared" si="52"/>
        <v>0</v>
      </c>
    </row>
    <row r="235" spans="1:16" ht="12.75" hidden="1" outlineLevel="1">
      <c r="A235" s="39" t="s">
        <v>814</v>
      </c>
      <c r="B235" s="39"/>
      <c r="C235" s="209"/>
      <c r="D235" s="116">
        <f aca="true" t="shared" si="53" ref="D235:P235">D84+D130-D38</f>
        <v>0</v>
      </c>
      <c r="E235" s="116">
        <f t="shared" si="53"/>
        <v>0</v>
      </c>
      <c r="F235" s="116">
        <f t="shared" si="53"/>
        <v>0</v>
      </c>
      <c r="G235" s="116">
        <f t="shared" si="53"/>
        <v>0</v>
      </c>
      <c r="H235" s="116">
        <f t="shared" si="53"/>
        <v>0</v>
      </c>
      <c r="I235" s="116">
        <f t="shared" si="53"/>
        <v>0</v>
      </c>
      <c r="J235" s="116">
        <f t="shared" si="53"/>
        <v>0</v>
      </c>
      <c r="K235" s="116">
        <f t="shared" si="53"/>
        <v>0</v>
      </c>
      <c r="L235" s="116">
        <f t="shared" si="53"/>
        <v>0</v>
      </c>
      <c r="M235" s="116">
        <f t="shared" si="53"/>
        <v>0</v>
      </c>
      <c r="N235" s="116">
        <f t="shared" si="53"/>
        <v>0</v>
      </c>
      <c r="O235" s="116">
        <f t="shared" si="53"/>
        <v>0</v>
      </c>
      <c r="P235" s="116">
        <f t="shared" si="53"/>
        <v>0</v>
      </c>
    </row>
    <row r="236" spans="1:16" ht="12.75" hidden="1" outlineLevel="1">
      <c r="A236" s="39" t="s">
        <v>815</v>
      </c>
      <c r="B236" s="39"/>
      <c r="C236" s="209"/>
      <c r="D236" s="116">
        <f aca="true" t="shared" si="54" ref="D236:P236">D85+D131-D39</f>
        <v>0</v>
      </c>
      <c r="E236" s="116">
        <f t="shared" si="54"/>
        <v>0</v>
      </c>
      <c r="F236" s="116">
        <f t="shared" si="54"/>
        <v>0</v>
      </c>
      <c r="G236" s="116">
        <f t="shared" si="54"/>
        <v>0</v>
      </c>
      <c r="H236" s="116">
        <f t="shared" si="54"/>
        <v>0</v>
      </c>
      <c r="I236" s="116">
        <f t="shared" si="54"/>
        <v>0</v>
      </c>
      <c r="J236" s="116">
        <f t="shared" si="54"/>
        <v>0</v>
      </c>
      <c r="K236" s="116">
        <f t="shared" si="54"/>
        <v>0</v>
      </c>
      <c r="L236" s="116">
        <f t="shared" si="54"/>
        <v>0</v>
      </c>
      <c r="M236" s="116">
        <f t="shared" si="54"/>
        <v>0</v>
      </c>
      <c r="N236" s="116">
        <f t="shared" si="54"/>
        <v>0</v>
      </c>
      <c r="O236" s="116">
        <f t="shared" si="54"/>
        <v>0</v>
      </c>
      <c r="P236" s="116">
        <f t="shared" si="54"/>
        <v>0</v>
      </c>
    </row>
    <row r="237" spans="1:16" ht="12.75" hidden="1" outlineLevel="1">
      <c r="A237" s="39" t="s">
        <v>816</v>
      </c>
      <c r="B237" s="39"/>
      <c r="C237" s="209"/>
      <c r="D237" s="116">
        <f aca="true" t="shared" si="55" ref="D237:P237">D86+D132-D40</f>
        <v>0</v>
      </c>
      <c r="E237" s="116">
        <f t="shared" si="55"/>
        <v>0</v>
      </c>
      <c r="F237" s="116">
        <f t="shared" si="55"/>
        <v>0</v>
      </c>
      <c r="G237" s="116">
        <f t="shared" si="55"/>
        <v>0</v>
      </c>
      <c r="H237" s="116">
        <f t="shared" si="55"/>
        <v>0</v>
      </c>
      <c r="I237" s="116">
        <f t="shared" si="55"/>
        <v>0</v>
      </c>
      <c r="J237" s="116">
        <f t="shared" si="55"/>
        <v>0</v>
      </c>
      <c r="K237" s="116">
        <f t="shared" si="55"/>
        <v>0</v>
      </c>
      <c r="L237" s="116">
        <f t="shared" si="55"/>
        <v>0</v>
      </c>
      <c r="M237" s="116">
        <f t="shared" si="55"/>
        <v>0</v>
      </c>
      <c r="N237" s="116">
        <f t="shared" si="55"/>
        <v>0</v>
      </c>
      <c r="O237" s="116">
        <f t="shared" si="55"/>
        <v>0</v>
      </c>
      <c r="P237" s="116">
        <f t="shared" si="55"/>
        <v>0</v>
      </c>
    </row>
    <row r="238" spans="1:3" ht="12.75" hidden="1" outlineLevel="1">
      <c r="A238" s="39"/>
      <c r="B238" s="39"/>
      <c r="C238" s="209"/>
    </row>
    <row r="239" spans="1:3" ht="12.75" hidden="1" outlineLevel="1">
      <c r="A239" s="39" t="s">
        <v>818</v>
      </c>
      <c r="B239" s="39"/>
      <c r="C239" s="209"/>
    </row>
    <row r="240" spans="1:16" ht="12.75" hidden="1" outlineLevel="1">
      <c r="A240" s="39"/>
      <c r="B240" s="39" t="s">
        <v>819</v>
      </c>
      <c r="C240" s="209"/>
      <c r="D240" s="116">
        <f aca="true" t="shared" si="56" ref="D240:P240">D89+D135-D43</f>
        <v>0</v>
      </c>
      <c r="E240" s="116">
        <f t="shared" si="56"/>
        <v>0</v>
      </c>
      <c r="F240" s="116">
        <f t="shared" si="56"/>
        <v>0</v>
      </c>
      <c r="G240" s="116">
        <f t="shared" si="56"/>
        <v>0</v>
      </c>
      <c r="H240" s="116">
        <f t="shared" si="56"/>
        <v>0</v>
      </c>
      <c r="I240" s="116">
        <f t="shared" si="56"/>
        <v>0</v>
      </c>
      <c r="J240" s="116">
        <f t="shared" si="56"/>
        <v>0</v>
      </c>
      <c r="K240" s="116">
        <f t="shared" si="56"/>
        <v>0</v>
      </c>
      <c r="L240" s="116">
        <f t="shared" si="56"/>
        <v>0</v>
      </c>
      <c r="M240" s="116">
        <f t="shared" si="56"/>
        <v>0</v>
      </c>
      <c r="N240" s="116">
        <f t="shared" si="56"/>
        <v>0</v>
      </c>
      <c r="O240" s="116">
        <f t="shared" si="56"/>
        <v>0</v>
      </c>
      <c r="P240" s="116">
        <f t="shared" si="56"/>
        <v>0</v>
      </c>
    </row>
    <row r="241" spans="1:16" ht="12.75" hidden="1" outlineLevel="1">
      <c r="A241" s="39"/>
      <c r="B241" s="39" t="s">
        <v>820</v>
      </c>
      <c r="C241" s="209"/>
      <c r="D241" s="116">
        <f aca="true" t="shared" si="57" ref="D241:P241">D90+D136-D44</f>
        <v>0</v>
      </c>
      <c r="E241" s="116">
        <f t="shared" si="57"/>
        <v>0</v>
      </c>
      <c r="F241" s="116">
        <f t="shared" si="57"/>
        <v>0</v>
      </c>
      <c r="G241" s="116">
        <f t="shared" si="57"/>
        <v>0</v>
      </c>
      <c r="H241" s="116">
        <f t="shared" si="57"/>
        <v>0</v>
      </c>
      <c r="I241" s="116">
        <f t="shared" si="57"/>
        <v>0</v>
      </c>
      <c r="J241" s="116">
        <f t="shared" si="57"/>
        <v>0</v>
      </c>
      <c r="K241" s="116">
        <f t="shared" si="57"/>
        <v>0</v>
      </c>
      <c r="L241" s="116">
        <f t="shared" si="57"/>
        <v>0</v>
      </c>
      <c r="M241" s="116">
        <f t="shared" si="57"/>
        <v>0</v>
      </c>
      <c r="N241" s="116">
        <f t="shared" si="57"/>
        <v>0</v>
      </c>
      <c r="O241" s="116">
        <f t="shared" si="57"/>
        <v>0</v>
      </c>
      <c r="P241" s="116">
        <f t="shared" si="57"/>
        <v>0</v>
      </c>
    </row>
    <row r="242" spans="1:3" ht="12.75" hidden="1" outlineLevel="1">
      <c r="A242" s="39"/>
      <c r="B242" s="39"/>
      <c r="C242" s="209"/>
    </row>
    <row r="243" spans="1:16" ht="12.75" hidden="1" outlineLevel="1">
      <c r="A243" s="40" t="s">
        <v>822</v>
      </c>
      <c r="B243" s="39"/>
      <c r="C243" s="209"/>
      <c r="D243" s="116">
        <f aca="true" t="shared" si="58" ref="D243:P243">D92+D138-D46</f>
        <v>0</v>
      </c>
      <c r="E243" s="116">
        <f t="shared" si="58"/>
        <v>0</v>
      </c>
      <c r="F243" s="116">
        <f t="shared" si="58"/>
        <v>0</v>
      </c>
      <c r="G243" s="116">
        <f t="shared" si="58"/>
        <v>0</v>
      </c>
      <c r="H243" s="116">
        <f t="shared" si="58"/>
        <v>0</v>
      </c>
      <c r="I243" s="116">
        <f t="shared" si="58"/>
        <v>0</v>
      </c>
      <c r="J243" s="116">
        <f t="shared" si="58"/>
        <v>0</v>
      </c>
      <c r="K243" s="116">
        <f t="shared" si="58"/>
        <v>0</v>
      </c>
      <c r="L243" s="116">
        <f t="shared" si="58"/>
        <v>0</v>
      </c>
      <c r="M243" s="116">
        <f t="shared" si="58"/>
        <v>0</v>
      </c>
      <c r="N243" s="116">
        <f t="shared" si="58"/>
        <v>0</v>
      </c>
      <c r="O243" s="116">
        <f t="shared" si="58"/>
        <v>0</v>
      </c>
      <c r="P243" s="116">
        <f t="shared" si="58"/>
        <v>0</v>
      </c>
    </row>
    <row r="244" ht="12.75" collapsed="1"/>
    <row r="246" spans="4:6" ht="12.75">
      <c r="D246" s="129" t="s">
        <v>731</v>
      </c>
      <c r="E246" s="129" t="s">
        <v>730</v>
      </c>
      <c r="F246" s="129" t="s">
        <v>729</v>
      </c>
    </row>
    <row r="247" spans="1:6" s="118" customFormat="1" ht="12.75">
      <c r="A247" s="39" t="s">
        <v>121</v>
      </c>
      <c r="B247" s="39"/>
      <c r="C247" s="209"/>
      <c r="D247" s="117">
        <f>(+D138+Q138)/2</f>
        <v>909590307.8486387</v>
      </c>
      <c r="E247" s="117">
        <f>(+D92+Q92)/2</f>
        <v>116244089.99656959</v>
      </c>
      <c r="F247" s="117">
        <f>(+D46+Q46)/2</f>
        <v>1025834397.8452083</v>
      </c>
    </row>
    <row r="248" spans="1:6" s="118" customFormat="1" ht="12.75">
      <c r="A248" s="39"/>
      <c r="B248" s="39"/>
      <c r="C248" s="209"/>
      <c r="D248" s="117"/>
      <c r="E248" s="117"/>
      <c r="F248" s="117"/>
    </row>
    <row r="249" spans="1:6" s="62" customFormat="1" ht="12.75">
      <c r="A249" s="39" t="s">
        <v>108</v>
      </c>
      <c r="B249" s="119"/>
      <c r="C249" s="213"/>
      <c r="D249" s="120">
        <f>ROUND(D247/F247,3)</f>
        <v>0.887</v>
      </c>
      <c r="E249" s="120">
        <f>1-D249</f>
        <v>0.11299999999999999</v>
      </c>
      <c r="F249" s="26"/>
    </row>
    <row r="250" spans="1:7" s="118" customFormat="1" ht="13.5" thickBot="1">
      <c r="A250" s="121"/>
      <c r="B250" s="121"/>
      <c r="C250" s="214"/>
      <c r="D250" s="122"/>
      <c r="E250" s="122"/>
      <c r="F250" s="122"/>
      <c r="G250" s="121"/>
    </row>
    <row r="251" s="118" customFormat="1" ht="12.75">
      <c r="C251" s="192"/>
    </row>
    <row r="252" spans="3:6" s="118" customFormat="1" ht="12.75">
      <c r="C252" s="192"/>
      <c r="D252" s="129" t="s">
        <v>731</v>
      </c>
      <c r="E252" s="129" t="s">
        <v>730</v>
      </c>
      <c r="F252" s="129" t="s">
        <v>729</v>
      </c>
    </row>
    <row r="253" spans="1:6" s="118" customFormat="1" ht="12.75">
      <c r="A253" s="118" t="s">
        <v>109</v>
      </c>
      <c r="C253" s="192"/>
      <c r="D253" s="117">
        <f>(+D112+Q112)/2</f>
        <v>1730077997.4728417</v>
      </c>
      <c r="E253" s="117">
        <f>(+D66+Q66)/2</f>
        <v>195431007.26965815</v>
      </c>
      <c r="F253" s="117">
        <f>(+D20+Q20)/2</f>
        <v>1925509004.7424998</v>
      </c>
    </row>
    <row r="254" spans="3:5" s="118" customFormat="1" ht="12.75">
      <c r="C254" s="192"/>
      <c r="D254" s="123">
        <f>ROUND(D253/F253,5)</f>
        <v>0.8985</v>
      </c>
      <c r="E254" s="123">
        <f>1-D254</f>
        <v>0.10150000000000003</v>
      </c>
    </row>
    <row r="255" s="118" customFormat="1" ht="12.75">
      <c r="C255" s="192"/>
    </row>
    <row r="256" spans="1:6" s="118" customFormat="1" ht="12.75">
      <c r="A256" s="118" t="s">
        <v>110</v>
      </c>
      <c r="C256" s="192"/>
      <c r="D256" s="117">
        <f>(+D126+Q126)/2</f>
        <v>-699219160.0046968</v>
      </c>
      <c r="E256" s="117">
        <f>(+D80+Q80)/2</f>
        <v>-66371053.343428135</v>
      </c>
      <c r="F256" s="117">
        <f>(+D34+Q34)/2</f>
        <v>-765590213.348125</v>
      </c>
    </row>
    <row r="257" spans="3:6" s="118" customFormat="1" ht="12.75">
      <c r="C257" s="192"/>
      <c r="D257" s="123">
        <f>ROUND(D256/F256,5)</f>
        <v>0.91331</v>
      </c>
      <c r="E257" s="123">
        <f>1-D257</f>
        <v>0.08669000000000004</v>
      </c>
      <c r="F257" s="117"/>
    </row>
    <row r="258" s="118" customFormat="1" ht="12.75">
      <c r="C258" s="192"/>
    </row>
    <row r="259" spans="1:6" s="118" customFormat="1" ht="12.75">
      <c r="A259" s="118" t="s">
        <v>111</v>
      </c>
      <c r="C259" s="192"/>
      <c r="D259" s="117">
        <f>(+D132+Q132)/2</f>
        <v>2280997.047003799</v>
      </c>
      <c r="E259" s="117">
        <f>(+D86+Q86)/2</f>
        <v>262811.1192462001</v>
      </c>
      <c r="F259" s="117">
        <f>(+D40+Q40)/2</f>
        <v>2543808.16625</v>
      </c>
    </row>
    <row r="260" spans="3:5" s="118" customFormat="1" ht="12.75">
      <c r="C260" s="192"/>
      <c r="D260" s="123">
        <f>ROUND(D259/F259,5)</f>
        <v>0.89669</v>
      </c>
      <c r="E260" s="123">
        <f>1-D260</f>
        <v>0.10331000000000001</v>
      </c>
    </row>
    <row r="261" s="118" customFormat="1" ht="12.75">
      <c r="C261" s="192"/>
    </row>
    <row r="262" spans="1:6" s="118" customFormat="1" ht="12.75">
      <c r="A262" s="118" t="s">
        <v>112</v>
      </c>
      <c r="C262" s="192"/>
      <c r="D262" s="117">
        <f>(+D130+Q130)/2</f>
        <v>-2112591.926458333</v>
      </c>
      <c r="E262" s="117">
        <f>(+D84+Q84)/2</f>
        <v>-197321.7864583333</v>
      </c>
      <c r="F262" s="117">
        <f>(+D38+Q38)/2</f>
        <v>-2309913.7129166666</v>
      </c>
    </row>
    <row r="263" spans="3:5" s="118" customFormat="1" ht="12.75">
      <c r="C263" s="192"/>
      <c r="D263" s="123">
        <f>ROUND(D262/F262,5)</f>
        <v>0.91458</v>
      </c>
      <c r="E263" s="123">
        <f>1-D263</f>
        <v>0.08542000000000005</v>
      </c>
    </row>
    <row r="264" s="118" customFormat="1" ht="12.75">
      <c r="C264" s="192"/>
    </row>
    <row r="265" spans="1:6" s="118" customFormat="1" ht="12.75">
      <c r="A265" s="118" t="s">
        <v>113</v>
      </c>
      <c r="C265" s="192"/>
      <c r="D265" s="125">
        <f>+Q112-D112</f>
        <v>37098447.42025137</v>
      </c>
      <c r="E265" s="125">
        <f>+Q66-D66</f>
        <v>9450130.904749304</v>
      </c>
      <c r="F265" s="126">
        <f>+D265+E265</f>
        <v>46548578.32500067</v>
      </c>
    </row>
    <row r="266" spans="3:5" s="118" customFormat="1" ht="12.75">
      <c r="C266" s="192"/>
      <c r="D266" s="123">
        <f>ROUND(D265/F265,5)</f>
        <v>0.79698</v>
      </c>
      <c r="E266" s="123">
        <f>1-D266</f>
        <v>0.20301999999999998</v>
      </c>
    </row>
    <row r="267" s="118" customFormat="1" ht="12.75">
      <c r="C267" s="192"/>
    </row>
    <row r="268" spans="1:6" s="118" customFormat="1" ht="12.75">
      <c r="A268" s="118" t="s">
        <v>114</v>
      </c>
      <c r="C268" s="192"/>
      <c r="D268" s="118">
        <f>SUM(D274:D288)/2</f>
        <v>97962482.28775801</v>
      </c>
      <c r="E268" s="118">
        <f>SUM(E274:E288)/2</f>
        <v>10510951.227242</v>
      </c>
      <c r="F268" s="118">
        <f>+D268+E268</f>
        <v>108473433.51500002</v>
      </c>
    </row>
    <row r="269" spans="3:5" s="118" customFormat="1" ht="12.75">
      <c r="C269" s="192"/>
      <c r="D269" s="123">
        <f>ROUND(D268/F268,5)</f>
        <v>0.9031</v>
      </c>
      <c r="E269" s="123">
        <f>1-D269</f>
        <v>0.09689999999999999</v>
      </c>
    </row>
    <row r="270" s="118" customFormat="1" ht="12.75">
      <c r="C270" s="192"/>
    </row>
    <row r="271" spans="1:6" s="118" customFormat="1" ht="13.5" thickBot="1">
      <c r="A271" s="121"/>
      <c r="B271" s="121"/>
      <c r="C271" s="214"/>
      <c r="D271" s="121"/>
      <c r="E271" s="121"/>
      <c r="F271" s="121"/>
    </row>
    <row r="272" spans="3:6" s="118" customFormat="1" ht="12.75">
      <c r="C272" s="192"/>
      <c r="D272" s="129" t="s">
        <v>731</v>
      </c>
      <c r="E272" s="129" t="s">
        <v>730</v>
      </c>
      <c r="F272" s="129" t="s">
        <v>729</v>
      </c>
    </row>
    <row r="273" spans="1:7" s="118" customFormat="1" ht="12.75">
      <c r="A273" s="60" t="s">
        <v>115</v>
      </c>
      <c r="C273" s="192"/>
      <c r="G273" s="118" t="s">
        <v>116</v>
      </c>
    </row>
    <row r="274" spans="1:6" s="118" customFormat="1" ht="12.75">
      <c r="A274" s="124" t="s">
        <v>117</v>
      </c>
      <c r="C274" s="192"/>
      <c r="D274" s="126">
        <f>+F274*(Q106/Q14)</f>
        <v>8256572.309561226</v>
      </c>
      <c r="E274" s="126">
        <f>+F274-D274</f>
        <v>1007757.0204387764</v>
      </c>
      <c r="F274" s="130">
        <f>SUM('Balance Sheet'!Q134:Q153)</f>
        <v>9264329.330000002</v>
      </c>
    </row>
    <row r="275" spans="3:6" s="118" customFormat="1" ht="12.75">
      <c r="C275" s="192"/>
      <c r="D275" s="126"/>
      <c r="E275" s="126"/>
      <c r="F275" s="127"/>
    </row>
    <row r="276" spans="1:6" s="118" customFormat="1" ht="12.75">
      <c r="A276" s="124" t="s">
        <v>118</v>
      </c>
      <c r="C276" s="192"/>
      <c r="D276" s="126">
        <f>+F276*(D106/D14)</f>
        <v>8695350.136940502</v>
      </c>
      <c r="E276" s="126">
        <f>+F276-D276</f>
        <v>1027736.8830594998</v>
      </c>
      <c r="F276" s="127">
        <f>SUM('Balance Sheet'!E134:E153)</f>
        <v>9723087.020000001</v>
      </c>
    </row>
    <row r="277" spans="3:6" s="118" customFormat="1" ht="12.75">
      <c r="C277" s="192"/>
      <c r="D277" s="126"/>
      <c r="E277" s="126"/>
      <c r="F277" s="127"/>
    </row>
    <row r="278" spans="3:6" s="118" customFormat="1" ht="12.75">
      <c r="C278" s="192"/>
      <c r="D278" s="126"/>
      <c r="E278" s="126"/>
      <c r="F278" s="127"/>
    </row>
    <row r="279" spans="1:7" s="118" customFormat="1" ht="12.75">
      <c r="A279" s="60" t="s">
        <v>813</v>
      </c>
      <c r="C279" s="192"/>
      <c r="D279" s="126"/>
      <c r="E279" s="126"/>
      <c r="F279" s="127"/>
      <c r="G279" s="118" t="s">
        <v>807</v>
      </c>
    </row>
    <row r="280" spans="1:6" s="118" customFormat="1" ht="12.75">
      <c r="A280" s="124" t="str">
        <f>A274</f>
        <v>September 2007</v>
      </c>
      <c r="C280" s="192"/>
      <c r="D280" s="128">
        <f>+F280*Factors!D111</f>
        <v>84932320.23094603</v>
      </c>
      <c r="E280" s="128">
        <f>+F280-D280</f>
        <v>8926453.829053968</v>
      </c>
      <c r="F280" s="130">
        <f>SUM('Balance Sheet'!Q155:Q159)+SUM('Balance Sheet'!Q20:Q27)</f>
        <v>93858774.06</v>
      </c>
    </row>
    <row r="281" spans="3:6" s="118" customFormat="1" ht="12.75">
      <c r="C281" s="192"/>
      <c r="D281" s="128"/>
      <c r="E281" s="128"/>
      <c r="F281" s="127"/>
    </row>
    <row r="282" spans="1:6" s="118" customFormat="1" ht="12.75">
      <c r="A282" s="124" t="str">
        <f>A276</f>
        <v>September 2006</v>
      </c>
      <c r="C282" s="192"/>
      <c r="D282" s="128">
        <f>+F282*Factors!D111</f>
        <v>95717214.50806825</v>
      </c>
      <c r="E282" s="128">
        <f>+F282-D282</f>
        <v>10059954.721931756</v>
      </c>
      <c r="F282" s="130">
        <f>SUM('Balance Sheet'!E155:E159)+SUM('Balance Sheet'!E20:E27)</f>
        <v>105777169.23</v>
      </c>
    </row>
    <row r="283" spans="3:6" s="118" customFormat="1" ht="12.75">
      <c r="C283" s="192"/>
      <c r="D283" s="126"/>
      <c r="E283" s="126"/>
      <c r="F283" s="126"/>
    </row>
    <row r="284" spans="3:6" s="118" customFormat="1" ht="12.75">
      <c r="C284" s="192"/>
      <c r="D284" s="126"/>
      <c r="E284" s="126"/>
      <c r="F284" s="126"/>
    </row>
    <row r="285" spans="1:7" s="118" customFormat="1" ht="12.75">
      <c r="A285" s="60" t="s">
        <v>119</v>
      </c>
      <c r="C285" s="192"/>
      <c r="D285" s="126"/>
      <c r="E285" s="126"/>
      <c r="F285" s="126"/>
      <c r="G285" s="118" t="s">
        <v>803</v>
      </c>
    </row>
    <row r="286" spans="1:6" s="118" customFormat="1" ht="12.75">
      <c r="A286" s="124" t="str">
        <f>A280</f>
        <v>September 2007</v>
      </c>
      <c r="C286" s="192"/>
      <c r="D286" s="130">
        <f>-SUM('Balance Sheet'!Q144:Q146)-'Balance Sheet'!Q136</f>
        <v>-925349.16</v>
      </c>
      <c r="E286" s="126">
        <v>0</v>
      </c>
      <c r="F286" s="126">
        <f>+D286+E286</f>
        <v>-925349.16</v>
      </c>
    </row>
    <row r="287" spans="3:6" s="118" customFormat="1" ht="12.75">
      <c r="C287" s="192"/>
      <c r="D287" s="127"/>
      <c r="E287" s="126"/>
      <c r="F287" s="126"/>
    </row>
    <row r="288" spans="1:6" s="118" customFormat="1" ht="12.75">
      <c r="A288" s="124" t="str">
        <f>A282</f>
        <v>September 2006</v>
      </c>
      <c r="C288" s="192"/>
      <c r="D288" s="127">
        <f>-SUM('Balance Sheet'!E144:E146)-'Balance Sheet'!E136</f>
        <v>-751143.4500000001</v>
      </c>
      <c r="E288" s="126">
        <v>0</v>
      </c>
      <c r="F288" s="126">
        <f>+D288+E288</f>
        <v>-751143.4500000001</v>
      </c>
    </row>
    <row r="289" spans="3:6" s="118" customFormat="1" ht="12.75">
      <c r="C289" s="192"/>
      <c r="D289" s="126"/>
      <c r="E289" s="126"/>
      <c r="F289" s="126"/>
    </row>
    <row r="290" spans="1:6" s="118" customFormat="1" ht="12.75">
      <c r="A290" s="60" t="s">
        <v>120</v>
      </c>
      <c r="C290" s="192"/>
      <c r="D290" s="126">
        <f>(+D136+D135+Q136+Q135)/2</f>
        <v>-133449192.92210335</v>
      </c>
      <c r="E290" s="126">
        <f>(+D90+D89+Q90+Q89)/2</f>
        <v>-14143851.069563322</v>
      </c>
      <c r="F290" s="126">
        <f>+D290+E290</f>
        <v>-147593043.99166667</v>
      </c>
    </row>
    <row r="292" spans="1:6" ht="13.5" thickBot="1">
      <c r="A292" s="186"/>
      <c r="B292" s="186"/>
      <c r="C292" s="215"/>
      <c r="D292" s="186"/>
      <c r="E292" s="186"/>
      <c r="F292" s="186"/>
    </row>
    <row r="299" ht="12.75">
      <c r="A299" s="87" t="s">
        <v>1324</v>
      </c>
    </row>
    <row r="301" ht="12.75">
      <c r="D301" s="87">
        <v>33000000</v>
      </c>
    </row>
    <row r="304" ht="12.75">
      <c r="A304" s="87" t="s">
        <v>1325</v>
      </c>
    </row>
  </sheetData>
  <sheetProtection/>
  <printOptions/>
  <pageMargins left="0.42" right="0.4" top="1" bottom="1" header="0.5" footer="0.5"/>
  <pageSetup fitToHeight="3" fitToWidth="1" horizontalDpi="600" verticalDpi="600" orientation="landscape" scale="39" r:id="rId1"/>
  <rowBreaks count="1" manualBreakCount="1">
    <brk id="1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0"/>
  <sheetViews>
    <sheetView zoomScale="85" zoomScaleNormal="85" zoomScalePageLayoutView="0" workbookViewId="0" topLeftCell="A1">
      <pane xSplit="2" ySplit="6" topLeftCell="G11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150" sqref="O150"/>
    </sheetView>
  </sheetViews>
  <sheetFormatPr defaultColWidth="9.140625" defaultRowHeight="12.75" outlineLevelRow="2"/>
  <cols>
    <col min="1" max="1" width="41.140625" style="0" bestFit="1" customWidth="1"/>
    <col min="2" max="2" width="37.7109375" style="0" bestFit="1" customWidth="1"/>
    <col min="3" max="3" width="16.00390625" style="0" customWidth="1"/>
    <col min="4" max="4" width="14.140625" style="0" bestFit="1" customWidth="1"/>
    <col min="5" max="15" width="13.421875" style="0" bestFit="1" customWidth="1"/>
  </cols>
  <sheetData>
    <row r="1" ht="12.75">
      <c r="A1" s="60" t="s">
        <v>749</v>
      </c>
    </row>
    <row r="2" ht="12.75">
      <c r="A2" s="60" t="s">
        <v>794</v>
      </c>
    </row>
    <row r="3" ht="12.75">
      <c r="A3" s="61" t="s">
        <v>795</v>
      </c>
    </row>
    <row r="4" ht="12.75">
      <c r="A4" s="61"/>
    </row>
    <row r="5" spans="1:15" ht="18">
      <c r="A5" s="1" t="s">
        <v>797</v>
      </c>
      <c r="C5" s="2" t="s">
        <v>388</v>
      </c>
      <c r="D5" s="3" t="s">
        <v>389</v>
      </c>
      <c r="E5" s="3" t="s">
        <v>390</v>
      </c>
      <c r="F5" s="3" t="s">
        <v>391</v>
      </c>
      <c r="G5" s="3" t="s">
        <v>392</v>
      </c>
      <c r="H5" s="3" t="s">
        <v>393</v>
      </c>
      <c r="I5" s="3" t="s">
        <v>394</v>
      </c>
      <c r="J5" s="3" t="s">
        <v>395</v>
      </c>
      <c r="K5" s="3" t="s">
        <v>396</v>
      </c>
      <c r="L5" s="3" t="s">
        <v>397</v>
      </c>
      <c r="M5" s="3" t="s">
        <v>398</v>
      </c>
      <c r="N5" s="3" t="s">
        <v>399</v>
      </c>
      <c r="O5" s="3" t="s">
        <v>388</v>
      </c>
    </row>
    <row r="6" spans="1:15" ht="12.75">
      <c r="A6" s="4"/>
      <c r="B6" s="5" t="s">
        <v>400</v>
      </c>
      <c r="C6" s="6" t="s">
        <v>401</v>
      </c>
      <c r="D6" s="6" t="s">
        <v>401</v>
      </c>
      <c r="E6" s="6" t="s">
        <v>401</v>
      </c>
      <c r="F6" s="6" t="s">
        <v>401</v>
      </c>
      <c r="G6" s="6" t="s">
        <v>402</v>
      </c>
      <c r="H6" s="6" t="s">
        <v>402</v>
      </c>
      <c r="I6" s="6" t="s">
        <v>402</v>
      </c>
      <c r="J6" s="6" t="s">
        <v>402</v>
      </c>
      <c r="K6" s="6" t="s">
        <v>402</v>
      </c>
      <c r="L6" s="6" t="s">
        <v>402</v>
      </c>
      <c r="M6" s="6" t="s">
        <v>402</v>
      </c>
      <c r="N6" s="6" t="s">
        <v>402</v>
      </c>
      <c r="O6" s="6" t="s">
        <v>402</v>
      </c>
    </row>
    <row r="7" spans="1:15" ht="12.75" outlineLevel="2">
      <c r="A7" t="s">
        <v>403</v>
      </c>
      <c r="B7" s="74" t="s">
        <v>404</v>
      </c>
      <c r="C7" s="7">
        <v>852</v>
      </c>
      <c r="D7" s="7">
        <v>852</v>
      </c>
      <c r="E7" s="7">
        <v>852</v>
      </c>
      <c r="F7" s="7">
        <v>852</v>
      </c>
      <c r="G7" s="7">
        <v>852</v>
      </c>
      <c r="H7" s="7">
        <v>852</v>
      </c>
      <c r="I7" s="7">
        <v>852</v>
      </c>
      <c r="J7" s="7">
        <v>852</v>
      </c>
      <c r="K7" s="7">
        <v>852</v>
      </c>
      <c r="L7" s="7">
        <v>852</v>
      </c>
      <c r="M7" s="7">
        <v>852</v>
      </c>
      <c r="N7" s="7">
        <v>852</v>
      </c>
      <c r="O7" s="7">
        <v>852</v>
      </c>
    </row>
    <row r="8" spans="1:15" ht="12.75" outlineLevel="2">
      <c r="A8" t="s">
        <v>405</v>
      </c>
      <c r="B8" s="74" t="s">
        <v>404</v>
      </c>
      <c r="C8" s="7">
        <v>83496.27</v>
      </c>
      <c r="D8" s="7">
        <v>83496.27</v>
      </c>
      <c r="E8" s="7">
        <v>83496.27</v>
      </c>
      <c r="F8" s="7">
        <v>83496.27</v>
      </c>
      <c r="G8" s="7">
        <v>83496.27</v>
      </c>
      <c r="H8" s="7">
        <v>83496.27</v>
      </c>
      <c r="I8" s="7">
        <v>83496.27</v>
      </c>
      <c r="J8" s="7">
        <v>83496.27</v>
      </c>
      <c r="K8" s="7">
        <v>83496.27</v>
      </c>
      <c r="L8" s="7">
        <v>83496.27</v>
      </c>
      <c r="M8" s="7">
        <v>83496.27</v>
      </c>
      <c r="N8" s="7">
        <v>83496.27</v>
      </c>
      <c r="O8" s="7">
        <v>83496.27</v>
      </c>
    </row>
    <row r="9" spans="1:15" ht="12.75" outlineLevel="2">
      <c r="A9" t="s">
        <v>406</v>
      </c>
      <c r="B9" s="73" t="s">
        <v>404</v>
      </c>
      <c r="C9" s="7">
        <v>29287253.29</v>
      </c>
      <c r="D9" s="7">
        <v>29882852.41</v>
      </c>
      <c r="E9" s="7">
        <v>30159579.39</v>
      </c>
      <c r="F9" s="7">
        <v>30418535.42</v>
      </c>
      <c r="G9" s="7">
        <v>30944416.53</v>
      </c>
      <c r="H9" s="7">
        <v>30980875.21</v>
      </c>
      <c r="I9" s="7">
        <v>30970766.21</v>
      </c>
      <c r="J9" s="7">
        <v>30976346.58</v>
      </c>
      <c r="K9" s="7">
        <v>31954007.13</v>
      </c>
      <c r="L9" s="7">
        <v>32078564.26</v>
      </c>
      <c r="M9" s="7">
        <v>32107373.13</v>
      </c>
      <c r="N9" s="7">
        <v>32212411.28</v>
      </c>
      <c r="O9" s="7">
        <v>32368534.81</v>
      </c>
    </row>
    <row r="10" spans="1:15" ht="12.75" outlineLevel="2">
      <c r="A10" t="s">
        <v>407</v>
      </c>
      <c r="B10" s="73" t="s">
        <v>404</v>
      </c>
      <c r="C10" s="7">
        <v>28269274.44</v>
      </c>
      <c r="D10" s="7">
        <v>28304033.45</v>
      </c>
      <c r="E10" s="7">
        <v>28336254.02</v>
      </c>
      <c r="F10" s="7">
        <v>28368418.31</v>
      </c>
      <c r="G10" s="7">
        <v>28368418.31</v>
      </c>
      <c r="H10" s="7">
        <v>28368418.31</v>
      </c>
      <c r="I10" s="7">
        <v>28368418.31</v>
      </c>
      <c r="J10" s="7">
        <v>28361254.88</v>
      </c>
      <c r="K10" s="7">
        <v>28361254.88</v>
      </c>
      <c r="L10" s="7">
        <v>28684731.13</v>
      </c>
      <c r="M10" s="7">
        <v>28719871.98</v>
      </c>
      <c r="N10" s="7">
        <v>28680677.87</v>
      </c>
      <c r="O10" s="7">
        <v>28727578.54</v>
      </c>
    </row>
    <row r="11" spans="1:15" ht="12.75" outlineLevel="2">
      <c r="A11" t="s">
        <v>408</v>
      </c>
      <c r="B11" s="73" t="s">
        <v>404</v>
      </c>
      <c r="C11" s="7">
        <v>4146951</v>
      </c>
      <c r="D11" s="7">
        <v>4146951</v>
      </c>
      <c r="E11" s="7">
        <v>4146951</v>
      </c>
      <c r="F11" s="7">
        <v>4146951</v>
      </c>
      <c r="G11" s="7">
        <v>4146951</v>
      </c>
      <c r="H11" s="7">
        <v>4146951</v>
      </c>
      <c r="I11" s="7">
        <v>4146951</v>
      </c>
      <c r="J11" s="7">
        <v>4146951</v>
      </c>
      <c r="K11" s="7">
        <v>4146951</v>
      </c>
      <c r="L11" s="7">
        <v>4146951</v>
      </c>
      <c r="M11" s="7">
        <v>4146951</v>
      </c>
      <c r="N11" s="7">
        <v>4146951</v>
      </c>
      <c r="O11" s="7">
        <v>4146951</v>
      </c>
    </row>
    <row r="12" spans="1:15" ht="12.75" outlineLevel="2">
      <c r="A12" t="s">
        <v>409</v>
      </c>
      <c r="B12" s="73" t="s">
        <v>404</v>
      </c>
      <c r="C12" s="7">
        <v>1379407.62</v>
      </c>
      <c r="D12" s="7">
        <v>1387241.81</v>
      </c>
      <c r="E12" s="7">
        <v>1393864.91</v>
      </c>
      <c r="F12" s="7">
        <v>1403195.97</v>
      </c>
      <c r="G12" s="7">
        <v>1403195.97</v>
      </c>
      <c r="H12" s="7">
        <v>1403195.97</v>
      </c>
      <c r="I12" s="7">
        <v>1403195.97</v>
      </c>
      <c r="J12" s="7">
        <v>1401734.33</v>
      </c>
      <c r="K12" s="7">
        <v>1401734.33</v>
      </c>
      <c r="L12" s="7">
        <v>1401734.33</v>
      </c>
      <c r="M12" s="7">
        <v>1401734.33</v>
      </c>
      <c r="N12" s="7">
        <v>1401734.33</v>
      </c>
      <c r="O12" s="7">
        <v>1401734.33</v>
      </c>
    </row>
    <row r="13" spans="1:15" ht="12.75" outlineLevel="2">
      <c r="A13" t="s">
        <v>410</v>
      </c>
      <c r="B13" s="73" t="s">
        <v>404</v>
      </c>
      <c r="C13" s="7">
        <v>1131310.67</v>
      </c>
      <c r="D13" s="7">
        <v>1131310.67</v>
      </c>
      <c r="E13" s="7">
        <v>1131310.67</v>
      </c>
      <c r="F13" s="7">
        <v>1131310.67</v>
      </c>
      <c r="G13" s="7">
        <v>1131310.67</v>
      </c>
      <c r="H13" s="7">
        <v>1131310.67</v>
      </c>
      <c r="I13" s="7">
        <v>1131310.67</v>
      </c>
      <c r="J13" s="7">
        <v>1131310.67</v>
      </c>
      <c r="K13" s="7">
        <v>1131310.67</v>
      </c>
      <c r="L13" s="7">
        <v>1131310.67</v>
      </c>
      <c r="M13" s="7">
        <v>1131310.67</v>
      </c>
      <c r="N13" s="7">
        <v>1131310.67</v>
      </c>
      <c r="O13" s="7">
        <v>1131310.67</v>
      </c>
    </row>
    <row r="14" spans="2:15" ht="12.75" outlineLevel="1">
      <c r="B14" s="8" t="s">
        <v>411</v>
      </c>
      <c r="C14" s="7">
        <v>64298545.29</v>
      </c>
      <c r="D14" s="7">
        <v>64936737.61</v>
      </c>
      <c r="E14" s="7">
        <v>65252308.26</v>
      </c>
      <c r="F14" s="7">
        <v>65552759.64</v>
      </c>
      <c r="G14" s="7">
        <v>66078640.75</v>
      </c>
      <c r="H14" s="7">
        <v>66115099.43</v>
      </c>
      <c r="I14" s="7">
        <v>66104990.43</v>
      </c>
      <c r="J14" s="7">
        <v>66101945.73</v>
      </c>
      <c r="K14" s="7">
        <v>67079606.28</v>
      </c>
      <c r="L14" s="7">
        <v>67527639.66</v>
      </c>
      <c r="M14" s="7">
        <v>67591589.38</v>
      </c>
      <c r="N14" s="7">
        <v>67657433.42</v>
      </c>
      <c r="O14" s="7">
        <v>67860457.61999999</v>
      </c>
    </row>
    <row r="15" spans="1:15" ht="12.75" outlineLevel="2">
      <c r="A15" t="s">
        <v>412</v>
      </c>
      <c r="B15" t="s">
        <v>413</v>
      </c>
      <c r="C15" s="7">
        <v>24998</v>
      </c>
      <c r="D15" s="7">
        <v>24998</v>
      </c>
      <c r="E15" s="7">
        <v>24998</v>
      </c>
      <c r="F15" s="7">
        <v>24998</v>
      </c>
      <c r="G15" s="7">
        <v>24998</v>
      </c>
      <c r="H15" s="7">
        <v>24998</v>
      </c>
      <c r="I15" s="7">
        <v>24998</v>
      </c>
      <c r="J15" s="7">
        <v>24998</v>
      </c>
      <c r="K15" s="7">
        <v>24998</v>
      </c>
      <c r="L15" s="7">
        <v>24998</v>
      </c>
      <c r="M15" s="7">
        <v>24998</v>
      </c>
      <c r="N15" s="7">
        <v>24998</v>
      </c>
      <c r="O15" s="7">
        <v>24998</v>
      </c>
    </row>
    <row r="16" spans="1:15" ht="12.75" outlineLevel="2">
      <c r="A16" t="s">
        <v>414</v>
      </c>
      <c r="B16" t="s">
        <v>413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</row>
    <row r="17" spans="1:15" ht="12.75" outlineLevel="2">
      <c r="A17" t="s">
        <v>415</v>
      </c>
      <c r="B17" t="s">
        <v>413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</row>
    <row r="18" spans="1:15" ht="12.75" outlineLevel="2">
      <c r="A18" t="s">
        <v>416</v>
      </c>
      <c r="B18" t="s">
        <v>413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</row>
    <row r="19" spans="1:15" ht="12.75" outlineLevel="2">
      <c r="A19" t="s">
        <v>417</v>
      </c>
      <c r="B19" t="s">
        <v>413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</row>
    <row r="20" spans="1:15" ht="12.75" outlineLevel="2">
      <c r="A20" t="s">
        <v>418</v>
      </c>
      <c r="B20" t="s">
        <v>413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</row>
    <row r="21" spans="1:15" ht="12.75" outlineLevel="2">
      <c r="A21" t="s">
        <v>419</v>
      </c>
      <c r="B21" t="s">
        <v>413</v>
      </c>
      <c r="C21" s="7">
        <v>13156</v>
      </c>
      <c r="D21" s="7">
        <v>13156</v>
      </c>
      <c r="E21" s="7">
        <v>13156</v>
      </c>
      <c r="F21" s="7">
        <v>13156</v>
      </c>
      <c r="G21" s="7">
        <v>13156</v>
      </c>
      <c r="H21" s="7">
        <v>13156</v>
      </c>
      <c r="I21" s="7">
        <v>13156</v>
      </c>
      <c r="J21" s="7">
        <v>13156</v>
      </c>
      <c r="K21" s="7">
        <v>13156</v>
      </c>
      <c r="L21" s="7">
        <v>13156</v>
      </c>
      <c r="M21" s="7">
        <v>13156</v>
      </c>
      <c r="N21" s="7">
        <v>13156</v>
      </c>
      <c r="O21" s="7">
        <v>13156</v>
      </c>
    </row>
    <row r="22" spans="1:15" ht="12.75" outlineLevel="2">
      <c r="A22" t="s">
        <v>420</v>
      </c>
      <c r="B22" t="s">
        <v>413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</row>
    <row r="23" spans="1:15" ht="12.75" outlineLevel="2">
      <c r="A23" t="s">
        <v>421</v>
      </c>
      <c r="B23" t="s">
        <v>413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</row>
    <row r="24" spans="1:15" ht="12.75" outlineLevel="2">
      <c r="A24" t="s">
        <v>422</v>
      </c>
      <c r="B24" t="s">
        <v>413</v>
      </c>
      <c r="C24" s="7">
        <v>144896</v>
      </c>
      <c r="D24" s="7">
        <v>144896</v>
      </c>
      <c r="E24" s="7">
        <v>144896</v>
      </c>
      <c r="F24" s="7">
        <v>144896</v>
      </c>
      <c r="G24" s="7">
        <v>144896</v>
      </c>
      <c r="H24" s="7">
        <v>144896</v>
      </c>
      <c r="I24" s="7">
        <v>144896</v>
      </c>
      <c r="J24" s="7">
        <v>144896</v>
      </c>
      <c r="K24" s="7">
        <v>144896</v>
      </c>
      <c r="L24" s="7">
        <v>144896</v>
      </c>
      <c r="M24" s="7">
        <v>144896</v>
      </c>
      <c r="N24" s="7">
        <v>144896</v>
      </c>
      <c r="O24" s="7">
        <v>144896</v>
      </c>
    </row>
    <row r="25" spans="1:15" ht="12.75" outlineLevel="2">
      <c r="A25" t="s">
        <v>423</v>
      </c>
      <c r="B25" t="s">
        <v>413</v>
      </c>
      <c r="C25" s="7">
        <v>243551</v>
      </c>
      <c r="D25" s="7">
        <v>243551</v>
      </c>
      <c r="E25" s="7">
        <v>243551</v>
      </c>
      <c r="F25" s="7">
        <v>243551</v>
      </c>
      <c r="G25" s="7">
        <v>243551</v>
      </c>
      <c r="H25" s="7">
        <v>243551</v>
      </c>
      <c r="I25" s="7">
        <v>243551</v>
      </c>
      <c r="J25" s="7">
        <v>243551</v>
      </c>
      <c r="K25" s="7">
        <v>243551</v>
      </c>
      <c r="L25" s="7">
        <v>243551</v>
      </c>
      <c r="M25" s="7">
        <v>243551</v>
      </c>
      <c r="N25" s="7">
        <v>243551</v>
      </c>
      <c r="O25" s="7">
        <v>243551</v>
      </c>
    </row>
    <row r="26" spans="1:15" ht="12.75" outlineLevel="2">
      <c r="A26" t="s">
        <v>424</v>
      </c>
      <c r="B26" t="s">
        <v>413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</row>
    <row r="27" spans="1:15" ht="12.75" outlineLevel="2">
      <c r="A27" t="s">
        <v>425</v>
      </c>
      <c r="B27" t="s">
        <v>413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</row>
    <row r="28" spans="1:15" ht="12.75" outlineLevel="2">
      <c r="A28" t="s">
        <v>426</v>
      </c>
      <c r="B28" t="s">
        <v>413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</row>
    <row r="29" spans="1:15" ht="12.75" outlineLevel="2">
      <c r="A29" t="s">
        <v>427</v>
      </c>
      <c r="B29" t="s">
        <v>413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</row>
    <row r="30" spans="1:15" ht="12.75" outlineLevel="2">
      <c r="A30" t="s">
        <v>428</v>
      </c>
      <c r="B30" t="s">
        <v>413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</row>
    <row r="31" spans="1:15" ht="12.75" outlineLevel="2">
      <c r="A31" t="s">
        <v>429</v>
      </c>
      <c r="B31" t="s">
        <v>413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1:15" ht="12.75" outlineLevel="2">
      <c r="A32" t="s">
        <v>430</v>
      </c>
      <c r="B32" t="s">
        <v>413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2:15" ht="12.75" outlineLevel="1">
      <c r="B33" s="77" t="s">
        <v>431</v>
      </c>
      <c r="C33" s="7">
        <v>426601</v>
      </c>
      <c r="D33" s="7">
        <v>426601</v>
      </c>
      <c r="E33" s="7">
        <v>426601</v>
      </c>
      <c r="F33" s="7">
        <v>426601</v>
      </c>
      <c r="G33" s="7">
        <v>426601</v>
      </c>
      <c r="H33" s="7">
        <v>426601</v>
      </c>
      <c r="I33" s="7">
        <v>426601</v>
      </c>
      <c r="J33" s="7">
        <v>426601</v>
      </c>
      <c r="K33" s="7">
        <v>426601</v>
      </c>
      <c r="L33" s="7">
        <v>426601</v>
      </c>
      <c r="M33" s="7">
        <v>426601</v>
      </c>
      <c r="N33" s="7">
        <v>426601</v>
      </c>
      <c r="O33" s="7">
        <v>426601</v>
      </c>
    </row>
    <row r="34" spans="1:15" ht="12.75" outlineLevel="2">
      <c r="A34" t="s">
        <v>432</v>
      </c>
      <c r="B34" t="s">
        <v>433</v>
      </c>
      <c r="C34" s="7">
        <v>8320</v>
      </c>
      <c r="D34" s="7">
        <v>8320</v>
      </c>
      <c r="E34" s="7">
        <v>8320</v>
      </c>
      <c r="F34" s="7">
        <v>8320</v>
      </c>
      <c r="G34" s="7">
        <v>8320</v>
      </c>
      <c r="H34" s="7">
        <v>8320</v>
      </c>
      <c r="I34" s="7">
        <v>8320</v>
      </c>
      <c r="J34" s="7">
        <v>8320</v>
      </c>
      <c r="K34" s="7">
        <v>8320</v>
      </c>
      <c r="L34" s="7">
        <v>8320</v>
      </c>
      <c r="M34" s="7">
        <v>8320</v>
      </c>
      <c r="N34" s="7">
        <v>8320</v>
      </c>
      <c r="O34" s="7">
        <v>8320</v>
      </c>
    </row>
    <row r="35" spans="1:15" ht="12.75" outlineLevel="2">
      <c r="A35" t="s">
        <v>434</v>
      </c>
      <c r="B35" t="s">
        <v>433</v>
      </c>
      <c r="C35" s="7">
        <v>46587</v>
      </c>
      <c r="D35" s="7">
        <v>46587</v>
      </c>
      <c r="E35" s="7">
        <v>46587</v>
      </c>
      <c r="F35" s="7">
        <v>46587</v>
      </c>
      <c r="G35" s="7">
        <v>46587</v>
      </c>
      <c r="H35" s="7">
        <v>46587</v>
      </c>
      <c r="I35" s="7">
        <v>46587</v>
      </c>
      <c r="J35" s="7">
        <v>46587</v>
      </c>
      <c r="K35" s="7">
        <v>46587</v>
      </c>
      <c r="L35" s="7">
        <v>46587</v>
      </c>
      <c r="M35" s="7">
        <v>46587</v>
      </c>
      <c r="N35" s="7">
        <v>46587</v>
      </c>
      <c r="O35" s="7">
        <v>46587</v>
      </c>
    </row>
    <row r="36" spans="1:15" ht="12.75" outlineLevel="2">
      <c r="A36" t="s">
        <v>435</v>
      </c>
      <c r="B36" t="s">
        <v>433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</row>
    <row r="37" spans="1:15" ht="12.75" outlineLevel="2">
      <c r="A37" t="s">
        <v>436</v>
      </c>
      <c r="B37" t="s">
        <v>433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</row>
    <row r="38" spans="1:15" ht="12.75" outlineLevel="2">
      <c r="A38" t="s">
        <v>437</v>
      </c>
      <c r="B38" t="s">
        <v>433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</row>
    <row r="39" spans="1:15" ht="12.75" outlineLevel="2">
      <c r="A39" t="s">
        <v>438</v>
      </c>
      <c r="B39" t="s">
        <v>433</v>
      </c>
      <c r="C39" s="7">
        <v>4033</v>
      </c>
      <c r="D39" s="7">
        <v>4033</v>
      </c>
      <c r="E39" s="7">
        <v>4033</v>
      </c>
      <c r="F39" s="7">
        <v>4033</v>
      </c>
      <c r="G39" s="7">
        <v>4033</v>
      </c>
      <c r="H39" s="7">
        <v>4033</v>
      </c>
      <c r="I39" s="7">
        <v>4033</v>
      </c>
      <c r="J39" s="7">
        <v>4033</v>
      </c>
      <c r="K39" s="7">
        <v>4033</v>
      </c>
      <c r="L39" s="7">
        <v>4033</v>
      </c>
      <c r="M39" s="7">
        <v>4033</v>
      </c>
      <c r="N39" s="7">
        <v>4033</v>
      </c>
      <c r="O39" s="7">
        <v>4033</v>
      </c>
    </row>
    <row r="40" spans="1:15" ht="12.75" outlineLevel="2">
      <c r="A40" t="s">
        <v>439</v>
      </c>
      <c r="B40" t="s">
        <v>433</v>
      </c>
      <c r="C40" s="7">
        <v>4209</v>
      </c>
      <c r="D40" s="7">
        <v>4209</v>
      </c>
      <c r="E40" s="7">
        <v>4209</v>
      </c>
      <c r="F40" s="7">
        <v>4209</v>
      </c>
      <c r="G40" s="7">
        <v>4209</v>
      </c>
      <c r="H40" s="7">
        <v>4209</v>
      </c>
      <c r="I40" s="7">
        <v>4209</v>
      </c>
      <c r="J40" s="7">
        <v>4209</v>
      </c>
      <c r="K40" s="7">
        <v>4209</v>
      </c>
      <c r="L40" s="7">
        <v>4209</v>
      </c>
      <c r="M40" s="7">
        <v>4209</v>
      </c>
      <c r="N40" s="7">
        <v>4209</v>
      </c>
      <c r="O40" s="7">
        <v>4209</v>
      </c>
    </row>
    <row r="41" spans="1:15" ht="12.75" outlineLevel="2">
      <c r="A41" t="s">
        <v>440</v>
      </c>
      <c r="B41" t="s">
        <v>433</v>
      </c>
      <c r="C41" s="7">
        <v>185448</v>
      </c>
      <c r="D41" s="7">
        <v>185448</v>
      </c>
      <c r="E41" s="7">
        <v>185448</v>
      </c>
      <c r="F41" s="7">
        <v>185448</v>
      </c>
      <c r="G41" s="7">
        <v>185448</v>
      </c>
      <c r="H41" s="7">
        <v>185448</v>
      </c>
      <c r="I41" s="7">
        <v>185448</v>
      </c>
      <c r="J41" s="7">
        <v>185448</v>
      </c>
      <c r="K41" s="7">
        <v>185448</v>
      </c>
      <c r="L41" s="7">
        <v>185448</v>
      </c>
      <c r="M41" s="7">
        <v>185448</v>
      </c>
      <c r="N41" s="7">
        <v>185448</v>
      </c>
      <c r="O41" s="7">
        <v>185448</v>
      </c>
    </row>
    <row r="42" spans="2:15" ht="12.75" outlineLevel="1">
      <c r="B42" s="77" t="s">
        <v>441</v>
      </c>
      <c r="C42" s="7">
        <v>248597</v>
      </c>
      <c r="D42" s="7">
        <v>248597</v>
      </c>
      <c r="E42" s="7">
        <v>248597</v>
      </c>
      <c r="F42" s="7">
        <v>248597</v>
      </c>
      <c r="G42" s="7">
        <v>248597</v>
      </c>
      <c r="H42" s="7">
        <v>248597</v>
      </c>
      <c r="I42" s="7">
        <v>248597</v>
      </c>
      <c r="J42" s="7">
        <v>248597</v>
      </c>
      <c r="K42" s="7">
        <v>248597</v>
      </c>
      <c r="L42" s="7">
        <v>248597</v>
      </c>
      <c r="M42" s="7">
        <v>248597</v>
      </c>
      <c r="N42" s="7">
        <v>248597</v>
      </c>
      <c r="O42" s="7">
        <v>248597</v>
      </c>
    </row>
    <row r="43" spans="1:15" ht="12.75" outlineLevel="2">
      <c r="A43" t="s">
        <v>442</v>
      </c>
      <c r="B43" t="s">
        <v>443</v>
      </c>
      <c r="C43" s="7">
        <v>106549</v>
      </c>
      <c r="D43" s="7">
        <v>106549</v>
      </c>
      <c r="E43" s="7">
        <v>106549</v>
      </c>
      <c r="F43" s="7">
        <v>106549</v>
      </c>
      <c r="G43" s="7">
        <v>106549</v>
      </c>
      <c r="H43" s="7">
        <v>106549</v>
      </c>
      <c r="I43" s="7">
        <v>106549</v>
      </c>
      <c r="J43" s="7">
        <v>106549</v>
      </c>
      <c r="K43" s="7">
        <v>106549</v>
      </c>
      <c r="L43" s="7">
        <v>106549</v>
      </c>
      <c r="M43" s="7">
        <v>106549</v>
      </c>
      <c r="N43" s="7">
        <v>106549</v>
      </c>
      <c r="O43" s="7">
        <v>106549</v>
      </c>
    </row>
    <row r="44" spans="1:15" ht="12.75" outlineLevel="2">
      <c r="A44" t="s">
        <v>444</v>
      </c>
      <c r="B44" t="s">
        <v>443</v>
      </c>
      <c r="C44" s="7">
        <v>51122</v>
      </c>
      <c r="D44" s="7">
        <v>51122</v>
      </c>
      <c r="E44" s="7">
        <v>51122</v>
      </c>
      <c r="F44" s="7">
        <v>51122</v>
      </c>
      <c r="G44" s="7">
        <v>51122</v>
      </c>
      <c r="H44" s="7">
        <v>51122</v>
      </c>
      <c r="I44" s="7">
        <v>51122</v>
      </c>
      <c r="J44" s="7">
        <v>51122</v>
      </c>
      <c r="K44" s="7">
        <v>51122</v>
      </c>
      <c r="L44" s="7">
        <v>51122</v>
      </c>
      <c r="M44" s="7">
        <v>51122</v>
      </c>
      <c r="N44" s="7">
        <v>51122</v>
      </c>
      <c r="O44" s="7">
        <v>51122</v>
      </c>
    </row>
    <row r="45" spans="1:15" ht="12.75" outlineLevel="2">
      <c r="A45" t="s">
        <v>445</v>
      </c>
      <c r="B45" t="s">
        <v>443</v>
      </c>
      <c r="C45" s="7">
        <v>6238144.34</v>
      </c>
      <c r="D45" s="7">
        <v>6238144.34</v>
      </c>
      <c r="E45" s="7">
        <v>6239195.78</v>
      </c>
      <c r="F45" s="7">
        <v>6239195.78</v>
      </c>
      <c r="G45" s="7">
        <v>6247670.18</v>
      </c>
      <c r="H45" s="7">
        <v>6247670.18</v>
      </c>
      <c r="I45" s="7">
        <v>6247670.18</v>
      </c>
      <c r="J45" s="7">
        <v>6247670.18</v>
      </c>
      <c r="K45" s="7">
        <v>6247670.18</v>
      </c>
      <c r="L45" s="7">
        <v>6247670.18</v>
      </c>
      <c r="M45" s="7">
        <v>6247670.18</v>
      </c>
      <c r="N45" s="7">
        <v>6247670.18</v>
      </c>
      <c r="O45" s="7">
        <v>6247670.18</v>
      </c>
    </row>
    <row r="46" spans="1:15" ht="12.75" outlineLevel="2">
      <c r="A46" t="s">
        <v>446</v>
      </c>
      <c r="B46" t="s">
        <v>443</v>
      </c>
      <c r="C46" s="7">
        <v>20035684.12</v>
      </c>
      <c r="D46" s="7">
        <v>20038473.18</v>
      </c>
      <c r="E46" s="7">
        <v>20039996.9</v>
      </c>
      <c r="F46" s="7">
        <v>20039708.2</v>
      </c>
      <c r="G46" s="7">
        <v>20038851.76</v>
      </c>
      <c r="H46" s="7">
        <v>20039020.32</v>
      </c>
      <c r="I46" s="7">
        <v>20040309.62</v>
      </c>
      <c r="J46" s="7">
        <v>20041503.82</v>
      </c>
      <c r="K46" s="7">
        <v>20041503.82</v>
      </c>
      <c r="L46" s="7">
        <v>20041503.82</v>
      </c>
      <c r="M46" s="7">
        <v>20041503.82</v>
      </c>
      <c r="N46" s="7">
        <v>20041503.82</v>
      </c>
      <c r="O46" s="7">
        <v>20041503.82</v>
      </c>
    </row>
    <row r="47" spans="1:15" ht="12.75" outlineLevel="2">
      <c r="A47" t="s">
        <v>447</v>
      </c>
      <c r="B47" t="s">
        <v>443</v>
      </c>
      <c r="C47" s="7">
        <v>3538491.32</v>
      </c>
      <c r="D47" s="7">
        <v>3538491.32</v>
      </c>
      <c r="E47" s="7">
        <v>3538491.32</v>
      </c>
      <c r="F47" s="7">
        <v>3538491.32</v>
      </c>
      <c r="G47" s="7">
        <v>3538491.32</v>
      </c>
      <c r="H47" s="7">
        <v>3538491.32</v>
      </c>
      <c r="I47" s="7">
        <v>3538491.32</v>
      </c>
      <c r="J47" s="7">
        <v>3538491.32</v>
      </c>
      <c r="K47" s="7">
        <v>3538491.32</v>
      </c>
      <c r="L47" s="7">
        <v>3538491.32</v>
      </c>
      <c r="M47" s="7">
        <v>3538491.32</v>
      </c>
      <c r="N47" s="7">
        <v>3538491.32</v>
      </c>
      <c r="O47" s="7">
        <v>3538491.32</v>
      </c>
    </row>
    <row r="48" spans="1:15" ht="12.75" outlineLevel="2">
      <c r="A48" t="s">
        <v>448</v>
      </c>
      <c r="B48" t="s">
        <v>443</v>
      </c>
      <c r="C48" s="7">
        <v>3701948.36</v>
      </c>
      <c r="D48" s="7">
        <v>3701948.36</v>
      </c>
      <c r="E48" s="7">
        <v>3701948.36</v>
      </c>
      <c r="F48" s="7">
        <v>3701948.36</v>
      </c>
      <c r="G48" s="7">
        <v>3701948.36</v>
      </c>
      <c r="H48" s="7">
        <v>3701948.36</v>
      </c>
      <c r="I48" s="7">
        <v>3701948.36</v>
      </c>
      <c r="J48" s="7">
        <v>3701948.36</v>
      </c>
      <c r="K48" s="7">
        <v>3701948.36</v>
      </c>
      <c r="L48" s="7">
        <v>3701948.36</v>
      </c>
      <c r="M48" s="7">
        <v>3701948.36</v>
      </c>
      <c r="N48" s="7">
        <v>3701948.36</v>
      </c>
      <c r="O48" s="7">
        <v>3701948.36</v>
      </c>
    </row>
    <row r="49" spans="1:15" ht="12.75" outlineLevel="2">
      <c r="A49" t="s">
        <v>449</v>
      </c>
      <c r="B49" t="s">
        <v>443</v>
      </c>
      <c r="C49" s="7">
        <v>6440889.82</v>
      </c>
      <c r="D49" s="7">
        <v>6440889.82</v>
      </c>
      <c r="E49" s="7">
        <v>6440889.82</v>
      </c>
      <c r="F49" s="7">
        <v>6440889.82</v>
      </c>
      <c r="G49" s="7">
        <v>6440889.82</v>
      </c>
      <c r="H49" s="7">
        <v>6440889.82</v>
      </c>
      <c r="I49" s="7">
        <v>6440889.82</v>
      </c>
      <c r="J49" s="7">
        <v>6440889.82</v>
      </c>
      <c r="K49" s="7">
        <v>6440889.82</v>
      </c>
      <c r="L49" s="7">
        <v>6440889.82</v>
      </c>
      <c r="M49" s="7">
        <v>6440889.82</v>
      </c>
      <c r="N49" s="7">
        <v>6440889.82</v>
      </c>
      <c r="O49" s="7">
        <v>6440889.82</v>
      </c>
    </row>
    <row r="50" spans="1:15" ht="12.75" outlineLevel="2">
      <c r="A50" t="s">
        <v>450</v>
      </c>
      <c r="B50" t="s">
        <v>443</v>
      </c>
      <c r="C50" s="7">
        <v>6453175.06</v>
      </c>
      <c r="D50" s="7">
        <v>6453175.06</v>
      </c>
      <c r="E50" s="7">
        <v>6453175.06</v>
      </c>
      <c r="F50" s="7">
        <v>6453175.06</v>
      </c>
      <c r="G50" s="7">
        <v>6453175.06</v>
      </c>
      <c r="H50" s="7">
        <v>6453175.06</v>
      </c>
      <c r="I50" s="7">
        <v>6453175.06</v>
      </c>
      <c r="J50" s="7">
        <v>6453175.06</v>
      </c>
      <c r="K50" s="7">
        <v>6453175.06</v>
      </c>
      <c r="L50" s="7">
        <v>6453175.06</v>
      </c>
      <c r="M50" s="7">
        <v>6453175.06</v>
      </c>
      <c r="N50" s="7">
        <v>6453175.06</v>
      </c>
      <c r="O50" s="7">
        <v>6453175.06</v>
      </c>
    </row>
    <row r="51" spans="1:15" ht="12.75" outlineLevel="2">
      <c r="A51" t="s">
        <v>451</v>
      </c>
      <c r="B51" t="s">
        <v>443</v>
      </c>
      <c r="C51" s="7">
        <v>26967184.59</v>
      </c>
      <c r="D51" s="7">
        <v>26967184.59</v>
      </c>
      <c r="E51" s="7">
        <v>26967184.59</v>
      </c>
      <c r="F51" s="7">
        <v>26967184.59</v>
      </c>
      <c r="G51" s="7">
        <v>26967184.59</v>
      </c>
      <c r="H51" s="7">
        <v>26967184.59</v>
      </c>
      <c r="I51" s="7">
        <v>26967184.59</v>
      </c>
      <c r="J51" s="7">
        <v>26967184.59</v>
      </c>
      <c r="K51" s="7">
        <v>26967184.59</v>
      </c>
      <c r="L51" s="7">
        <v>26967184.59</v>
      </c>
      <c r="M51" s="7">
        <v>26967184.59</v>
      </c>
      <c r="N51" s="7">
        <v>26967184.59</v>
      </c>
      <c r="O51" s="7">
        <v>26967184.59</v>
      </c>
    </row>
    <row r="52" spans="1:15" ht="12.75" outlineLevel="2">
      <c r="A52" t="s">
        <v>452</v>
      </c>
      <c r="B52" t="s">
        <v>443</v>
      </c>
      <c r="C52" s="7">
        <v>5685482.53</v>
      </c>
      <c r="D52" s="7">
        <v>5685482.53</v>
      </c>
      <c r="E52" s="7">
        <v>5685482.53</v>
      </c>
      <c r="F52" s="7">
        <v>5685482.53</v>
      </c>
      <c r="G52" s="7">
        <v>5685482.53</v>
      </c>
      <c r="H52" s="7">
        <v>5687193.45</v>
      </c>
      <c r="I52" s="7">
        <v>5687193.45</v>
      </c>
      <c r="J52" s="7">
        <v>5687193.45</v>
      </c>
      <c r="K52" s="7">
        <v>5687193.45</v>
      </c>
      <c r="L52" s="7">
        <v>5687193.45</v>
      </c>
      <c r="M52" s="7">
        <v>5687193.45</v>
      </c>
      <c r="N52" s="7">
        <v>5687193.45</v>
      </c>
      <c r="O52" s="7">
        <v>5687193.45</v>
      </c>
    </row>
    <row r="53" spans="1:15" ht="12.75" outlineLevel="2">
      <c r="A53" t="s">
        <v>453</v>
      </c>
      <c r="B53" t="s">
        <v>443</v>
      </c>
      <c r="C53" s="7">
        <v>297363</v>
      </c>
      <c r="D53" s="7">
        <v>297363</v>
      </c>
      <c r="E53" s="7">
        <v>297363</v>
      </c>
      <c r="F53" s="7">
        <v>297363</v>
      </c>
      <c r="G53" s="7">
        <v>297363</v>
      </c>
      <c r="H53" s="7">
        <v>297363</v>
      </c>
      <c r="I53" s="7">
        <v>297363</v>
      </c>
      <c r="J53" s="7">
        <v>297363</v>
      </c>
      <c r="K53" s="7">
        <v>297363</v>
      </c>
      <c r="L53" s="7">
        <v>297363</v>
      </c>
      <c r="M53" s="7">
        <v>297363</v>
      </c>
      <c r="N53" s="7">
        <v>297363</v>
      </c>
      <c r="O53" s="7">
        <v>297363</v>
      </c>
    </row>
    <row r="54" spans="1:15" ht="12.75" outlineLevel="2">
      <c r="A54" t="s">
        <v>454</v>
      </c>
      <c r="B54" t="s">
        <v>443</v>
      </c>
      <c r="C54" s="7">
        <v>702587</v>
      </c>
      <c r="D54" s="7">
        <v>702587</v>
      </c>
      <c r="E54" s="7">
        <v>702587</v>
      </c>
      <c r="F54" s="7">
        <v>702587</v>
      </c>
      <c r="G54" s="7">
        <v>702587</v>
      </c>
      <c r="H54" s="7">
        <v>702587</v>
      </c>
      <c r="I54" s="7">
        <v>702587</v>
      </c>
      <c r="J54" s="7">
        <v>702587</v>
      </c>
      <c r="K54" s="7">
        <v>702587</v>
      </c>
      <c r="L54" s="7">
        <v>702587</v>
      </c>
      <c r="M54" s="7">
        <v>702587</v>
      </c>
      <c r="N54" s="7">
        <v>702587</v>
      </c>
      <c r="O54" s="7">
        <v>702587</v>
      </c>
    </row>
    <row r="55" spans="2:15" ht="12.75" outlineLevel="1">
      <c r="B55" s="75" t="s">
        <v>455</v>
      </c>
      <c r="C55" s="7">
        <v>80218621.14</v>
      </c>
      <c r="D55" s="7">
        <v>80221410.2</v>
      </c>
      <c r="E55" s="7">
        <v>80223985.36</v>
      </c>
      <c r="F55" s="7">
        <v>80223696.66000001</v>
      </c>
      <c r="G55" s="7">
        <v>80231314.62</v>
      </c>
      <c r="H55" s="7">
        <v>80233194.10000001</v>
      </c>
      <c r="I55" s="7">
        <v>80234483.4</v>
      </c>
      <c r="J55" s="7">
        <v>80235677.60000001</v>
      </c>
      <c r="K55" s="7">
        <v>80235677.60000001</v>
      </c>
      <c r="L55" s="7">
        <v>80235677.60000001</v>
      </c>
      <c r="M55" s="7">
        <v>80235677.60000001</v>
      </c>
      <c r="N55" s="7">
        <v>80235677.60000001</v>
      </c>
      <c r="O55" s="7">
        <v>80235677.60000001</v>
      </c>
    </row>
    <row r="56" spans="1:15" ht="12.75" outlineLevel="2">
      <c r="A56" t="s">
        <v>456</v>
      </c>
      <c r="B56" t="s">
        <v>457</v>
      </c>
      <c r="C56" s="7">
        <v>83598</v>
      </c>
      <c r="D56" s="7">
        <v>83598</v>
      </c>
      <c r="E56" s="7">
        <v>83598</v>
      </c>
      <c r="F56" s="7">
        <v>83598</v>
      </c>
      <c r="G56" s="7">
        <v>83598</v>
      </c>
      <c r="H56" s="7">
        <v>83598</v>
      </c>
      <c r="I56" s="7">
        <v>83598</v>
      </c>
      <c r="J56" s="7">
        <v>83598</v>
      </c>
      <c r="K56" s="7">
        <v>83598</v>
      </c>
      <c r="L56" s="7">
        <v>83598</v>
      </c>
      <c r="M56" s="7">
        <v>83598</v>
      </c>
      <c r="N56" s="7">
        <v>83598</v>
      </c>
      <c r="O56" s="7">
        <v>83598</v>
      </c>
    </row>
    <row r="57" spans="1:15" ht="12.75" outlineLevel="2">
      <c r="A57" t="s">
        <v>458</v>
      </c>
      <c r="B57" t="s">
        <v>457</v>
      </c>
      <c r="C57" s="7">
        <v>536674.82</v>
      </c>
      <c r="D57" s="7">
        <v>536674.82</v>
      </c>
      <c r="E57" s="7">
        <v>536674.82</v>
      </c>
      <c r="F57" s="7">
        <v>536674.82</v>
      </c>
      <c r="G57" s="7">
        <v>536674.82</v>
      </c>
      <c r="H57" s="7">
        <v>536674.82</v>
      </c>
      <c r="I57" s="7">
        <v>536674.82</v>
      </c>
      <c r="J57" s="7">
        <v>536674.82</v>
      </c>
      <c r="K57" s="7">
        <v>536674.82</v>
      </c>
      <c r="L57" s="7">
        <v>536674.82</v>
      </c>
      <c r="M57" s="7">
        <v>536674.82</v>
      </c>
      <c r="N57" s="7">
        <v>536674.82</v>
      </c>
      <c r="O57" s="7">
        <v>536674.82</v>
      </c>
    </row>
    <row r="58" spans="1:15" ht="12.75" outlineLevel="2">
      <c r="A58" t="s">
        <v>459</v>
      </c>
      <c r="B58" t="s">
        <v>457</v>
      </c>
      <c r="C58" s="7">
        <v>128860</v>
      </c>
      <c r="D58" s="7">
        <v>128860</v>
      </c>
      <c r="E58" s="7">
        <v>128860</v>
      </c>
      <c r="F58" s="7">
        <v>128860</v>
      </c>
      <c r="G58" s="7">
        <v>128860</v>
      </c>
      <c r="H58" s="7">
        <v>128860</v>
      </c>
      <c r="I58" s="7">
        <v>128860</v>
      </c>
      <c r="J58" s="7">
        <v>128860</v>
      </c>
      <c r="K58" s="7">
        <v>128860</v>
      </c>
      <c r="L58" s="7">
        <v>128860</v>
      </c>
      <c r="M58" s="7">
        <v>128860</v>
      </c>
      <c r="N58" s="7">
        <v>128860</v>
      </c>
      <c r="O58" s="7">
        <v>128860</v>
      </c>
    </row>
    <row r="59" spans="1:15" ht="12.75" outlineLevel="2">
      <c r="A59" t="s">
        <v>460</v>
      </c>
      <c r="B59" t="s">
        <v>457</v>
      </c>
      <c r="C59" s="7">
        <v>742819.36</v>
      </c>
      <c r="D59" s="7">
        <v>742819.36</v>
      </c>
      <c r="E59" s="7">
        <v>742819.36</v>
      </c>
      <c r="F59" s="7">
        <v>799015.01</v>
      </c>
      <c r="G59" s="7">
        <v>799015.01</v>
      </c>
      <c r="H59" s="7">
        <v>799015.01</v>
      </c>
      <c r="I59" s="7">
        <v>1704638.53</v>
      </c>
      <c r="J59" s="7">
        <v>1704638.53</v>
      </c>
      <c r="K59" s="7">
        <v>1704638.53</v>
      </c>
      <c r="L59" s="7">
        <v>1704638.53</v>
      </c>
      <c r="M59" s="7">
        <v>1704638.53</v>
      </c>
      <c r="N59" s="7">
        <v>1704638.53</v>
      </c>
      <c r="O59" s="7">
        <v>1704638.53</v>
      </c>
    </row>
    <row r="60" spans="1:15" ht="12.75" outlineLevel="2">
      <c r="A60" t="s">
        <v>461</v>
      </c>
      <c r="B60" t="s">
        <v>457</v>
      </c>
      <c r="C60" s="7">
        <v>3106437.66</v>
      </c>
      <c r="D60" s="7">
        <v>3106437.66</v>
      </c>
      <c r="E60" s="7">
        <v>3106437.66</v>
      </c>
      <c r="F60" s="7">
        <v>3106437.66</v>
      </c>
      <c r="G60" s="7">
        <v>3106437.66</v>
      </c>
      <c r="H60" s="7">
        <v>3106437.66</v>
      </c>
      <c r="I60" s="7">
        <v>3131844.1</v>
      </c>
      <c r="J60" s="7">
        <v>3131844.1</v>
      </c>
      <c r="K60" s="7">
        <v>3131844.1</v>
      </c>
      <c r="L60" s="7">
        <v>3131844.1</v>
      </c>
      <c r="M60" s="7">
        <v>3131844.1</v>
      </c>
      <c r="N60" s="7">
        <v>3131844.1</v>
      </c>
      <c r="O60" s="7">
        <v>3131844.1</v>
      </c>
    </row>
    <row r="61" spans="1:15" ht="12.75" outlineLevel="2">
      <c r="A61" t="s">
        <v>462</v>
      </c>
      <c r="B61" t="s">
        <v>457</v>
      </c>
      <c r="C61" s="7">
        <v>26757</v>
      </c>
      <c r="D61" s="7">
        <v>26757</v>
      </c>
      <c r="E61" s="7">
        <v>26757</v>
      </c>
      <c r="F61" s="7">
        <v>26757</v>
      </c>
      <c r="G61" s="7">
        <v>26757</v>
      </c>
      <c r="H61" s="7">
        <v>26757</v>
      </c>
      <c r="I61" s="7">
        <v>26757</v>
      </c>
      <c r="J61" s="7">
        <v>26757</v>
      </c>
      <c r="K61" s="7">
        <v>26757</v>
      </c>
      <c r="L61" s="7">
        <v>26757</v>
      </c>
      <c r="M61" s="7">
        <v>26757</v>
      </c>
      <c r="N61" s="7">
        <v>26757</v>
      </c>
      <c r="O61" s="7">
        <v>26757</v>
      </c>
    </row>
    <row r="62" spans="1:15" ht="12.75" outlineLevel="2">
      <c r="A62" t="s">
        <v>463</v>
      </c>
      <c r="B62" t="s">
        <v>457</v>
      </c>
      <c r="C62" s="7">
        <v>1839060</v>
      </c>
      <c r="D62" s="7">
        <v>1839060</v>
      </c>
      <c r="E62" s="7">
        <v>1839060</v>
      </c>
      <c r="F62" s="7">
        <v>1839060</v>
      </c>
      <c r="G62" s="7">
        <v>1839060</v>
      </c>
      <c r="H62" s="7">
        <v>1839060</v>
      </c>
      <c r="I62" s="7">
        <v>2201932.63</v>
      </c>
      <c r="J62" s="7">
        <v>2201932.63</v>
      </c>
      <c r="K62" s="7">
        <v>2201932.63</v>
      </c>
      <c r="L62" s="7">
        <v>2201932.63</v>
      </c>
      <c r="M62" s="7">
        <v>2201932.63</v>
      </c>
      <c r="N62" s="7">
        <v>2201932.63</v>
      </c>
      <c r="O62" s="7">
        <v>2201932.63</v>
      </c>
    </row>
    <row r="63" spans="1:15" ht="12.75" outlineLevel="2">
      <c r="A63" t="s">
        <v>464</v>
      </c>
      <c r="B63" t="s">
        <v>457</v>
      </c>
      <c r="C63" s="7">
        <v>5791056</v>
      </c>
      <c r="D63" s="7">
        <v>5791056</v>
      </c>
      <c r="E63" s="7">
        <v>5791056</v>
      </c>
      <c r="F63" s="7">
        <v>5791056</v>
      </c>
      <c r="G63" s="7">
        <v>5791056</v>
      </c>
      <c r="H63" s="7">
        <v>5791056</v>
      </c>
      <c r="I63" s="7">
        <v>5791956.36</v>
      </c>
      <c r="J63" s="7">
        <v>5791956.36</v>
      </c>
      <c r="K63" s="7">
        <v>5791956.36</v>
      </c>
      <c r="L63" s="7">
        <v>5791956.36</v>
      </c>
      <c r="M63" s="7">
        <v>5791956.36</v>
      </c>
      <c r="N63" s="7">
        <v>5791956.36</v>
      </c>
      <c r="O63" s="7">
        <v>5791956.36</v>
      </c>
    </row>
    <row r="64" spans="1:15" ht="12.75" outlineLevel="2">
      <c r="A64" t="s">
        <v>465</v>
      </c>
      <c r="B64" t="s">
        <v>457</v>
      </c>
      <c r="C64" s="7">
        <v>1600.14</v>
      </c>
      <c r="D64" s="7">
        <v>1600.14</v>
      </c>
      <c r="E64" s="7">
        <v>1600.14</v>
      </c>
      <c r="F64" s="7">
        <v>1600.14</v>
      </c>
      <c r="G64" s="7">
        <v>1600.14</v>
      </c>
      <c r="H64" s="7">
        <v>1600.14</v>
      </c>
      <c r="I64" s="7">
        <v>1600.14</v>
      </c>
      <c r="J64" s="7">
        <v>1600.14</v>
      </c>
      <c r="K64" s="7">
        <v>1600.14</v>
      </c>
      <c r="L64" s="7">
        <v>1600.14</v>
      </c>
      <c r="M64" s="7">
        <v>1600.14</v>
      </c>
      <c r="N64" s="7">
        <v>1600.14</v>
      </c>
      <c r="O64" s="7">
        <v>1600.14</v>
      </c>
    </row>
    <row r="65" spans="1:15" ht="12.75" outlineLevel="2">
      <c r="A65" t="s">
        <v>466</v>
      </c>
      <c r="B65" t="s">
        <v>457</v>
      </c>
      <c r="C65" s="7">
        <v>2655753.66</v>
      </c>
      <c r="D65" s="7">
        <v>2655753.66</v>
      </c>
      <c r="E65" s="7">
        <v>2655753.66</v>
      </c>
      <c r="F65" s="7">
        <v>2655753.66</v>
      </c>
      <c r="G65" s="7">
        <v>2655753.66</v>
      </c>
      <c r="H65" s="7">
        <v>2655753.66</v>
      </c>
      <c r="I65" s="7">
        <v>2655753.66</v>
      </c>
      <c r="J65" s="7">
        <v>2655753.66</v>
      </c>
      <c r="K65" s="7">
        <v>2655753.66</v>
      </c>
      <c r="L65" s="7">
        <v>2655753.66</v>
      </c>
      <c r="M65" s="7">
        <v>2655753.66</v>
      </c>
      <c r="N65" s="7">
        <v>2655753.66</v>
      </c>
      <c r="O65" s="7">
        <v>2655753.66</v>
      </c>
    </row>
    <row r="66" spans="1:15" ht="12.75" outlineLevel="2">
      <c r="A66" t="s">
        <v>467</v>
      </c>
      <c r="B66" t="s">
        <v>457</v>
      </c>
      <c r="C66" s="7">
        <v>6853524</v>
      </c>
      <c r="D66" s="7">
        <v>6853524</v>
      </c>
      <c r="E66" s="7">
        <v>6853524</v>
      </c>
      <c r="F66" s="7">
        <v>6853524</v>
      </c>
      <c r="G66" s="7">
        <v>6853524</v>
      </c>
      <c r="H66" s="7">
        <v>6853524</v>
      </c>
      <c r="I66" s="7">
        <v>6853524</v>
      </c>
      <c r="J66" s="7">
        <v>6853524</v>
      </c>
      <c r="K66" s="7">
        <v>6853524</v>
      </c>
      <c r="L66" s="7">
        <v>6853524</v>
      </c>
      <c r="M66" s="7">
        <v>6853524</v>
      </c>
      <c r="N66" s="7">
        <v>6853524</v>
      </c>
      <c r="O66" s="7">
        <v>6853524</v>
      </c>
    </row>
    <row r="67" spans="1:15" ht="12.75" outlineLevel="2">
      <c r="A67" t="s">
        <v>468</v>
      </c>
      <c r="B67" t="s">
        <v>457</v>
      </c>
      <c r="C67" s="7">
        <v>2626603</v>
      </c>
      <c r="D67" s="7">
        <v>2627005.07</v>
      </c>
      <c r="E67" s="7">
        <v>2633581.21</v>
      </c>
      <c r="F67" s="7">
        <v>2628251.91</v>
      </c>
      <c r="G67" s="7">
        <v>2628251.91</v>
      </c>
      <c r="H67" s="7">
        <v>2628251.91</v>
      </c>
      <c r="I67" s="7">
        <v>2629835.91</v>
      </c>
      <c r="J67" s="7">
        <v>2629835.91</v>
      </c>
      <c r="K67" s="7">
        <v>2629835.91</v>
      </c>
      <c r="L67" s="7">
        <v>2629835.91</v>
      </c>
      <c r="M67" s="7">
        <v>2629835.91</v>
      </c>
      <c r="N67" s="7">
        <v>2629835.91</v>
      </c>
      <c r="O67" s="7">
        <v>2629835.91</v>
      </c>
    </row>
    <row r="68" spans="1:15" ht="12.75" outlineLevel="2">
      <c r="A68" t="s">
        <v>469</v>
      </c>
      <c r="B68" t="s">
        <v>457</v>
      </c>
      <c r="C68" s="7">
        <v>2480999.68</v>
      </c>
      <c r="D68" s="7">
        <v>2480999.68</v>
      </c>
      <c r="E68" s="7">
        <v>2480999.68</v>
      </c>
      <c r="F68" s="7">
        <v>2480999.68</v>
      </c>
      <c r="G68" s="7">
        <v>2480999.68</v>
      </c>
      <c r="H68" s="7">
        <v>2480999.68</v>
      </c>
      <c r="I68" s="7">
        <v>2480999.68</v>
      </c>
      <c r="J68" s="7">
        <v>2480999.68</v>
      </c>
      <c r="K68" s="7">
        <v>2480999.68</v>
      </c>
      <c r="L68" s="7">
        <v>2480999.68</v>
      </c>
      <c r="M68" s="7">
        <v>2480999.68</v>
      </c>
      <c r="N68" s="7">
        <v>2480999.68</v>
      </c>
      <c r="O68" s="7">
        <v>2480999.68</v>
      </c>
    </row>
    <row r="69" spans="1:15" ht="12.75" outlineLevel="2">
      <c r="A69" t="s">
        <v>470</v>
      </c>
      <c r="B69" t="s">
        <v>457</v>
      </c>
      <c r="C69" s="7">
        <v>127741</v>
      </c>
      <c r="D69" s="7">
        <v>127741</v>
      </c>
      <c r="E69" s="7">
        <v>127741</v>
      </c>
      <c r="F69" s="7">
        <v>127741</v>
      </c>
      <c r="G69" s="7">
        <v>127741</v>
      </c>
      <c r="H69" s="7">
        <v>127741</v>
      </c>
      <c r="I69" s="7">
        <v>127741</v>
      </c>
      <c r="J69" s="7">
        <v>127741</v>
      </c>
      <c r="K69" s="7">
        <v>127741</v>
      </c>
      <c r="L69" s="7">
        <v>127741</v>
      </c>
      <c r="M69" s="7">
        <v>127741</v>
      </c>
      <c r="N69" s="7">
        <v>127741</v>
      </c>
      <c r="O69" s="7">
        <v>127741</v>
      </c>
    </row>
    <row r="70" spans="1:15" ht="12.75" outlineLevel="2">
      <c r="A70" t="s">
        <v>471</v>
      </c>
      <c r="B70" t="s">
        <v>457</v>
      </c>
      <c r="C70" s="7">
        <v>216109.44</v>
      </c>
      <c r="D70" s="7">
        <v>216109.44</v>
      </c>
      <c r="E70" s="7">
        <v>216109.44</v>
      </c>
      <c r="F70" s="7">
        <v>216109.44</v>
      </c>
      <c r="G70" s="7">
        <v>216109.44</v>
      </c>
      <c r="H70" s="7">
        <v>216109.44</v>
      </c>
      <c r="I70" s="7">
        <v>216109.44</v>
      </c>
      <c r="J70" s="7">
        <v>216109.44</v>
      </c>
      <c r="K70" s="7">
        <v>216109.44</v>
      </c>
      <c r="L70" s="7">
        <v>216109.44</v>
      </c>
      <c r="M70" s="7">
        <v>216109.44</v>
      </c>
      <c r="N70" s="7">
        <v>216109.44</v>
      </c>
      <c r="O70" s="7">
        <v>216109.44</v>
      </c>
    </row>
    <row r="71" spans="1:15" ht="12.75" outlineLevel="2">
      <c r="A71" t="s">
        <v>472</v>
      </c>
      <c r="B71" t="s">
        <v>457</v>
      </c>
      <c r="C71" s="7">
        <v>540584</v>
      </c>
      <c r="D71" s="7">
        <v>540584</v>
      </c>
      <c r="E71" s="7">
        <v>540584</v>
      </c>
      <c r="F71" s="7">
        <v>540584</v>
      </c>
      <c r="G71" s="7">
        <v>540584</v>
      </c>
      <c r="H71" s="7">
        <v>540584</v>
      </c>
      <c r="I71" s="7">
        <v>540584</v>
      </c>
      <c r="J71" s="7">
        <v>540584</v>
      </c>
      <c r="K71" s="7">
        <v>540584</v>
      </c>
      <c r="L71" s="7">
        <v>540584</v>
      </c>
      <c r="M71" s="7">
        <v>540584</v>
      </c>
      <c r="N71" s="7">
        <v>540584</v>
      </c>
      <c r="O71" s="7">
        <v>540584</v>
      </c>
    </row>
    <row r="72" spans="1:15" ht="12.75" outlineLevel="2">
      <c r="A72" t="s">
        <v>473</v>
      </c>
      <c r="B72" t="s">
        <v>457</v>
      </c>
      <c r="C72" s="7">
        <v>113414</v>
      </c>
      <c r="D72" s="7">
        <v>113414</v>
      </c>
      <c r="E72" s="7">
        <v>113414</v>
      </c>
      <c r="F72" s="7">
        <v>113414</v>
      </c>
      <c r="G72" s="7">
        <v>113414</v>
      </c>
      <c r="H72" s="7">
        <v>113414</v>
      </c>
      <c r="I72" s="7">
        <v>113414</v>
      </c>
      <c r="J72" s="7">
        <v>113414</v>
      </c>
      <c r="K72" s="7">
        <v>113414</v>
      </c>
      <c r="L72" s="7">
        <v>113414</v>
      </c>
      <c r="M72" s="7">
        <v>113414</v>
      </c>
      <c r="N72" s="7">
        <v>113414</v>
      </c>
      <c r="O72" s="7">
        <v>113414</v>
      </c>
    </row>
    <row r="73" spans="1:15" ht="12.75" outlineLevel="2">
      <c r="A73" t="s">
        <v>474</v>
      </c>
      <c r="B73" s="79" t="s">
        <v>457</v>
      </c>
      <c r="C73" s="7">
        <v>1828161</v>
      </c>
      <c r="D73" s="7">
        <v>1828161</v>
      </c>
      <c r="E73" s="7">
        <v>1828161</v>
      </c>
      <c r="F73" s="7">
        <v>1828161</v>
      </c>
      <c r="G73" s="7">
        <v>1828161</v>
      </c>
      <c r="H73" s="7">
        <v>1828161</v>
      </c>
      <c r="I73" s="7">
        <v>1828161</v>
      </c>
      <c r="J73" s="7">
        <v>1828161</v>
      </c>
      <c r="K73" s="7">
        <v>1828161</v>
      </c>
      <c r="L73" s="7">
        <v>1828161</v>
      </c>
      <c r="M73" s="7">
        <v>1828161</v>
      </c>
      <c r="N73" s="7">
        <v>1828161</v>
      </c>
      <c r="O73" s="7">
        <v>1828161</v>
      </c>
    </row>
    <row r="74" spans="1:15" ht="12.75" outlineLevel="2">
      <c r="A74" t="s">
        <v>475</v>
      </c>
      <c r="B74" s="79" t="s">
        <v>457</v>
      </c>
      <c r="C74" s="7">
        <v>739473</v>
      </c>
      <c r="D74" s="7">
        <v>739473</v>
      </c>
      <c r="E74" s="7">
        <v>739473</v>
      </c>
      <c r="F74" s="7">
        <v>739473</v>
      </c>
      <c r="G74" s="7">
        <v>739473</v>
      </c>
      <c r="H74" s="7">
        <v>739473</v>
      </c>
      <c r="I74" s="7">
        <v>739473</v>
      </c>
      <c r="J74" s="7">
        <v>739473</v>
      </c>
      <c r="K74" s="7">
        <v>739473</v>
      </c>
      <c r="L74" s="7">
        <v>739473</v>
      </c>
      <c r="M74" s="7">
        <v>739473</v>
      </c>
      <c r="N74" s="7">
        <v>739473</v>
      </c>
      <c r="O74" s="7">
        <v>739473</v>
      </c>
    </row>
    <row r="75" spans="2:15" ht="12.75" outlineLevel="1">
      <c r="B75" s="75" t="s">
        <v>476</v>
      </c>
      <c r="C75" s="7">
        <v>30439225.76</v>
      </c>
      <c r="D75" s="7">
        <v>30439627.830000002</v>
      </c>
      <c r="E75" s="7">
        <v>30446203.970000003</v>
      </c>
      <c r="F75" s="7">
        <v>30497070.32</v>
      </c>
      <c r="G75" s="7">
        <v>30497070.32</v>
      </c>
      <c r="H75" s="7">
        <v>30497070.32</v>
      </c>
      <c r="I75" s="7">
        <v>31793457.270000003</v>
      </c>
      <c r="J75" s="7">
        <v>31793457.270000003</v>
      </c>
      <c r="K75" s="7">
        <v>31793457.270000003</v>
      </c>
      <c r="L75" s="7">
        <v>31793457.270000003</v>
      </c>
      <c r="M75" s="7">
        <v>31793457.270000003</v>
      </c>
      <c r="N75" s="7">
        <v>31793457.270000003</v>
      </c>
      <c r="O75" s="7">
        <v>31793457.270000003</v>
      </c>
    </row>
    <row r="76" spans="1:15" ht="12.75" outlineLevel="2">
      <c r="A76" t="s">
        <v>477</v>
      </c>
      <c r="B76" s="80" t="s">
        <v>478</v>
      </c>
      <c r="C76" s="7">
        <v>89772.22</v>
      </c>
      <c r="D76" s="7">
        <v>89772.22</v>
      </c>
      <c r="E76" s="7">
        <v>89772.22</v>
      </c>
      <c r="F76" s="7">
        <v>89772.22</v>
      </c>
      <c r="G76" s="7">
        <v>89772.22</v>
      </c>
      <c r="H76" s="7">
        <v>89772.22</v>
      </c>
      <c r="I76" s="7">
        <v>89772.22</v>
      </c>
      <c r="J76" s="7">
        <v>89772.22</v>
      </c>
      <c r="K76" s="7">
        <v>89772.22</v>
      </c>
      <c r="L76" s="7">
        <v>89772.22</v>
      </c>
      <c r="M76" s="7">
        <v>89772.22</v>
      </c>
      <c r="N76" s="7">
        <v>89772.22</v>
      </c>
      <c r="O76" s="7">
        <v>89772.22</v>
      </c>
    </row>
    <row r="77" spans="1:15" ht="12.75" outlineLevel="2">
      <c r="A77" t="s">
        <v>479</v>
      </c>
      <c r="B77" s="80" t="s">
        <v>478</v>
      </c>
      <c r="C77" s="7">
        <v>5211523.48</v>
      </c>
      <c r="D77" s="7">
        <v>5228514.73</v>
      </c>
      <c r="E77" s="7">
        <v>5349200.53</v>
      </c>
      <c r="F77" s="7">
        <v>5407937.58</v>
      </c>
      <c r="G77" s="7">
        <v>5053471.11</v>
      </c>
      <c r="H77" s="7">
        <v>5087767.97</v>
      </c>
      <c r="I77" s="7">
        <v>5111952.59</v>
      </c>
      <c r="J77" s="7">
        <v>5174124.53</v>
      </c>
      <c r="K77" s="7">
        <v>5218784.59</v>
      </c>
      <c r="L77" s="7">
        <v>5276600.68</v>
      </c>
      <c r="M77" s="7">
        <v>5325905.44</v>
      </c>
      <c r="N77" s="7">
        <v>5395141.28</v>
      </c>
      <c r="O77" s="7">
        <v>5432610.5</v>
      </c>
    </row>
    <row r="78" spans="1:15" ht="12.75" outlineLevel="2">
      <c r="A78" t="s">
        <v>480</v>
      </c>
      <c r="B78" s="80" t="s">
        <v>478</v>
      </c>
      <c r="C78" s="7">
        <v>1041984.12</v>
      </c>
      <c r="D78" s="7">
        <v>1041984.12</v>
      </c>
      <c r="E78" s="7">
        <v>1041984.12</v>
      </c>
      <c r="F78" s="7">
        <v>1041984.12</v>
      </c>
      <c r="G78" s="7">
        <v>1041984.12</v>
      </c>
      <c r="H78" s="7">
        <v>1041984.12</v>
      </c>
      <c r="I78" s="7">
        <v>1041984.12</v>
      </c>
      <c r="J78" s="7">
        <v>1041984.12</v>
      </c>
      <c r="K78" s="7">
        <v>1041984.12</v>
      </c>
      <c r="L78" s="7">
        <v>1041984.12</v>
      </c>
      <c r="M78" s="7">
        <v>1041984.12</v>
      </c>
      <c r="N78" s="7">
        <v>1041984.12</v>
      </c>
      <c r="O78" s="7">
        <v>1041984.12</v>
      </c>
    </row>
    <row r="79" spans="1:15" ht="12.75" outlineLevel="2">
      <c r="A79" t="s">
        <v>481</v>
      </c>
      <c r="B79" s="80" t="s">
        <v>478</v>
      </c>
      <c r="C79" s="7">
        <v>12155088.64</v>
      </c>
      <c r="D79" s="7">
        <v>12155088.64</v>
      </c>
      <c r="E79" s="7">
        <v>12155088.64</v>
      </c>
      <c r="F79" s="7">
        <v>12155088.64</v>
      </c>
      <c r="G79" s="7">
        <v>12155088.64</v>
      </c>
      <c r="H79" s="7">
        <v>12155088.64</v>
      </c>
      <c r="I79" s="7">
        <v>12155088.64</v>
      </c>
      <c r="J79" s="7">
        <v>12155088.64</v>
      </c>
      <c r="K79" s="7">
        <v>12155088.64</v>
      </c>
      <c r="L79" s="7">
        <v>12155088.64</v>
      </c>
      <c r="M79" s="7">
        <v>12155088.64</v>
      </c>
      <c r="N79" s="7">
        <v>12155088.64</v>
      </c>
      <c r="O79" s="7">
        <v>12155088.64</v>
      </c>
    </row>
    <row r="80" spans="1:15" ht="12.75" outlineLevel="2">
      <c r="A80" t="s">
        <v>482</v>
      </c>
      <c r="B80" s="82" t="s">
        <v>478</v>
      </c>
      <c r="C80" s="7">
        <v>1514343</v>
      </c>
      <c r="D80" s="7">
        <v>1514343</v>
      </c>
      <c r="E80" s="7">
        <v>1514343</v>
      </c>
      <c r="F80" s="7">
        <v>1514343</v>
      </c>
      <c r="G80" s="7">
        <v>1514343</v>
      </c>
      <c r="H80" s="7">
        <v>1514343</v>
      </c>
      <c r="I80" s="7">
        <v>1514343</v>
      </c>
      <c r="J80" s="7">
        <v>1514343</v>
      </c>
      <c r="K80" s="7">
        <v>1514343</v>
      </c>
      <c r="L80" s="7">
        <v>1514343</v>
      </c>
      <c r="M80" s="7">
        <v>1514343</v>
      </c>
      <c r="N80" s="7">
        <v>1514343</v>
      </c>
      <c r="O80" s="7">
        <v>1514343</v>
      </c>
    </row>
    <row r="81" spans="1:15" ht="12.75" outlineLevel="2">
      <c r="A81" t="s">
        <v>483</v>
      </c>
      <c r="B81" s="82" t="s">
        <v>478</v>
      </c>
      <c r="C81" s="7">
        <v>14949264</v>
      </c>
      <c r="D81" s="7">
        <v>14949264</v>
      </c>
      <c r="E81" s="7">
        <v>14949264</v>
      </c>
      <c r="F81" s="7">
        <v>14949264</v>
      </c>
      <c r="G81" s="7">
        <v>14949264</v>
      </c>
      <c r="H81" s="7">
        <v>14949264</v>
      </c>
      <c r="I81" s="7">
        <v>14949264</v>
      </c>
      <c r="J81" s="7">
        <v>14949264</v>
      </c>
      <c r="K81" s="7">
        <v>14949264</v>
      </c>
      <c r="L81" s="7">
        <v>14949264</v>
      </c>
      <c r="M81" s="7">
        <v>14949264</v>
      </c>
      <c r="N81" s="7">
        <v>14949264</v>
      </c>
      <c r="O81" s="7">
        <v>14949264</v>
      </c>
    </row>
    <row r="82" spans="1:15" ht="12.75" outlineLevel="2">
      <c r="A82" t="s">
        <v>484</v>
      </c>
      <c r="B82" s="82" t="s">
        <v>478</v>
      </c>
      <c r="C82" s="7">
        <v>34010042.18</v>
      </c>
      <c r="D82" s="7">
        <v>34010038.9</v>
      </c>
      <c r="E82" s="7">
        <v>34010044.86</v>
      </c>
      <c r="F82" s="7">
        <v>34010047.7</v>
      </c>
      <c r="G82" s="7">
        <v>34007298.77</v>
      </c>
      <c r="H82" s="7">
        <v>34007299.09</v>
      </c>
      <c r="I82" s="7">
        <v>34007299.09</v>
      </c>
      <c r="J82" s="7">
        <v>34007299.09</v>
      </c>
      <c r="K82" s="7">
        <v>34007299.09</v>
      </c>
      <c r="L82" s="7">
        <v>34007299.09</v>
      </c>
      <c r="M82" s="7">
        <v>34007299.09</v>
      </c>
      <c r="N82" s="7">
        <v>34007299.09</v>
      </c>
      <c r="O82" s="7">
        <v>34007299.09</v>
      </c>
    </row>
    <row r="83" spans="1:15" ht="12.75" outlineLevel="2">
      <c r="A83" t="s">
        <v>485</v>
      </c>
      <c r="B83" s="82" t="s">
        <v>478</v>
      </c>
      <c r="C83" s="7">
        <v>17466181.89</v>
      </c>
      <c r="D83" s="7">
        <v>17466181.89</v>
      </c>
      <c r="E83" s="7">
        <v>17466181.89</v>
      </c>
      <c r="F83" s="7">
        <v>17466181.89</v>
      </c>
      <c r="G83" s="7">
        <v>17466181.89</v>
      </c>
      <c r="H83" s="7">
        <v>17466181.89</v>
      </c>
      <c r="I83" s="7">
        <v>17466181.89</v>
      </c>
      <c r="J83" s="7">
        <v>17466181.89</v>
      </c>
      <c r="K83" s="7">
        <v>17466181.89</v>
      </c>
      <c r="L83" s="7">
        <v>17466181.89</v>
      </c>
      <c r="M83" s="7">
        <v>17466181.89</v>
      </c>
      <c r="N83" s="7">
        <v>17466181.89</v>
      </c>
      <c r="O83" s="7">
        <v>17466181.89</v>
      </c>
    </row>
    <row r="84" spans="1:15" ht="12.75" outlineLevel="2">
      <c r="A84" t="s">
        <v>486</v>
      </c>
      <c r="B84" s="82" t="s">
        <v>478</v>
      </c>
      <c r="C84" s="7">
        <v>18526990.76</v>
      </c>
      <c r="D84" s="7">
        <v>18526990.76</v>
      </c>
      <c r="E84" s="7">
        <v>18526990.76</v>
      </c>
      <c r="F84" s="7">
        <v>18530259.17</v>
      </c>
      <c r="G84" s="7">
        <v>18530259.17</v>
      </c>
      <c r="H84" s="7">
        <v>18530259.17</v>
      </c>
      <c r="I84" s="7">
        <v>18530259.17</v>
      </c>
      <c r="J84" s="7">
        <v>18530259.17</v>
      </c>
      <c r="K84" s="7">
        <v>18530259.17</v>
      </c>
      <c r="L84" s="7">
        <v>18530259.17</v>
      </c>
      <c r="M84" s="7">
        <v>18530259.17</v>
      </c>
      <c r="N84" s="7">
        <v>18530259.17</v>
      </c>
      <c r="O84" s="7">
        <v>18530259.17</v>
      </c>
    </row>
    <row r="85" spans="1:15" ht="12.75" outlineLevel="2">
      <c r="A85" t="s">
        <v>487</v>
      </c>
      <c r="B85" s="82" t="s">
        <v>478</v>
      </c>
      <c r="C85" s="7">
        <v>68219224.49</v>
      </c>
      <c r="D85" s="7">
        <v>68211129.76</v>
      </c>
      <c r="E85" s="7">
        <v>68212328.15</v>
      </c>
      <c r="F85" s="7">
        <v>68221196.47</v>
      </c>
      <c r="G85" s="7">
        <v>68221196.47</v>
      </c>
      <c r="H85" s="7">
        <v>68221301.51</v>
      </c>
      <c r="I85" s="7">
        <v>68221301.51</v>
      </c>
      <c r="J85" s="7">
        <v>68221301.51</v>
      </c>
      <c r="K85" s="7">
        <v>68221301.51</v>
      </c>
      <c r="L85" s="7">
        <v>68221301.51</v>
      </c>
      <c r="M85" s="7">
        <v>68221301.51</v>
      </c>
      <c r="N85" s="7">
        <v>68221301.51</v>
      </c>
      <c r="O85" s="7">
        <v>68221301.51</v>
      </c>
    </row>
    <row r="86" spans="1:15" ht="12.75" outlineLevel="2">
      <c r="A86" t="s">
        <v>488</v>
      </c>
      <c r="B86" s="82" t="s">
        <v>478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</row>
    <row r="87" spans="1:15" ht="12.75" outlineLevel="2">
      <c r="A87" t="s">
        <v>489</v>
      </c>
      <c r="B87" s="82" t="s">
        <v>478</v>
      </c>
      <c r="C87" s="7">
        <v>3661168.1</v>
      </c>
      <c r="D87" s="7">
        <v>3661168.1</v>
      </c>
      <c r="E87" s="7">
        <v>3661168.1</v>
      </c>
      <c r="F87" s="7">
        <v>3661168.1</v>
      </c>
      <c r="G87" s="7">
        <v>3661168.1</v>
      </c>
      <c r="H87" s="7">
        <v>3661168.1</v>
      </c>
      <c r="I87" s="7">
        <v>3661168.1</v>
      </c>
      <c r="J87" s="7">
        <v>3661168.1</v>
      </c>
      <c r="K87" s="7">
        <v>3661168.1</v>
      </c>
      <c r="L87" s="7">
        <v>3661168.1</v>
      </c>
      <c r="M87" s="7">
        <v>3661168.1</v>
      </c>
      <c r="N87" s="7">
        <v>3661168.1</v>
      </c>
      <c r="O87" s="7">
        <v>3661168.1</v>
      </c>
    </row>
    <row r="88" spans="1:15" ht="12.75" outlineLevel="2">
      <c r="A88" t="s">
        <v>490</v>
      </c>
      <c r="B88" s="82" t="s">
        <v>478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</row>
    <row r="89" spans="2:15" ht="12.75" outlineLevel="1">
      <c r="B89" s="9" t="s">
        <v>491</v>
      </c>
      <c r="C89" s="7">
        <v>176845582.88</v>
      </c>
      <c r="D89" s="7">
        <v>176854476.12</v>
      </c>
      <c r="E89" s="7">
        <v>176976366.27</v>
      </c>
      <c r="F89" s="7">
        <v>177047242.89000002</v>
      </c>
      <c r="G89" s="7">
        <v>176690027.49</v>
      </c>
      <c r="H89" s="7">
        <v>176724429.71</v>
      </c>
      <c r="I89" s="7">
        <v>176748614.33</v>
      </c>
      <c r="J89" s="7">
        <v>176810786.27</v>
      </c>
      <c r="K89" s="7">
        <v>176855446.33</v>
      </c>
      <c r="L89" s="7">
        <v>176913262.42</v>
      </c>
      <c r="M89" s="7">
        <v>176962567.18</v>
      </c>
      <c r="N89" s="7">
        <v>177031803.02</v>
      </c>
      <c r="O89" s="7">
        <v>177069272.24</v>
      </c>
    </row>
    <row r="90" spans="1:15" ht="12.75" outlineLevel="2">
      <c r="A90" t="s">
        <v>492</v>
      </c>
      <c r="B90" t="s">
        <v>493</v>
      </c>
      <c r="C90" s="7">
        <v>77987.22</v>
      </c>
      <c r="D90" s="7">
        <v>77987.22</v>
      </c>
      <c r="E90" s="7">
        <v>77987.22</v>
      </c>
      <c r="F90" s="7">
        <v>77987.22</v>
      </c>
      <c r="G90" s="7">
        <v>76386.44</v>
      </c>
      <c r="H90" s="7">
        <v>76386.44</v>
      </c>
      <c r="I90" s="7">
        <v>76386.44</v>
      </c>
      <c r="J90" s="7">
        <v>76386.44</v>
      </c>
      <c r="K90" s="7">
        <v>76386.44</v>
      </c>
      <c r="L90" s="7">
        <v>76386.44</v>
      </c>
      <c r="M90" s="7">
        <v>76386.44</v>
      </c>
      <c r="N90" s="7">
        <v>76386.44</v>
      </c>
      <c r="O90" s="7">
        <v>76386.44</v>
      </c>
    </row>
    <row r="91" spans="1:15" ht="12.75" outlineLevel="2">
      <c r="A91" t="s">
        <v>494</v>
      </c>
      <c r="B91" t="s">
        <v>493</v>
      </c>
      <c r="C91" s="7">
        <v>1657411.67</v>
      </c>
      <c r="D91" s="7">
        <v>1693191.37</v>
      </c>
      <c r="E91" s="7">
        <v>1711000.37</v>
      </c>
      <c r="F91" s="7">
        <v>1721269.97</v>
      </c>
      <c r="G91" s="7">
        <v>1722975.24</v>
      </c>
      <c r="H91" s="7">
        <v>1733927.94</v>
      </c>
      <c r="I91" s="7">
        <v>1744416.44</v>
      </c>
      <c r="J91" s="7">
        <v>1752737.94</v>
      </c>
      <c r="K91" s="7">
        <v>1765803.74</v>
      </c>
      <c r="L91" s="7">
        <v>1766586.94</v>
      </c>
      <c r="M91" s="7">
        <v>1770723.01</v>
      </c>
      <c r="N91" s="7">
        <v>1771381.91</v>
      </c>
      <c r="O91" s="7">
        <v>1772785.32</v>
      </c>
    </row>
    <row r="92" spans="1:15" ht="12.75" outlineLevel="2">
      <c r="A92" t="s">
        <v>495</v>
      </c>
      <c r="B92" t="s">
        <v>493</v>
      </c>
      <c r="C92" s="7">
        <v>49372</v>
      </c>
      <c r="D92" s="7">
        <v>49372</v>
      </c>
      <c r="E92" s="7">
        <v>49372</v>
      </c>
      <c r="F92" s="7">
        <v>49372</v>
      </c>
      <c r="G92" s="7">
        <v>49372</v>
      </c>
      <c r="H92" s="7">
        <v>49372</v>
      </c>
      <c r="I92" s="7">
        <v>49372</v>
      </c>
      <c r="J92" s="7">
        <v>49372</v>
      </c>
      <c r="K92" s="7">
        <v>49372</v>
      </c>
      <c r="L92" s="7">
        <v>49372</v>
      </c>
      <c r="M92" s="7">
        <v>49372</v>
      </c>
      <c r="N92" s="7">
        <v>49372</v>
      </c>
      <c r="O92" s="7">
        <v>49372</v>
      </c>
    </row>
    <row r="93" spans="1:15" ht="12.75" outlineLevel="2">
      <c r="A93" t="s">
        <v>496</v>
      </c>
      <c r="B93" t="s">
        <v>493</v>
      </c>
      <c r="C93" s="7">
        <v>383463493.74</v>
      </c>
      <c r="D93" s="7">
        <v>384211332.8</v>
      </c>
      <c r="E93" s="7">
        <v>383011197.72</v>
      </c>
      <c r="F93" s="7">
        <v>385748357.28</v>
      </c>
      <c r="G93" s="7">
        <v>386174579.35</v>
      </c>
      <c r="H93" s="7">
        <v>386919832.67</v>
      </c>
      <c r="I93" s="7">
        <v>388588732.87</v>
      </c>
      <c r="J93" s="7">
        <v>389567316.64</v>
      </c>
      <c r="K93" s="7">
        <v>390398179.05</v>
      </c>
      <c r="L93" s="7">
        <v>392006103.03</v>
      </c>
      <c r="M93" s="7">
        <v>393475112.31</v>
      </c>
      <c r="N93" s="7">
        <v>394415991.05</v>
      </c>
      <c r="O93" s="7">
        <v>395181500.25</v>
      </c>
    </row>
    <row r="94" spans="1:15" ht="12.75" outlineLevel="2">
      <c r="A94" t="s">
        <v>497</v>
      </c>
      <c r="B94" t="s">
        <v>493</v>
      </c>
      <c r="C94" s="7">
        <v>302944535.14</v>
      </c>
      <c r="D94" s="7">
        <v>305931427.81</v>
      </c>
      <c r="E94" s="7">
        <v>307176277.14</v>
      </c>
      <c r="F94" s="7">
        <v>312836338.54</v>
      </c>
      <c r="G94" s="7">
        <v>315334756.09</v>
      </c>
      <c r="H94" s="7">
        <v>318982701.99</v>
      </c>
      <c r="I94" s="7">
        <v>320253406.83</v>
      </c>
      <c r="J94" s="7">
        <v>320943365.25</v>
      </c>
      <c r="K94" s="7">
        <v>321651293.39</v>
      </c>
      <c r="L94" s="7">
        <v>323163975.76</v>
      </c>
      <c r="M94" s="7">
        <v>324558564.85</v>
      </c>
      <c r="N94" s="7">
        <v>329251627.92</v>
      </c>
      <c r="O94" s="7">
        <v>334587907.41</v>
      </c>
    </row>
    <row r="95" spans="1:15" ht="12.75" outlineLevel="2">
      <c r="A95" t="s">
        <v>498</v>
      </c>
      <c r="B95" t="s">
        <v>493</v>
      </c>
      <c r="C95" s="7">
        <v>466255.67</v>
      </c>
      <c r="D95" s="7">
        <v>466255.67</v>
      </c>
      <c r="E95" s="7">
        <v>466255.67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</row>
    <row r="96" spans="1:15" ht="12.75" outlineLevel="2">
      <c r="A96" t="s">
        <v>499</v>
      </c>
      <c r="B96" t="s">
        <v>493</v>
      </c>
      <c r="C96" s="7">
        <v>2929618</v>
      </c>
      <c r="D96" s="7">
        <v>2929618</v>
      </c>
      <c r="E96" s="7">
        <v>2941527.09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</row>
    <row r="97" spans="1:15" ht="12.75" outlineLevel="2">
      <c r="A97" t="s">
        <v>500</v>
      </c>
      <c r="B97" t="s">
        <v>493</v>
      </c>
      <c r="C97" s="7">
        <v>818380</v>
      </c>
      <c r="D97" s="7">
        <v>818380</v>
      </c>
      <c r="E97" s="7">
        <v>818380</v>
      </c>
      <c r="F97" s="7">
        <v>818380</v>
      </c>
      <c r="G97" s="7">
        <v>818380</v>
      </c>
      <c r="H97" s="7">
        <v>818380</v>
      </c>
      <c r="I97" s="7">
        <v>818380</v>
      </c>
      <c r="J97" s="7">
        <v>818380</v>
      </c>
      <c r="K97" s="7">
        <v>818380</v>
      </c>
      <c r="L97" s="7">
        <v>818380</v>
      </c>
      <c r="M97" s="7">
        <v>818380</v>
      </c>
      <c r="N97" s="7">
        <v>818380</v>
      </c>
      <c r="O97" s="7">
        <v>818380</v>
      </c>
    </row>
    <row r="98" spans="1:15" ht="12.75" outlineLevel="2">
      <c r="A98" t="s">
        <v>501</v>
      </c>
      <c r="B98" t="s">
        <v>493</v>
      </c>
      <c r="C98" s="7">
        <v>15159887.13</v>
      </c>
      <c r="D98" s="7">
        <v>15286102.88</v>
      </c>
      <c r="E98" s="7">
        <v>15350598.89</v>
      </c>
      <c r="F98" s="7">
        <v>15430217.75</v>
      </c>
      <c r="G98" s="7">
        <v>15607284.73</v>
      </c>
      <c r="H98" s="7">
        <v>15713539.34</v>
      </c>
      <c r="I98" s="7">
        <v>15733323.31</v>
      </c>
      <c r="J98" s="7">
        <v>15768113.23</v>
      </c>
      <c r="K98" s="7">
        <v>15774146.23</v>
      </c>
      <c r="L98" s="7">
        <v>16143743.13</v>
      </c>
      <c r="M98" s="7">
        <v>16248147.09</v>
      </c>
      <c r="N98" s="7">
        <v>16396111.3</v>
      </c>
      <c r="O98" s="7">
        <v>16463008.82</v>
      </c>
    </row>
    <row r="99" spans="1:15" ht="12.75" outlineLevel="2">
      <c r="A99" t="s">
        <v>502</v>
      </c>
      <c r="B99" t="s">
        <v>493</v>
      </c>
      <c r="C99" s="7">
        <v>903193.73</v>
      </c>
      <c r="D99" s="7">
        <v>903193.73</v>
      </c>
      <c r="E99" s="7">
        <v>904746.74</v>
      </c>
      <c r="F99" s="7">
        <v>905391.69</v>
      </c>
      <c r="G99" s="7">
        <v>905391.69</v>
      </c>
      <c r="H99" s="7">
        <v>905391.69</v>
      </c>
      <c r="I99" s="7">
        <v>905391.69</v>
      </c>
      <c r="J99" s="7">
        <v>905391.69</v>
      </c>
      <c r="K99" s="7">
        <v>905391.69</v>
      </c>
      <c r="L99" s="7">
        <v>905391.69</v>
      </c>
      <c r="M99" s="7">
        <v>905391.69</v>
      </c>
      <c r="N99" s="7">
        <v>905391.69</v>
      </c>
      <c r="O99" s="7">
        <v>905391.69</v>
      </c>
    </row>
    <row r="100" spans="1:15" ht="12.75" outlineLevel="2">
      <c r="A100" t="s">
        <v>503</v>
      </c>
      <c r="B100" t="s">
        <v>493</v>
      </c>
      <c r="C100" s="7">
        <v>471511069.13</v>
      </c>
      <c r="D100" s="7">
        <v>473542901.49</v>
      </c>
      <c r="E100" s="7">
        <v>475434040.12</v>
      </c>
      <c r="F100" s="7">
        <v>478278878.33</v>
      </c>
      <c r="G100" s="7">
        <v>479217122.2</v>
      </c>
      <c r="H100" s="7">
        <v>480449664.51</v>
      </c>
      <c r="I100" s="7">
        <v>481204894.42</v>
      </c>
      <c r="J100" s="7">
        <v>482526432.8</v>
      </c>
      <c r="K100" s="7">
        <v>484143264.04</v>
      </c>
      <c r="L100" s="7">
        <v>485477613.98</v>
      </c>
      <c r="M100" s="7">
        <v>486719567.46</v>
      </c>
      <c r="N100" s="7">
        <v>488100380.42</v>
      </c>
      <c r="O100" s="7">
        <v>489537354.64</v>
      </c>
    </row>
    <row r="101" spans="1:15" ht="12.75" outlineLevel="2">
      <c r="A101" t="s">
        <v>504</v>
      </c>
      <c r="B101" t="s">
        <v>493</v>
      </c>
      <c r="C101" s="7">
        <v>47407536.37</v>
      </c>
      <c r="D101" s="7">
        <v>47080255.97</v>
      </c>
      <c r="E101" s="7">
        <v>47056653.38</v>
      </c>
      <c r="F101" s="7">
        <v>49475916.32</v>
      </c>
      <c r="G101" s="7">
        <v>49212731.69</v>
      </c>
      <c r="H101" s="7">
        <v>49318183.95</v>
      </c>
      <c r="I101" s="7">
        <v>49475750.74</v>
      </c>
      <c r="J101" s="7">
        <v>50637370</v>
      </c>
      <c r="K101" s="7">
        <v>51588776.07</v>
      </c>
      <c r="L101" s="7">
        <v>51989955.46</v>
      </c>
      <c r="M101" s="7">
        <v>53329126.9</v>
      </c>
      <c r="N101" s="7">
        <v>53786442.58</v>
      </c>
      <c r="O101" s="7">
        <v>53960132.26</v>
      </c>
    </row>
    <row r="102" spans="1:15" ht="12.75" outlineLevel="2">
      <c r="A102" t="s">
        <v>505</v>
      </c>
      <c r="B102" t="s">
        <v>493</v>
      </c>
      <c r="C102" s="7">
        <v>507007</v>
      </c>
      <c r="D102" s="7">
        <v>507007</v>
      </c>
      <c r="E102" s="7">
        <v>507007</v>
      </c>
      <c r="F102" s="7">
        <v>507007</v>
      </c>
      <c r="G102" s="7">
        <v>507007</v>
      </c>
      <c r="H102" s="7">
        <v>507007</v>
      </c>
      <c r="I102" s="7">
        <v>507007</v>
      </c>
      <c r="J102" s="7">
        <v>507007</v>
      </c>
      <c r="K102" s="7">
        <v>507007</v>
      </c>
      <c r="L102" s="7">
        <v>507007</v>
      </c>
      <c r="M102" s="7">
        <v>507007</v>
      </c>
      <c r="N102" s="7">
        <v>507007</v>
      </c>
      <c r="O102" s="7">
        <v>507007</v>
      </c>
    </row>
    <row r="103" spans="1:15" ht="12.75" outlineLevel="2">
      <c r="A103" t="s">
        <v>506</v>
      </c>
      <c r="B103" t="s">
        <v>493</v>
      </c>
      <c r="C103" s="7">
        <v>8534809.03</v>
      </c>
      <c r="D103" s="7">
        <v>9516647.5</v>
      </c>
      <c r="E103" s="7">
        <v>10547547.28</v>
      </c>
      <c r="F103" s="7">
        <v>6506810.68</v>
      </c>
      <c r="G103" s="7">
        <v>7220464.52</v>
      </c>
      <c r="H103" s="7">
        <v>7318974.96</v>
      </c>
      <c r="I103" s="7">
        <v>7808159</v>
      </c>
      <c r="J103" s="7">
        <v>9220083.26</v>
      </c>
      <c r="K103" s="7">
        <v>10037707.37</v>
      </c>
      <c r="L103" s="7">
        <v>10051933.84</v>
      </c>
      <c r="M103" s="7">
        <v>10313496.27</v>
      </c>
      <c r="N103" s="7">
        <v>10386251.88</v>
      </c>
      <c r="O103" s="7">
        <v>10386251.88</v>
      </c>
    </row>
    <row r="104" spans="1:15" ht="12.75" outlineLevel="2">
      <c r="A104" t="s">
        <v>507</v>
      </c>
      <c r="B104" t="s">
        <v>493</v>
      </c>
      <c r="C104" s="7">
        <v>64080012.17</v>
      </c>
      <c r="D104" s="7">
        <v>64016996.8</v>
      </c>
      <c r="E104" s="7">
        <v>64066227.59</v>
      </c>
      <c r="F104" s="7">
        <v>64105042.69</v>
      </c>
      <c r="G104" s="7">
        <v>63988868.73</v>
      </c>
      <c r="H104" s="7">
        <v>63965158.19</v>
      </c>
      <c r="I104" s="7">
        <v>63965106.31</v>
      </c>
      <c r="J104" s="7">
        <v>63650662.7</v>
      </c>
      <c r="K104" s="7">
        <v>63593617.09</v>
      </c>
      <c r="L104" s="7">
        <v>63522499.81</v>
      </c>
      <c r="M104" s="7">
        <v>63399088.88</v>
      </c>
      <c r="N104" s="7">
        <v>63245258.84</v>
      </c>
      <c r="O104" s="7">
        <v>63065756.99</v>
      </c>
    </row>
    <row r="105" spans="1:15" ht="12.75" outlineLevel="2">
      <c r="A105" t="s">
        <v>508</v>
      </c>
      <c r="B105" t="s">
        <v>493</v>
      </c>
      <c r="C105" s="7">
        <v>431026.12</v>
      </c>
      <c r="D105" s="7">
        <v>439707.65</v>
      </c>
      <c r="E105" s="7">
        <v>458800.97</v>
      </c>
      <c r="F105" s="7">
        <v>478620.22</v>
      </c>
      <c r="G105" s="7">
        <v>465561.09</v>
      </c>
      <c r="H105" s="7">
        <v>467672.72</v>
      </c>
      <c r="I105" s="7">
        <v>468970.03</v>
      </c>
      <c r="J105" s="7">
        <v>471007.8</v>
      </c>
      <c r="K105" s="7">
        <v>473758.31</v>
      </c>
      <c r="L105" s="7">
        <v>474355.25</v>
      </c>
      <c r="M105" s="7">
        <v>476664.73</v>
      </c>
      <c r="N105" s="7">
        <v>478181.29</v>
      </c>
      <c r="O105" s="7">
        <v>485705.89</v>
      </c>
    </row>
    <row r="106" spans="1:15" ht="12.75" outlineLevel="2">
      <c r="A106" t="s">
        <v>509</v>
      </c>
      <c r="B106" t="s">
        <v>493</v>
      </c>
      <c r="C106" s="7">
        <v>1071959.31</v>
      </c>
      <c r="D106" s="7">
        <v>1464170.58</v>
      </c>
      <c r="E106" s="7">
        <v>2013953.96</v>
      </c>
      <c r="F106" s="7">
        <v>757726.17</v>
      </c>
      <c r="G106" s="7">
        <v>1685320.52</v>
      </c>
      <c r="H106" s="7">
        <v>1679625.45</v>
      </c>
      <c r="I106" s="7">
        <v>2126567.9</v>
      </c>
      <c r="J106" s="7">
        <v>2626944.27</v>
      </c>
      <c r="K106" s="7">
        <v>2696947.87</v>
      </c>
      <c r="L106" s="7">
        <v>2735436.69</v>
      </c>
      <c r="M106" s="7">
        <v>2735436.69</v>
      </c>
      <c r="N106" s="7">
        <v>2735436.69</v>
      </c>
      <c r="O106" s="7">
        <v>2735436.69</v>
      </c>
    </row>
    <row r="107" spans="1:15" ht="12.75" outlineLevel="2">
      <c r="A107" t="s">
        <v>510</v>
      </c>
      <c r="B107" t="s">
        <v>493</v>
      </c>
      <c r="C107" s="7">
        <v>207864.65</v>
      </c>
      <c r="D107" s="7">
        <v>207995.64</v>
      </c>
      <c r="E107" s="7">
        <v>241787.56</v>
      </c>
      <c r="F107" s="7">
        <v>252860.03</v>
      </c>
      <c r="G107" s="7">
        <v>247108.01</v>
      </c>
      <c r="H107" s="7">
        <v>247989.4</v>
      </c>
      <c r="I107" s="7">
        <v>247877.4</v>
      </c>
      <c r="J107" s="7">
        <v>247877.4</v>
      </c>
      <c r="K107" s="7">
        <v>247877.4</v>
      </c>
      <c r="L107" s="7">
        <v>253391.73</v>
      </c>
      <c r="M107" s="7">
        <v>255789.48</v>
      </c>
      <c r="N107" s="7">
        <v>285391.29</v>
      </c>
      <c r="O107" s="7">
        <v>281521.58</v>
      </c>
    </row>
    <row r="108" spans="1:15" ht="12.75" outlineLevel="2">
      <c r="A108" t="s">
        <v>511</v>
      </c>
      <c r="B108" t="s">
        <v>493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</row>
    <row r="109" spans="1:15" ht="12.75" outlineLevel="2">
      <c r="A109" t="s">
        <v>512</v>
      </c>
      <c r="B109" t="s">
        <v>493</v>
      </c>
      <c r="C109" s="7">
        <v>138950.13</v>
      </c>
      <c r="D109" s="7">
        <v>138950.13</v>
      </c>
      <c r="E109" s="7">
        <v>138950.13</v>
      </c>
      <c r="F109" s="7">
        <v>138950.13</v>
      </c>
      <c r="G109" s="7">
        <v>138950.13</v>
      </c>
      <c r="H109" s="7">
        <v>138950.13</v>
      </c>
      <c r="I109" s="7">
        <v>138950.13</v>
      </c>
      <c r="J109" s="7">
        <v>138950.13</v>
      </c>
      <c r="K109" s="7">
        <v>138950.13</v>
      </c>
      <c r="L109" s="7">
        <v>138950.13</v>
      </c>
      <c r="M109" s="7">
        <v>138950.13</v>
      </c>
      <c r="N109" s="7">
        <v>138950.13</v>
      </c>
      <c r="O109" s="7">
        <v>138950.13</v>
      </c>
    </row>
    <row r="110" spans="1:15" ht="12.75" outlineLevel="2">
      <c r="A110" t="s">
        <v>513</v>
      </c>
      <c r="B110" t="s">
        <v>493</v>
      </c>
      <c r="C110" s="7">
        <v>69794</v>
      </c>
      <c r="D110" s="7">
        <v>69794</v>
      </c>
      <c r="E110" s="7">
        <v>69794</v>
      </c>
      <c r="F110" s="7">
        <v>69794</v>
      </c>
      <c r="G110" s="7">
        <v>69794</v>
      </c>
      <c r="H110" s="7">
        <v>69794</v>
      </c>
      <c r="I110" s="7">
        <v>69794</v>
      </c>
      <c r="J110" s="7">
        <v>69794</v>
      </c>
      <c r="K110" s="7">
        <v>69794</v>
      </c>
      <c r="L110" s="7">
        <v>69794</v>
      </c>
      <c r="M110" s="7">
        <v>69794</v>
      </c>
      <c r="N110" s="7">
        <v>69794</v>
      </c>
      <c r="O110" s="7">
        <v>69794</v>
      </c>
    </row>
    <row r="111" spans="1:15" ht="12.75" outlineLevel="2">
      <c r="A111" t="s">
        <v>514</v>
      </c>
      <c r="B111" t="s">
        <v>493</v>
      </c>
      <c r="C111" s="7">
        <v>72671</v>
      </c>
      <c r="D111" s="7">
        <v>72671</v>
      </c>
      <c r="E111" s="7">
        <v>72671</v>
      </c>
      <c r="F111" s="7">
        <v>72671</v>
      </c>
      <c r="G111" s="7">
        <v>72671</v>
      </c>
      <c r="H111" s="7">
        <v>72671</v>
      </c>
      <c r="I111" s="7">
        <v>72671</v>
      </c>
      <c r="J111" s="7">
        <v>72671</v>
      </c>
      <c r="K111" s="7">
        <v>72671</v>
      </c>
      <c r="L111" s="7">
        <v>72671</v>
      </c>
      <c r="M111" s="7">
        <v>72671</v>
      </c>
      <c r="N111" s="7">
        <v>72671</v>
      </c>
      <c r="O111" s="7">
        <v>72671</v>
      </c>
    </row>
    <row r="112" spans="2:15" ht="12.75" outlineLevel="1">
      <c r="B112" s="78" t="s">
        <v>515</v>
      </c>
      <c r="C112" s="7">
        <v>1302502833.2099998</v>
      </c>
      <c r="D112" s="7">
        <v>1309423959.2400002</v>
      </c>
      <c r="E112" s="7">
        <v>1313114775.8300002</v>
      </c>
      <c r="F112" s="7">
        <v>1318231591.0200002</v>
      </c>
      <c r="G112" s="7">
        <v>1323514724.43</v>
      </c>
      <c r="H112" s="7">
        <v>1329435223.3800004</v>
      </c>
      <c r="I112" s="7">
        <v>1334255157.5100002</v>
      </c>
      <c r="J112" s="7">
        <v>1340049863.5500002</v>
      </c>
      <c r="K112" s="7">
        <v>1345009322.82</v>
      </c>
      <c r="L112" s="7">
        <v>1350223547.88</v>
      </c>
      <c r="M112" s="7">
        <v>1355919669.9300005</v>
      </c>
      <c r="N112" s="7">
        <v>1363490407.43</v>
      </c>
      <c r="O112" s="7">
        <v>1371095313.9900005</v>
      </c>
    </row>
    <row r="113" spans="1:15" ht="12.75" outlineLevel="2">
      <c r="A113" t="s">
        <v>516</v>
      </c>
      <c r="B113" t="s">
        <v>517</v>
      </c>
      <c r="C113" s="7">
        <v>2241162</v>
      </c>
      <c r="D113" s="7">
        <v>2241162</v>
      </c>
      <c r="E113" s="7">
        <v>2241162</v>
      </c>
      <c r="F113" s="7">
        <v>2241162</v>
      </c>
      <c r="G113" s="7">
        <v>2241162</v>
      </c>
      <c r="H113" s="7">
        <v>2241162</v>
      </c>
      <c r="I113" s="7">
        <v>2241162</v>
      </c>
      <c r="J113" s="7">
        <v>2241162</v>
      </c>
      <c r="K113" s="7">
        <v>2241162</v>
      </c>
      <c r="L113" s="7">
        <v>2241162</v>
      </c>
      <c r="M113" s="7">
        <v>2241162</v>
      </c>
      <c r="N113" s="7">
        <v>2241162</v>
      </c>
      <c r="O113" s="7">
        <v>2241162</v>
      </c>
    </row>
    <row r="114" spans="1:15" ht="12.75" outlineLevel="2">
      <c r="A114" t="s">
        <v>518</v>
      </c>
      <c r="B114" t="s">
        <v>517</v>
      </c>
      <c r="C114" s="7">
        <v>20384791.61</v>
      </c>
      <c r="D114" s="7">
        <v>20394405.26</v>
      </c>
      <c r="E114" s="7">
        <v>20422551.3</v>
      </c>
      <c r="F114" s="7">
        <v>20303916.88</v>
      </c>
      <c r="G114" s="7">
        <v>20332549.33</v>
      </c>
      <c r="H114" s="7">
        <v>21527281.87</v>
      </c>
      <c r="I114" s="7">
        <v>21516530.76</v>
      </c>
      <c r="J114" s="7">
        <v>21516530.76</v>
      </c>
      <c r="K114" s="7">
        <v>21516530.76</v>
      </c>
      <c r="L114" s="7">
        <v>21537332.49</v>
      </c>
      <c r="M114" s="7">
        <v>21536981.42</v>
      </c>
      <c r="N114" s="7">
        <v>21597858.59</v>
      </c>
      <c r="O114" s="7">
        <v>21607011.09</v>
      </c>
    </row>
    <row r="115" spans="1:15" ht="12.75" outlineLevel="2">
      <c r="A115" t="s">
        <v>519</v>
      </c>
      <c r="B115" t="s">
        <v>517</v>
      </c>
      <c r="C115" s="7">
        <v>8415499.2</v>
      </c>
      <c r="D115" s="7">
        <v>8399364.71</v>
      </c>
      <c r="E115" s="7">
        <v>8431410.77</v>
      </c>
      <c r="F115" s="7">
        <v>9059011.33</v>
      </c>
      <c r="G115" s="7">
        <v>9056980.63</v>
      </c>
      <c r="H115" s="7">
        <v>9061233.06</v>
      </c>
      <c r="I115" s="7">
        <v>9061233.06</v>
      </c>
      <c r="J115" s="7">
        <v>9061233.06</v>
      </c>
      <c r="K115" s="7">
        <v>9062861.02</v>
      </c>
      <c r="L115" s="7">
        <v>9081598.75</v>
      </c>
      <c r="M115" s="7">
        <v>9081694.44</v>
      </c>
      <c r="N115" s="7">
        <v>9100777.82</v>
      </c>
      <c r="O115" s="7">
        <v>9114740.12</v>
      </c>
    </row>
    <row r="116" spans="1:15" ht="12.75" outlineLevel="2">
      <c r="A116" t="s">
        <v>520</v>
      </c>
      <c r="B116" t="s">
        <v>517</v>
      </c>
      <c r="C116" s="7">
        <v>8045148.76</v>
      </c>
      <c r="D116" s="7">
        <v>8058241.81</v>
      </c>
      <c r="E116" s="7">
        <v>8339150.24</v>
      </c>
      <c r="F116" s="7">
        <v>8693380.63</v>
      </c>
      <c r="G116" s="7">
        <v>8598452.13</v>
      </c>
      <c r="H116" s="7">
        <v>8604492.38</v>
      </c>
      <c r="I116" s="7">
        <v>8601132.18</v>
      </c>
      <c r="J116" s="7">
        <v>8655556.2</v>
      </c>
      <c r="K116" s="7">
        <v>8872514.63</v>
      </c>
      <c r="L116" s="7">
        <v>8968786.68</v>
      </c>
      <c r="M116" s="7">
        <v>8978477.84</v>
      </c>
      <c r="N116" s="7">
        <v>8978477.84</v>
      </c>
      <c r="O116" s="7">
        <v>8978477.84</v>
      </c>
    </row>
    <row r="117" spans="1:15" ht="12.75" outlineLevel="2">
      <c r="A117" t="s">
        <v>521</v>
      </c>
      <c r="B117" t="s">
        <v>517</v>
      </c>
      <c r="C117" s="7">
        <v>938788</v>
      </c>
      <c r="D117" s="7">
        <v>938788</v>
      </c>
      <c r="E117" s="7">
        <v>938788</v>
      </c>
      <c r="F117" s="7">
        <v>938788</v>
      </c>
      <c r="G117" s="7">
        <v>938788</v>
      </c>
      <c r="H117" s="7">
        <v>938788</v>
      </c>
      <c r="I117" s="7">
        <v>938788</v>
      </c>
      <c r="J117" s="7">
        <v>938788</v>
      </c>
      <c r="K117" s="7">
        <v>938788</v>
      </c>
      <c r="L117" s="7">
        <v>938788</v>
      </c>
      <c r="M117" s="7">
        <v>938788</v>
      </c>
      <c r="N117" s="7">
        <v>938788</v>
      </c>
      <c r="O117" s="7">
        <v>938788</v>
      </c>
    </row>
    <row r="118" spans="1:15" ht="12.75" outlineLevel="2">
      <c r="A118" t="s">
        <v>522</v>
      </c>
      <c r="B118" t="s">
        <v>517</v>
      </c>
      <c r="C118" s="7">
        <v>1308391</v>
      </c>
      <c r="D118" s="7">
        <v>1308391</v>
      </c>
      <c r="E118" s="7">
        <v>1308391</v>
      </c>
      <c r="F118" s="7">
        <v>1308391</v>
      </c>
      <c r="G118" s="7">
        <v>1308391</v>
      </c>
      <c r="H118" s="7">
        <v>1308391</v>
      </c>
      <c r="I118" s="7">
        <v>1308391</v>
      </c>
      <c r="J118" s="7">
        <v>1308391</v>
      </c>
      <c r="K118" s="7">
        <v>1308391</v>
      </c>
      <c r="L118" s="7">
        <v>1308391</v>
      </c>
      <c r="M118" s="7">
        <v>1308391</v>
      </c>
      <c r="N118" s="7">
        <v>1308391</v>
      </c>
      <c r="O118" s="7">
        <v>1308391</v>
      </c>
    </row>
    <row r="119" spans="1:15" ht="12.75" outlineLevel="2">
      <c r="A119" t="s">
        <v>523</v>
      </c>
      <c r="B119" t="s">
        <v>517</v>
      </c>
      <c r="C119" s="7">
        <v>21348664.27</v>
      </c>
      <c r="D119" s="7">
        <v>21349953.75</v>
      </c>
      <c r="E119" s="7">
        <v>21373665.61</v>
      </c>
      <c r="F119" s="7">
        <v>21406885.67</v>
      </c>
      <c r="G119" s="7">
        <v>21423439.35</v>
      </c>
      <c r="H119" s="7">
        <v>21435443.91</v>
      </c>
      <c r="I119" s="7">
        <v>21307327.67</v>
      </c>
      <c r="J119" s="7">
        <v>21307398.41</v>
      </c>
      <c r="K119" s="7">
        <v>21105309.28</v>
      </c>
      <c r="L119" s="7">
        <v>21057044.56</v>
      </c>
      <c r="M119" s="7">
        <v>21134107.77</v>
      </c>
      <c r="N119" s="7">
        <v>21261830.3</v>
      </c>
      <c r="O119" s="7">
        <v>21168712.96</v>
      </c>
    </row>
    <row r="120" spans="1:15" ht="12.75" outlineLevel="2">
      <c r="A120" t="s">
        <v>524</v>
      </c>
      <c r="B120" t="s">
        <v>517</v>
      </c>
      <c r="C120" s="7">
        <v>119406</v>
      </c>
      <c r="D120" s="7">
        <v>119406</v>
      </c>
      <c r="E120" s="7">
        <v>119406</v>
      </c>
      <c r="F120" s="7">
        <v>119406</v>
      </c>
      <c r="G120" s="7">
        <v>119406</v>
      </c>
      <c r="H120" s="7">
        <v>119406</v>
      </c>
      <c r="I120" s="7">
        <v>119406</v>
      </c>
      <c r="J120" s="7">
        <v>119406</v>
      </c>
      <c r="K120" s="7">
        <v>119406</v>
      </c>
      <c r="L120" s="7">
        <v>119406</v>
      </c>
      <c r="M120" s="7">
        <v>119406</v>
      </c>
      <c r="N120" s="7">
        <v>119406</v>
      </c>
      <c r="O120" s="7">
        <v>119406</v>
      </c>
    </row>
    <row r="121" spans="1:15" ht="12.75" outlineLevel="2">
      <c r="A121" t="s">
        <v>525</v>
      </c>
      <c r="B121" t="s">
        <v>517</v>
      </c>
      <c r="C121" s="7">
        <v>12063103.81</v>
      </c>
      <c r="D121" s="7">
        <v>12091956.07</v>
      </c>
      <c r="E121" s="7">
        <v>12145206.32</v>
      </c>
      <c r="F121" s="7">
        <v>12260669.54</v>
      </c>
      <c r="G121" s="7">
        <v>12271715.7</v>
      </c>
      <c r="H121" s="7">
        <v>12273595.08</v>
      </c>
      <c r="I121" s="7">
        <v>12273650</v>
      </c>
      <c r="J121" s="7">
        <v>12273650</v>
      </c>
      <c r="K121" s="7">
        <v>12273650</v>
      </c>
      <c r="L121" s="7">
        <v>12345174.08</v>
      </c>
      <c r="M121" s="7">
        <v>12383646.96</v>
      </c>
      <c r="N121" s="7">
        <v>12383646.96</v>
      </c>
      <c r="O121" s="7">
        <v>12383646.96</v>
      </c>
    </row>
    <row r="122" spans="1:15" ht="12.75" outlineLevel="2">
      <c r="A122" t="s">
        <v>526</v>
      </c>
      <c r="B122" t="s">
        <v>517</v>
      </c>
      <c r="C122" s="7">
        <v>68293</v>
      </c>
      <c r="D122" s="7">
        <v>68293</v>
      </c>
      <c r="E122" s="7">
        <v>68293</v>
      </c>
      <c r="F122" s="7">
        <v>68293</v>
      </c>
      <c r="G122" s="7">
        <v>68293</v>
      </c>
      <c r="H122" s="7">
        <v>68293</v>
      </c>
      <c r="I122" s="7">
        <v>68293</v>
      </c>
      <c r="J122" s="7">
        <v>68293</v>
      </c>
      <c r="K122" s="7">
        <v>68293</v>
      </c>
      <c r="L122" s="7">
        <v>68293</v>
      </c>
      <c r="M122" s="7">
        <v>68293</v>
      </c>
      <c r="N122" s="7">
        <v>68293</v>
      </c>
      <c r="O122" s="7">
        <v>68293</v>
      </c>
    </row>
    <row r="123" spans="1:15" ht="12.75" outlineLevel="2">
      <c r="A123" t="s">
        <v>527</v>
      </c>
      <c r="B123" t="s">
        <v>517</v>
      </c>
      <c r="C123" s="7">
        <v>5826732.6</v>
      </c>
      <c r="D123" s="7">
        <v>5946412.6</v>
      </c>
      <c r="E123" s="7">
        <v>5950778.41</v>
      </c>
      <c r="F123" s="7">
        <v>5996893.03</v>
      </c>
      <c r="G123" s="7">
        <v>5919102.89</v>
      </c>
      <c r="H123" s="7">
        <v>5998452.07</v>
      </c>
      <c r="I123" s="7">
        <v>6013571.39</v>
      </c>
      <c r="J123" s="7">
        <v>6015744.21</v>
      </c>
      <c r="K123" s="7">
        <v>6179855.83</v>
      </c>
      <c r="L123" s="7">
        <v>6291375.95</v>
      </c>
      <c r="M123" s="7">
        <v>6334499.34</v>
      </c>
      <c r="N123" s="7">
        <v>6350649.81</v>
      </c>
      <c r="O123" s="7">
        <v>6306174.48</v>
      </c>
    </row>
    <row r="124" spans="1:15" ht="12.75" outlineLevel="2">
      <c r="A124" t="s">
        <v>528</v>
      </c>
      <c r="B124" t="s">
        <v>517</v>
      </c>
      <c r="C124" s="7">
        <v>31147.91</v>
      </c>
      <c r="D124" s="7">
        <v>31147.91</v>
      </c>
      <c r="E124" s="7">
        <v>31147.91</v>
      </c>
      <c r="F124" s="7">
        <v>31147.91</v>
      </c>
      <c r="G124" s="7">
        <v>31147.91</v>
      </c>
      <c r="H124" s="7">
        <v>31147.91</v>
      </c>
      <c r="I124" s="7">
        <v>31147.91</v>
      </c>
      <c r="J124" s="7">
        <v>31147.91</v>
      </c>
      <c r="K124" s="7">
        <v>31147.91</v>
      </c>
      <c r="L124" s="7">
        <v>31147.91</v>
      </c>
      <c r="M124" s="7">
        <v>31147.91</v>
      </c>
      <c r="N124" s="7">
        <v>31147.91</v>
      </c>
      <c r="O124" s="7">
        <v>31147.91</v>
      </c>
    </row>
    <row r="125" spans="1:15" ht="12.75" outlineLevel="2">
      <c r="A125" t="s">
        <v>529</v>
      </c>
      <c r="B125" t="s">
        <v>517</v>
      </c>
      <c r="C125" s="7">
        <v>1053357.99</v>
      </c>
      <c r="D125" s="7">
        <v>1053357.99</v>
      </c>
      <c r="E125" s="7">
        <v>1053357.99</v>
      </c>
      <c r="F125" s="7">
        <v>1053357.99</v>
      </c>
      <c r="G125" s="7">
        <v>1053357.99</v>
      </c>
      <c r="H125" s="7">
        <v>1053357.99</v>
      </c>
      <c r="I125" s="7">
        <v>1053357.99</v>
      </c>
      <c r="J125" s="7">
        <v>1053357.99</v>
      </c>
      <c r="K125" s="7">
        <v>1060767.74</v>
      </c>
      <c r="L125" s="7">
        <v>1064954.91</v>
      </c>
      <c r="M125" s="7">
        <v>1091909.05</v>
      </c>
      <c r="N125" s="7">
        <v>1101993.5</v>
      </c>
      <c r="O125" s="7">
        <v>1131931.89</v>
      </c>
    </row>
    <row r="126" spans="1:15" ht="12.75" outlineLevel="2">
      <c r="A126" t="s">
        <v>530</v>
      </c>
      <c r="B126" t="s">
        <v>517</v>
      </c>
      <c r="C126" s="7">
        <v>1759910</v>
      </c>
      <c r="D126" s="7">
        <v>1759910</v>
      </c>
      <c r="E126" s="7">
        <v>1759910</v>
      </c>
      <c r="F126" s="7">
        <v>1759910</v>
      </c>
      <c r="G126" s="7">
        <v>1759910</v>
      </c>
      <c r="H126" s="7">
        <v>1759910</v>
      </c>
      <c r="I126" s="7">
        <v>1759910</v>
      </c>
      <c r="J126" s="7">
        <v>1759910</v>
      </c>
      <c r="K126" s="7">
        <v>1759910</v>
      </c>
      <c r="L126" s="7">
        <v>1759910</v>
      </c>
      <c r="M126" s="7">
        <v>1759910</v>
      </c>
      <c r="N126" s="7">
        <v>1759910</v>
      </c>
      <c r="O126" s="7">
        <v>1759910</v>
      </c>
    </row>
    <row r="127" spans="1:15" ht="12.75" outlineLevel="2">
      <c r="A127" t="s">
        <v>531</v>
      </c>
      <c r="B127" t="s">
        <v>517</v>
      </c>
      <c r="C127" s="7">
        <v>2944449.7</v>
      </c>
      <c r="D127" s="7">
        <v>2944449.7</v>
      </c>
      <c r="E127" s="7">
        <v>2944449.7</v>
      </c>
      <c r="F127" s="7">
        <v>2944449.7</v>
      </c>
      <c r="G127" s="7">
        <v>2944449.7</v>
      </c>
      <c r="H127" s="7">
        <v>2994887.64</v>
      </c>
      <c r="I127" s="7">
        <v>2994887.64</v>
      </c>
      <c r="J127" s="7">
        <v>2994887.64</v>
      </c>
      <c r="K127" s="7">
        <v>3010136.66</v>
      </c>
      <c r="L127" s="7">
        <v>3010171.21</v>
      </c>
      <c r="M127" s="7">
        <v>3011582.87</v>
      </c>
      <c r="N127" s="7">
        <v>3011582.87</v>
      </c>
      <c r="O127" s="7">
        <v>3011582.87</v>
      </c>
    </row>
    <row r="128" spans="1:15" ht="12.75" outlineLevel="2">
      <c r="A128" t="s">
        <v>532</v>
      </c>
      <c r="B128" t="s">
        <v>517</v>
      </c>
      <c r="C128" s="7">
        <v>1790099.83</v>
      </c>
      <c r="D128" s="7">
        <v>1805031.34</v>
      </c>
      <c r="E128" s="7">
        <v>1808854.83</v>
      </c>
      <c r="F128" s="7">
        <v>1808854.83</v>
      </c>
      <c r="G128" s="7">
        <v>1893334.21</v>
      </c>
      <c r="H128" s="7">
        <v>1893346.3</v>
      </c>
      <c r="I128" s="7">
        <v>1893346.3</v>
      </c>
      <c r="J128" s="7">
        <v>1893346.3</v>
      </c>
      <c r="K128" s="7">
        <v>1931622.19</v>
      </c>
      <c r="L128" s="7">
        <v>1933057.58</v>
      </c>
      <c r="M128" s="7">
        <v>1933072.52</v>
      </c>
      <c r="N128" s="7">
        <v>1933072.52</v>
      </c>
      <c r="O128" s="7">
        <v>1940516.22</v>
      </c>
    </row>
    <row r="129" spans="1:15" ht="12.75" outlineLevel="2">
      <c r="A129" t="s">
        <v>533</v>
      </c>
      <c r="B129" t="s">
        <v>517</v>
      </c>
      <c r="C129" s="7">
        <v>1815435.03</v>
      </c>
      <c r="D129" s="7">
        <v>1815435.03</v>
      </c>
      <c r="E129" s="7">
        <v>1815435.03</v>
      </c>
      <c r="F129" s="7">
        <v>1815435.03</v>
      </c>
      <c r="G129" s="7">
        <v>1815435.03</v>
      </c>
      <c r="H129" s="7">
        <v>1815435.03</v>
      </c>
      <c r="I129" s="7">
        <v>1815435.03</v>
      </c>
      <c r="J129" s="7">
        <v>1815435.03</v>
      </c>
      <c r="K129" s="7">
        <v>1825977.16</v>
      </c>
      <c r="L129" s="7">
        <v>1827074.76</v>
      </c>
      <c r="M129" s="7">
        <v>1828460.32</v>
      </c>
      <c r="N129" s="7">
        <v>1831384.09</v>
      </c>
      <c r="O129" s="7">
        <v>1831384.09</v>
      </c>
    </row>
    <row r="130" spans="1:15" ht="12.75" outlineLevel="2">
      <c r="A130" t="s">
        <v>534</v>
      </c>
      <c r="B130" t="s">
        <v>517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</row>
    <row r="131" spans="1:15" ht="12.75" outlineLevel="2">
      <c r="A131" t="s">
        <v>535</v>
      </c>
      <c r="B131" t="s">
        <v>517</v>
      </c>
      <c r="C131" s="7">
        <v>78890</v>
      </c>
      <c r="D131" s="7">
        <v>78890</v>
      </c>
      <c r="E131" s="7">
        <v>78890</v>
      </c>
      <c r="F131" s="7">
        <v>78890</v>
      </c>
      <c r="G131" s="7">
        <v>78890</v>
      </c>
      <c r="H131" s="7">
        <v>78890</v>
      </c>
      <c r="I131" s="7">
        <v>78890</v>
      </c>
      <c r="J131" s="7">
        <v>78890</v>
      </c>
      <c r="K131" s="7">
        <v>78890</v>
      </c>
      <c r="L131" s="7">
        <v>78890</v>
      </c>
      <c r="M131" s="7">
        <v>78890</v>
      </c>
      <c r="N131" s="7">
        <v>78890</v>
      </c>
      <c r="O131" s="7">
        <v>78890</v>
      </c>
    </row>
    <row r="132" spans="1:15" ht="12.75" outlineLevel="2">
      <c r="A132" t="s">
        <v>536</v>
      </c>
      <c r="B132" t="s">
        <v>517</v>
      </c>
      <c r="C132" s="7">
        <v>53214</v>
      </c>
      <c r="D132" s="7">
        <v>53214</v>
      </c>
      <c r="E132" s="7">
        <v>53214</v>
      </c>
      <c r="F132" s="7">
        <v>53214</v>
      </c>
      <c r="G132" s="7">
        <v>53214</v>
      </c>
      <c r="H132" s="7">
        <v>53214</v>
      </c>
      <c r="I132" s="7">
        <v>53214</v>
      </c>
      <c r="J132" s="7">
        <v>53214</v>
      </c>
      <c r="K132" s="7">
        <v>53214</v>
      </c>
      <c r="L132" s="7">
        <v>53214</v>
      </c>
      <c r="M132" s="7">
        <v>53214</v>
      </c>
      <c r="N132" s="7">
        <v>53214</v>
      </c>
      <c r="O132" s="7">
        <v>53214</v>
      </c>
    </row>
    <row r="133" spans="1:15" ht="12.75" outlineLevel="2">
      <c r="A133" t="s">
        <v>537</v>
      </c>
      <c r="B133" t="s">
        <v>517</v>
      </c>
      <c r="C133" s="7">
        <v>14873</v>
      </c>
      <c r="D133" s="7">
        <v>14873</v>
      </c>
      <c r="E133" s="7">
        <v>14873</v>
      </c>
      <c r="F133" s="7">
        <v>14873</v>
      </c>
      <c r="G133" s="7">
        <v>14873</v>
      </c>
      <c r="H133" s="7">
        <v>14873</v>
      </c>
      <c r="I133" s="7">
        <v>14873</v>
      </c>
      <c r="J133" s="7">
        <v>14873</v>
      </c>
      <c r="K133" s="7">
        <v>14873</v>
      </c>
      <c r="L133" s="7">
        <v>14873</v>
      </c>
      <c r="M133" s="7">
        <v>14873</v>
      </c>
      <c r="N133" s="7">
        <v>14873</v>
      </c>
      <c r="O133" s="7">
        <v>14873</v>
      </c>
    </row>
    <row r="134" spans="1:15" ht="12.75" outlineLevel="2">
      <c r="A134" t="s">
        <v>538</v>
      </c>
      <c r="B134" t="s">
        <v>517</v>
      </c>
      <c r="C134" s="7">
        <v>5393</v>
      </c>
      <c r="D134" s="7">
        <v>5393</v>
      </c>
      <c r="E134" s="7">
        <v>5393</v>
      </c>
      <c r="F134" s="7">
        <v>5393</v>
      </c>
      <c r="G134" s="7">
        <v>5393</v>
      </c>
      <c r="H134" s="7">
        <v>5393</v>
      </c>
      <c r="I134" s="7">
        <v>5393</v>
      </c>
      <c r="J134" s="7">
        <v>5393</v>
      </c>
      <c r="K134" s="7">
        <v>5393</v>
      </c>
      <c r="L134" s="7">
        <v>5393</v>
      </c>
      <c r="M134" s="7">
        <v>5393</v>
      </c>
      <c r="N134" s="7">
        <v>5393</v>
      </c>
      <c r="O134" s="7">
        <v>5393</v>
      </c>
    </row>
    <row r="135" spans="1:15" ht="12.75" outlineLevel="2">
      <c r="A135" t="s">
        <v>539</v>
      </c>
      <c r="B135" t="s">
        <v>517</v>
      </c>
      <c r="C135" s="7">
        <v>66739</v>
      </c>
      <c r="D135" s="7">
        <v>66739</v>
      </c>
      <c r="E135" s="7">
        <v>66739</v>
      </c>
      <c r="F135" s="7">
        <v>66739</v>
      </c>
      <c r="G135" s="7">
        <v>66739</v>
      </c>
      <c r="H135" s="7">
        <v>66739</v>
      </c>
      <c r="I135" s="7">
        <v>66739</v>
      </c>
      <c r="J135" s="7">
        <v>66739</v>
      </c>
      <c r="K135" s="7">
        <v>66739</v>
      </c>
      <c r="L135" s="7">
        <v>66739</v>
      </c>
      <c r="M135" s="7">
        <v>66739</v>
      </c>
      <c r="N135" s="7">
        <v>66739</v>
      </c>
      <c r="O135" s="7">
        <v>66739</v>
      </c>
    </row>
    <row r="136" spans="2:15" ht="12.75" outlineLevel="1">
      <c r="B136" s="76" t="s">
        <v>540</v>
      </c>
      <c r="C136" s="7">
        <v>90373489.71</v>
      </c>
      <c r="D136" s="7">
        <v>90544815.16999999</v>
      </c>
      <c r="E136" s="7">
        <v>90971067.11</v>
      </c>
      <c r="F136" s="7">
        <v>92029061.54</v>
      </c>
      <c r="G136" s="7">
        <v>91995023.86999999</v>
      </c>
      <c r="H136" s="7">
        <v>93343732.24</v>
      </c>
      <c r="I136" s="7">
        <v>93216678.92999999</v>
      </c>
      <c r="J136" s="7">
        <v>93273346.50999998</v>
      </c>
      <c r="K136" s="7">
        <v>93525432.17999998</v>
      </c>
      <c r="L136" s="7">
        <v>93802777.88</v>
      </c>
      <c r="M136" s="7">
        <v>94000639.44</v>
      </c>
      <c r="N136" s="7">
        <v>94237481.21</v>
      </c>
      <c r="O136" s="7">
        <v>94160385.43</v>
      </c>
    </row>
    <row r="137" spans="1:15" ht="12.75" outlineLevel="2">
      <c r="A137" t="s">
        <v>541</v>
      </c>
      <c r="B137" t="s">
        <v>542</v>
      </c>
      <c r="C137" s="7">
        <v>920</v>
      </c>
      <c r="D137" s="7">
        <v>920</v>
      </c>
      <c r="E137" s="7">
        <v>920</v>
      </c>
      <c r="F137" s="7">
        <v>920</v>
      </c>
      <c r="G137" s="7">
        <v>920</v>
      </c>
      <c r="H137" s="7">
        <v>920</v>
      </c>
      <c r="I137" s="7">
        <v>920</v>
      </c>
      <c r="J137" s="7">
        <v>920</v>
      </c>
      <c r="K137" s="7">
        <v>920</v>
      </c>
      <c r="L137" s="7">
        <v>920</v>
      </c>
      <c r="M137" s="7">
        <v>920</v>
      </c>
      <c r="N137" s="7">
        <v>920</v>
      </c>
      <c r="O137" s="7">
        <v>920</v>
      </c>
    </row>
    <row r="138" spans="1:15" ht="12.75" outlineLevel="2">
      <c r="A138" t="s">
        <v>543</v>
      </c>
      <c r="B138" t="s">
        <v>542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</row>
    <row r="139" spans="1:15" ht="12.75" outlineLevel="2">
      <c r="A139" t="s">
        <v>544</v>
      </c>
      <c r="B139" t="s">
        <v>542</v>
      </c>
      <c r="C139" s="7">
        <v>623166</v>
      </c>
      <c r="D139" s="7">
        <v>623166</v>
      </c>
      <c r="E139" s="7">
        <v>623166</v>
      </c>
      <c r="F139" s="7">
        <v>0</v>
      </c>
      <c r="G139" s="7">
        <v>-18536.03</v>
      </c>
      <c r="H139" s="7">
        <v>-18536.03</v>
      </c>
      <c r="I139" s="7">
        <v>-18536.03</v>
      </c>
      <c r="J139" s="7">
        <v>-18536.03</v>
      </c>
      <c r="K139" s="7">
        <v>-18536.03</v>
      </c>
      <c r="L139" s="7">
        <v>-18536.03</v>
      </c>
      <c r="M139" s="7">
        <v>-18536.03</v>
      </c>
      <c r="N139" s="7">
        <v>-18536.03</v>
      </c>
      <c r="O139" s="7">
        <v>-18536.03</v>
      </c>
    </row>
    <row r="140" spans="1:15" ht="12.75" outlineLevel="2">
      <c r="A140" t="s">
        <v>488</v>
      </c>
      <c r="B140" t="s">
        <v>542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</row>
    <row r="141" spans="2:15" ht="12.75" outlineLevel="1">
      <c r="B141" s="9" t="s">
        <v>545</v>
      </c>
      <c r="C141" s="7">
        <v>624086</v>
      </c>
      <c r="D141" s="7">
        <v>624086</v>
      </c>
      <c r="E141" s="7">
        <v>624086</v>
      </c>
      <c r="F141" s="7">
        <v>920</v>
      </c>
      <c r="G141" s="7">
        <v>-17616.03</v>
      </c>
      <c r="H141" s="7">
        <v>-17616.03</v>
      </c>
      <c r="I141" s="7">
        <v>-17616.03</v>
      </c>
      <c r="J141" s="7">
        <v>-17616.03</v>
      </c>
      <c r="K141" s="7">
        <v>-17616.03</v>
      </c>
      <c r="L141" s="7">
        <v>-17616.03</v>
      </c>
      <c r="M141" s="7">
        <v>-17616.03</v>
      </c>
      <c r="N141" s="7">
        <v>-17616.03</v>
      </c>
      <c r="O141" s="7">
        <v>-17616.03</v>
      </c>
    </row>
    <row r="142" spans="2:15" ht="12.75">
      <c r="B142" s="9" t="s">
        <v>546</v>
      </c>
      <c r="C142" s="7">
        <v>1745977581.9899998</v>
      </c>
      <c r="D142" s="7">
        <v>1753720310.17</v>
      </c>
      <c r="E142" s="7">
        <v>1758283990.8000002</v>
      </c>
      <c r="F142" s="7">
        <v>1764257540.0700004</v>
      </c>
      <c r="G142" s="7">
        <v>1769664383.4500005</v>
      </c>
      <c r="H142" s="7">
        <v>1777006331.1500006</v>
      </c>
      <c r="I142" s="7">
        <v>1783010963.8400006</v>
      </c>
      <c r="J142" s="7">
        <v>1788922658.9000003</v>
      </c>
      <c r="K142" s="7">
        <v>1795156524.45</v>
      </c>
      <c r="L142" s="7">
        <v>1801153944.6800003</v>
      </c>
      <c r="M142" s="7">
        <v>1807161182.7700002</v>
      </c>
      <c r="N142" s="7">
        <v>1815103841.9199998</v>
      </c>
      <c r="O142" s="7">
        <v>1822872146.1200004</v>
      </c>
    </row>
    <row r="145" spans="3:15" ht="12.75" outlineLevel="1">
      <c r="C145">
        <v>1745977581.9899998</v>
      </c>
      <c r="D145">
        <v>1753720310.17</v>
      </c>
      <c r="E145">
        <v>1758283990.8000002</v>
      </c>
      <c r="F145">
        <v>1764257540.0700004</v>
      </c>
      <c r="G145">
        <v>1769664383.4500005</v>
      </c>
      <c r="H145">
        <v>1777006331.1500006</v>
      </c>
      <c r="I145">
        <v>1783010963.8400006</v>
      </c>
      <c r="J145">
        <v>1788922658.9000003</v>
      </c>
      <c r="K145">
        <v>1795156524.45</v>
      </c>
      <c r="L145">
        <v>1801153944.6800003</v>
      </c>
      <c r="M145">
        <v>1807161182.7700002</v>
      </c>
      <c r="N145">
        <v>1815103841.9199998</v>
      </c>
      <c r="O145">
        <v>1822872146.1200004</v>
      </c>
    </row>
    <row r="146" spans="3:15" ht="12.75" outlineLevel="1"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</row>
    <row r="148" spans="2:3" ht="12.75">
      <c r="B148" s="63"/>
      <c r="C148" s="63">
        <f>SUM('OR Gross Plant'!C113:C114)+(('Alloc Rate Base'!D15-SUM('OR Gross Plant'!C113:C114)-'WA Gross Plant'!C41)*Factors!$E$73)</f>
        <v>83658770.52807307</v>
      </c>
    </row>
    <row r="150" spans="3:15" ht="12.75"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</sheetData>
  <sheetProtection/>
  <printOptions/>
  <pageMargins left="0.75" right="0.75" top="1" bottom="1" header="0.5" footer="0.5"/>
  <pageSetup fitToHeight="2" fitToWidth="1" horizontalDpi="600" verticalDpi="600" orientation="landscape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="85" zoomScaleNormal="85" zoomScalePageLayoutView="0" workbookViewId="0" topLeftCell="A1">
      <pane xSplit="2" ySplit="6" topLeftCell="H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46" sqref="Q46"/>
    </sheetView>
  </sheetViews>
  <sheetFormatPr defaultColWidth="9.140625" defaultRowHeight="12.75" outlineLevelRow="2"/>
  <cols>
    <col min="1" max="1" width="41.140625" style="0" bestFit="1" customWidth="1"/>
    <col min="2" max="2" width="24.57421875" style="0" bestFit="1" customWidth="1"/>
    <col min="3" max="3" width="14.57421875" style="0" customWidth="1"/>
    <col min="4" max="15" width="13.8515625" style="0" bestFit="1" customWidth="1"/>
    <col min="16" max="16" width="12.8515625" style="0" bestFit="1" customWidth="1"/>
    <col min="17" max="17" width="10.57421875" style="0" bestFit="1" customWidth="1"/>
  </cols>
  <sheetData>
    <row r="1" ht="12.75">
      <c r="A1" s="60" t="s">
        <v>749</v>
      </c>
    </row>
    <row r="2" ht="12.75">
      <c r="A2" s="60" t="s">
        <v>794</v>
      </c>
    </row>
    <row r="3" ht="12.75">
      <c r="A3" s="61" t="s">
        <v>795</v>
      </c>
    </row>
    <row r="4" ht="12.75">
      <c r="A4" s="61"/>
    </row>
    <row r="5" spans="1:15" ht="18">
      <c r="A5" s="1" t="s">
        <v>796</v>
      </c>
      <c r="C5" s="3" t="s">
        <v>388</v>
      </c>
      <c r="D5" s="3" t="s">
        <v>389</v>
      </c>
      <c r="E5" s="3" t="s">
        <v>390</v>
      </c>
      <c r="F5" s="3" t="s">
        <v>391</v>
      </c>
      <c r="G5" s="3" t="s">
        <v>392</v>
      </c>
      <c r="H5" s="3" t="s">
        <v>393</v>
      </c>
      <c r="I5" s="3" t="s">
        <v>394</v>
      </c>
      <c r="J5" s="3" t="s">
        <v>395</v>
      </c>
      <c r="K5" s="3" t="s">
        <v>396</v>
      </c>
      <c r="L5" s="3" t="s">
        <v>397</v>
      </c>
      <c r="M5" s="3" t="s">
        <v>398</v>
      </c>
      <c r="N5" s="3" t="s">
        <v>399</v>
      </c>
      <c r="O5" s="3" t="s">
        <v>388</v>
      </c>
    </row>
    <row r="6" spans="1:15" ht="12.75">
      <c r="A6" s="4"/>
      <c r="B6" s="5" t="s">
        <v>400</v>
      </c>
      <c r="C6" s="6" t="s">
        <v>401</v>
      </c>
      <c r="D6" s="6" t="s">
        <v>401</v>
      </c>
      <c r="E6" s="6" t="s">
        <v>401</v>
      </c>
      <c r="F6" s="6" t="s">
        <v>401</v>
      </c>
      <c r="G6" s="6" t="s">
        <v>402</v>
      </c>
      <c r="H6" s="6" t="s">
        <v>402</v>
      </c>
      <c r="I6" s="6" t="s">
        <v>402</v>
      </c>
      <c r="J6" s="6" t="s">
        <v>402</v>
      </c>
      <c r="K6" s="6" t="s">
        <v>402</v>
      </c>
      <c r="L6" s="6" t="s">
        <v>402</v>
      </c>
      <c r="M6" s="6" t="s">
        <v>402</v>
      </c>
      <c r="N6" s="6" t="s">
        <v>402</v>
      </c>
      <c r="O6" s="6" t="s">
        <v>402</v>
      </c>
    </row>
    <row r="7" spans="1:16" ht="12.75" outlineLevel="2">
      <c r="A7" t="s">
        <v>403</v>
      </c>
      <c r="B7" s="74" t="s">
        <v>404</v>
      </c>
      <c r="C7" s="7">
        <v>322</v>
      </c>
      <c r="D7" s="7">
        <v>322</v>
      </c>
      <c r="E7" s="7">
        <v>322</v>
      </c>
      <c r="F7" s="7">
        <v>322</v>
      </c>
      <c r="G7" s="7">
        <v>322</v>
      </c>
      <c r="H7" s="7">
        <v>322</v>
      </c>
      <c r="I7" s="7">
        <v>322</v>
      </c>
      <c r="J7" s="7">
        <v>322</v>
      </c>
      <c r="K7" s="7">
        <v>322</v>
      </c>
      <c r="L7" s="7">
        <v>322</v>
      </c>
      <c r="M7" s="7">
        <v>322</v>
      </c>
      <c r="N7" s="7">
        <v>322</v>
      </c>
      <c r="O7" s="7">
        <v>322</v>
      </c>
      <c r="P7" s="63">
        <f aca="true" t="shared" si="0" ref="P7:P42">((C7/2)+SUM(D7:N7)+(O7/2))/12</f>
        <v>322</v>
      </c>
    </row>
    <row r="8" spans="1:16" ht="12.75" outlineLevel="2">
      <c r="A8" t="s">
        <v>405</v>
      </c>
      <c r="B8" s="74" t="s">
        <v>404</v>
      </c>
      <c r="C8" s="7">
        <v>125</v>
      </c>
      <c r="D8" s="7">
        <v>125</v>
      </c>
      <c r="E8" s="7">
        <v>125</v>
      </c>
      <c r="F8" s="7">
        <v>125</v>
      </c>
      <c r="G8" s="7">
        <v>125</v>
      </c>
      <c r="H8" s="7">
        <v>125</v>
      </c>
      <c r="I8" s="7">
        <v>125</v>
      </c>
      <c r="J8" s="7">
        <v>125</v>
      </c>
      <c r="K8" s="7">
        <v>125</v>
      </c>
      <c r="L8" s="7">
        <v>125</v>
      </c>
      <c r="M8" s="7">
        <v>125</v>
      </c>
      <c r="N8" s="7">
        <v>125</v>
      </c>
      <c r="O8" s="7">
        <v>125</v>
      </c>
      <c r="P8" s="63">
        <f t="shared" si="0"/>
        <v>125</v>
      </c>
    </row>
    <row r="9" spans="1:16" ht="12.75" outlineLevel="2">
      <c r="A9" t="s">
        <v>407</v>
      </c>
      <c r="B9" s="73" t="s">
        <v>404</v>
      </c>
      <c r="C9" s="7">
        <v>1859863</v>
      </c>
      <c r="D9" s="7">
        <v>1859863</v>
      </c>
      <c r="E9" s="7">
        <v>1859863</v>
      </c>
      <c r="F9" s="7">
        <v>1859863</v>
      </c>
      <c r="G9" s="7">
        <v>1859863</v>
      </c>
      <c r="H9" s="7">
        <v>1859863</v>
      </c>
      <c r="I9" s="7">
        <v>1859863</v>
      </c>
      <c r="J9" s="7">
        <v>1859863</v>
      </c>
      <c r="K9" s="7">
        <v>1859863</v>
      </c>
      <c r="L9" s="7">
        <v>1859863</v>
      </c>
      <c r="M9" s="7">
        <v>1859863</v>
      </c>
      <c r="N9" s="7">
        <v>1859863</v>
      </c>
      <c r="O9" s="7">
        <v>1859863</v>
      </c>
      <c r="P9" s="63">
        <f t="shared" si="0"/>
        <v>1859863</v>
      </c>
    </row>
    <row r="10" spans="2:16" ht="12.75" outlineLevel="1">
      <c r="B10" s="8" t="s">
        <v>411</v>
      </c>
      <c r="C10" s="7">
        <v>1860310</v>
      </c>
      <c r="D10" s="7">
        <v>1860310</v>
      </c>
      <c r="E10" s="7">
        <v>1860310</v>
      </c>
      <c r="F10" s="7">
        <v>1860310</v>
      </c>
      <c r="G10" s="7">
        <v>1860310</v>
      </c>
      <c r="H10" s="7">
        <v>1860310</v>
      </c>
      <c r="I10" s="7">
        <v>1860310</v>
      </c>
      <c r="J10" s="7">
        <v>1860310</v>
      </c>
      <c r="K10" s="7">
        <v>1860310</v>
      </c>
      <c r="L10" s="7">
        <v>1860310</v>
      </c>
      <c r="M10" s="7">
        <v>1860310</v>
      </c>
      <c r="N10" s="7">
        <v>1860310</v>
      </c>
      <c r="O10" s="7">
        <v>1860310</v>
      </c>
      <c r="P10" s="63">
        <f t="shared" si="0"/>
        <v>1860310</v>
      </c>
    </row>
    <row r="11" spans="1:16" ht="12.75" outlineLevel="2">
      <c r="A11" t="s">
        <v>467</v>
      </c>
      <c r="B11" t="s">
        <v>457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63">
        <f t="shared" si="0"/>
        <v>0</v>
      </c>
    </row>
    <row r="12" spans="2:16" ht="12.75" outlineLevel="1">
      <c r="B12" s="9" t="s">
        <v>476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63">
        <f t="shared" si="0"/>
        <v>0</v>
      </c>
    </row>
    <row r="13" spans="1:16" ht="12.75" outlineLevel="2">
      <c r="A13" t="s">
        <v>492</v>
      </c>
      <c r="B13" t="s">
        <v>493</v>
      </c>
      <c r="C13" s="7">
        <v>10389</v>
      </c>
      <c r="D13" s="7">
        <v>10389</v>
      </c>
      <c r="E13" s="7">
        <v>10389</v>
      </c>
      <c r="F13" s="7">
        <v>10389</v>
      </c>
      <c r="G13" s="7">
        <v>10389</v>
      </c>
      <c r="H13" s="7">
        <v>10389</v>
      </c>
      <c r="I13" s="7">
        <v>10389</v>
      </c>
      <c r="J13" s="7">
        <v>10389</v>
      </c>
      <c r="K13" s="7">
        <v>10389</v>
      </c>
      <c r="L13" s="7">
        <v>10389</v>
      </c>
      <c r="M13" s="7">
        <v>10389</v>
      </c>
      <c r="N13" s="7">
        <v>10389</v>
      </c>
      <c r="O13" s="7">
        <v>10389</v>
      </c>
      <c r="P13" s="63">
        <f t="shared" si="0"/>
        <v>10389</v>
      </c>
    </row>
    <row r="14" spans="1:16" ht="12.75" outlineLevel="2">
      <c r="A14" t="s">
        <v>494</v>
      </c>
      <c r="B14" t="s">
        <v>493</v>
      </c>
      <c r="C14" s="7">
        <v>27679</v>
      </c>
      <c r="D14" s="7">
        <v>27679</v>
      </c>
      <c r="E14" s="7">
        <v>27679</v>
      </c>
      <c r="F14" s="7">
        <v>27679</v>
      </c>
      <c r="G14" s="7">
        <v>27679</v>
      </c>
      <c r="H14" s="7">
        <v>27679</v>
      </c>
      <c r="I14" s="7">
        <v>27679</v>
      </c>
      <c r="J14" s="7">
        <v>27679</v>
      </c>
      <c r="K14" s="7">
        <v>27679</v>
      </c>
      <c r="L14" s="7">
        <v>27679</v>
      </c>
      <c r="M14" s="7">
        <v>27679</v>
      </c>
      <c r="N14" s="7">
        <v>27679</v>
      </c>
      <c r="O14" s="7">
        <v>27679</v>
      </c>
      <c r="P14" s="63">
        <f t="shared" si="0"/>
        <v>27679</v>
      </c>
    </row>
    <row r="15" spans="1:16" ht="12.75" outlineLevel="2">
      <c r="A15" t="s">
        <v>495</v>
      </c>
      <c r="B15" t="s">
        <v>493</v>
      </c>
      <c r="C15" s="7">
        <v>30845</v>
      </c>
      <c r="D15" s="7">
        <v>30845</v>
      </c>
      <c r="E15" s="7">
        <v>30845</v>
      </c>
      <c r="F15" s="7">
        <v>30845</v>
      </c>
      <c r="G15" s="7">
        <v>30845</v>
      </c>
      <c r="H15" s="7">
        <v>30845</v>
      </c>
      <c r="I15" s="7">
        <v>30845</v>
      </c>
      <c r="J15" s="7">
        <v>30845</v>
      </c>
      <c r="K15" s="7">
        <v>30845</v>
      </c>
      <c r="L15" s="7">
        <v>30845</v>
      </c>
      <c r="M15" s="7">
        <v>30845</v>
      </c>
      <c r="N15" s="7">
        <v>30845</v>
      </c>
      <c r="O15" s="7">
        <v>30845</v>
      </c>
      <c r="P15" s="63">
        <f t="shared" si="0"/>
        <v>30845</v>
      </c>
    </row>
    <row r="16" spans="1:16" ht="12.75" outlineLevel="2">
      <c r="A16" t="s">
        <v>496</v>
      </c>
      <c r="B16" t="s">
        <v>493</v>
      </c>
      <c r="C16" s="7">
        <v>53502929.58</v>
      </c>
      <c r="D16" s="7">
        <v>53678955.71</v>
      </c>
      <c r="E16" s="7">
        <v>54001683.84</v>
      </c>
      <c r="F16" s="7">
        <v>54317405.93</v>
      </c>
      <c r="G16" s="7">
        <v>54373960.81</v>
      </c>
      <c r="H16" s="7">
        <v>54516560.42</v>
      </c>
      <c r="I16" s="7">
        <v>54701623.41</v>
      </c>
      <c r="J16" s="7">
        <v>54898974.57</v>
      </c>
      <c r="K16" s="7">
        <v>55274971.63</v>
      </c>
      <c r="L16" s="7">
        <v>55454224.97</v>
      </c>
      <c r="M16" s="7">
        <v>55530357.62</v>
      </c>
      <c r="N16" s="7">
        <v>55655660.39</v>
      </c>
      <c r="O16" s="7">
        <v>55731488.96</v>
      </c>
      <c r="P16" s="63">
        <f t="shared" si="0"/>
        <v>54751799.04749999</v>
      </c>
    </row>
    <row r="17" spans="1:16" ht="12.75" outlineLevel="2">
      <c r="A17" t="s">
        <v>497</v>
      </c>
      <c r="B17" t="s">
        <v>493</v>
      </c>
      <c r="C17" s="7">
        <v>41672116.73</v>
      </c>
      <c r="D17" s="7">
        <v>41675782.9</v>
      </c>
      <c r="E17" s="7">
        <v>41751004.03</v>
      </c>
      <c r="F17" s="7">
        <v>42026981.3</v>
      </c>
      <c r="G17" s="7">
        <v>42048260.26</v>
      </c>
      <c r="H17" s="7">
        <v>42253611.34</v>
      </c>
      <c r="I17" s="7">
        <v>42295154.65</v>
      </c>
      <c r="J17" s="7">
        <v>42403248.24</v>
      </c>
      <c r="K17" s="7">
        <v>42522109.94</v>
      </c>
      <c r="L17" s="7">
        <v>44844611.04</v>
      </c>
      <c r="M17" s="7">
        <v>44963293.71</v>
      </c>
      <c r="N17" s="7">
        <v>45361743.31</v>
      </c>
      <c r="O17" s="7">
        <v>46054133.18</v>
      </c>
      <c r="P17" s="63">
        <f t="shared" si="0"/>
        <v>43000743.80625</v>
      </c>
    </row>
    <row r="18" spans="1:16" ht="12.75" outlineLevel="2">
      <c r="A18" t="s">
        <v>499</v>
      </c>
      <c r="B18" t="s">
        <v>493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63">
        <f t="shared" si="0"/>
        <v>0</v>
      </c>
    </row>
    <row r="19" spans="1:16" ht="12.75" outlineLevel="2">
      <c r="A19" t="s">
        <v>501</v>
      </c>
      <c r="B19" t="s">
        <v>493</v>
      </c>
      <c r="C19" s="7">
        <v>549085.52</v>
      </c>
      <c r="D19" s="7">
        <v>551502.89</v>
      </c>
      <c r="E19" s="7">
        <v>565130.21</v>
      </c>
      <c r="F19" s="7">
        <v>565726.87</v>
      </c>
      <c r="G19" s="7">
        <v>565957.06</v>
      </c>
      <c r="H19" s="7">
        <v>565957.06</v>
      </c>
      <c r="I19" s="7">
        <v>565957.06</v>
      </c>
      <c r="J19" s="7">
        <v>565957.06</v>
      </c>
      <c r="K19" s="7">
        <v>565957.06</v>
      </c>
      <c r="L19" s="7">
        <v>659845.12</v>
      </c>
      <c r="M19" s="7">
        <v>662455.66</v>
      </c>
      <c r="N19" s="7">
        <v>662457.04</v>
      </c>
      <c r="O19" s="7">
        <v>682070.62</v>
      </c>
      <c r="P19" s="63">
        <f t="shared" si="0"/>
        <v>592706.7633333333</v>
      </c>
    </row>
    <row r="20" spans="1:16" ht="12.75" outlineLevel="2">
      <c r="A20" t="s">
        <v>502</v>
      </c>
      <c r="B20" t="s">
        <v>493</v>
      </c>
      <c r="C20" s="7">
        <v>596208</v>
      </c>
      <c r="D20" s="7">
        <v>596208</v>
      </c>
      <c r="E20" s="7">
        <v>596208</v>
      </c>
      <c r="F20" s="7">
        <v>596208</v>
      </c>
      <c r="G20" s="7">
        <v>596208</v>
      </c>
      <c r="H20" s="7">
        <v>596208</v>
      </c>
      <c r="I20" s="7">
        <v>596208</v>
      </c>
      <c r="J20" s="7">
        <v>596208</v>
      </c>
      <c r="K20" s="7">
        <v>596208</v>
      </c>
      <c r="L20" s="7">
        <v>596208</v>
      </c>
      <c r="M20" s="7">
        <v>596208</v>
      </c>
      <c r="N20" s="7">
        <v>596208</v>
      </c>
      <c r="O20" s="7">
        <v>596208</v>
      </c>
      <c r="P20" s="63">
        <f t="shared" si="0"/>
        <v>596208</v>
      </c>
    </row>
    <row r="21" spans="1:16" ht="12.75" outlineLevel="2">
      <c r="A21" t="s">
        <v>503</v>
      </c>
      <c r="B21" t="s">
        <v>493</v>
      </c>
      <c r="C21" s="7">
        <v>45781960.48</v>
      </c>
      <c r="D21" s="7">
        <v>45945948.68</v>
      </c>
      <c r="E21" s="7">
        <v>46079730.46</v>
      </c>
      <c r="F21" s="7">
        <v>46503528.55</v>
      </c>
      <c r="G21" s="7">
        <v>46624824.54</v>
      </c>
      <c r="H21" s="7">
        <v>46736735.78</v>
      </c>
      <c r="I21" s="7">
        <v>46817673.66</v>
      </c>
      <c r="J21" s="7">
        <v>46946278.52</v>
      </c>
      <c r="K21" s="7">
        <v>47124179.18</v>
      </c>
      <c r="L21" s="7">
        <v>47266226.66</v>
      </c>
      <c r="M21" s="7">
        <v>47432246.31</v>
      </c>
      <c r="N21" s="7">
        <v>47578236.4</v>
      </c>
      <c r="O21" s="7">
        <v>47731453.91</v>
      </c>
      <c r="P21" s="63">
        <f t="shared" si="0"/>
        <v>46817692.99458333</v>
      </c>
    </row>
    <row r="22" spans="1:16" ht="12.75" outlineLevel="2">
      <c r="A22" t="s">
        <v>504</v>
      </c>
      <c r="B22" t="s">
        <v>493</v>
      </c>
      <c r="C22" s="7">
        <v>5697065.26</v>
      </c>
      <c r="D22" s="7">
        <v>5631897.81</v>
      </c>
      <c r="E22" s="7">
        <v>5631101.47</v>
      </c>
      <c r="F22" s="7">
        <v>6009476.81</v>
      </c>
      <c r="G22" s="7">
        <v>6009476.81</v>
      </c>
      <c r="H22" s="7">
        <v>6028730.41</v>
      </c>
      <c r="I22" s="7">
        <v>6057425.31</v>
      </c>
      <c r="J22" s="7">
        <v>6263677.58</v>
      </c>
      <c r="K22" s="7">
        <v>6423925.54</v>
      </c>
      <c r="L22" s="7">
        <v>6500152.48</v>
      </c>
      <c r="M22" s="7">
        <v>6793528.12</v>
      </c>
      <c r="N22" s="7">
        <v>6903799.96</v>
      </c>
      <c r="O22" s="7">
        <v>6946640.86</v>
      </c>
      <c r="P22" s="63">
        <f t="shared" si="0"/>
        <v>6214587.113333333</v>
      </c>
    </row>
    <row r="23" spans="1:17" ht="12.75" outlineLevel="2">
      <c r="A23" t="s">
        <v>506</v>
      </c>
      <c r="B23" t="s">
        <v>493</v>
      </c>
      <c r="C23" s="7">
        <v>0</v>
      </c>
      <c r="D23" s="7">
        <v>0</v>
      </c>
      <c r="E23" s="7">
        <v>0</v>
      </c>
      <c r="F23" s="7">
        <v>5384954.14</v>
      </c>
      <c r="G23" s="7">
        <v>5384954.14</v>
      </c>
      <c r="H23" s="7">
        <v>5384954.14</v>
      </c>
      <c r="I23" s="7">
        <v>5384954.14</v>
      </c>
      <c r="J23" s="7">
        <v>5384954.14</v>
      </c>
      <c r="K23" s="7">
        <v>5384954.14</v>
      </c>
      <c r="L23" s="7">
        <v>5384954.14</v>
      </c>
      <c r="M23" s="7">
        <v>5384954.14</v>
      </c>
      <c r="N23" s="7">
        <v>5384954.14</v>
      </c>
      <c r="O23" s="7">
        <v>5384954.14</v>
      </c>
      <c r="P23" s="63">
        <f t="shared" si="0"/>
        <v>4263088.694166667</v>
      </c>
      <c r="Q23" s="206">
        <f>+P23+P25</f>
        <v>4763894.668333333</v>
      </c>
    </row>
    <row r="24" spans="1:16" ht="12.75" outlineLevel="2">
      <c r="A24" t="s">
        <v>507</v>
      </c>
      <c r="B24" t="s">
        <v>493</v>
      </c>
      <c r="C24" s="7">
        <v>6027916.35</v>
      </c>
      <c r="D24" s="7">
        <v>6018557.75</v>
      </c>
      <c r="E24" s="7">
        <v>6020035.28</v>
      </c>
      <c r="F24" s="7">
        <v>6024678.47</v>
      </c>
      <c r="G24" s="7">
        <v>6016807.64</v>
      </c>
      <c r="H24" s="7">
        <v>6011259.62</v>
      </c>
      <c r="I24" s="7">
        <v>5996401.04</v>
      </c>
      <c r="J24" s="7">
        <v>6226102.99</v>
      </c>
      <c r="K24" s="7">
        <v>6144698.19</v>
      </c>
      <c r="L24" s="7">
        <v>6130116.88</v>
      </c>
      <c r="M24" s="7">
        <v>6119917.24</v>
      </c>
      <c r="N24" s="7">
        <v>6116760.18</v>
      </c>
      <c r="O24" s="7">
        <v>6111298</v>
      </c>
      <c r="P24" s="63">
        <f t="shared" si="0"/>
        <v>6074578.537916668</v>
      </c>
    </row>
    <row r="25" spans="1:16" ht="12.75" outlineLevel="2">
      <c r="A25" t="s">
        <v>509</v>
      </c>
      <c r="B25" t="s">
        <v>493</v>
      </c>
      <c r="C25" s="7">
        <v>0</v>
      </c>
      <c r="D25" s="7">
        <v>0</v>
      </c>
      <c r="E25" s="7">
        <v>0</v>
      </c>
      <c r="F25" s="7">
        <v>632597.02</v>
      </c>
      <c r="G25" s="7">
        <v>632597.02</v>
      </c>
      <c r="H25" s="7">
        <v>632597.02</v>
      </c>
      <c r="I25" s="7">
        <v>632597.02</v>
      </c>
      <c r="J25" s="7">
        <v>632597.02</v>
      </c>
      <c r="K25" s="7">
        <v>632597.02</v>
      </c>
      <c r="L25" s="7">
        <v>632597.02</v>
      </c>
      <c r="M25" s="7">
        <v>632597.02</v>
      </c>
      <c r="N25" s="7">
        <v>632597.02</v>
      </c>
      <c r="O25" s="7">
        <v>632597.02</v>
      </c>
      <c r="P25" s="63">
        <f t="shared" si="0"/>
        <v>500805.9741666666</v>
      </c>
    </row>
    <row r="26" spans="1:16" ht="12.75" outlineLevel="2">
      <c r="A26" t="s">
        <v>510</v>
      </c>
      <c r="B26" t="s">
        <v>493</v>
      </c>
      <c r="C26" s="7">
        <v>24995.57</v>
      </c>
      <c r="D26" s="7">
        <v>30442.45</v>
      </c>
      <c r="E26" s="7">
        <v>30445.76</v>
      </c>
      <c r="F26" s="7">
        <v>30445.76</v>
      </c>
      <c r="G26" s="7">
        <v>30445.76</v>
      </c>
      <c r="H26" s="7">
        <v>30445.76</v>
      </c>
      <c r="I26" s="7">
        <v>30514.65</v>
      </c>
      <c r="J26" s="7">
        <v>30514.65</v>
      </c>
      <c r="K26" s="7">
        <v>30514.65</v>
      </c>
      <c r="L26" s="7">
        <v>31108.09</v>
      </c>
      <c r="M26" s="7">
        <v>31108.09</v>
      </c>
      <c r="N26" s="7">
        <v>31108.09</v>
      </c>
      <c r="O26" s="7">
        <v>31108.09</v>
      </c>
      <c r="P26" s="63">
        <f t="shared" si="0"/>
        <v>30428.795</v>
      </c>
    </row>
    <row r="27" spans="1:16" ht="12.75" outlineLevel="2">
      <c r="A27" t="s">
        <v>511</v>
      </c>
      <c r="B27" t="s">
        <v>493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63">
        <f t="shared" si="0"/>
        <v>0</v>
      </c>
    </row>
    <row r="28" spans="1:16" ht="12.75" outlineLevel="2">
      <c r="A28" t="s">
        <v>513</v>
      </c>
      <c r="B28" t="s">
        <v>493</v>
      </c>
      <c r="C28" s="7">
        <v>26630</v>
      </c>
      <c r="D28" s="7">
        <v>26630</v>
      </c>
      <c r="E28" s="7">
        <v>26630</v>
      </c>
      <c r="F28" s="7">
        <v>26630</v>
      </c>
      <c r="G28" s="7">
        <v>26630</v>
      </c>
      <c r="H28" s="7">
        <v>26630</v>
      </c>
      <c r="I28" s="7">
        <v>26630</v>
      </c>
      <c r="J28" s="7">
        <v>26630</v>
      </c>
      <c r="K28" s="7">
        <v>26630</v>
      </c>
      <c r="L28" s="7">
        <v>26630</v>
      </c>
      <c r="M28" s="7">
        <v>26630</v>
      </c>
      <c r="N28" s="7">
        <v>26630</v>
      </c>
      <c r="O28" s="7">
        <v>26630</v>
      </c>
      <c r="P28" s="63">
        <f t="shared" si="0"/>
        <v>26630</v>
      </c>
    </row>
    <row r="29" spans="2:16" ht="12.75" outlineLevel="1">
      <c r="B29" s="78" t="s">
        <v>515</v>
      </c>
      <c r="C29" s="7">
        <v>153947820.48999998</v>
      </c>
      <c r="D29" s="7">
        <v>154224839.19</v>
      </c>
      <c r="E29" s="7">
        <v>154770882.04999998</v>
      </c>
      <c r="F29" s="7">
        <v>162187545.84999996</v>
      </c>
      <c r="G29" s="7">
        <v>162379035.03999996</v>
      </c>
      <c r="H29" s="7">
        <v>162852602.55</v>
      </c>
      <c r="I29" s="7">
        <v>163174051.94</v>
      </c>
      <c r="J29" s="7">
        <v>164044055.77000004</v>
      </c>
      <c r="K29" s="7">
        <v>164795658.35</v>
      </c>
      <c r="L29" s="7">
        <v>167595587.39999998</v>
      </c>
      <c r="M29" s="7">
        <v>168242208.91000003</v>
      </c>
      <c r="N29" s="7">
        <v>169019067.53000003</v>
      </c>
      <c r="O29" s="7">
        <v>169997495.78000003</v>
      </c>
      <c r="P29" s="63">
        <f t="shared" si="0"/>
        <v>162938182.72625</v>
      </c>
    </row>
    <row r="30" spans="1:16" ht="12.75" outlineLevel="2">
      <c r="A30" t="s">
        <v>516</v>
      </c>
      <c r="B30" t="s">
        <v>517</v>
      </c>
      <c r="C30" s="7">
        <v>0.09</v>
      </c>
      <c r="D30" s="7">
        <v>0.09</v>
      </c>
      <c r="E30" s="7">
        <v>0.09</v>
      </c>
      <c r="F30" s="7">
        <v>0.09</v>
      </c>
      <c r="G30" s="7">
        <v>0.09</v>
      </c>
      <c r="H30" s="7">
        <v>0.09</v>
      </c>
      <c r="I30" s="7">
        <v>0.09</v>
      </c>
      <c r="J30" s="7">
        <v>0.09</v>
      </c>
      <c r="K30" s="7">
        <v>0.09</v>
      </c>
      <c r="L30" s="7">
        <v>0.09</v>
      </c>
      <c r="M30" s="7">
        <v>0.09</v>
      </c>
      <c r="N30" s="7">
        <v>0.09</v>
      </c>
      <c r="O30" s="7">
        <v>0.09</v>
      </c>
      <c r="P30" s="63">
        <f t="shared" si="0"/>
        <v>0.08999999999999997</v>
      </c>
    </row>
    <row r="31" spans="1:16" ht="12.75" outlineLevel="2">
      <c r="A31" t="s">
        <v>518</v>
      </c>
      <c r="B31" t="s">
        <v>517</v>
      </c>
      <c r="C31" s="7">
        <v>-154692.27</v>
      </c>
      <c r="D31" s="7">
        <v>-154692.27</v>
      </c>
      <c r="E31" s="7">
        <v>-154692.27</v>
      </c>
      <c r="F31" s="7">
        <v>-211467.49</v>
      </c>
      <c r="G31" s="7">
        <v>-222070.36</v>
      </c>
      <c r="H31" s="7">
        <v>-222070.36</v>
      </c>
      <c r="I31" s="7">
        <v>-211467.49</v>
      </c>
      <c r="J31" s="7">
        <v>-211467.49</v>
      </c>
      <c r="K31" s="7">
        <v>-211467.49</v>
      </c>
      <c r="L31" s="7">
        <v>-211467.49</v>
      </c>
      <c r="M31" s="7">
        <v>-211467.49</v>
      </c>
      <c r="N31" s="7">
        <v>-211467.49</v>
      </c>
      <c r="O31" s="7">
        <v>-211467.49</v>
      </c>
      <c r="P31" s="63">
        <f t="shared" si="0"/>
        <v>-201406.4641666666</v>
      </c>
    </row>
    <row r="32" spans="1:16" ht="12.75" outlineLevel="2">
      <c r="A32" t="s">
        <v>519</v>
      </c>
      <c r="B32" t="s">
        <v>517</v>
      </c>
      <c r="C32" s="7">
        <v>23250.25</v>
      </c>
      <c r="D32" s="7">
        <v>23250.25</v>
      </c>
      <c r="E32" s="7">
        <v>23250.25</v>
      </c>
      <c r="F32" s="7">
        <v>23250.25</v>
      </c>
      <c r="G32" s="7">
        <v>23250.25</v>
      </c>
      <c r="H32" s="7">
        <v>23250.25</v>
      </c>
      <c r="I32" s="7">
        <v>23250.25</v>
      </c>
      <c r="J32" s="7">
        <v>23250.25</v>
      </c>
      <c r="K32" s="7">
        <v>32764.66</v>
      </c>
      <c r="L32" s="7">
        <v>32764.66</v>
      </c>
      <c r="M32" s="7">
        <v>32764.66</v>
      </c>
      <c r="N32" s="7">
        <v>32764.66</v>
      </c>
      <c r="O32" s="7">
        <v>32764.66</v>
      </c>
      <c r="P32" s="63">
        <f t="shared" si="0"/>
        <v>26818.15375</v>
      </c>
    </row>
    <row r="33" spans="1:16" ht="12.75" outlineLevel="2">
      <c r="A33" t="s">
        <v>522</v>
      </c>
      <c r="B33" t="s">
        <v>517</v>
      </c>
      <c r="C33" s="7">
        <v>79339</v>
      </c>
      <c r="D33" s="7">
        <v>79339</v>
      </c>
      <c r="E33" s="7">
        <v>79339</v>
      </c>
      <c r="F33" s="7">
        <v>79339</v>
      </c>
      <c r="G33" s="7">
        <v>79339</v>
      </c>
      <c r="H33" s="7">
        <v>79339</v>
      </c>
      <c r="I33" s="7">
        <v>79339</v>
      </c>
      <c r="J33" s="7">
        <v>79339</v>
      </c>
      <c r="K33" s="7">
        <v>79339</v>
      </c>
      <c r="L33" s="7">
        <v>79339</v>
      </c>
      <c r="M33" s="7">
        <v>79339</v>
      </c>
      <c r="N33" s="7">
        <v>79339</v>
      </c>
      <c r="O33" s="7">
        <v>79339</v>
      </c>
      <c r="P33" s="63">
        <f t="shared" si="0"/>
        <v>79339</v>
      </c>
    </row>
    <row r="34" spans="1:16" ht="12.75" outlineLevel="2">
      <c r="A34" t="s">
        <v>523</v>
      </c>
      <c r="B34" t="s">
        <v>517</v>
      </c>
      <c r="C34" s="7">
        <v>796421.53</v>
      </c>
      <c r="D34" s="7">
        <v>796421.53</v>
      </c>
      <c r="E34" s="7">
        <v>796421.53</v>
      </c>
      <c r="F34" s="7">
        <v>731067.97</v>
      </c>
      <c r="G34" s="7">
        <v>731067.97</v>
      </c>
      <c r="H34" s="7">
        <v>731067.97</v>
      </c>
      <c r="I34" s="7">
        <v>731067.97</v>
      </c>
      <c r="J34" s="7">
        <v>731067.97</v>
      </c>
      <c r="K34" s="7">
        <v>731067.97</v>
      </c>
      <c r="L34" s="7">
        <v>718950.46</v>
      </c>
      <c r="M34" s="7">
        <v>718950.46</v>
      </c>
      <c r="N34" s="7">
        <v>718950.46</v>
      </c>
      <c r="O34" s="7">
        <v>718950.46</v>
      </c>
      <c r="P34" s="63">
        <f t="shared" si="0"/>
        <v>741149.0212499999</v>
      </c>
    </row>
    <row r="35" spans="1:16" ht="12.75" outlineLevel="2">
      <c r="A35" t="s">
        <v>527</v>
      </c>
      <c r="B35" t="s">
        <v>517</v>
      </c>
      <c r="C35" s="7">
        <v>298081.5</v>
      </c>
      <c r="D35" s="7">
        <v>298081.5</v>
      </c>
      <c r="E35" s="7">
        <v>298081.5</v>
      </c>
      <c r="F35" s="7">
        <v>263188.5</v>
      </c>
      <c r="G35" s="7">
        <v>263188.5</v>
      </c>
      <c r="H35" s="7">
        <v>263188.5</v>
      </c>
      <c r="I35" s="7">
        <v>263188.5</v>
      </c>
      <c r="J35" s="7">
        <v>263188.5</v>
      </c>
      <c r="K35" s="7">
        <v>263188.5</v>
      </c>
      <c r="L35" s="7">
        <v>263188.5</v>
      </c>
      <c r="M35" s="7">
        <v>262355.11</v>
      </c>
      <c r="N35" s="7">
        <v>262355.11</v>
      </c>
      <c r="O35" s="7">
        <v>262355.11</v>
      </c>
      <c r="P35" s="63">
        <f t="shared" si="0"/>
        <v>270284.2520833333</v>
      </c>
    </row>
    <row r="36" spans="1:16" ht="12.75" outlineLevel="2">
      <c r="A36" t="s">
        <v>529</v>
      </c>
      <c r="B36" t="s">
        <v>517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63">
        <f t="shared" si="0"/>
        <v>0</v>
      </c>
    </row>
    <row r="37" spans="1:16" ht="12.75" outlineLevel="2">
      <c r="A37" t="s">
        <v>530</v>
      </c>
      <c r="B37" t="s">
        <v>517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63">
        <f t="shared" si="0"/>
        <v>0</v>
      </c>
    </row>
    <row r="38" spans="1:16" ht="12.75" outlineLevel="2">
      <c r="A38" t="s">
        <v>531</v>
      </c>
      <c r="B38" t="s">
        <v>517</v>
      </c>
      <c r="C38" s="7">
        <v>16798</v>
      </c>
      <c r="D38" s="7">
        <v>16798</v>
      </c>
      <c r="E38" s="7">
        <v>16798</v>
      </c>
      <c r="F38" s="7">
        <v>16798</v>
      </c>
      <c r="G38" s="7">
        <v>16798</v>
      </c>
      <c r="H38" s="7">
        <v>16798</v>
      </c>
      <c r="I38" s="7">
        <v>16798</v>
      </c>
      <c r="J38" s="7">
        <v>16798</v>
      </c>
      <c r="K38" s="7">
        <v>16798</v>
      </c>
      <c r="L38" s="7">
        <v>16798</v>
      </c>
      <c r="M38" s="7">
        <v>16798</v>
      </c>
      <c r="N38" s="7">
        <v>16798</v>
      </c>
      <c r="O38" s="7">
        <v>16798</v>
      </c>
      <c r="P38" s="63">
        <f t="shared" si="0"/>
        <v>16798</v>
      </c>
    </row>
    <row r="39" spans="1:16" ht="12.75" outlineLevel="2">
      <c r="A39" t="s">
        <v>533</v>
      </c>
      <c r="B39" t="s">
        <v>517</v>
      </c>
      <c r="C39" s="7">
        <v>9164</v>
      </c>
      <c r="D39" s="7">
        <v>9164</v>
      </c>
      <c r="E39" s="7">
        <v>9164</v>
      </c>
      <c r="F39" s="7">
        <v>9164</v>
      </c>
      <c r="G39" s="7">
        <v>9164</v>
      </c>
      <c r="H39" s="7">
        <v>9164</v>
      </c>
      <c r="I39" s="7">
        <v>9164</v>
      </c>
      <c r="J39" s="7">
        <v>9164</v>
      </c>
      <c r="K39" s="7">
        <v>9164</v>
      </c>
      <c r="L39" s="7">
        <v>9164</v>
      </c>
      <c r="M39" s="7">
        <v>9164</v>
      </c>
      <c r="N39" s="7">
        <v>9164</v>
      </c>
      <c r="O39" s="7">
        <v>9164</v>
      </c>
      <c r="P39" s="63">
        <f t="shared" si="0"/>
        <v>9164</v>
      </c>
    </row>
    <row r="40" spans="1:16" ht="12.75" outlineLevel="2">
      <c r="A40" t="s">
        <v>538</v>
      </c>
      <c r="B40" t="s">
        <v>517</v>
      </c>
      <c r="C40" s="7">
        <v>4727</v>
      </c>
      <c r="D40" s="7">
        <v>4727</v>
      </c>
      <c r="E40" s="7">
        <v>4727</v>
      </c>
      <c r="F40" s="7">
        <v>4727</v>
      </c>
      <c r="G40" s="7">
        <v>4727</v>
      </c>
      <c r="H40" s="7">
        <v>4727</v>
      </c>
      <c r="I40" s="7">
        <v>4727</v>
      </c>
      <c r="J40" s="7">
        <v>4727</v>
      </c>
      <c r="K40" s="7">
        <v>4727</v>
      </c>
      <c r="L40" s="7">
        <v>4727</v>
      </c>
      <c r="M40" s="7">
        <v>4727</v>
      </c>
      <c r="N40" s="7">
        <v>4727</v>
      </c>
      <c r="O40" s="7">
        <v>4727</v>
      </c>
      <c r="P40" s="63">
        <f t="shared" si="0"/>
        <v>4727</v>
      </c>
    </row>
    <row r="41" spans="2:16" ht="12.75" outlineLevel="1">
      <c r="B41" s="76" t="s">
        <v>540</v>
      </c>
      <c r="C41" s="7">
        <v>1073089.1</v>
      </c>
      <c r="D41" s="7">
        <v>1073089.1</v>
      </c>
      <c r="E41" s="7">
        <v>1073089.1</v>
      </c>
      <c r="F41" s="7">
        <v>916067.32</v>
      </c>
      <c r="G41" s="7">
        <v>905464.45</v>
      </c>
      <c r="H41" s="7">
        <v>905464.45</v>
      </c>
      <c r="I41" s="7">
        <v>916067.32</v>
      </c>
      <c r="J41" s="7">
        <v>916067.32</v>
      </c>
      <c r="K41" s="7">
        <v>925581.73</v>
      </c>
      <c r="L41" s="7">
        <v>913464.22</v>
      </c>
      <c r="M41" s="7">
        <v>912630.83</v>
      </c>
      <c r="N41" s="7">
        <v>912630.83</v>
      </c>
      <c r="O41" s="7">
        <v>912630.83</v>
      </c>
      <c r="P41" s="63">
        <f t="shared" si="0"/>
        <v>946873.0529166668</v>
      </c>
    </row>
    <row r="42" spans="2:16" ht="12.75">
      <c r="B42" s="9" t="s">
        <v>546</v>
      </c>
      <c r="C42" s="7">
        <v>156881219.58999997</v>
      </c>
      <c r="D42" s="7">
        <v>157158238.29</v>
      </c>
      <c r="E42" s="7">
        <v>157704281.14999998</v>
      </c>
      <c r="F42" s="7">
        <v>164963923.16999996</v>
      </c>
      <c r="G42" s="7">
        <v>165144809.48999995</v>
      </c>
      <c r="H42" s="7">
        <v>165618377</v>
      </c>
      <c r="I42" s="7">
        <v>165950429.26</v>
      </c>
      <c r="J42" s="7">
        <v>166820433.09000003</v>
      </c>
      <c r="K42" s="7">
        <v>167581550.07999998</v>
      </c>
      <c r="L42" s="7">
        <v>170369361.61999997</v>
      </c>
      <c r="M42" s="7">
        <v>171015149.74000004</v>
      </c>
      <c r="N42" s="7">
        <v>171792008.36000004</v>
      </c>
      <c r="O42" s="7">
        <v>172770436.61000004</v>
      </c>
      <c r="P42" s="63">
        <f t="shared" si="0"/>
        <v>165745365.77916667</v>
      </c>
    </row>
    <row r="44" spans="3:15" ht="12.75" outlineLevel="1">
      <c r="C44" s="7">
        <v>156881219.58999997</v>
      </c>
      <c r="D44" s="7">
        <v>157158238.29</v>
      </c>
      <c r="E44" s="7">
        <v>157704281.14999998</v>
      </c>
      <c r="F44" s="7">
        <v>164963923.16999996</v>
      </c>
      <c r="G44" s="7">
        <v>165144809.48999995</v>
      </c>
      <c r="H44" s="7">
        <v>165618377</v>
      </c>
      <c r="I44" s="7">
        <v>165950429.26</v>
      </c>
      <c r="J44" s="7">
        <v>166820433.09000003</v>
      </c>
      <c r="K44" s="7">
        <v>167581550.07999998</v>
      </c>
      <c r="L44" s="7">
        <v>170369361.61999997</v>
      </c>
      <c r="M44" s="7">
        <v>171015149.74000004</v>
      </c>
      <c r="N44" s="7">
        <v>171792008.36000004</v>
      </c>
      <c r="O44" s="7">
        <v>172770436.61000004</v>
      </c>
    </row>
    <row r="45" spans="3:15" s="198" customFormat="1" ht="12.75" outlineLevel="1">
      <c r="C45" s="198">
        <v>156881219.58999997</v>
      </c>
      <c r="D45" s="198">
        <v>157158238.29</v>
      </c>
      <c r="E45" s="198">
        <v>157704281.14999998</v>
      </c>
      <c r="F45" s="198">
        <v>164963923.16999996</v>
      </c>
      <c r="G45" s="198">
        <v>165144809.48999995</v>
      </c>
      <c r="H45" s="198">
        <v>165618377</v>
      </c>
      <c r="I45" s="198">
        <v>165950429.26</v>
      </c>
      <c r="J45" s="198">
        <v>166820433.09000003</v>
      </c>
      <c r="K45" s="198">
        <v>167581550.07999998</v>
      </c>
      <c r="L45" s="198">
        <v>170369361.61999997</v>
      </c>
      <c r="M45" s="198">
        <v>171015149.74000004</v>
      </c>
      <c r="N45" s="198">
        <v>171792008.36000004</v>
      </c>
      <c r="O45" s="198">
        <v>172770436.61000004</v>
      </c>
    </row>
    <row r="46" spans="3:15" ht="12.75" outlineLevel="1"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2"/>
  <sheetViews>
    <sheetView zoomScalePageLayoutView="0" workbookViewId="0" topLeftCell="A1">
      <pane ySplit="6" topLeftCell="A177" activePane="bottomLeft" state="frozen"/>
      <selection pane="topLeft" activeCell="C1" sqref="C1"/>
      <selection pane="bottomLeft" activeCell="A222" sqref="A222"/>
    </sheetView>
  </sheetViews>
  <sheetFormatPr defaultColWidth="9.140625" defaultRowHeight="12.75" outlineLevelRow="1"/>
  <cols>
    <col min="1" max="1" width="41.7109375" style="0" bestFit="1" customWidth="1"/>
    <col min="2" max="2" width="2.7109375" style="0" customWidth="1"/>
    <col min="3" max="3" width="13.421875" style="0" bestFit="1" customWidth="1"/>
    <col min="4" max="4" width="11.8515625" style="7" bestFit="1" customWidth="1"/>
    <col min="5" max="15" width="12.00390625" style="0" bestFit="1" customWidth="1"/>
  </cols>
  <sheetData>
    <row r="1" spans="1:4" ht="12.75">
      <c r="A1" s="60" t="s">
        <v>749</v>
      </c>
      <c r="B1" s="60"/>
      <c r="D1"/>
    </row>
    <row r="2" spans="1:4" ht="12.75">
      <c r="A2" s="60" t="s">
        <v>794</v>
      </c>
      <c r="B2" s="60"/>
      <c r="D2"/>
    </row>
    <row r="3" spans="1:4" ht="12.75">
      <c r="A3" s="61" t="s">
        <v>795</v>
      </c>
      <c r="B3" s="61"/>
      <c r="D3"/>
    </row>
    <row r="4" spans="1:4" ht="12.75">
      <c r="A4" s="61"/>
      <c r="B4" s="61"/>
      <c r="D4"/>
    </row>
    <row r="5" spans="1:15" ht="18" customHeight="1">
      <c r="A5" s="4"/>
      <c r="B5" s="4"/>
      <c r="C5" s="3" t="s">
        <v>388</v>
      </c>
      <c r="D5" s="3" t="s">
        <v>389</v>
      </c>
      <c r="E5" s="3" t="s">
        <v>390</v>
      </c>
      <c r="F5" s="3" t="s">
        <v>391</v>
      </c>
      <c r="G5" s="3" t="s">
        <v>392</v>
      </c>
      <c r="H5" s="3" t="s">
        <v>393</v>
      </c>
      <c r="I5" s="3" t="s">
        <v>394</v>
      </c>
      <c r="J5" s="3" t="s">
        <v>395</v>
      </c>
      <c r="K5" s="3" t="s">
        <v>396</v>
      </c>
      <c r="L5" s="3" t="s">
        <v>397</v>
      </c>
      <c r="M5" s="3" t="s">
        <v>398</v>
      </c>
      <c r="N5" s="3" t="s">
        <v>399</v>
      </c>
      <c r="O5" s="3" t="s">
        <v>388</v>
      </c>
    </row>
    <row r="6" spans="3:15" ht="12.75">
      <c r="C6" s="6" t="s">
        <v>401</v>
      </c>
      <c r="D6" s="6" t="s">
        <v>401</v>
      </c>
      <c r="E6" s="6" t="s">
        <v>401</v>
      </c>
      <c r="F6" s="6" t="s">
        <v>401</v>
      </c>
      <c r="G6" s="6" t="s">
        <v>402</v>
      </c>
      <c r="H6" s="6" t="s">
        <v>402</v>
      </c>
      <c r="I6" s="6" t="s">
        <v>402</v>
      </c>
      <c r="J6" s="6" t="s">
        <v>402</v>
      </c>
      <c r="K6" s="6" t="s">
        <v>402</v>
      </c>
      <c r="L6" s="6" t="s">
        <v>402</v>
      </c>
      <c r="M6" s="6" t="s">
        <v>402</v>
      </c>
      <c r="N6" s="6" t="s">
        <v>402</v>
      </c>
      <c r="O6" s="6" t="s">
        <v>402</v>
      </c>
    </row>
    <row r="7" spans="1:15" ht="18">
      <c r="A7" s="1" t="s">
        <v>387</v>
      </c>
      <c r="B7" s="1"/>
      <c r="C7" s="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2.75">
      <c r="A8" t="s">
        <v>548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</row>
    <row r="9" spans="1:15" ht="12.75">
      <c r="A9" s="73" t="s">
        <v>549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</row>
    <row r="10" spans="1:15" ht="12.75">
      <c r="A10" s="73" t="s">
        <v>550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</row>
    <row r="11" spans="1:15" ht="12.75">
      <c r="A11" s="73" t="s">
        <v>551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</row>
    <row r="12" spans="1:15" ht="12.75">
      <c r="A12" s="73" t="s">
        <v>552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</row>
    <row r="13" spans="1:15" ht="12.75">
      <c r="A13" s="73" t="s">
        <v>553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</row>
    <row r="14" spans="1:15" ht="12.75">
      <c r="A14" s="73" t="s">
        <v>554</v>
      </c>
      <c r="C14" s="7">
        <v>22194690.74</v>
      </c>
      <c r="D14" s="7">
        <v>22454938.12</v>
      </c>
      <c r="E14" s="7">
        <v>22719022.25</v>
      </c>
      <c r="F14" s="7">
        <v>22985462.47</v>
      </c>
      <c r="G14" s="7">
        <v>23255354.63</v>
      </c>
      <c r="H14" s="7">
        <v>23527720.12</v>
      </c>
      <c r="I14" s="7">
        <v>23800201.51</v>
      </c>
      <c r="J14" s="7">
        <v>24072662.98</v>
      </c>
      <c r="K14" s="7">
        <v>24349449.03</v>
      </c>
      <c r="L14" s="7">
        <v>24631082.96</v>
      </c>
      <c r="M14" s="7">
        <v>24913391.43</v>
      </c>
      <c r="N14" s="7">
        <v>25196288.6</v>
      </c>
      <c r="O14" s="7">
        <v>25480334.44</v>
      </c>
    </row>
    <row r="15" spans="1:15" ht="12.75">
      <c r="A15" s="73" t="s">
        <v>555</v>
      </c>
      <c r="C15" s="7">
        <v>16634920.79</v>
      </c>
      <c r="D15" s="7">
        <v>16792147.44</v>
      </c>
      <c r="E15" s="7">
        <v>16949560.24</v>
      </c>
      <c r="F15" s="7">
        <v>17107151.98</v>
      </c>
      <c r="G15" s="7">
        <v>17264833.11</v>
      </c>
      <c r="H15" s="7">
        <v>17422514.24</v>
      </c>
      <c r="I15" s="7">
        <v>17580195.37</v>
      </c>
      <c r="J15" s="7">
        <v>17737856.59</v>
      </c>
      <c r="K15" s="7">
        <v>17895497.9</v>
      </c>
      <c r="L15" s="7">
        <v>18054038.2</v>
      </c>
      <c r="M15" s="7">
        <v>18213575.16</v>
      </c>
      <c r="N15" s="7">
        <v>18373100.85</v>
      </c>
      <c r="O15" s="7">
        <v>18532647.96</v>
      </c>
    </row>
    <row r="16" spans="1:15" ht="12.75">
      <c r="A16" s="73" t="s">
        <v>556</v>
      </c>
      <c r="C16" s="7">
        <v>2179271.32</v>
      </c>
      <c r="D16" s="7">
        <v>2205846.36</v>
      </c>
      <c r="E16" s="7">
        <v>2232421.4</v>
      </c>
      <c r="F16" s="7">
        <v>2258996.44</v>
      </c>
      <c r="G16" s="7">
        <v>2285571.48</v>
      </c>
      <c r="H16" s="7">
        <v>2312146.52</v>
      </c>
      <c r="I16" s="7">
        <v>2338721.56</v>
      </c>
      <c r="J16" s="7">
        <v>2365296.6</v>
      </c>
      <c r="K16" s="7">
        <v>2391871.64</v>
      </c>
      <c r="L16" s="7">
        <v>2418446.68</v>
      </c>
      <c r="M16" s="7">
        <v>2445021.72</v>
      </c>
      <c r="N16" s="7">
        <v>2471596.76</v>
      </c>
      <c r="O16" s="7">
        <v>2498171.8</v>
      </c>
    </row>
    <row r="17" spans="1:15" ht="12.75">
      <c r="A17" s="73" t="s">
        <v>557</v>
      </c>
      <c r="C17" s="7">
        <v>649785.2</v>
      </c>
      <c r="D17" s="7">
        <v>672840.61</v>
      </c>
      <c r="E17" s="7">
        <v>696016.5</v>
      </c>
      <c r="F17" s="7">
        <v>719325.34</v>
      </c>
      <c r="G17" s="7">
        <v>742711.94</v>
      </c>
      <c r="H17" s="7">
        <v>766098.54</v>
      </c>
      <c r="I17" s="7">
        <v>789485.14</v>
      </c>
      <c r="J17" s="7">
        <v>812859.56</v>
      </c>
      <c r="K17" s="7">
        <v>836221.8</v>
      </c>
      <c r="L17" s="7">
        <v>859584.04</v>
      </c>
      <c r="M17" s="7">
        <v>882946.28</v>
      </c>
      <c r="N17" s="7">
        <v>906308.52</v>
      </c>
      <c r="O17" s="7">
        <v>929670.76</v>
      </c>
    </row>
    <row r="18" spans="1:15" ht="12.75">
      <c r="A18" s="73" t="s">
        <v>558</v>
      </c>
      <c r="C18" s="7">
        <v>192842.47</v>
      </c>
      <c r="D18" s="7">
        <v>202270.06</v>
      </c>
      <c r="E18" s="7">
        <v>211697.65</v>
      </c>
      <c r="F18" s="7">
        <v>221125.24</v>
      </c>
      <c r="G18" s="7">
        <v>230552.83</v>
      </c>
      <c r="H18" s="7">
        <v>239980.42</v>
      </c>
      <c r="I18" s="7">
        <v>249408.01</v>
      </c>
      <c r="J18" s="7">
        <v>258835.6</v>
      </c>
      <c r="K18" s="7">
        <v>268263.19</v>
      </c>
      <c r="L18" s="7">
        <v>277690.78</v>
      </c>
      <c r="M18" s="7">
        <v>287118.37</v>
      </c>
      <c r="N18" s="7">
        <v>296545.96</v>
      </c>
      <c r="O18" s="7">
        <v>305973.55</v>
      </c>
    </row>
    <row r="19" spans="1:15" ht="12.75">
      <c r="A19" s="83" t="s">
        <v>559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</row>
    <row r="20" spans="1:15" ht="12.75">
      <c r="A20" s="83" t="s">
        <v>560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</row>
    <row r="21" spans="1:15" ht="12.75">
      <c r="A21" s="83" t="s">
        <v>561</v>
      </c>
      <c r="C21" s="7">
        <v>8736</v>
      </c>
      <c r="D21" s="7">
        <v>8736</v>
      </c>
      <c r="E21" s="7">
        <v>8736</v>
      </c>
      <c r="F21" s="7">
        <v>8736</v>
      </c>
      <c r="G21" s="7">
        <v>8736</v>
      </c>
      <c r="H21" s="7">
        <v>8736</v>
      </c>
      <c r="I21" s="7">
        <v>8736</v>
      </c>
      <c r="J21" s="7">
        <v>8736</v>
      </c>
      <c r="K21" s="7">
        <v>8736</v>
      </c>
      <c r="L21" s="7">
        <v>8736</v>
      </c>
      <c r="M21" s="7">
        <v>8736</v>
      </c>
      <c r="N21" s="7">
        <v>8736</v>
      </c>
      <c r="O21" s="7">
        <v>8736</v>
      </c>
    </row>
    <row r="22" spans="1:15" ht="12.75">
      <c r="A22" s="83" t="s">
        <v>562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</row>
    <row r="23" spans="1:15" ht="12.75">
      <c r="A23" s="83" t="s">
        <v>563</v>
      </c>
      <c r="C23" s="7">
        <v>51245.7</v>
      </c>
      <c r="D23" s="7">
        <v>51245.7</v>
      </c>
      <c r="E23" s="7">
        <v>51245.7</v>
      </c>
      <c r="F23" s="7">
        <v>51245.7</v>
      </c>
      <c r="G23" s="7">
        <v>51245.7</v>
      </c>
      <c r="H23" s="7">
        <v>51245.7</v>
      </c>
      <c r="I23" s="7">
        <v>51245.7</v>
      </c>
      <c r="J23" s="7">
        <v>51245.7</v>
      </c>
      <c r="K23" s="7">
        <v>51245.7</v>
      </c>
      <c r="L23" s="7">
        <v>51245.7</v>
      </c>
      <c r="M23" s="7">
        <v>51245.7</v>
      </c>
      <c r="N23" s="7">
        <v>51245.7</v>
      </c>
      <c r="O23" s="7">
        <v>51245.7</v>
      </c>
    </row>
    <row r="24" spans="1:15" ht="12.75">
      <c r="A24" s="83" t="s">
        <v>564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</row>
    <row r="25" spans="1:15" ht="12.75">
      <c r="A25" s="83" t="s">
        <v>565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</row>
    <row r="26" spans="1:15" ht="12.75">
      <c r="A26" s="83" t="s">
        <v>566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</row>
    <row r="27" spans="1:15" ht="12.75">
      <c r="A27" s="83" t="s">
        <v>567</v>
      </c>
      <c r="C27" s="7">
        <v>13813.8</v>
      </c>
      <c r="D27" s="7">
        <v>13813.8</v>
      </c>
      <c r="E27" s="7">
        <v>13813.8</v>
      </c>
      <c r="F27" s="7">
        <v>13813.8</v>
      </c>
      <c r="G27" s="7">
        <v>13813.8</v>
      </c>
      <c r="H27" s="7">
        <v>13813.8</v>
      </c>
      <c r="I27" s="7">
        <v>13813.8</v>
      </c>
      <c r="J27" s="7">
        <v>13813.8</v>
      </c>
      <c r="K27" s="7">
        <v>13813.8</v>
      </c>
      <c r="L27" s="7">
        <v>13813.8</v>
      </c>
      <c r="M27" s="7">
        <v>13813.8</v>
      </c>
      <c r="N27" s="7">
        <v>13813.8</v>
      </c>
      <c r="O27" s="7">
        <v>13813.8</v>
      </c>
    </row>
    <row r="28" spans="1:15" ht="12.75">
      <c r="A28" s="83" t="s">
        <v>568</v>
      </c>
      <c r="C28" s="7">
        <v>8242.27</v>
      </c>
      <c r="D28" s="7">
        <v>8242.27</v>
      </c>
      <c r="E28" s="7">
        <v>8242.27</v>
      </c>
      <c r="F28" s="7">
        <v>8242.27</v>
      </c>
      <c r="G28" s="7">
        <v>8242.27</v>
      </c>
      <c r="H28" s="7">
        <v>8242.27</v>
      </c>
      <c r="I28" s="7">
        <v>8242.27</v>
      </c>
      <c r="J28" s="7">
        <v>8242.27</v>
      </c>
      <c r="K28" s="7">
        <v>8242.27</v>
      </c>
      <c r="L28" s="7">
        <v>8242.27</v>
      </c>
      <c r="M28" s="7">
        <v>8242.27</v>
      </c>
      <c r="N28" s="7">
        <v>8242.27</v>
      </c>
      <c r="O28" s="7">
        <v>8242.27</v>
      </c>
    </row>
    <row r="29" spans="1:15" ht="12.75">
      <c r="A29" s="83" t="s">
        <v>569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</row>
    <row r="30" spans="1:15" ht="12.75">
      <c r="A30" s="83" t="s">
        <v>570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</row>
    <row r="31" spans="1:15" ht="12.75">
      <c r="A31" s="83" t="s">
        <v>571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1:15" ht="12.75">
      <c r="A32" s="83" t="s">
        <v>572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1:15" ht="12.75">
      <c r="A33" s="83" t="s">
        <v>573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</row>
    <row r="34" spans="1:15" ht="12.75">
      <c r="A34" s="83" t="s">
        <v>574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</row>
    <row r="35" spans="1:15" ht="12.75">
      <c r="A35" s="83" t="s">
        <v>575</v>
      </c>
      <c r="C35" s="7">
        <v>152140.8</v>
      </c>
      <c r="D35" s="7">
        <v>152140.8</v>
      </c>
      <c r="E35" s="7">
        <v>152140.8</v>
      </c>
      <c r="F35" s="7">
        <v>152140.8</v>
      </c>
      <c r="G35" s="7">
        <v>152140.8</v>
      </c>
      <c r="H35" s="7">
        <v>152140.8</v>
      </c>
      <c r="I35" s="7">
        <v>152140.8</v>
      </c>
      <c r="J35" s="7">
        <v>152140.8</v>
      </c>
      <c r="K35" s="7">
        <v>152140.8</v>
      </c>
      <c r="L35" s="7">
        <v>152140.8</v>
      </c>
      <c r="M35" s="7">
        <v>152140.8</v>
      </c>
      <c r="N35" s="7">
        <v>152140.8</v>
      </c>
      <c r="O35" s="7">
        <v>152140.8</v>
      </c>
    </row>
    <row r="36" spans="1:15" ht="12.75">
      <c r="A36" s="83" t="s">
        <v>576</v>
      </c>
      <c r="C36" s="7">
        <v>255728.55</v>
      </c>
      <c r="D36" s="7">
        <v>255728.55</v>
      </c>
      <c r="E36" s="7">
        <v>255728.55</v>
      </c>
      <c r="F36" s="7">
        <v>255728.55</v>
      </c>
      <c r="G36" s="7">
        <v>255728.55</v>
      </c>
      <c r="H36" s="7">
        <v>255728.55</v>
      </c>
      <c r="I36" s="7">
        <v>255728.55</v>
      </c>
      <c r="J36" s="7">
        <v>255728.55</v>
      </c>
      <c r="K36" s="7">
        <v>255728.55</v>
      </c>
      <c r="L36" s="7">
        <v>255728.55</v>
      </c>
      <c r="M36" s="7">
        <v>255728.55</v>
      </c>
      <c r="N36" s="7">
        <v>255728.55</v>
      </c>
      <c r="O36" s="7">
        <v>255728.55</v>
      </c>
    </row>
    <row r="37" spans="1:15" ht="12.75">
      <c r="A37" s="83" t="s">
        <v>577</v>
      </c>
      <c r="C37" s="7">
        <v>194720.4</v>
      </c>
      <c r="D37" s="7">
        <v>194720.4</v>
      </c>
      <c r="E37" s="7">
        <v>194720.4</v>
      </c>
      <c r="F37" s="7">
        <v>194720.4</v>
      </c>
      <c r="G37" s="7">
        <v>194720.4</v>
      </c>
      <c r="H37" s="7">
        <v>194720.4</v>
      </c>
      <c r="I37" s="7">
        <v>194720.4</v>
      </c>
      <c r="J37" s="7">
        <v>194720.4</v>
      </c>
      <c r="K37" s="7">
        <v>194720.4</v>
      </c>
      <c r="L37" s="7">
        <v>194720.4</v>
      </c>
      <c r="M37" s="7">
        <v>194720.4</v>
      </c>
      <c r="N37" s="7">
        <v>194720.4</v>
      </c>
      <c r="O37" s="7">
        <v>194720.4</v>
      </c>
    </row>
    <row r="38" spans="1:15" ht="12.75">
      <c r="A38" s="83" t="s">
        <v>578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</row>
    <row r="39" spans="1:15" ht="12.75">
      <c r="A39" s="83" t="s">
        <v>579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</row>
    <row r="40" spans="1:15" ht="12.75">
      <c r="A40" s="83" t="s">
        <v>580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</row>
    <row r="41" spans="1:15" ht="12.75">
      <c r="A41" s="83" t="s">
        <v>581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</row>
    <row r="42" spans="1:15" ht="12.75">
      <c r="A42" s="83" t="s">
        <v>582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</row>
    <row r="43" spans="1:15" ht="12.75">
      <c r="A43" s="83" t="s">
        <v>583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</row>
    <row r="44" spans="1:15" ht="12.75">
      <c r="A44" s="83" t="s">
        <v>584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</row>
    <row r="45" spans="1:15" ht="12.75">
      <c r="A45" s="82" t="s">
        <v>585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</row>
    <row r="46" spans="1:15" ht="12.75">
      <c r="A46" s="82" t="s">
        <v>586</v>
      </c>
      <c r="C46" s="7">
        <v>10362.6</v>
      </c>
      <c r="D46" s="7">
        <v>10447.8</v>
      </c>
      <c r="E46" s="7">
        <v>10533</v>
      </c>
      <c r="F46" s="7">
        <v>10618.2</v>
      </c>
      <c r="G46" s="7">
        <v>10703.4</v>
      </c>
      <c r="H46" s="7">
        <v>10788.6</v>
      </c>
      <c r="I46" s="7">
        <v>10873.8</v>
      </c>
      <c r="J46" s="7">
        <v>10959</v>
      </c>
      <c r="K46" s="7">
        <v>11044.2</v>
      </c>
      <c r="L46" s="7">
        <v>11129.4</v>
      </c>
      <c r="M46" s="7">
        <v>11214.6</v>
      </c>
      <c r="N46" s="7">
        <v>11299.8</v>
      </c>
      <c r="O46" s="7">
        <v>11385</v>
      </c>
    </row>
    <row r="47" spans="1:15" ht="12.75">
      <c r="A47" s="82" t="s">
        <v>587</v>
      </c>
      <c r="C47" s="7">
        <v>1488779.17</v>
      </c>
      <c r="D47" s="7">
        <v>1497928.44</v>
      </c>
      <c r="E47" s="7">
        <v>1507078.49</v>
      </c>
      <c r="F47" s="7">
        <v>1516229.31</v>
      </c>
      <c r="G47" s="7">
        <v>1525386.34</v>
      </c>
      <c r="H47" s="7">
        <v>1534549.59</v>
      </c>
      <c r="I47" s="7">
        <v>1543712.84</v>
      </c>
      <c r="J47" s="7">
        <v>1552876.09</v>
      </c>
      <c r="K47" s="7">
        <v>1562039.34</v>
      </c>
      <c r="L47" s="7">
        <v>1571202.59</v>
      </c>
      <c r="M47" s="7">
        <v>1580365.84</v>
      </c>
      <c r="N47" s="7">
        <v>1589529.09</v>
      </c>
      <c r="O47" s="7">
        <v>1598692.34</v>
      </c>
    </row>
    <row r="48" spans="1:15" ht="12.75">
      <c r="A48" s="82" t="s">
        <v>588</v>
      </c>
      <c r="C48" s="7">
        <v>7002285.07</v>
      </c>
      <c r="D48" s="7">
        <v>7041858.3</v>
      </c>
      <c r="E48" s="7">
        <v>7081435.79</v>
      </c>
      <c r="F48" s="7">
        <v>7121014.5</v>
      </c>
      <c r="G48" s="7">
        <v>7160592.08</v>
      </c>
      <c r="H48" s="7">
        <v>7200168.98</v>
      </c>
      <c r="I48" s="7">
        <v>7239747.32</v>
      </c>
      <c r="J48" s="7">
        <v>7279328.11</v>
      </c>
      <c r="K48" s="7">
        <v>7318910.08</v>
      </c>
      <c r="L48" s="7">
        <v>7358492.05</v>
      </c>
      <c r="M48" s="7">
        <v>7398074.02</v>
      </c>
      <c r="N48" s="7">
        <v>7437655.99</v>
      </c>
      <c r="O48" s="7">
        <v>7477237.96</v>
      </c>
    </row>
    <row r="49" spans="1:15" ht="12.75">
      <c r="A49" s="82" t="s">
        <v>589</v>
      </c>
      <c r="C49" s="7">
        <v>892370.19</v>
      </c>
      <c r="D49" s="7">
        <v>897235.62</v>
      </c>
      <c r="E49" s="7">
        <v>902101.05</v>
      </c>
      <c r="F49" s="7">
        <v>906966.48</v>
      </c>
      <c r="G49" s="7">
        <v>911831.91</v>
      </c>
      <c r="H49" s="7">
        <v>916697.34</v>
      </c>
      <c r="I49" s="7">
        <v>921562.77</v>
      </c>
      <c r="J49" s="7">
        <v>926428.2</v>
      </c>
      <c r="K49" s="7">
        <v>931293.63</v>
      </c>
      <c r="L49" s="7">
        <v>936159.06</v>
      </c>
      <c r="M49" s="7">
        <v>941024.49</v>
      </c>
      <c r="N49" s="7">
        <v>945889.92</v>
      </c>
      <c r="O49" s="7">
        <v>950755.35</v>
      </c>
    </row>
    <row r="50" spans="1:15" ht="12.75">
      <c r="A50" s="82" t="s">
        <v>590</v>
      </c>
      <c r="C50" s="7">
        <v>767275.33</v>
      </c>
      <c r="D50" s="7">
        <v>772365.51</v>
      </c>
      <c r="E50" s="7">
        <v>777455.69</v>
      </c>
      <c r="F50" s="7">
        <v>644402.96</v>
      </c>
      <c r="G50" s="7">
        <v>649493.14</v>
      </c>
      <c r="H50" s="7">
        <v>654583.32</v>
      </c>
      <c r="I50" s="7">
        <v>659673.5</v>
      </c>
      <c r="J50" s="7">
        <v>664763.68</v>
      </c>
      <c r="K50" s="7">
        <v>669853.86</v>
      </c>
      <c r="L50" s="7">
        <v>674944.04</v>
      </c>
      <c r="M50" s="7">
        <v>680034.22</v>
      </c>
      <c r="N50" s="7">
        <v>685124.4</v>
      </c>
      <c r="O50" s="7">
        <v>690214.58</v>
      </c>
    </row>
    <row r="51" spans="1:15" ht="12.75">
      <c r="A51" s="82" t="s">
        <v>591</v>
      </c>
      <c r="C51" s="7">
        <v>2111968.02</v>
      </c>
      <c r="D51" s="7">
        <v>2120824.24</v>
      </c>
      <c r="E51" s="7">
        <v>2129680.46</v>
      </c>
      <c r="F51" s="7">
        <v>2138536.68</v>
      </c>
      <c r="G51" s="7">
        <v>2147392.9</v>
      </c>
      <c r="H51" s="7">
        <v>2156249.12</v>
      </c>
      <c r="I51" s="7">
        <v>2165105.34</v>
      </c>
      <c r="J51" s="7">
        <v>2173961.56</v>
      </c>
      <c r="K51" s="7">
        <v>2182817.78</v>
      </c>
      <c r="L51" s="7">
        <v>2191674</v>
      </c>
      <c r="M51" s="7">
        <v>2200530.22</v>
      </c>
      <c r="N51" s="7">
        <v>2209386.44</v>
      </c>
      <c r="O51" s="7">
        <v>2218242.66</v>
      </c>
    </row>
    <row r="52" spans="1:15" ht="12.75">
      <c r="A52" s="82" t="s">
        <v>592</v>
      </c>
      <c r="C52" s="7">
        <v>1690492.39</v>
      </c>
      <c r="D52" s="7">
        <v>1700441.03</v>
      </c>
      <c r="E52" s="7">
        <v>1710389.67</v>
      </c>
      <c r="F52" s="7">
        <v>1720338.31</v>
      </c>
      <c r="G52" s="7">
        <v>1730286.95</v>
      </c>
      <c r="H52" s="7">
        <v>1740235.59</v>
      </c>
      <c r="I52" s="7">
        <v>1750184.23</v>
      </c>
      <c r="J52" s="7">
        <v>1760132.87</v>
      </c>
      <c r="K52" s="7">
        <v>1770081.51</v>
      </c>
      <c r="L52" s="7">
        <v>1780030.15</v>
      </c>
      <c r="M52" s="7">
        <v>1789978.79</v>
      </c>
      <c r="N52" s="7">
        <v>1799927.43</v>
      </c>
      <c r="O52" s="7">
        <v>1809876.07</v>
      </c>
    </row>
    <row r="53" spans="1:15" ht="12.75">
      <c r="A53" s="82" t="s">
        <v>593</v>
      </c>
      <c r="C53" s="7">
        <v>8650386.26</v>
      </c>
      <c r="D53" s="7">
        <v>8719826.77</v>
      </c>
      <c r="E53" s="7">
        <v>8789267.28</v>
      </c>
      <c r="F53" s="7">
        <v>8858707.79</v>
      </c>
      <c r="G53" s="7">
        <v>8928148.3</v>
      </c>
      <c r="H53" s="7">
        <v>8997588.81</v>
      </c>
      <c r="I53" s="7">
        <v>9067029.32</v>
      </c>
      <c r="J53" s="7">
        <v>9136469.83</v>
      </c>
      <c r="K53" s="7">
        <v>9205910.34</v>
      </c>
      <c r="L53" s="7">
        <v>9275350.85</v>
      </c>
      <c r="M53" s="7">
        <v>9344791.36</v>
      </c>
      <c r="N53" s="7">
        <v>9414231.87</v>
      </c>
      <c r="O53" s="7">
        <v>9483672.38</v>
      </c>
    </row>
    <row r="54" spans="1:15" ht="12.75">
      <c r="A54" s="82" t="s">
        <v>594</v>
      </c>
      <c r="C54" s="7">
        <v>2507684.59</v>
      </c>
      <c r="D54" s="7">
        <v>2522419.47</v>
      </c>
      <c r="E54" s="7">
        <v>2537154.35</v>
      </c>
      <c r="F54" s="7">
        <v>2551889.23</v>
      </c>
      <c r="G54" s="7">
        <v>2566624.11</v>
      </c>
      <c r="H54" s="7">
        <v>2581361.21</v>
      </c>
      <c r="I54" s="7">
        <v>2596100.52</v>
      </c>
      <c r="J54" s="7">
        <v>2610839.83</v>
      </c>
      <c r="K54" s="7">
        <v>2625579.14</v>
      </c>
      <c r="L54" s="7">
        <v>2640318.45</v>
      </c>
      <c r="M54" s="7">
        <v>2655057.76</v>
      </c>
      <c r="N54" s="7">
        <v>2669797.07</v>
      </c>
      <c r="O54" s="7">
        <v>2684536.38</v>
      </c>
    </row>
    <row r="55" spans="1:15" ht="12.75">
      <c r="A55" s="82" t="s">
        <v>595</v>
      </c>
      <c r="C55" s="7">
        <v>144328.88</v>
      </c>
      <c r="D55" s="7">
        <v>145134.24</v>
      </c>
      <c r="E55" s="7">
        <v>145939.6</v>
      </c>
      <c r="F55" s="7">
        <v>146744.96</v>
      </c>
      <c r="G55" s="7">
        <v>147550.32</v>
      </c>
      <c r="H55" s="7">
        <v>148355.68</v>
      </c>
      <c r="I55" s="7">
        <v>149161.04</v>
      </c>
      <c r="J55" s="7">
        <v>149966.4</v>
      </c>
      <c r="K55" s="7">
        <v>150771.76</v>
      </c>
      <c r="L55" s="7">
        <v>151577.12</v>
      </c>
      <c r="M55" s="7">
        <v>152382.48</v>
      </c>
      <c r="N55" s="7">
        <v>153187.84</v>
      </c>
      <c r="O55" s="7">
        <v>153993.2</v>
      </c>
    </row>
    <row r="56" spans="1:15" ht="12.75">
      <c r="A56" s="82" t="s">
        <v>596</v>
      </c>
      <c r="C56" s="7">
        <v>460828.68</v>
      </c>
      <c r="D56" s="7">
        <v>465389.64</v>
      </c>
      <c r="E56" s="7">
        <v>469950.6</v>
      </c>
      <c r="F56" s="7">
        <v>474511.56</v>
      </c>
      <c r="G56" s="7">
        <v>479072.52</v>
      </c>
      <c r="H56" s="7">
        <v>483633.48</v>
      </c>
      <c r="I56" s="7">
        <v>488194.44</v>
      </c>
      <c r="J56" s="7">
        <v>492755.4</v>
      </c>
      <c r="K56" s="7">
        <v>497316.36</v>
      </c>
      <c r="L56" s="7">
        <v>501877.32</v>
      </c>
      <c r="M56" s="7">
        <v>506438.28</v>
      </c>
      <c r="N56" s="7">
        <v>510999.24</v>
      </c>
      <c r="O56" s="7">
        <v>515560.2</v>
      </c>
    </row>
    <row r="57" spans="1:15" ht="12.75">
      <c r="A57" s="82" t="s">
        <v>597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</row>
    <row r="58" spans="1:15" ht="12.75">
      <c r="A58" s="82" t="s">
        <v>598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</row>
    <row r="59" spans="1:15" ht="12.75">
      <c r="A59" s="82" t="s">
        <v>599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</row>
    <row r="60" spans="1:15" ht="12.75">
      <c r="A60" s="82" t="s">
        <v>600</v>
      </c>
      <c r="C60" s="7">
        <v>226469.02</v>
      </c>
      <c r="D60" s="7">
        <v>227595.63</v>
      </c>
      <c r="E60" s="7">
        <v>228722.24</v>
      </c>
      <c r="F60" s="7">
        <v>229891.46</v>
      </c>
      <c r="G60" s="7">
        <v>231103.3</v>
      </c>
      <c r="H60" s="7">
        <v>232315.14</v>
      </c>
      <c r="I60" s="7">
        <v>234213.74</v>
      </c>
      <c r="J60" s="7">
        <v>236799.11</v>
      </c>
      <c r="K60" s="7">
        <v>239384.48</v>
      </c>
      <c r="L60" s="7">
        <v>241969.85</v>
      </c>
      <c r="M60" s="7">
        <v>244555.22</v>
      </c>
      <c r="N60" s="7">
        <v>247140.59</v>
      </c>
      <c r="O60" s="7">
        <v>249725.96</v>
      </c>
    </row>
    <row r="61" spans="1:15" ht="12.75">
      <c r="A61" s="82" t="s">
        <v>601</v>
      </c>
      <c r="C61" s="7">
        <v>1295333</v>
      </c>
      <c r="D61" s="7">
        <v>1300380.96</v>
      </c>
      <c r="E61" s="7">
        <v>1305428.92</v>
      </c>
      <c r="F61" s="7">
        <v>1310476.88</v>
      </c>
      <c r="G61" s="7">
        <v>1315524.84</v>
      </c>
      <c r="H61" s="7">
        <v>1320572.8</v>
      </c>
      <c r="I61" s="7">
        <v>1325641.4</v>
      </c>
      <c r="J61" s="7">
        <v>1330730.65</v>
      </c>
      <c r="K61" s="7">
        <v>1335819.9</v>
      </c>
      <c r="L61" s="7">
        <v>1340909.15</v>
      </c>
      <c r="M61" s="7">
        <v>1345998.4</v>
      </c>
      <c r="N61" s="7">
        <v>1351087.65</v>
      </c>
      <c r="O61" s="7">
        <v>1356176.9</v>
      </c>
    </row>
    <row r="62" spans="1:15" ht="12.75">
      <c r="A62" s="82" t="s">
        <v>602</v>
      </c>
      <c r="C62" s="7">
        <v>6674.42</v>
      </c>
      <c r="D62" s="7">
        <v>6695.16</v>
      </c>
      <c r="E62" s="7">
        <v>6715.9</v>
      </c>
      <c r="F62" s="7">
        <v>6736.64</v>
      </c>
      <c r="G62" s="7">
        <v>6757.38</v>
      </c>
      <c r="H62" s="7">
        <v>6778.12</v>
      </c>
      <c r="I62" s="7">
        <v>6798.86</v>
      </c>
      <c r="J62" s="7">
        <v>6819.6</v>
      </c>
      <c r="K62" s="7">
        <v>6840.34</v>
      </c>
      <c r="L62" s="7">
        <v>6861.08</v>
      </c>
      <c r="M62" s="7">
        <v>6881.82</v>
      </c>
      <c r="N62" s="7">
        <v>6902.56</v>
      </c>
      <c r="O62" s="7">
        <v>6923.3</v>
      </c>
    </row>
    <row r="63" spans="1:15" ht="12.75">
      <c r="A63" s="82" t="s">
        <v>603</v>
      </c>
      <c r="C63" s="7">
        <v>1731171.07</v>
      </c>
      <c r="D63" s="7">
        <v>1734174.87</v>
      </c>
      <c r="E63" s="7">
        <v>1737178.67</v>
      </c>
      <c r="F63" s="7">
        <v>1740182.47</v>
      </c>
      <c r="G63" s="7">
        <v>1743186.27</v>
      </c>
      <c r="H63" s="7">
        <v>1746190.07</v>
      </c>
      <c r="I63" s="7">
        <v>1749490.22</v>
      </c>
      <c r="J63" s="7">
        <v>1753086.71</v>
      </c>
      <c r="K63" s="7">
        <v>1756683.2</v>
      </c>
      <c r="L63" s="7">
        <v>1760279.69</v>
      </c>
      <c r="M63" s="7">
        <v>1763876.18</v>
      </c>
      <c r="N63" s="7">
        <v>1767472.67</v>
      </c>
      <c r="O63" s="7">
        <v>1771069.16</v>
      </c>
    </row>
    <row r="64" spans="1:15" ht="12.75">
      <c r="A64" s="82" t="s">
        <v>604</v>
      </c>
      <c r="C64" s="7">
        <v>4120767.43</v>
      </c>
      <c r="D64" s="7">
        <v>4128730.14</v>
      </c>
      <c r="E64" s="7">
        <v>4136692.85</v>
      </c>
      <c r="F64" s="7">
        <v>4144655.56</v>
      </c>
      <c r="G64" s="7">
        <v>4152618.27</v>
      </c>
      <c r="H64" s="7">
        <v>4160580.98</v>
      </c>
      <c r="I64" s="7">
        <v>4168544.3</v>
      </c>
      <c r="J64" s="7">
        <v>4176508.24</v>
      </c>
      <c r="K64" s="7">
        <v>4184472.18</v>
      </c>
      <c r="L64" s="7">
        <v>4192436.12</v>
      </c>
      <c r="M64" s="7">
        <v>4200400.06</v>
      </c>
      <c r="N64" s="7">
        <v>4208364</v>
      </c>
      <c r="O64" s="7">
        <v>4216327.94</v>
      </c>
    </row>
    <row r="65" spans="1:15" ht="12.75">
      <c r="A65" s="82" t="s">
        <v>605</v>
      </c>
      <c r="C65" s="7">
        <v>954.6</v>
      </c>
      <c r="D65" s="7">
        <v>957.21</v>
      </c>
      <c r="E65" s="7">
        <v>959.82</v>
      </c>
      <c r="F65" s="7">
        <v>962.43</v>
      </c>
      <c r="G65" s="7">
        <v>965.04</v>
      </c>
      <c r="H65" s="7">
        <v>967.65</v>
      </c>
      <c r="I65" s="7">
        <v>970.26</v>
      </c>
      <c r="J65" s="7">
        <v>972.87</v>
      </c>
      <c r="K65" s="7">
        <v>975.48</v>
      </c>
      <c r="L65" s="7">
        <v>978.09</v>
      </c>
      <c r="M65" s="7">
        <v>980.7</v>
      </c>
      <c r="N65" s="7">
        <v>983.31</v>
      </c>
      <c r="O65" s="7">
        <v>985.92</v>
      </c>
    </row>
    <row r="66" spans="1:15" ht="12.75">
      <c r="A66" s="82" t="s">
        <v>606</v>
      </c>
      <c r="C66" s="7">
        <v>1771769.75</v>
      </c>
      <c r="D66" s="7">
        <v>1779205.86</v>
      </c>
      <c r="E66" s="7">
        <v>1786641.97</v>
      </c>
      <c r="F66" s="7">
        <v>1794078.08</v>
      </c>
      <c r="G66" s="7">
        <v>1801514.19</v>
      </c>
      <c r="H66" s="7">
        <v>1808950.3</v>
      </c>
      <c r="I66" s="7">
        <v>1816386.41</v>
      </c>
      <c r="J66" s="7">
        <v>1823822.52</v>
      </c>
      <c r="K66" s="7">
        <v>1831258.63</v>
      </c>
      <c r="L66" s="7">
        <v>1838694.74</v>
      </c>
      <c r="M66" s="7">
        <v>1846130.85</v>
      </c>
      <c r="N66" s="7">
        <v>1853566.96</v>
      </c>
      <c r="O66" s="7">
        <v>1861003.07</v>
      </c>
    </row>
    <row r="67" spans="1:15" ht="12.75">
      <c r="A67" s="82" t="s">
        <v>607</v>
      </c>
      <c r="C67" s="7">
        <v>6234636.85</v>
      </c>
      <c r="D67" s="7">
        <v>6252684.46</v>
      </c>
      <c r="E67" s="7">
        <v>6270732.07</v>
      </c>
      <c r="F67" s="7">
        <v>6288779.68</v>
      </c>
      <c r="G67" s="7">
        <v>6306827.29</v>
      </c>
      <c r="H67" s="7">
        <v>6324874.9</v>
      </c>
      <c r="I67" s="7">
        <v>6342922.51</v>
      </c>
      <c r="J67" s="7">
        <v>6360970.12</v>
      </c>
      <c r="K67" s="7">
        <v>6379017.73</v>
      </c>
      <c r="L67" s="7">
        <v>6397065.34</v>
      </c>
      <c r="M67" s="7">
        <v>6415112.95</v>
      </c>
      <c r="N67" s="7">
        <v>6433160.56</v>
      </c>
      <c r="O67" s="7">
        <v>6451208.17</v>
      </c>
    </row>
    <row r="68" spans="1:15" ht="12.75">
      <c r="A68" s="82" t="s">
        <v>608</v>
      </c>
      <c r="C68" s="7">
        <v>2097123.34</v>
      </c>
      <c r="D68" s="7">
        <v>2107105.2</v>
      </c>
      <c r="E68" s="7">
        <v>2117100.32</v>
      </c>
      <c r="F68" s="7">
        <v>2127097.8</v>
      </c>
      <c r="G68" s="7">
        <v>2137085.15</v>
      </c>
      <c r="H68" s="7">
        <v>2147072.5</v>
      </c>
      <c r="I68" s="7">
        <v>2157062.87</v>
      </c>
      <c r="J68" s="7">
        <v>2167056.25</v>
      </c>
      <c r="K68" s="7">
        <v>2177049.63</v>
      </c>
      <c r="L68" s="7">
        <v>2187043.01</v>
      </c>
      <c r="M68" s="7">
        <v>2197036.39</v>
      </c>
      <c r="N68" s="7">
        <v>2207029.77</v>
      </c>
      <c r="O68" s="7">
        <v>2217023.15</v>
      </c>
    </row>
    <row r="69" spans="1:15" ht="12.75">
      <c r="A69" s="82" t="s">
        <v>609</v>
      </c>
      <c r="C69" s="7">
        <v>2605049.66</v>
      </c>
      <c r="D69" s="7">
        <v>2605049.66</v>
      </c>
      <c r="E69" s="7">
        <v>2605049.66</v>
      </c>
      <c r="F69" s="7">
        <v>2605049.66</v>
      </c>
      <c r="G69" s="7">
        <v>2605049.66</v>
      </c>
      <c r="H69" s="7">
        <v>2605049.66</v>
      </c>
      <c r="I69" s="7">
        <v>2605049.66</v>
      </c>
      <c r="J69" s="7">
        <v>2605049.66</v>
      </c>
      <c r="K69" s="7">
        <v>2605049.66</v>
      </c>
      <c r="L69" s="7">
        <v>2605049.66</v>
      </c>
      <c r="M69" s="7">
        <v>2605049.66</v>
      </c>
      <c r="N69" s="7">
        <v>2605049.66</v>
      </c>
      <c r="O69" s="7">
        <v>2605049.66</v>
      </c>
    </row>
    <row r="70" spans="1:15" ht="12.75">
      <c r="A70" s="82" t="s">
        <v>610</v>
      </c>
      <c r="C70" s="7">
        <v>98403.92</v>
      </c>
      <c r="D70" s="7">
        <v>99615.33</v>
      </c>
      <c r="E70" s="7">
        <v>100826.74</v>
      </c>
      <c r="F70" s="7">
        <v>102038.15</v>
      </c>
      <c r="G70" s="7">
        <v>103249.56</v>
      </c>
      <c r="H70" s="7">
        <v>104460.97</v>
      </c>
      <c r="I70" s="7">
        <v>105672.38</v>
      </c>
      <c r="J70" s="7">
        <v>106883.79</v>
      </c>
      <c r="K70" s="7">
        <v>108095.2</v>
      </c>
      <c r="L70" s="7">
        <v>109306.61</v>
      </c>
      <c r="M70" s="7">
        <v>110518.02</v>
      </c>
      <c r="N70" s="7">
        <v>111729.43</v>
      </c>
      <c r="O70" s="7">
        <v>112940.84</v>
      </c>
    </row>
    <row r="71" spans="1:15" ht="12.75">
      <c r="A71" s="82" t="s">
        <v>611</v>
      </c>
      <c r="C71" s="7">
        <v>78839.5</v>
      </c>
      <c r="D71" s="7">
        <v>80888.94</v>
      </c>
      <c r="E71" s="7">
        <v>82938.38</v>
      </c>
      <c r="F71" s="7">
        <v>84987.82</v>
      </c>
      <c r="G71" s="7">
        <v>87037.26</v>
      </c>
      <c r="H71" s="7">
        <v>89086.7</v>
      </c>
      <c r="I71" s="7">
        <v>91136.14</v>
      </c>
      <c r="J71" s="7">
        <v>93185.58</v>
      </c>
      <c r="K71" s="7">
        <v>95235.02</v>
      </c>
      <c r="L71" s="7">
        <v>97284.46</v>
      </c>
      <c r="M71" s="7">
        <v>99333.9</v>
      </c>
      <c r="N71" s="7">
        <v>101383.34</v>
      </c>
      <c r="O71" s="7">
        <v>103432.78</v>
      </c>
    </row>
    <row r="72" spans="1:15" ht="12.75">
      <c r="A72" s="82" t="s">
        <v>612</v>
      </c>
      <c r="C72" s="7">
        <v>572353.71</v>
      </c>
      <c r="D72" s="7">
        <v>573232.16</v>
      </c>
      <c r="E72" s="7">
        <v>574110.61</v>
      </c>
      <c r="F72" s="7">
        <v>574989.06</v>
      </c>
      <c r="G72" s="7">
        <v>575867.51</v>
      </c>
      <c r="H72" s="7">
        <v>576745.96</v>
      </c>
      <c r="I72" s="7">
        <v>577624.41</v>
      </c>
      <c r="J72" s="7">
        <v>578502.86</v>
      </c>
      <c r="K72" s="7">
        <v>579381.31</v>
      </c>
      <c r="L72" s="7">
        <v>580259.76</v>
      </c>
      <c r="M72" s="7">
        <v>581138.21</v>
      </c>
      <c r="N72" s="7">
        <v>582016.66</v>
      </c>
      <c r="O72" s="7">
        <v>582895.11</v>
      </c>
    </row>
    <row r="73" spans="1:15" ht="12.75">
      <c r="A73" s="82" t="s">
        <v>613</v>
      </c>
      <c r="C73" s="7">
        <v>105277.08</v>
      </c>
      <c r="D73" s="7">
        <v>105544.55</v>
      </c>
      <c r="E73" s="7">
        <v>105812.02</v>
      </c>
      <c r="F73" s="7">
        <v>106079.49</v>
      </c>
      <c r="G73" s="7">
        <v>106346.96</v>
      </c>
      <c r="H73" s="7">
        <v>106614.43</v>
      </c>
      <c r="I73" s="7">
        <v>106881.9</v>
      </c>
      <c r="J73" s="7">
        <v>107149.37</v>
      </c>
      <c r="K73" s="7">
        <v>107416.84</v>
      </c>
      <c r="L73" s="7">
        <v>107684.31</v>
      </c>
      <c r="M73" s="7">
        <v>107951.78</v>
      </c>
      <c r="N73" s="7">
        <v>108219.25</v>
      </c>
      <c r="O73" s="7">
        <v>108486.72</v>
      </c>
    </row>
    <row r="74" spans="1:15" ht="12.75">
      <c r="A74" s="79" t="s">
        <v>614</v>
      </c>
      <c r="C74" s="7">
        <v>1609585.73</v>
      </c>
      <c r="D74" s="7">
        <v>1619975.78</v>
      </c>
      <c r="E74" s="7">
        <v>1630365.83</v>
      </c>
      <c r="F74" s="7">
        <v>1640755.88</v>
      </c>
      <c r="G74" s="7">
        <v>1651145.93</v>
      </c>
      <c r="H74" s="7">
        <v>1661535.98</v>
      </c>
      <c r="I74" s="7">
        <v>1671926.03</v>
      </c>
      <c r="J74" s="7">
        <v>1682316.08</v>
      </c>
      <c r="K74" s="7">
        <v>1692706.13</v>
      </c>
      <c r="L74" s="7">
        <v>1703096.18</v>
      </c>
      <c r="M74" s="7">
        <v>1713486.23</v>
      </c>
      <c r="N74" s="7">
        <v>1723876.28</v>
      </c>
      <c r="O74" s="7">
        <v>1734266.33</v>
      </c>
    </row>
    <row r="75" spans="1:15" ht="12.75">
      <c r="A75" s="79" t="s">
        <v>615</v>
      </c>
      <c r="C75" s="7">
        <v>739473</v>
      </c>
      <c r="D75" s="7">
        <v>739473</v>
      </c>
      <c r="E75" s="7">
        <v>739473</v>
      </c>
      <c r="F75" s="7">
        <v>739473</v>
      </c>
      <c r="G75" s="7">
        <v>739473</v>
      </c>
      <c r="H75" s="7">
        <v>739473</v>
      </c>
      <c r="I75" s="7">
        <v>739473</v>
      </c>
      <c r="J75" s="7">
        <v>739473</v>
      </c>
      <c r="K75" s="7">
        <v>739473</v>
      </c>
      <c r="L75" s="7">
        <v>739473</v>
      </c>
      <c r="M75" s="7">
        <v>739473</v>
      </c>
      <c r="N75" s="7">
        <v>739473</v>
      </c>
      <c r="O75" s="7">
        <v>739473</v>
      </c>
    </row>
    <row r="76" spans="1:15" ht="12.75">
      <c r="A76" s="80" t="s">
        <v>616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</row>
    <row r="77" spans="1:15" ht="12.75">
      <c r="A77" s="80" t="s">
        <v>617</v>
      </c>
      <c r="C77" s="7">
        <v>659965.79</v>
      </c>
      <c r="D77" s="7">
        <v>668665.82</v>
      </c>
      <c r="E77" s="7">
        <v>677480.58</v>
      </c>
      <c r="F77" s="7">
        <v>686444.86</v>
      </c>
      <c r="G77" s="7">
        <v>695162.7</v>
      </c>
      <c r="H77" s="7">
        <v>703613.73</v>
      </c>
      <c r="I77" s="7">
        <v>712113.5</v>
      </c>
      <c r="J77" s="7">
        <v>720685.23</v>
      </c>
      <c r="K77" s="7">
        <v>729345.99</v>
      </c>
      <c r="L77" s="7">
        <v>738092.14</v>
      </c>
      <c r="M77" s="7">
        <v>746927.56</v>
      </c>
      <c r="N77" s="7">
        <v>755861.77</v>
      </c>
      <c r="O77" s="7">
        <v>764884.9</v>
      </c>
    </row>
    <row r="78" spans="1:15" ht="12.75">
      <c r="A78" s="80" t="s">
        <v>618</v>
      </c>
      <c r="C78" s="7">
        <v>107070.81</v>
      </c>
      <c r="D78" s="7">
        <v>108095.43</v>
      </c>
      <c r="E78" s="7">
        <v>109120.05</v>
      </c>
      <c r="F78" s="7">
        <v>110144.67</v>
      </c>
      <c r="G78" s="7">
        <v>111169.29</v>
      </c>
      <c r="H78" s="7">
        <v>112193.91</v>
      </c>
      <c r="I78" s="7">
        <v>113218.53</v>
      </c>
      <c r="J78" s="7">
        <v>114243.15</v>
      </c>
      <c r="K78" s="7">
        <v>115267.77</v>
      </c>
      <c r="L78" s="7">
        <v>116292.39</v>
      </c>
      <c r="M78" s="7">
        <v>117317.01</v>
      </c>
      <c r="N78" s="7">
        <v>118341.63</v>
      </c>
      <c r="O78" s="7">
        <v>119366.25</v>
      </c>
    </row>
    <row r="79" spans="1:15" ht="12.75">
      <c r="A79" s="80" t="s">
        <v>619</v>
      </c>
      <c r="C79" s="7">
        <v>7816610.4</v>
      </c>
      <c r="D79" s="7">
        <v>7836261.12</v>
      </c>
      <c r="E79" s="7">
        <v>7855911.84</v>
      </c>
      <c r="F79" s="7">
        <v>7875562.56</v>
      </c>
      <c r="G79" s="7">
        <v>7895213.28</v>
      </c>
      <c r="H79" s="7">
        <v>7914864</v>
      </c>
      <c r="I79" s="7">
        <v>7934514.72</v>
      </c>
      <c r="J79" s="7">
        <v>7954165.44</v>
      </c>
      <c r="K79" s="7">
        <v>7973816.16</v>
      </c>
      <c r="L79" s="7">
        <v>7993466.88</v>
      </c>
      <c r="M79" s="7">
        <v>8013117.6</v>
      </c>
      <c r="N79" s="7">
        <v>8032768.32</v>
      </c>
      <c r="O79" s="7">
        <v>8052419.04</v>
      </c>
    </row>
    <row r="80" spans="1:15" ht="12.75">
      <c r="A80" s="82" t="s">
        <v>620</v>
      </c>
      <c r="C80" s="7">
        <v>647162.47</v>
      </c>
      <c r="D80" s="7">
        <v>649534.94</v>
      </c>
      <c r="E80" s="7">
        <v>651907.41</v>
      </c>
      <c r="F80" s="7">
        <v>654279.88</v>
      </c>
      <c r="G80" s="7">
        <v>656652.35</v>
      </c>
      <c r="H80" s="7">
        <v>659024.82</v>
      </c>
      <c r="I80" s="7">
        <v>661397.29</v>
      </c>
      <c r="J80" s="7">
        <v>663769.76</v>
      </c>
      <c r="K80" s="7">
        <v>666142.23</v>
      </c>
      <c r="L80" s="7">
        <v>668514.7</v>
      </c>
      <c r="M80" s="7">
        <v>670887.17</v>
      </c>
      <c r="N80" s="7">
        <v>673259.64</v>
      </c>
      <c r="O80" s="7">
        <v>675632.11</v>
      </c>
    </row>
    <row r="81" spans="1:15" ht="12.75">
      <c r="A81" s="82" t="s">
        <v>621</v>
      </c>
      <c r="C81" s="7">
        <v>6735819.38</v>
      </c>
      <c r="D81" s="7">
        <v>6758866.16</v>
      </c>
      <c r="E81" s="7">
        <v>6781912.94</v>
      </c>
      <c r="F81" s="7">
        <v>6804959.72</v>
      </c>
      <c r="G81" s="7">
        <v>6828006.5</v>
      </c>
      <c r="H81" s="7">
        <v>6851053.28</v>
      </c>
      <c r="I81" s="7">
        <v>6874100.06</v>
      </c>
      <c r="J81" s="7">
        <v>6897146.84</v>
      </c>
      <c r="K81" s="7">
        <v>6920193.62</v>
      </c>
      <c r="L81" s="7">
        <v>6943240.4</v>
      </c>
      <c r="M81" s="7">
        <v>6966287.18</v>
      </c>
      <c r="N81" s="7">
        <v>6989333.96</v>
      </c>
      <c r="O81" s="7">
        <v>7012380.74</v>
      </c>
    </row>
    <row r="82" spans="1:15" ht="12.75">
      <c r="A82" s="82" t="s">
        <v>622</v>
      </c>
      <c r="C82" s="7">
        <v>3953560.25</v>
      </c>
      <c r="D82" s="7">
        <v>4006842.65</v>
      </c>
      <c r="E82" s="7">
        <v>4060125.05</v>
      </c>
      <c r="F82" s="7">
        <v>4113407.46</v>
      </c>
      <c r="G82" s="7">
        <v>4166687.72</v>
      </c>
      <c r="H82" s="7">
        <v>4219965.82</v>
      </c>
      <c r="I82" s="7">
        <v>4273243.92</v>
      </c>
      <c r="J82" s="7">
        <v>4326522.02</v>
      </c>
      <c r="K82" s="7">
        <v>4379800.12</v>
      </c>
      <c r="L82" s="7">
        <v>4433078.22</v>
      </c>
      <c r="M82" s="7">
        <v>4486356.32</v>
      </c>
      <c r="N82" s="7">
        <v>4539634.42</v>
      </c>
      <c r="O82" s="7">
        <v>4592912.52</v>
      </c>
    </row>
    <row r="83" spans="1:15" ht="12.75">
      <c r="A83" s="82" t="s">
        <v>623</v>
      </c>
      <c r="C83" s="7">
        <v>912686.83</v>
      </c>
      <c r="D83" s="7">
        <v>940050.52</v>
      </c>
      <c r="E83" s="7">
        <v>967414.21</v>
      </c>
      <c r="F83" s="7">
        <v>994777.9</v>
      </c>
      <c r="G83" s="7">
        <v>1022141.59</v>
      </c>
      <c r="H83" s="7">
        <v>1049505.28</v>
      </c>
      <c r="I83" s="7">
        <v>1076868.97</v>
      </c>
      <c r="J83" s="7">
        <v>1104232.66</v>
      </c>
      <c r="K83" s="7">
        <v>1131596.35</v>
      </c>
      <c r="L83" s="7">
        <v>1158960.04</v>
      </c>
      <c r="M83" s="7">
        <v>1186323.73</v>
      </c>
      <c r="N83" s="7">
        <v>1213687.42</v>
      </c>
      <c r="O83" s="7">
        <v>1241051.11</v>
      </c>
    </row>
    <row r="84" spans="1:15" ht="12.75">
      <c r="A84" s="82" t="s">
        <v>624</v>
      </c>
      <c r="C84" s="7">
        <v>642290.2</v>
      </c>
      <c r="D84" s="7">
        <v>671328.17</v>
      </c>
      <c r="E84" s="7">
        <v>700366.14</v>
      </c>
      <c r="F84" s="7">
        <v>729406.67</v>
      </c>
      <c r="G84" s="7">
        <v>758449.77</v>
      </c>
      <c r="H84" s="7">
        <v>787492.87</v>
      </c>
      <c r="I84" s="7">
        <v>816535.97</v>
      </c>
      <c r="J84" s="7">
        <v>845579.07</v>
      </c>
      <c r="K84" s="7">
        <v>874622.17</v>
      </c>
      <c r="L84" s="7">
        <v>903665.27</v>
      </c>
      <c r="M84" s="7">
        <v>932708.37</v>
      </c>
      <c r="N84" s="7">
        <v>961751.47</v>
      </c>
      <c r="O84" s="7">
        <v>990794.57</v>
      </c>
    </row>
    <row r="85" spans="1:15" ht="12.75">
      <c r="A85" s="82" t="s">
        <v>625</v>
      </c>
      <c r="C85" s="7">
        <v>2562176.86</v>
      </c>
      <c r="D85" s="7">
        <v>2669092.78</v>
      </c>
      <c r="E85" s="7">
        <v>2776003.3</v>
      </c>
      <c r="F85" s="7">
        <v>2882921.7</v>
      </c>
      <c r="G85" s="7">
        <v>2989847.06</v>
      </c>
      <c r="H85" s="7">
        <v>3096772.5</v>
      </c>
      <c r="I85" s="7">
        <v>3203698.02</v>
      </c>
      <c r="J85" s="7">
        <v>3310623.54</v>
      </c>
      <c r="K85" s="7">
        <v>3417549.06</v>
      </c>
      <c r="L85" s="7">
        <v>3524474.58</v>
      </c>
      <c r="M85" s="7">
        <v>3631400.1</v>
      </c>
      <c r="N85" s="7">
        <v>3738325.62</v>
      </c>
      <c r="O85" s="7">
        <v>3845251.14</v>
      </c>
    </row>
    <row r="86" spans="1:15" ht="12.75">
      <c r="A86" s="82" t="s">
        <v>626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</row>
    <row r="87" spans="1:15" ht="12.75">
      <c r="A87" s="82" t="s">
        <v>627</v>
      </c>
      <c r="C87" s="7">
        <v>376589.64</v>
      </c>
      <c r="D87" s="7">
        <v>385864.6</v>
      </c>
      <c r="E87" s="7">
        <v>395139.56</v>
      </c>
      <c r="F87" s="7">
        <v>404414.52</v>
      </c>
      <c r="G87" s="7">
        <v>413689.48</v>
      </c>
      <c r="H87" s="7">
        <v>422964.44</v>
      </c>
      <c r="I87" s="7">
        <v>432239.4</v>
      </c>
      <c r="J87" s="7">
        <v>441514.36</v>
      </c>
      <c r="K87" s="7">
        <v>450789.32</v>
      </c>
      <c r="L87" s="7">
        <v>460064.28</v>
      </c>
      <c r="M87" s="7">
        <v>469339.24</v>
      </c>
      <c r="N87" s="7">
        <v>478614.2</v>
      </c>
      <c r="O87" s="7">
        <v>487889.16</v>
      </c>
    </row>
    <row r="88" spans="1:15" ht="12.75">
      <c r="A88" s="82" t="s">
        <v>628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</row>
    <row r="89" spans="1:15" ht="12.75">
      <c r="A89" s="81" t="s">
        <v>629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</row>
    <row r="90" spans="1:15" ht="12.75">
      <c r="A90" s="81" t="s">
        <v>630</v>
      </c>
      <c r="C90" s="7">
        <v>225641.53</v>
      </c>
      <c r="D90" s="7">
        <v>228433.7</v>
      </c>
      <c r="E90" s="7">
        <v>231270.53</v>
      </c>
      <c r="F90" s="7">
        <v>234130.76</v>
      </c>
      <c r="G90" s="7">
        <v>237000.96</v>
      </c>
      <c r="H90" s="7">
        <v>239881.71</v>
      </c>
      <c r="I90" s="7">
        <v>242780.33</v>
      </c>
      <c r="J90" s="7">
        <v>245694.63</v>
      </c>
      <c r="K90" s="7">
        <v>248626.75</v>
      </c>
      <c r="L90" s="7">
        <v>251570.41</v>
      </c>
      <c r="M90" s="7">
        <v>254518.17</v>
      </c>
      <c r="N90" s="7">
        <v>257469.92</v>
      </c>
      <c r="O90" s="7">
        <v>260423.39</v>
      </c>
    </row>
    <row r="91" spans="1:15" ht="12.75">
      <c r="A91" s="81" t="s">
        <v>631</v>
      </c>
      <c r="C91" s="7">
        <v>42690.53</v>
      </c>
      <c r="D91" s="7">
        <v>42827.95</v>
      </c>
      <c r="E91" s="7">
        <v>42965.37</v>
      </c>
      <c r="F91" s="7">
        <v>43102.79</v>
      </c>
      <c r="G91" s="7">
        <v>43240.21</v>
      </c>
      <c r="H91" s="7">
        <v>43377.63</v>
      </c>
      <c r="I91" s="7">
        <v>43515.05</v>
      </c>
      <c r="J91" s="7">
        <v>43652.47</v>
      </c>
      <c r="K91" s="7">
        <v>43789.89</v>
      </c>
      <c r="L91" s="7">
        <v>43927.31</v>
      </c>
      <c r="M91" s="7">
        <v>44064.73</v>
      </c>
      <c r="N91" s="7">
        <v>44202.15</v>
      </c>
      <c r="O91" s="7">
        <v>44339.57</v>
      </c>
    </row>
    <row r="92" spans="1:15" ht="12.75">
      <c r="A92" s="81" t="s">
        <v>632</v>
      </c>
      <c r="C92" s="7">
        <v>171819450.56</v>
      </c>
      <c r="D92" s="7">
        <v>172775873.83</v>
      </c>
      <c r="E92" s="7">
        <v>171488560.41</v>
      </c>
      <c r="F92" s="7">
        <v>172951855.94</v>
      </c>
      <c r="G92" s="7">
        <v>174007110.63</v>
      </c>
      <c r="H92" s="7">
        <v>174791464.87</v>
      </c>
      <c r="I92" s="7">
        <v>175821619.91</v>
      </c>
      <c r="J92" s="7">
        <v>176888377.26</v>
      </c>
      <c r="K92" s="7">
        <v>177920750.92</v>
      </c>
      <c r="L92" s="7">
        <v>178916737.13</v>
      </c>
      <c r="M92" s="7">
        <v>179890313.25</v>
      </c>
      <c r="N92" s="7">
        <v>181006828.43</v>
      </c>
      <c r="O92" s="7">
        <v>182019518.23</v>
      </c>
    </row>
    <row r="93" spans="1:15" ht="12.75">
      <c r="A93" s="81" t="s">
        <v>633</v>
      </c>
      <c r="C93" s="7">
        <v>103286553.89</v>
      </c>
      <c r="D93" s="7">
        <v>103834009.85</v>
      </c>
      <c r="E93" s="7">
        <v>104211212.23</v>
      </c>
      <c r="F93" s="7">
        <v>108211320.49</v>
      </c>
      <c r="G93" s="7">
        <v>108937177.79</v>
      </c>
      <c r="H93" s="7">
        <v>109638117.02</v>
      </c>
      <c r="I93" s="7">
        <v>110354257.32</v>
      </c>
      <c r="J93" s="7">
        <v>111022555.25</v>
      </c>
      <c r="K93" s="7">
        <v>111700111.16</v>
      </c>
      <c r="L93" s="7">
        <v>112345236.27</v>
      </c>
      <c r="M93" s="7">
        <v>113036143.73</v>
      </c>
      <c r="N93" s="7">
        <v>113801329.61</v>
      </c>
      <c r="O93" s="7">
        <v>114536406.99</v>
      </c>
    </row>
    <row r="94" spans="1:15" ht="12.75">
      <c r="A94" s="81" t="s">
        <v>634</v>
      </c>
      <c r="C94" s="7">
        <v>404046.06</v>
      </c>
      <c r="D94" s="7">
        <v>405301.06</v>
      </c>
      <c r="E94" s="7">
        <v>406556.06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</row>
    <row r="95" spans="1:15" ht="12.75">
      <c r="A95" s="81" t="s">
        <v>635</v>
      </c>
      <c r="C95" s="7">
        <v>3279134.42</v>
      </c>
      <c r="D95" s="7">
        <v>3288582.44</v>
      </c>
      <c r="E95" s="7">
        <v>3298049.66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</row>
    <row r="96" spans="1:15" ht="12.75">
      <c r="A96" s="81" t="s">
        <v>636</v>
      </c>
      <c r="C96" s="7">
        <v>268304.93</v>
      </c>
      <c r="D96" s="7">
        <v>276065.9</v>
      </c>
      <c r="E96" s="7">
        <v>283826.87</v>
      </c>
      <c r="F96" s="7">
        <v>291587.84</v>
      </c>
      <c r="G96" s="7">
        <v>299348.81</v>
      </c>
      <c r="H96" s="7">
        <v>307109.78</v>
      </c>
      <c r="I96" s="7">
        <v>314870.75</v>
      </c>
      <c r="J96" s="7">
        <v>322631.72</v>
      </c>
      <c r="K96" s="7">
        <v>330392.69</v>
      </c>
      <c r="L96" s="7">
        <v>338153.66</v>
      </c>
      <c r="M96" s="7">
        <v>345914.63</v>
      </c>
      <c r="N96" s="7">
        <v>353675.6</v>
      </c>
      <c r="O96" s="7">
        <v>361436.57</v>
      </c>
    </row>
    <row r="97" spans="1:15" ht="12.75">
      <c r="A97" s="81" t="s">
        <v>637</v>
      </c>
      <c r="C97" s="7">
        <v>5596502.01</v>
      </c>
      <c r="D97" s="7">
        <v>5637477.24</v>
      </c>
      <c r="E97" s="7">
        <v>5678709.14</v>
      </c>
      <c r="F97" s="7">
        <v>5715169.71</v>
      </c>
      <c r="G97" s="7">
        <v>5756941.01</v>
      </c>
      <c r="H97" s="7">
        <v>5799093.62</v>
      </c>
      <c r="I97" s="7">
        <v>5841415.85</v>
      </c>
      <c r="J97" s="7">
        <v>5883811.53</v>
      </c>
      <c r="K97" s="7">
        <v>5926262.15</v>
      </c>
      <c r="L97" s="7">
        <v>5969218.31</v>
      </c>
      <c r="M97" s="7">
        <v>6012812.39</v>
      </c>
      <c r="N97" s="7">
        <v>6056746.12</v>
      </c>
      <c r="O97" s="7">
        <v>6100969.02</v>
      </c>
    </row>
    <row r="98" spans="1:15" ht="12.75">
      <c r="A98" s="81" t="s">
        <v>638</v>
      </c>
      <c r="C98" s="7">
        <v>452044.4</v>
      </c>
      <c r="D98" s="7">
        <v>454957.2</v>
      </c>
      <c r="E98" s="7">
        <v>457872.5</v>
      </c>
      <c r="F98" s="7">
        <v>460791.35</v>
      </c>
      <c r="G98" s="7">
        <v>463711.24</v>
      </c>
      <c r="H98" s="7">
        <v>466631.13</v>
      </c>
      <c r="I98" s="7">
        <v>469551.02</v>
      </c>
      <c r="J98" s="7">
        <v>472470.91</v>
      </c>
      <c r="K98" s="7">
        <v>475390.8</v>
      </c>
      <c r="L98" s="7">
        <v>478310.69</v>
      </c>
      <c r="M98" s="7">
        <v>481230.58</v>
      </c>
      <c r="N98" s="7">
        <v>484150.47</v>
      </c>
      <c r="O98" s="7">
        <v>487070.36</v>
      </c>
    </row>
    <row r="99" spans="1:15" ht="12.75">
      <c r="A99" s="81" t="s">
        <v>639</v>
      </c>
      <c r="C99" s="7">
        <v>220409884.93</v>
      </c>
      <c r="D99" s="7">
        <v>221753293.64</v>
      </c>
      <c r="E99" s="7">
        <v>223186689.71</v>
      </c>
      <c r="F99" s="7">
        <v>224645741.92</v>
      </c>
      <c r="G99" s="7">
        <v>226076603.48</v>
      </c>
      <c r="H99" s="7">
        <v>227401953.85</v>
      </c>
      <c r="I99" s="7">
        <v>228740878.72</v>
      </c>
      <c r="J99" s="7">
        <v>229893587.26</v>
      </c>
      <c r="K99" s="7">
        <v>231257111</v>
      </c>
      <c r="L99" s="7">
        <v>232618645.61</v>
      </c>
      <c r="M99" s="7">
        <v>233954354.03</v>
      </c>
      <c r="N99" s="7">
        <v>235367761.93</v>
      </c>
      <c r="O99" s="7">
        <v>236523263.18</v>
      </c>
    </row>
    <row r="100" spans="1:15" ht="12.75">
      <c r="A100" s="81" t="s">
        <v>640</v>
      </c>
      <c r="C100" s="7">
        <v>13476155.11</v>
      </c>
      <c r="D100" s="7">
        <v>13479433.41</v>
      </c>
      <c r="E100" s="7">
        <v>13512466.13</v>
      </c>
      <c r="F100" s="7">
        <v>13536850.96</v>
      </c>
      <c r="G100" s="7">
        <v>13633483.59</v>
      </c>
      <c r="H100" s="7">
        <v>13668474.78</v>
      </c>
      <c r="I100" s="7">
        <v>13733215.51</v>
      </c>
      <c r="J100" s="7">
        <v>13784745.94</v>
      </c>
      <c r="K100" s="7">
        <v>13831769.37</v>
      </c>
      <c r="L100" s="7">
        <v>13841939.21</v>
      </c>
      <c r="M100" s="7">
        <v>13815571.14</v>
      </c>
      <c r="N100" s="7">
        <v>13786204.14</v>
      </c>
      <c r="O100" s="7">
        <v>13798047.99</v>
      </c>
    </row>
    <row r="101" spans="1:15" ht="12.75">
      <c r="A101" s="81" t="s">
        <v>641</v>
      </c>
      <c r="C101" s="7">
        <v>507007</v>
      </c>
      <c r="D101" s="7">
        <v>507007</v>
      </c>
      <c r="E101" s="7">
        <v>507007</v>
      </c>
      <c r="F101" s="7">
        <v>507007</v>
      </c>
      <c r="G101" s="7">
        <v>507007</v>
      </c>
      <c r="H101" s="7">
        <v>507007</v>
      </c>
      <c r="I101" s="7">
        <v>507007</v>
      </c>
      <c r="J101" s="7">
        <v>507007</v>
      </c>
      <c r="K101" s="7">
        <v>507007</v>
      </c>
      <c r="L101" s="7">
        <v>507007</v>
      </c>
      <c r="M101" s="7">
        <v>507007</v>
      </c>
      <c r="N101" s="7">
        <v>507007</v>
      </c>
      <c r="O101" s="7">
        <v>507007</v>
      </c>
    </row>
    <row r="102" spans="1:15" ht="12.75">
      <c r="A102" s="81" t="s">
        <v>642</v>
      </c>
      <c r="C102" s="7">
        <v>130065.39</v>
      </c>
      <c r="D102" s="7">
        <v>180158.18</v>
      </c>
      <c r="E102" s="7">
        <v>235836.32</v>
      </c>
      <c r="F102" s="7">
        <v>177701.33</v>
      </c>
      <c r="G102" s="7">
        <v>215794.52</v>
      </c>
      <c r="H102" s="7">
        <v>256141.46</v>
      </c>
      <c r="I102" s="7">
        <v>298119.26</v>
      </c>
      <c r="J102" s="7">
        <v>345372.63</v>
      </c>
      <c r="K102" s="7">
        <v>398813</v>
      </c>
      <c r="L102" s="7">
        <v>454561.75</v>
      </c>
      <c r="M102" s="7">
        <v>511075.82</v>
      </c>
      <c r="N102" s="7">
        <v>568517.62</v>
      </c>
      <c r="O102" s="7">
        <v>626161.32</v>
      </c>
    </row>
    <row r="103" spans="1:15" ht="12.75">
      <c r="A103" s="81" t="s">
        <v>643</v>
      </c>
      <c r="C103" s="7">
        <v>22139815.79</v>
      </c>
      <c r="D103" s="7">
        <v>22134963.24</v>
      </c>
      <c r="E103" s="7">
        <v>22206875.47</v>
      </c>
      <c r="F103" s="7">
        <v>22273021.91</v>
      </c>
      <c r="G103" s="7">
        <v>22414458.94</v>
      </c>
      <c r="H103" s="7">
        <v>22467054.51</v>
      </c>
      <c r="I103" s="7">
        <v>22543913.84</v>
      </c>
      <c r="J103" s="7">
        <v>22606264.92</v>
      </c>
      <c r="K103" s="7">
        <v>22652254.81</v>
      </c>
      <c r="L103" s="7">
        <v>22628296.19</v>
      </c>
      <c r="M103" s="7">
        <v>22516928.78</v>
      </c>
      <c r="N103" s="7">
        <v>22448826.25</v>
      </c>
      <c r="O103" s="7">
        <v>22404372.66</v>
      </c>
    </row>
    <row r="104" spans="1:15" ht="12.75">
      <c r="A104" s="81" t="s">
        <v>644</v>
      </c>
      <c r="C104" s="7">
        <v>431026.12</v>
      </c>
      <c r="D104" s="7">
        <v>438282.23</v>
      </c>
      <c r="E104" s="7">
        <v>445769.8</v>
      </c>
      <c r="F104" s="7">
        <v>453581.64</v>
      </c>
      <c r="G104" s="7">
        <v>461449.82</v>
      </c>
      <c r="H104" s="7">
        <v>467672.72</v>
      </c>
      <c r="I104" s="7">
        <v>468970.03</v>
      </c>
      <c r="J104" s="7">
        <v>471007.8</v>
      </c>
      <c r="K104" s="7">
        <v>473758.31</v>
      </c>
      <c r="L104" s="7">
        <v>474355.25</v>
      </c>
      <c r="M104" s="7">
        <v>476664.73</v>
      </c>
      <c r="N104" s="7">
        <v>478181.29</v>
      </c>
      <c r="O104" s="7">
        <v>485705.89</v>
      </c>
    </row>
    <row r="105" spans="1:15" ht="12.75">
      <c r="A105" s="81" t="s">
        <v>645</v>
      </c>
      <c r="C105" s="7">
        <v>10636.59</v>
      </c>
      <c r="D105" s="7">
        <v>17674.35</v>
      </c>
      <c r="E105" s="7">
        <v>27326.15</v>
      </c>
      <c r="F105" s="7">
        <v>17908.52</v>
      </c>
      <c r="G105" s="7">
        <v>24687.97</v>
      </c>
      <c r="H105" s="7">
        <v>34025.7</v>
      </c>
      <c r="I105" s="7">
        <v>44587.89</v>
      </c>
      <c r="J105" s="7">
        <v>57778.89</v>
      </c>
      <c r="K105" s="7">
        <v>72552.69</v>
      </c>
      <c r="L105" s="7">
        <v>87627.56</v>
      </c>
      <c r="M105" s="7">
        <v>102809.23</v>
      </c>
      <c r="N105" s="7">
        <v>117990.9</v>
      </c>
      <c r="O105" s="7">
        <v>133172.57</v>
      </c>
    </row>
    <row r="106" spans="1:15" ht="12.75">
      <c r="A106" s="81" t="s">
        <v>646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</row>
    <row r="107" spans="1:15" ht="12.75">
      <c r="A107" s="81" t="s">
        <v>647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</row>
    <row r="108" spans="1:15" ht="12.75">
      <c r="A108" s="81" t="s">
        <v>648</v>
      </c>
      <c r="C108" s="7">
        <v>131321.7</v>
      </c>
      <c r="D108" s="7">
        <v>132050.03</v>
      </c>
      <c r="E108" s="7">
        <v>132778.36</v>
      </c>
      <c r="F108" s="7">
        <v>133506.69</v>
      </c>
      <c r="G108" s="7">
        <v>134235.02</v>
      </c>
      <c r="H108" s="7">
        <v>134963.35</v>
      </c>
      <c r="I108" s="7">
        <v>135691.68</v>
      </c>
      <c r="J108" s="7">
        <v>136420.01</v>
      </c>
      <c r="K108" s="7">
        <v>137148.34</v>
      </c>
      <c r="L108" s="7">
        <v>137876.67</v>
      </c>
      <c r="M108" s="7">
        <v>138605</v>
      </c>
      <c r="N108" s="7">
        <v>138950.13</v>
      </c>
      <c r="O108" s="7">
        <v>138950.13</v>
      </c>
    </row>
    <row r="109" spans="1:15" ht="12.75">
      <c r="A109" s="81" t="s">
        <v>649</v>
      </c>
      <c r="C109" s="7">
        <v>69794</v>
      </c>
      <c r="D109" s="7">
        <v>69794</v>
      </c>
      <c r="E109" s="7">
        <v>69794</v>
      </c>
      <c r="F109" s="7">
        <v>69794</v>
      </c>
      <c r="G109" s="7">
        <v>69794</v>
      </c>
      <c r="H109" s="7">
        <v>69794</v>
      </c>
      <c r="I109" s="7">
        <v>69794</v>
      </c>
      <c r="J109" s="7">
        <v>69794</v>
      </c>
      <c r="K109" s="7">
        <v>69794</v>
      </c>
      <c r="L109" s="7">
        <v>69794</v>
      </c>
      <c r="M109" s="7">
        <v>69794</v>
      </c>
      <c r="N109" s="7">
        <v>69794</v>
      </c>
      <c r="O109" s="7">
        <v>69794</v>
      </c>
    </row>
    <row r="110" spans="1:15" ht="12.75">
      <c r="A110" s="81" t="s">
        <v>650</v>
      </c>
      <c r="C110" s="7">
        <v>72671</v>
      </c>
      <c r="D110" s="7">
        <v>72671</v>
      </c>
      <c r="E110" s="7">
        <v>72671</v>
      </c>
      <c r="F110" s="7">
        <v>72671</v>
      </c>
      <c r="G110" s="7">
        <v>72671</v>
      </c>
      <c r="H110" s="7">
        <v>72671</v>
      </c>
      <c r="I110" s="7">
        <v>72671</v>
      </c>
      <c r="J110" s="7">
        <v>72671</v>
      </c>
      <c r="K110" s="7">
        <v>72671</v>
      </c>
      <c r="L110" s="7">
        <v>72671</v>
      </c>
      <c r="M110" s="7">
        <v>72671</v>
      </c>
      <c r="N110" s="7">
        <v>72671</v>
      </c>
      <c r="O110" s="7">
        <v>72671</v>
      </c>
    </row>
    <row r="111" spans="1:15" ht="12.75">
      <c r="A111" s="84" t="s">
        <v>651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</row>
    <row r="112" spans="1:15" ht="12.75">
      <c r="A112" s="84" t="s">
        <v>652</v>
      </c>
      <c r="C112" s="7">
        <v>6843995.76</v>
      </c>
      <c r="D112" s="7">
        <v>6880017.38</v>
      </c>
      <c r="E112" s="7">
        <v>6916072.36</v>
      </c>
      <c r="F112" s="7">
        <v>6952047.41</v>
      </c>
      <c r="G112" s="7">
        <v>6987942.96</v>
      </c>
      <c r="H112" s="7">
        <v>7024919.14</v>
      </c>
      <c r="I112" s="7">
        <v>7062941.17</v>
      </c>
      <c r="J112" s="7">
        <v>7100953.71</v>
      </c>
      <c r="K112" s="7">
        <v>7138966.25</v>
      </c>
      <c r="L112" s="7">
        <v>7176997.16</v>
      </c>
      <c r="M112" s="7">
        <v>7215046.14</v>
      </c>
      <c r="N112" s="7">
        <v>7253148.58</v>
      </c>
      <c r="O112" s="7">
        <v>7291312.88</v>
      </c>
    </row>
    <row r="113" spans="1:15" ht="12.75">
      <c r="A113" s="84" t="s">
        <v>653</v>
      </c>
      <c r="C113" s="7">
        <v>3643691.31</v>
      </c>
      <c r="D113" s="7">
        <v>3649626.33</v>
      </c>
      <c r="E113" s="7">
        <v>3671716.72</v>
      </c>
      <c r="F113" s="7">
        <v>3694672.9</v>
      </c>
      <c r="G113" s="7">
        <v>3718450.14</v>
      </c>
      <c r="H113" s="7">
        <v>3742230.3</v>
      </c>
      <c r="I113" s="7">
        <v>3766016.04</v>
      </c>
      <c r="J113" s="7">
        <v>3789801.78</v>
      </c>
      <c r="K113" s="7">
        <v>3813589.65</v>
      </c>
      <c r="L113" s="7">
        <v>3837404.25</v>
      </c>
      <c r="M113" s="7">
        <v>3861243.57</v>
      </c>
      <c r="N113" s="7">
        <v>3885108.06</v>
      </c>
      <c r="O113" s="7">
        <v>3909015.93</v>
      </c>
    </row>
    <row r="114" spans="1:15" ht="12.75">
      <c r="A114" s="84" t="s">
        <v>654</v>
      </c>
      <c r="C114" s="7">
        <v>5498649.36</v>
      </c>
      <c r="D114" s="7">
        <v>5586781.87</v>
      </c>
      <c r="E114" s="7">
        <v>5676523.43</v>
      </c>
      <c r="F114" s="7">
        <v>5769741.05</v>
      </c>
      <c r="G114" s="7">
        <v>5864377.81</v>
      </c>
      <c r="H114" s="7">
        <v>5958528.09</v>
      </c>
      <c r="I114" s="7">
        <v>6052693.04</v>
      </c>
      <c r="J114" s="7">
        <v>6147137.46</v>
      </c>
      <c r="K114" s="7">
        <v>6243067.13</v>
      </c>
      <c r="L114" s="7">
        <v>6340711.09</v>
      </c>
      <c r="M114" s="7">
        <v>6438934.97</v>
      </c>
      <c r="N114" s="7">
        <v>6537211.89</v>
      </c>
      <c r="O114" s="7">
        <v>6635488.81</v>
      </c>
    </row>
    <row r="115" spans="1:15" ht="12.75">
      <c r="A115" s="84" t="s">
        <v>655</v>
      </c>
      <c r="C115" s="7">
        <v>938788</v>
      </c>
      <c r="D115" s="7">
        <v>938788</v>
      </c>
      <c r="E115" s="7">
        <v>938788</v>
      </c>
      <c r="F115" s="7">
        <v>938788</v>
      </c>
      <c r="G115" s="7">
        <v>938788</v>
      </c>
      <c r="H115" s="7">
        <v>938788</v>
      </c>
      <c r="I115" s="7">
        <v>938788</v>
      </c>
      <c r="J115" s="7">
        <v>938788</v>
      </c>
      <c r="K115" s="7">
        <v>938788</v>
      </c>
      <c r="L115" s="7">
        <v>938788</v>
      </c>
      <c r="M115" s="7">
        <v>938788</v>
      </c>
      <c r="N115" s="7">
        <v>938788</v>
      </c>
      <c r="O115" s="7">
        <v>938788</v>
      </c>
    </row>
    <row r="116" spans="1:15" ht="12.75">
      <c r="A116" s="84" t="s">
        <v>656</v>
      </c>
      <c r="C116" s="7">
        <v>-168503</v>
      </c>
      <c r="D116" s="7">
        <v>-168503</v>
      </c>
      <c r="E116" s="7">
        <v>-168503</v>
      </c>
      <c r="F116" s="7">
        <v>-168503</v>
      </c>
      <c r="G116" s="7">
        <v>-168503</v>
      </c>
      <c r="H116" s="7">
        <v>-168503</v>
      </c>
      <c r="I116" s="7">
        <v>-168503</v>
      </c>
      <c r="J116" s="7">
        <v>-168503</v>
      </c>
      <c r="K116" s="7">
        <v>-168503</v>
      </c>
      <c r="L116" s="7">
        <v>-168503</v>
      </c>
      <c r="M116" s="7">
        <v>-168503</v>
      </c>
      <c r="N116" s="7">
        <v>-168503</v>
      </c>
      <c r="O116" s="7">
        <v>-168503</v>
      </c>
    </row>
    <row r="117" spans="1:15" ht="12.75">
      <c r="A117" s="84" t="s">
        <v>657</v>
      </c>
      <c r="C117" s="7">
        <v>117800.37</v>
      </c>
      <c r="D117" s="7">
        <v>118023.26</v>
      </c>
      <c r="E117" s="7">
        <v>118246.15</v>
      </c>
      <c r="F117" s="7">
        <v>118469.04</v>
      </c>
      <c r="G117" s="7">
        <v>118691.93</v>
      </c>
      <c r="H117" s="7">
        <v>118914.82</v>
      </c>
      <c r="I117" s="7">
        <v>119137.71</v>
      </c>
      <c r="J117" s="7">
        <v>119360.6</v>
      </c>
      <c r="K117" s="7">
        <v>119406</v>
      </c>
      <c r="L117" s="7">
        <v>119406</v>
      </c>
      <c r="M117" s="7">
        <v>119406</v>
      </c>
      <c r="N117" s="7">
        <v>119406</v>
      </c>
      <c r="O117" s="7">
        <v>119406</v>
      </c>
    </row>
    <row r="118" spans="1:15" ht="12.75">
      <c r="A118" s="84" t="s">
        <v>658</v>
      </c>
      <c r="C118" s="7">
        <v>2739733.67</v>
      </c>
      <c r="D118" s="7">
        <v>2764492.61</v>
      </c>
      <c r="E118" s="7">
        <v>2789335.7</v>
      </c>
      <c r="F118" s="7">
        <v>2814351.72</v>
      </c>
      <c r="G118" s="7">
        <v>2839497.41</v>
      </c>
      <c r="H118" s="7">
        <v>2864656.35</v>
      </c>
      <c r="I118" s="7">
        <v>2889817.28</v>
      </c>
      <c r="J118" s="7">
        <v>2914978.26</v>
      </c>
      <c r="K118" s="7">
        <v>2940139.24</v>
      </c>
      <c r="L118" s="7">
        <v>2965373.53</v>
      </c>
      <c r="M118" s="7">
        <v>2990720.57</v>
      </c>
      <c r="N118" s="7">
        <v>3016107.05</v>
      </c>
      <c r="O118" s="7">
        <v>3041493.53</v>
      </c>
    </row>
    <row r="119" spans="1:15" ht="12.75">
      <c r="A119" s="84" t="s">
        <v>659</v>
      </c>
      <c r="C119" s="7">
        <v>53470.84</v>
      </c>
      <c r="D119" s="7">
        <v>53668.32</v>
      </c>
      <c r="E119" s="7">
        <v>53865.8</v>
      </c>
      <c r="F119" s="7">
        <v>54063.28</v>
      </c>
      <c r="G119" s="7">
        <v>54260.76</v>
      </c>
      <c r="H119" s="7">
        <v>54458.24</v>
      </c>
      <c r="I119" s="7">
        <v>54655.72</v>
      </c>
      <c r="J119" s="7">
        <v>54853.2</v>
      </c>
      <c r="K119" s="7">
        <v>55050.68</v>
      </c>
      <c r="L119" s="7">
        <v>55248.16</v>
      </c>
      <c r="M119" s="7">
        <v>55445.64</v>
      </c>
      <c r="N119" s="7">
        <v>55643.12</v>
      </c>
      <c r="O119" s="7">
        <v>55840.6</v>
      </c>
    </row>
    <row r="120" spans="1:15" ht="12.75">
      <c r="A120" s="84" t="s">
        <v>660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</row>
    <row r="121" spans="1:15" ht="12.75">
      <c r="A121" s="84" t="s">
        <v>661</v>
      </c>
      <c r="C121" s="7">
        <v>996111</v>
      </c>
      <c r="D121" s="7">
        <v>996111</v>
      </c>
      <c r="E121" s="7">
        <v>996111</v>
      </c>
      <c r="F121" s="7">
        <v>996111</v>
      </c>
      <c r="G121" s="7">
        <v>1002712.04</v>
      </c>
      <c r="H121" s="7">
        <v>1009313.08</v>
      </c>
      <c r="I121" s="7">
        <v>1015914.12</v>
      </c>
      <c r="J121" s="7">
        <v>1022515.16</v>
      </c>
      <c r="K121" s="7">
        <v>1029139.42</v>
      </c>
      <c r="L121" s="7">
        <v>1035800.02</v>
      </c>
      <c r="M121" s="7">
        <v>1042558.19</v>
      </c>
      <c r="N121" s="7">
        <v>1049432.42</v>
      </c>
      <c r="O121" s="7">
        <v>1056432.05</v>
      </c>
    </row>
    <row r="122" spans="1:15" ht="12.75">
      <c r="A122" s="84" t="s">
        <v>662</v>
      </c>
      <c r="C122" s="7">
        <v>1068192.41</v>
      </c>
      <c r="D122" s="7">
        <v>1079221.18</v>
      </c>
      <c r="E122" s="7">
        <v>1090249.95</v>
      </c>
      <c r="F122" s="7">
        <v>1101278.72</v>
      </c>
      <c r="G122" s="7">
        <v>1112307.49</v>
      </c>
      <c r="H122" s="7">
        <v>1123336.26</v>
      </c>
      <c r="I122" s="7">
        <v>1134365.03</v>
      </c>
      <c r="J122" s="7">
        <v>1145393.8</v>
      </c>
      <c r="K122" s="7">
        <v>1156422.57</v>
      </c>
      <c r="L122" s="7">
        <v>1167451.34</v>
      </c>
      <c r="M122" s="7">
        <v>1178480.11</v>
      </c>
      <c r="N122" s="7">
        <v>1189508.88</v>
      </c>
      <c r="O122" s="7">
        <v>1200537.65</v>
      </c>
    </row>
    <row r="123" spans="1:15" ht="12.75">
      <c r="A123" s="84" t="s">
        <v>663</v>
      </c>
      <c r="C123" s="7">
        <v>2944449.7</v>
      </c>
      <c r="D123" s="7">
        <v>2944449.7</v>
      </c>
      <c r="E123" s="7">
        <v>2944449.7</v>
      </c>
      <c r="F123" s="7">
        <v>2944449.7</v>
      </c>
      <c r="G123" s="7">
        <v>2944449.7</v>
      </c>
      <c r="H123" s="7">
        <v>2963059.62</v>
      </c>
      <c r="I123" s="7">
        <v>2981827.58</v>
      </c>
      <c r="J123" s="7">
        <v>2994887.64</v>
      </c>
      <c r="K123" s="7">
        <v>3010136.66</v>
      </c>
      <c r="L123" s="7">
        <v>3010171.21</v>
      </c>
      <c r="M123" s="7">
        <v>3011582.87</v>
      </c>
      <c r="N123" s="7">
        <v>3011582.87</v>
      </c>
      <c r="O123" s="7">
        <v>3011582.87</v>
      </c>
    </row>
    <row r="124" spans="1:15" ht="12.75">
      <c r="A124" s="84" t="s">
        <v>664</v>
      </c>
      <c r="C124" s="7">
        <v>1532280</v>
      </c>
      <c r="D124" s="7">
        <v>1532280</v>
      </c>
      <c r="E124" s="7">
        <v>1532280</v>
      </c>
      <c r="F124" s="7">
        <v>1532280</v>
      </c>
      <c r="G124" s="7">
        <v>1543880.19</v>
      </c>
      <c r="H124" s="7">
        <v>1555745.12</v>
      </c>
      <c r="I124" s="7">
        <v>1567610.09</v>
      </c>
      <c r="J124" s="7">
        <v>1579475.06</v>
      </c>
      <c r="K124" s="7">
        <v>1591459.96</v>
      </c>
      <c r="L124" s="7">
        <v>1603569.29</v>
      </c>
      <c r="M124" s="7">
        <v>1615683.16</v>
      </c>
      <c r="N124" s="7">
        <v>1627797.08</v>
      </c>
      <c r="O124" s="7">
        <v>1639934.32</v>
      </c>
    </row>
    <row r="125" spans="1:15" ht="12.75">
      <c r="A125" s="84" t="s">
        <v>665</v>
      </c>
      <c r="C125" s="7">
        <v>1417041.89</v>
      </c>
      <c r="D125" s="7">
        <v>1428418.62</v>
      </c>
      <c r="E125" s="7">
        <v>1439795.35</v>
      </c>
      <c r="F125" s="7">
        <v>1451172.08</v>
      </c>
      <c r="G125" s="7">
        <v>1462548.81</v>
      </c>
      <c r="H125" s="7">
        <v>1473925.54</v>
      </c>
      <c r="I125" s="7">
        <v>1485302.27</v>
      </c>
      <c r="J125" s="7">
        <v>1496679</v>
      </c>
      <c r="K125" s="7">
        <v>1508088.76</v>
      </c>
      <c r="L125" s="7">
        <v>1519534.99</v>
      </c>
      <c r="M125" s="7">
        <v>1530989</v>
      </c>
      <c r="N125" s="7">
        <v>1542456.51</v>
      </c>
      <c r="O125" s="7">
        <v>1553933.18</v>
      </c>
    </row>
    <row r="126" spans="1:15" ht="12.75">
      <c r="A126" s="84" t="s">
        <v>666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</row>
    <row r="127" spans="1:15" ht="12.75">
      <c r="A127" s="84" t="s">
        <v>667</v>
      </c>
      <c r="C127" s="7">
        <v>78890</v>
      </c>
      <c r="D127" s="7">
        <v>78890</v>
      </c>
      <c r="E127" s="7">
        <v>78890</v>
      </c>
      <c r="F127" s="7">
        <v>78890</v>
      </c>
      <c r="G127" s="7">
        <v>78890</v>
      </c>
      <c r="H127" s="7">
        <v>78890</v>
      </c>
      <c r="I127" s="7">
        <v>78890</v>
      </c>
      <c r="J127" s="7">
        <v>78890</v>
      </c>
      <c r="K127" s="7">
        <v>78890</v>
      </c>
      <c r="L127" s="7">
        <v>78890</v>
      </c>
      <c r="M127" s="7">
        <v>78890</v>
      </c>
      <c r="N127" s="7">
        <v>78890</v>
      </c>
      <c r="O127" s="7">
        <v>78890</v>
      </c>
    </row>
    <row r="128" spans="1:15" ht="12.75">
      <c r="A128" s="84" t="s">
        <v>668</v>
      </c>
      <c r="C128" s="7">
        <v>53214</v>
      </c>
      <c r="D128" s="7">
        <v>53214</v>
      </c>
      <c r="E128" s="7">
        <v>53214</v>
      </c>
      <c r="F128" s="7">
        <v>53214</v>
      </c>
      <c r="G128" s="7">
        <v>53214</v>
      </c>
      <c r="H128" s="7">
        <v>53214</v>
      </c>
      <c r="I128" s="7">
        <v>53214</v>
      </c>
      <c r="J128" s="7">
        <v>53214</v>
      </c>
      <c r="K128" s="7">
        <v>53214</v>
      </c>
      <c r="L128" s="7">
        <v>53214</v>
      </c>
      <c r="M128" s="7">
        <v>53214</v>
      </c>
      <c r="N128" s="7">
        <v>53214</v>
      </c>
      <c r="O128" s="7">
        <v>53214</v>
      </c>
    </row>
    <row r="129" spans="1:15" ht="12.75">
      <c r="A129" s="84" t="s">
        <v>669</v>
      </c>
      <c r="C129" s="7">
        <v>14873</v>
      </c>
      <c r="D129" s="7">
        <v>14873</v>
      </c>
      <c r="E129" s="7">
        <v>14873</v>
      </c>
      <c r="F129" s="7">
        <v>14873</v>
      </c>
      <c r="G129" s="7">
        <v>14873</v>
      </c>
      <c r="H129" s="7">
        <v>14873</v>
      </c>
      <c r="I129" s="7">
        <v>14873</v>
      </c>
      <c r="J129" s="7">
        <v>14873</v>
      </c>
      <c r="K129" s="7">
        <v>14873</v>
      </c>
      <c r="L129" s="7">
        <v>14873</v>
      </c>
      <c r="M129" s="7">
        <v>14873</v>
      </c>
      <c r="N129" s="7">
        <v>14873</v>
      </c>
      <c r="O129" s="7">
        <v>14873</v>
      </c>
    </row>
    <row r="130" spans="1:15" ht="12.75">
      <c r="A130" s="84" t="s">
        <v>670</v>
      </c>
      <c r="C130" s="7">
        <v>5393</v>
      </c>
      <c r="D130" s="7">
        <v>5393</v>
      </c>
      <c r="E130" s="7">
        <v>5393</v>
      </c>
      <c r="F130" s="7">
        <v>5393</v>
      </c>
      <c r="G130" s="7">
        <v>5393</v>
      </c>
      <c r="H130" s="7">
        <v>5393</v>
      </c>
      <c r="I130" s="7">
        <v>5393</v>
      </c>
      <c r="J130" s="7">
        <v>5393</v>
      </c>
      <c r="K130" s="7">
        <v>5393</v>
      </c>
      <c r="L130" s="7">
        <v>5393</v>
      </c>
      <c r="M130" s="7">
        <v>5393</v>
      </c>
      <c r="N130" s="7">
        <v>5393</v>
      </c>
      <c r="O130" s="7">
        <v>5393</v>
      </c>
    </row>
    <row r="131" spans="1:15" ht="12.75">
      <c r="A131" s="84" t="s">
        <v>671</v>
      </c>
      <c r="C131" s="7">
        <v>64973.8</v>
      </c>
      <c r="D131" s="7">
        <v>65201.82</v>
      </c>
      <c r="E131" s="7">
        <v>65429.84</v>
      </c>
      <c r="F131" s="7">
        <v>65657.86</v>
      </c>
      <c r="G131" s="7">
        <v>65885.88</v>
      </c>
      <c r="H131" s="7">
        <v>66113.9</v>
      </c>
      <c r="I131" s="7">
        <v>66341.92</v>
      </c>
      <c r="J131" s="7">
        <v>66569.94</v>
      </c>
      <c r="K131" s="7">
        <v>66739</v>
      </c>
      <c r="L131" s="7">
        <v>66739</v>
      </c>
      <c r="M131" s="7">
        <v>66739</v>
      </c>
      <c r="N131" s="7">
        <v>66739</v>
      </c>
      <c r="O131" s="7">
        <v>66739</v>
      </c>
    </row>
    <row r="132" spans="1:15" ht="12.75">
      <c r="A132" s="84" t="s">
        <v>672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</row>
    <row r="133" spans="1:15" ht="12.75">
      <c r="A133" s="12" t="s">
        <v>673</v>
      </c>
      <c r="B133" s="12"/>
      <c r="C133" s="13">
        <v>686566505</v>
      </c>
      <c r="D133" s="13">
        <v>690712255.61</v>
      </c>
      <c r="E133" s="13">
        <v>692671429.3300002</v>
      </c>
      <c r="F133" s="13">
        <v>697031896.58</v>
      </c>
      <c r="G133" s="13">
        <v>701813880.94</v>
      </c>
      <c r="H133" s="13">
        <v>706069308.4800001</v>
      </c>
      <c r="I133" s="13">
        <v>710653844.8299998</v>
      </c>
      <c r="J133" s="13">
        <v>715017532.13</v>
      </c>
      <c r="K133" s="13">
        <v>719562594.7999998</v>
      </c>
      <c r="L133" s="13">
        <v>723923454.2199999</v>
      </c>
      <c r="M133" s="13">
        <v>728165122.6200002</v>
      </c>
      <c r="N133" s="13">
        <v>732741634.4599999</v>
      </c>
      <c r="O133" s="13">
        <v>736998843.3899999</v>
      </c>
    </row>
    <row r="134" spans="1:15" ht="12.75">
      <c r="A134" s="12"/>
      <c r="B134" s="12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</row>
    <row r="135" spans="3:15" ht="12.75">
      <c r="C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2.75">
      <c r="A136" s="84" t="s">
        <v>674</v>
      </c>
      <c r="C136" s="11">
        <v>9862347.13</v>
      </c>
      <c r="D136" s="11">
        <v>9998093.15</v>
      </c>
      <c r="E136" s="11">
        <v>10133918.66</v>
      </c>
      <c r="F136" s="11">
        <v>10248653.4</v>
      </c>
      <c r="G136" s="11">
        <v>10384818.14</v>
      </c>
      <c r="H136" s="11">
        <v>10521073.67</v>
      </c>
      <c r="I136" s="11">
        <v>10558368.22</v>
      </c>
      <c r="J136" s="11">
        <v>10693847.54</v>
      </c>
      <c r="K136" s="11">
        <v>10649186.04</v>
      </c>
      <c r="L136" s="11">
        <v>10730124.82</v>
      </c>
      <c r="M136" s="11">
        <v>10781307.54</v>
      </c>
      <c r="N136" s="11">
        <v>10871042.02</v>
      </c>
      <c r="O136" s="11">
        <v>10817293.2</v>
      </c>
    </row>
    <row r="137" spans="1:15" ht="12.75">
      <c r="A137" s="12" t="s">
        <v>673</v>
      </c>
      <c r="B137" s="12"/>
      <c r="C137" s="13">
        <v>9862347.13</v>
      </c>
      <c r="D137" s="13">
        <v>9998093.15</v>
      </c>
      <c r="E137" s="13">
        <v>10133918.66</v>
      </c>
      <c r="F137" s="13">
        <v>10248653.4</v>
      </c>
      <c r="G137" s="13">
        <v>10384818.14</v>
      </c>
      <c r="H137" s="13">
        <v>10521073.67</v>
      </c>
      <c r="I137" s="13">
        <v>10558368.22</v>
      </c>
      <c r="J137" s="13">
        <v>10693847.54</v>
      </c>
      <c r="K137" s="13">
        <v>10649186.04</v>
      </c>
      <c r="L137" s="13">
        <v>10730124.82</v>
      </c>
      <c r="M137" s="13">
        <v>10781307.54</v>
      </c>
      <c r="N137" s="13">
        <v>10871042.02</v>
      </c>
      <c r="O137" s="13">
        <v>10817293.2</v>
      </c>
    </row>
    <row r="138" spans="1:15" ht="12.75">
      <c r="A138" s="12"/>
      <c r="B138" s="12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</row>
    <row r="139" spans="3:15" ht="12.75">
      <c r="C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2.75">
      <c r="A140" s="84" t="s">
        <v>675</v>
      </c>
      <c r="C140" s="11">
        <v>3341985.18</v>
      </c>
      <c r="D140" s="11">
        <v>3378236.66</v>
      </c>
      <c r="E140" s="11">
        <v>3414870.09</v>
      </c>
      <c r="F140" s="11">
        <v>3334774.84</v>
      </c>
      <c r="G140" s="11">
        <v>3371466.18</v>
      </c>
      <c r="H140" s="11">
        <v>3408162.32</v>
      </c>
      <c r="I140" s="11">
        <v>3458165.75</v>
      </c>
      <c r="J140" s="11">
        <v>3495206.02</v>
      </c>
      <c r="K140" s="11">
        <v>3507701.23</v>
      </c>
      <c r="L140" s="11">
        <v>3546102.23</v>
      </c>
      <c r="M140" s="11">
        <v>3532783.4</v>
      </c>
      <c r="N140" s="11">
        <v>3571843.09</v>
      </c>
      <c r="O140" s="11">
        <v>3566340.23</v>
      </c>
    </row>
    <row r="141" spans="1:15" ht="12.75">
      <c r="A141" s="12" t="s">
        <v>673</v>
      </c>
      <c r="B141" s="12"/>
      <c r="C141" s="13">
        <v>3341985.18</v>
      </c>
      <c r="D141" s="13">
        <v>3378236.66</v>
      </c>
      <c r="E141" s="13">
        <v>3414870.09</v>
      </c>
      <c r="F141" s="13">
        <v>3334774.84</v>
      </c>
      <c r="G141" s="13">
        <v>3371466.18</v>
      </c>
      <c r="H141" s="13">
        <v>3408162.32</v>
      </c>
      <c r="I141" s="13">
        <v>3458165.75</v>
      </c>
      <c r="J141" s="13">
        <v>3495206.02</v>
      </c>
      <c r="K141" s="13">
        <v>3507701.23</v>
      </c>
      <c r="L141" s="13">
        <v>3546102.23</v>
      </c>
      <c r="M141" s="13">
        <v>3532783.4</v>
      </c>
      <c r="N141" s="13">
        <v>3571843.09</v>
      </c>
      <c r="O141" s="13">
        <v>3566340.23</v>
      </c>
    </row>
    <row r="142" spans="1:15" ht="12.75">
      <c r="A142" s="12"/>
      <c r="B142" s="12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</row>
    <row r="143" spans="3:15" ht="12.75">
      <c r="C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ht="12.75">
      <c r="A144" t="s">
        <v>676</v>
      </c>
      <c r="C144" s="7">
        <v>1623301.28</v>
      </c>
      <c r="D144" s="7">
        <v>1626756.2</v>
      </c>
      <c r="E144" s="7">
        <v>1630211.12</v>
      </c>
      <c r="F144" s="7">
        <v>1633666.04</v>
      </c>
      <c r="G144" s="7">
        <v>1637120.96</v>
      </c>
      <c r="H144" s="7">
        <v>1640575.88</v>
      </c>
      <c r="I144" s="7">
        <v>1644030.8</v>
      </c>
      <c r="J144" s="7">
        <v>1647485.72</v>
      </c>
      <c r="K144" s="7">
        <v>1650940.64</v>
      </c>
      <c r="L144" s="7">
        <v>1654395.56</v>
      </c>
      <c r="M144" s="7">
        <v>1657850.48</v>
      </c>
      <c r="N144" s="7">
        <v>1661305.4</v>
      </c>
      <c r="O144" s="7">
        <v>1664760.32</v>
      </c>
    </row>
    <row r="145" spans="1:15" ht="12.75">
      <c r="A145" t="s">
        <v>677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</row>
    <row r="146" spans="1:15" ht="12.75">
      <c r="A146" t="s">
        <v>678</v>
      </c>
      <c r="C146" s="7">
        <v>2205399</v>
      </c>
      <c r="D146" s="7">
        <v>2205399</v>
      </c>
      <c r="E146" s="7">
        <v>2205399</v>
      </c>
      <c r="F146" s="7">
        <v>2205399</v>
      </c>
      <c r="G146" s="7">
        <v>2205399</v>
      </c>
      <c r="H146" s="7">
        <v>2205399</v>
      </c>
      <c r="I146" s="7">
        <v>2205399</v>
      </c>
      <c r="J146" s="7">
        <v>2205399</v>
      </c>
      <c r="K146" s="7">
        <v>2205399</v>
      </c>
      <c r="L146" s="7">
        <v>2205399</v>
      </c>
      <c r="M146" s="7">
        <v>2205399</v>
      </c>
      <c r="N146" s="7">
        <v>2205399</v>
      </c>
      <c r="O146" s="7">
        <v>2205399</v>
      </c>
    </row>
    <row r="147" spans="1:15" ht="12.75">
      <c r="A147" t="s">
        <v>679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</row>
    <row r="148" spans="1:15" ht="12.75">
      <c r="A148" t="s">
        <v>680</v>
      </c>
      <c r="C148" s="7">
        <v>7142</v>
      </c>
      <c r="D148" s="7">
        <v>7142</v>
      </c>
      <c r="E148" s="7">
        <v>7142</v>
      </c>
      <c r="F148" s="7">
        <v>7142</v>
      </c>
      <c r="G148" s="7">
        <v>7142</v>
      </c>
      <c r="H148" s="7">
        <v>7142</v>
      </c>
      <c r="I148" s="7">
        <v>7142</v>
      </c>
      <c r="J148" s="7">
        <v>7142</v>
      </c>
      <c r="K148" s="7">
        <v>7142</v>
      </c>
      <c r="L148" s="7">
        <v>7142</v>
      </c>
      <c r="M148" s="7">
        <v>7142</v>
      </c>
      <c r="N148" s="7">
        <v>7142</v>
      </c>
      <c r="O148" s="7">
        <v>7142</v>
      </c>
    </row>
    <row r="149" spans="1:15" ht="12.75">
      <c r="A149" t="s">
        <v>681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</row>
    <row r="150" spans="1:15" ht="12.75">
      <c r="A150" t="s">
        <v>682</v>
      </c>
      <c r="C150" s="7">
        <v>0</v>
      </c>
      <c r="D150" s="7">
        <v>0</v>
      </c>
      <c r="E150" s="7">
        <v>0</v>
      </c>
      <c r="F150" s="7">
        <v>0</v>
      </c>
      <c r="G150" s="7">
        <v>170.72</v>
      </c>
      <c r="H150" s="7">
        <v>512.16</v>
      </c>
      <c r="I150" s="7">
        <v>853.6</v>
      </c>
      <c r="J150" s="7">
        <v>1195.04</v>
      </c>
      <c r="K150" s="7">
        <v>1536.48</v>
      </c>
      <c r="L150" s="7">
        <v>1877.92</v>
      </c>
      <c r="M150" s="7">
        <v>2219.36</v>
      </c>
      <c r="N150" s="7">
        <v>2560.8</v>
      </c>
      <c r="O150" s="7">
        <v>2902.24</v>
      </c>
    </row>
    <row r="151" spans="1:15" ht="12.75">
      <c r="A151" t="s">
        <v>683</v>
      </c>
      <c r="C151" s="11">
        <v>5502.58</v>
      </c>
      <c r="D151" s="11">
        <v>5664.42</v>
      </c>
      <c r="E151" s="11">
        <v>5826.26</v>
      </c>
      <c r="F151" s="11">
        <v>5988.1</v>
      </c>
      <c r="G151" s="11">
        <v>6149.94</v>
      </c>
      <c r="H151" s="11">
        <v>6311.78</v>
      </c>
      <c r="I151" s="11">
        <v>6473.62</v>
      </c>
      <c r="J151" s="11">
        <v>6635.46</v>
      </c>
      <c r="K151" s="11">
        <v>6797.3</v>
      </c>
      <c r="L151" s="11">
        <v>6959.14</v>
      </c>
      <c r="M151" s="11">
        <v>7120.98</v>
      </c>
      <c r="N151" s="11">
        <v>7282.82</v>
      </c>
      <c r="O151" s="11">
        <v>7444.66</v>
      </c>
    </row>
    <row r="152" spans="1:15" ht="12.75">
      <c r="A152" s="12" t="s">
        <v>673</v>
      </c>
      <c r="B152" s="12"/>
      <c r="C152" s="13">
        <v>3841344.86</v>
      </c>
      <c r="D152" s="13">
        <v>3844961.62</v>
      </c>
      <c r="E152" s="13">
        <v>3848578.38</v>
      </c>
      <c r="F152" s="13">
        <v>3852195.14</v>
      </c>
      <c r="G152" s="13">
        <v>3855982.62</v>
      </c>
      <c r="H152" s="13">
        <v>3859940.82</v>
      </c>
      <c r="I152" s="13">
        <v>3863899.02</v>
      </c>
      <c r="J152" s="13">
        <v>3867857.22</v>
      </c>
      <c r="K152" s="13">
        <v>3871815.42</v>
      </c>
      <c r="L152" s="13">
        <v>3875773.62</v>
      </c>
      <c r="M152" s="13">
        <v>3879731.82</v>
      </c>
      <c r="N152" s="13">
        <v>3883690.02</v>
      </c>
      <c r="O152" s="13">
        <v>3887648.22</v>
      </c>
    </row>
    <row r="153" spans="1:15" ht="12.75">
      <c r="A153" s="12"/>
      <c r="B153" s="12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</row>
    <row r="154" spans="3:15" ht="12.75">
      <c r="C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 ht="12.75">
      <c r="A155" t="s">
        <v>684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</row>
    <row r="156" spans="1:15" ht="12.75">
      <c r="A156" t="s">
        <v>685</v>
      </c>
      <c r="C156" s="7">
        <v>202350.61</v>
      </c>
      <c r="D156" s="7">
        <v>216453.15</v>
      </c>
      <c r="E156" s="7">
        <v>230571.67</v>
      </c>
      <c r="F156" s="7">
        <v>244696.06</v>
      </c>
      <c r="G156" s="7">
        <v>258816.73</v>
      </c>
      <c r="H156" s="7">
        <v>272936.9</v>
      </c>
      <c r="I156" s="7">
        <v>287061.84</v>
      </c>
      <c r="J156" s="7">
        <v>301193.15</v>
      </c>
      <c r="K156" s="7">
        <v>315328.37</v>
      </c>
      <c r="L156" s="7">
        <v>329463.59</v>
      </c>
      <c r="M156" s="7">
        <v>343598.81</v>
      </c>
      <c r="N156" s="7">
        <v>357734.03</v>
      </c>
      <c r="O156" s="7">
        <v>371869.25</v>
      </c>
    </row>
    <row r="157" spans="1:15" ht="12.75">
      <c r="A157" t="s">
        <v>686</v>
      </c>
      <c r="C157" s="7">
        <v>14.19</v>
      </c>
      <c r="D157" s="7">
        <v>14.85</v>
      </c>
      <c r="E157" s="7">
        <v>15.51</v>
      </c>
      <c r="F157" s="7">
        <v>16.17</v>
      </c>
      <c r="G157" s="7">
        <v>16.83</v>
      </c>
      <c r="H157" s="7">
        <v>17.49</v>
      </c>
      <c r="I157" s="7">
        <v>18.15</v>
      </c>
      <c r="J157" s="7">
        <v>18.81</v>
      </c>
      <c r="K157" s="7">
        <v>19.47</v>
      </c>
      <c r="L157" s="7">
        <v>20.13</v>
      </c>
      <c r="M157" s="7">
        <v>20.79</v>
      </c>
      <c r="N157" s="7">
        <v>21.45</v>
      </c>
      <c r="O157" s="7">
        <v>22.11</v>
      </c>
    </row>
    <row r="158" spans="1:15" ht="12.75">
      <c r="A158" t="s">
        <v>687</v>
      </c>
      <c r="C158" s="7">
        <v>445174.63</v>
      </c>
      <c r="D158" s="7">
        <v>454976.49</v>
      </c>
      <c r="E158" s="7">
        <v>464778.35</v>
      </c>
      <c r="F158" s="7">
        <v>474580.21</v>
      </c>
      <c r="G158" s="7">
        <v>484362.79</v>
      </c>
      <c r="H158" s="7">
        <v>494145.37</v>
      </c>
      <c r="I158" s="7">
        <v>503927.95</v>
      </c>
      <c r="J158" s="7">
        <v>513710.53</v>
      </c>
      <c r="K158" s="7">
        <v>523493.11</v>
      </c>
      <c r="L158" s="7">
        <v>533275.69</v>
      </c>
      <c r="M158" s="7">
        <v>543058.27</v>
      </c>
      <c r="N158" s="7">
        <v>552840.85</v>
      </c>
      <c r="O158" s="7">
        <v>562623.43</v>
      </c>
    </row>
    <row r="159" spans="1:15" ht="12.75">
      <c r="A159" t="s">
        <v>688</v>
      </c>
      <c r="C159" s="7">
        <v>26897.81</v>
      </c>
      <c r="D159" s="7">
        <v>28537.31</v>
      </c>
      <c r="E159" s="7">
        <v>30176.81</v>
      </c>
      <c r="F159" s="7">
        <v>31821.61</v>
      </c>
      <c r="G159" s="7">
        <v>33471.71</v>
      </c>
      <c r="H159" s="7">
        <v>35121.81</v>
      </c>
      <c r="I159" s="7">
        <v>36771.91</v>
      </c>
      <c r="J159" s="7">
        <v>38422.01</v>
      </c>
      <c r="K159" s="7">
        <v>40072.11</v>
      </c>
      <c r="L159" s="7">
        <v>41722.21</v>
      </c>
      <c r="M159" s="7">
        <v>43372.31</v>
      </c>
      <c r="N159" s="7">
        <v>45022.41</v>
      </c>
      <c r="O159" s="7">
        <v>46672.51</v>
      </c>
    </row>
    <row r="160" spans="1:15" ht="12.75">
      <c r="A160" t="s">
        <v>689</v>
      </c>
      <c r="C160" s="7">
        <v>1844610.1</v>
      </c>
      <c r="D160" s="7">
        <v>1883118.9</v>
      </c>
      <c r="E160" s="7">
        <v>1921627.7</v>
      </c>
      <c r="F160" s="7">
        <v>1960136.5</v>
      </c>
      <c r="G160" s="7">
        <v>1998645.3</v>
      </c>
      <c r="H160" s="7">
        <v>2037154.1</v>
      </c>
      <c r="I160" s="7">
        <v>2075662.9</v>
      </c>
      <c r="J160" s="7">
        <v>2114171.7</v>
      </c>
      <c r="K160" s="7">
        <v>2152680.5</v>
      </c>
      <c r="L160" s="7">
        <v>2191189.3</v>
      </c>
      <c r="M160" s="7">
        <v>2229698.1</v>
      </c>
      <c r="N160" s="7">
        <v>2268206.9</v>
      </c>
      <c r="O160" s="7">
        <v>2306715.7</v>
      </c>
    </row>
    <row r="161" spans="1:15" ht="12.75">
      <c r="A161" t="s">
        <v>690</v>
      </c>
      <c r="C161" s="7">
        <v>330598.68</v>
      </c>
      <c r="D161" s="7">
        <v>340370.18</v>
      </c>
      <c r="E161" s="7">
        <v>350141.78</v>
      </c>
      <c r="F161" s="7">
        <v>359913.38</v>
      </c>
      <c r="G161" s="7">
        <v>369685.12</v>
      </c>
      <c r="H161" s="7">
        <v>379456.72</v>
      </c>
      <c r="I161" s="7">
        <v>389228.32</v>
      </c>
      <c r="J161" s="7">
        <v>398999.92</v>
      </c>
      <c r="K161" s="7">
        <v>408771.52</v>
      </c>
      <c r="L161" s="7">
        <v>418543.12</v>
      </c>
      <c r="M161" s="7">
        <v>428314.72</v>
      </c>
      <c r="N161" s="7">
        <v>439085.65</v>
      </c>
      <c r="O161" s="7">
        <v>449856.58</v>
      </c>
    </row>
    <row r="162" spans="1:15" ht="12.75">
      <c r="A162" t="s">
        <v>691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9157.94</v>
      </c>
      <c r="M162" s="11">
        <v>12421.39</v>
      </c>
      <c r="N162" s="11">
        <v>15684.84</v>
      </c>
      <c r="O162" s="11">
        <v>18948.29</v>
      </c>
    </row>
    <row r="163" spans="1:15" ht="12.75">
      <c r="A163" s="12" t="s">
        <v>673</v>
      </c>
      <c r="B163" s="12"/>
      <c r="C163" s="13">
        <v>2849646.02</v>
      </c>
      <c r="D163" s="13">
        <v>2923470.88</v>
      </c>
      <c r="E163" s="13">
        <v>2997311.82</v>
      </c>
      <c r="F163" s="13">
        <v>3071163.93</v>
      </c>
      <c r="G163" s="13">
        <v>3144998.48</v>
      </c>
      <c r="H163" s="13">
        <v>3218832.39</v>
      </c>
      <c r="I163" s="13">
        <v>3292671.07</v>
      </c>
      <c r="J163" s="13">
        <v>3366516.12</v>
      </c>
      <c r="K163" s="13">
        <v>3440365.08</v>
      </c>
      <c r="L163" s="13">
        <v>3523371.98</v>
      </c>
      <c r="M163" s="13">
        <v>3600484.39</v>
      </c>
      <c r="N163" s="13">
        <v>3678596.13</v>
      </c>
      <c r="O163" s="13">
        <v>3756707.87</v>
      </c>
    </row>
    <row r="164" spans="3:15" ht="12.75">
      <c r="C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3:15" ht="12.75">
      <c r="C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3:15" ht="12.75">
      <c r="C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3:15" ht="12.75">
      <c r="C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3:15" ht="12.75">
      <c r="C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1:15" ht="18">
      <c r="A169" s="1" t="s">
        <v>547</v>
      </c>
      <c r="B169" s="1"/>
      <c r="C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1:15" ht="12.75">
      <c r="A170" s="73" t="s">
        <v>692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</row>
    <row r="171" spans="1:15" ht="12.75">
      <c r="A171" s="73" t="s">
        <v>693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</row>
    <row r="172" spans="1:15" ht="12.75">
      <c r="A172" s="73" t="s">
        <v>694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</row>
    <row r="173" spans="1:15" ht="12.75">
      <c r="A173" s="73" t="s">
        <v>695</v>
      </c>
      <c r="C173" s="7">
        <v>823452.42</v>
      </c>
      <c r="D173" s="7">
        <v>833790.16</v>
      </c>
      <c r="E173" s="7">
        <v>844127.9</v>
      </c>
      <c r="F173" s="7">
        <v>854465.64</v>
      </c>
      <c r="G173" s="7">
        <v>864803.38</v>
      </c>
      <c r="H173" s="7">
        <v>875141.12</v>
      </c>
      <c r="I173" s="7">
        <v>885478.86</v>
      </c>
      <c r="J173" s="7">
        <v>895816.6</v>
      </c>
      <c r="K173" s="7">
        <v>906154.34</v>
      </c>
      <c r="L173" s="7">
        <v>916492.08</v>
      </c>
      <c r="M173" s="7">
        <v>926829.82</v>
      </c>
      <c r="N173" s="7">
        <v>937167.56</v>
      </c>
      <c r="O173" s="7">
        <v>947505.3</v>
      </c>
    </row>
    <row r="174" spans="1:15" ht="12.75">
      <c r="A174" s="82" t="s">
        <v>696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</row>
    <row r="175" spans="1:15" ht="12.75">
      <c r="A175" s="81" t="s">
        <v>697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</row>
    <row r="176" spans="1:15" ht="12.75">
      <c r="A176" s="81" t="s">
        <v>698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</row>
    <row r="177" spans="1:15" ht="12.75">
      <c r="A177" s="81" t="s">
        <v>699</v>
      </c>
      <c r="C177" s="7">
        <v>2630.29</v>
      </c>
      <c r="D177" s="7">
        <v>2676.42</v>
      </c>
      <c r="E177" s="7">
        <v>2722.55</v>
      </c>
      <c r="F177" s="7">
        <v>2768.68</v>
      </c>
      <c r="G177" s="7">
        <v>2814.81</v>
      </c>
      <c r="H177" s="7">
        <v>2860.94</v>
      </c>
      <c r="I177" s="7">
        <v>2907.07</v>
      </c>
      <c r="J177" s="7">
        <v>2953.2</v>
      </c>
      <c r="K177" s="7">
        <v>2999.33</v>
      </c>
      <c r="L177" s="7">
        <v>3045.46</v>
      </c>
      <c r="M177" s="7">
        <v>3091.59</v>
      </c>
      <c r="N177" s="7">
        <v>3137.72</v>
      </c>
      <c r="O177" s="7">
        <v>3183.85</v>
      </c>
    </row>
    <row r="178" spans="1:15" ht="12.75">
      <c r="A178" s="81" t="s">
        <v>700</v>
      </c>
      <c r="C178" s="7">
        <v>31875</v>
      </c>
      <c r="D178" s="7">
        <v>31875</v>
      </c>
      <c r="E178" s="7">
        <v>31875</v>
      </c>
      <c r="F178" s="7">
        <v>31875</v>
      </c>
      <c r="G178" s="7">
        <v>31875</v>
      </c>
      <c r="H178" s="7">
        <v>31875</v>
      </c>
      <c r="I178" s="7">
        <v>31875</v>
      </c>
      <c r="J178" s="7">
        <v>31875</v>
      </c>
      <c r="K178" s="7">
        <v>31875</v>
      </c>
      <c r="L178" s="7">
        <v>31875</v>
      </c>
      <c r="M178" s="7">
        <v>31875</v>
      </c>
      <c r="N178" s="7">
        <v>31875</v>
      </c>
      <c r="O178" s="7">
        <v>31875</v>
      </c>
    </row>
    <row r="179" spans="1:15" ht="12.75">
      <c r="A179" s="81" t="s">
        <v>701</v>
      </c>
      <c r="C179" s="7">
        <v>18729307.49</v>
      </c>
      <c r="D179" s="7">
        <v>18869088.65</v>
      </c>
      <c r="E179" s="7">
        <v>18940098.4</v>
      </c>
      <c r="F179" s="7">
        <v>19094795.71</v>
      </c>
      <c r="G179" s="7">
        <v>19247491.41</v>
      </c>
      <c r="H179" s="7">
        <v>19394341.19</v>
      </c>
      <c r="I179" s="7">
        <v>19540978.01</v>
      </c>
      <c r="J179" s="7">
        <v>19694399.17</v>
      </c>
      <c r="K179" s="7">
        <v>19844109.55</v>
      </c>
      <c r="L179" s="7">
        <v>19993485.68</v>
      </c>
      <c r="M179" s="7">
        <v>20110965.88</v>
      </c>
      <c r="N179" s="7">
        <v>20268632.64</v>
      </c>
      <c r="O179" s="7">
        <v>20420517.98</v>
      </c>
    </row>
    <row r="180" spans="1:15" ht="12.75">
      <c r="A180" s="81" t="s">
        <v>702</v>
      </c>
      <c r="C180" s="7">
        <v>12131917.88</v>
      </c>
      <c r="D180" s="7">
        <v>12220606.14</v>
      </c>
      <c r="E180" s="7">
        <v>12320370.67</v>
      </c>
      <c r="F180" s="7">
        <v>12420555.17</v>
      </c>
      <c r="G180" s="7">
        <v>12521095.15</v>
      </c>
      <c r="H180" s="7">
        <v>12620411.88</v>
      </c>
      <c r="I180" s="7">
        <v>12721518.11</v>
      </c>
      <c r="J180" s="7">
        <v>12822803.28</v>
      </c>
      <c r="K180" s="7">
        <v>12923629.8</v>
      </c>
      <c r="L180" s="7">
        <v>13027794.73</v>
      </c>
      <c r="M180" s="7">
        <v>13133047.31</v>
      </c>
      <c r="N180" s="7">
        <v>13240823.6</v>
      </c>
      <c r="O180" s="7">
        <v>13314997.46</v>
      </c>
    </row>
    <row r="181" spans="1:15" ht="12.75">
      <c r="A181" s="81" t="s">
        <v>703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</row>
    <row r="182" spans="1:15" ht="12.75">
      <c r="A182" s="81" t="s">
        <v>704</v>
      </c>
      <c r="C182" s="7">
        <v>277079.22</v>
      </c>
      <c r="D182" s="7">
        <v>278560.43</v>
      </c>
      <c r="E182" s="7">
        <v>280063.23</v>
      </c>
      <c r="F182" s="7">
        <v>281585.18</v>
      </c>
      <c r="G182" s="7">
        <v>283108.23</v>
      </c>
      <c r="H182" s="7">
        <v>284631.6</v>
      </c>
      <c r="I182" s="7">
        <v>286154.97</v>
      </c>
      <c r="J182" s="7">
        <v>287678.34</v>
      </c>
      <c r="K182" s="7">
        <v>289201.71</v>
      </c>
      <c r="L182" s="7">
        <v>290851.44</v>
      </c>
      <c r="M182" s="7">
        <v>292631.04</v>
      </c>
      <c r="N182" s="7">
        <v>294414.15</v>
      </c>
      <c r="O182" s="7">
        <v>296223.66</v>
      </c>
    </row>
    <row r="183" spans="1:15" ht="12.75">
      <c r="A183" s="81" t="s">
        <v>705</v>
      </c>
      <c r="C183" s="7">
        <v>392557.91</v>
      </c>
      <c r="D183" s="7">
        <v>394480.68</v>
      </c>
      <c r="E183" s="7">
        <v>396403.45</v>
      </c>
      <c r="F183" s="7">
        <v>398326.22</v>
      </c>
      <c r="G183" s="7">
        <v>400248.99</v>
      </c>
      <c r="H183" s="7">
        <v>402171.76</v>
      </c>
      <c r="I183" s="7">
        <v>404094.53</v>
      </c>
      <c r="J183" s="7">
        <v>406017.3</v>
      </c>
      <c r="K183" s="7">
        <v>407940.07</v>
      </c>
      <c r="L183" s="7">
        <v>409862.84</v>
      </c>
      <c r="M183" s="7">
        <v>411785.61</v>
      </c>
      <c r="N183" s="7">
        <v>413708.38</v>
      </c>
      <c r="O183" s="7">
        <v>415631.15</v>
      </c>
    </row>
    <row r="184" spans="1:15" ht="12.75">
      <c r="A184" s="81" t="s">
        <v>706</v>
      </c>
      <c r="C184" s="7">
        <v>16357646.26</v>
      </c>
      <c r="D184" s="7">
        <v>16501689.24</v>
      </c>
      <c r="E184" s="7">
        <v>16647004.95</v>
      </c>
      <c r="F184" s="7">
        <v>16797219.82</v>
      </c>
      <c r="G184" s="7">
        <v>16944986.37</v>
      </c>
      <c r="H184" s="7">
        <v>17081107.38</v>
      </c>
      <c r="I184" s="7">
        <v>17225522.16</v>
      </c>
      <c r="J184" s="7">
        <v>17369369.22</v>
      </c>
      <c r="K184" s="7">
        <v>17506447.3</v>
      </c>
      <c r="L184" s="7">
        <v>17581629.2</v>
      </c>
      <c r="M184" s="7">
        <v>17713260.71</v>
      </c>
      <c r="N184" s="7">
        <v>17866881.9</v>
      </c>
      <c r="O184" s="7">
        <v>17987398.55</v>
      </c>
    </row>
    <row r="185" spans="1:15" ht="12.75">
      <c r="A185" s="81" t="s">
        <v>707</v>
      </c>
      <c r="C185" s="7">
        <v>1073597.19</v>
      </c>
      <c r="D185" s="7">
        <v>1073956.13</v>
      </c>
      <c r="E185" s="7">
        <v>1080136.48</v>
      </c>
      <c r="F185" s="7">
        <v>1087211.19</v>
      </c>
      <c r="G185" s="7">
        <v>1098979.75</v>
      </c>
      <c r="H185" s="7">
        <v>1103964.16</v>
      </c>
      <c r="I185" s="7">
        <v>1110057.52</v>
      </c>
      <c r="J185" s="7">
        <v>1095474.93</v>
      </c>
      <c r="K185" s="7">
        <v>1062852.21</v>
      </c>
      <c r="L185" s="7">
        <v>1058553.04</v>
      </c>
      <c r="M185" s="7">
        <v>1066107.77</v>
      </c>
      <c r="N185" s="7">
        <v>1077446.74</v>
      </c>
      <c r="O185" s="7">
        <v>1077403.63</v>
      </c>
    </row>
    <row r="186" spans="1:15" ht="12.75">
      <c r="A186" s="81" t="s">
        <v>708</v>
      </c>
      <c r="C186" s="7">
        <v>0</v>
      </c>
      <c r="D186" s="7">
        <v>0</v>
      </c>
      <c r="E186" s="7">
        <v>0</v>
      </c>
      <c r="F186" s="7">
        <v>120404.08</v>
      </c>
      <c r="G186" s="7">
        <v>150290.58</v>
      </c>
      <c r="H186" s="7">
        <v>180177.08</v>
      </c>
      <c r="I186" s="7">
        <v>210063.58</v>
      </c>
      <c r="J186" s="7">
        <v>239950.08</v>
      </c>
      <c r="K186" s="7">
        <v>269836.58</v>
      </c>
      <c r="L186" s="7">
        <v>299723.08</v>
      </c>
      <c r="M186" s="7">
        <v>329609.58</v>
      </c>
      <c r="N186" s="7">
        <v>359496.08</v>
      </c>
      <c r="O186" s="7">
        <v>389382.58</v>
      </c>
    </row>
    <row r="187" spans="1:15" ht="12.75">
      <c r="A187" s="81" t="s">
        <v>709</v>
      </c>
      <c r="C187" s="7">
        <v>1690918.38</v>
      </c>
      <c r="D187" s="7">
        <v>1691483.7</v>
      </c>
      <c r="E187" s="7">
        <v>1700126.31</v>
      </c>
      <c r="F187" s="7">
        <v>1708264.68</v>
      </c>
      <c r="G187" s="7">
        <v>1721560.49</v>
      </c>
      <c r="H187" s="7">
        <v>1726802.48</v>
      </c>
      <c r="I187" s="7">
        <v>1728736.94</v>
      </c>
      <c r="J187" s="7">
        <v>1691028.62</v>
      </c>
      <c r="K187" s="7">
        <v>1613787.05</v>
      </c>
      <c r="L187" s="7">
        <v>1595334.49</v>
      </c>
      <c r="M187" s="7">
        <v>1591578.57</v>
      </c>
      <c r="N187" s="7">
        <v>1601606.9</v>
      </c>
      <c r="O187" s="7">
        <v>1609371.71</v>
      </c>
    </row>
    <row r="188" spans="1:15" ht="12.75">
      <c r="A188" s="81" t="s">
        <v>710</v>
      </c>
      <c r="C188" s="7">
        <v>0</v>
      </c>
      <c r="D188" s="7">
        <v>0</v>
      </c>
      <c r="E188" s="7">
        <v>0</v>
      </c>
      <c r="F188" s="7">
        <v>18864.5</v>
      </c>
      <c r="G188" s="7">
        <v>22375.41</v>
      </c>
      <c r="H188" s="7">
        <v>25886.32</v>
      </c>
      <c r="I188" s="7">
        <v>29397.23</v>
      </c>
      <c r="J188" s="7">
        <v>32908.14</v>
      </c>
      <c r="K188" s="7">
        <v>36419.05</v>
      </c>
      <c r="L188" s="7">
        <v>39929.96</v>
      </c>
      <c r="M188" s="7">
        <v>43440.87</v>
      </c>
      <c r="N188" s="7">
        <v>46951.78</v>
      </c>
      <c r="O188" s="7">
        <v>50462.69</v>
      </c>
    </row>
    <row r="189" spans="1:15" ht="12.75">
      <c r="A189" s="81" t="s">
        <v>711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</row>
    <row r="190" spans="1:15" ht="12.75">
      <c r="A190" s="81" t="s">
        <v>712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</row>
    <row r="191" spans="1:15" ht="12.75">
      <c r="A191" s="81" t="s">
        <v>713</v>
      </c>
      <c r="C191" s="7">
        <v>26630</v>
      </c>
      <c r="D191" s="7">
        <v>26630</v>
      </c>
      <c r="E191" s="7">
        <v>26630</v>
      </c>
      <c r="F191" s="7">
        <v>26630</v>
      </c>
      <c r="G191" s="7">
        <v>26630</v>
      </c>
      <c r="H191" s="7">
        <v>26630</v>
      </c>
      <c r="I191" s="7">
        <v>26630</v>
      </c>
      <c r="J191" s="7">
        <v>26630</v>
      </c>
      <c r="K191" s="7">
        <v>26630</v>
      </c>
      <c r="L191" s="7">
        <v>26630</v>
      </c>
      <c r="M191" s="7">
        <v>26630</v>
      </c>
      <c r="N191" s="7">
        <v>26630</v>
      </c>
      <c r="O191" s="7">
        <v>26630</v>
      </c>
    </row>
    <row r="192" spans="1:15" ht="12.75">
      <c r="A192" s="84" t="s">
        <v>714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</row>
    <row r="193" spans="1:15" ht="12.75">
      <c r="A193" s="84" t="s">
        <v>715</v>
      </c>
      <c r="C193" s="7">
        <v>-378492.71</v>
      </c>
      <c r="D193" s="7">
        <v>-378492.71</v>
      </c>
      <c r="E193" s="7">
        <v>-378492.71</v>
      </c>
      <c r="F193" s="7">
        <v>-240349.8</v>
      </c>
      <c r="G193" s="7">
        <v>-240349.8</v>
      </c>
      <c r="H193" s="7">
        <v>-240349.8</v>
      </c>
      <c r="I193" s="7">
        <v>-240349.8</v>
      </c>
      <c r="J193" s="7">
        <v>-240349.8</v>
      </c>
      <c r="K193" s="7">
        <v>-240349.8</v>
      </c>
      <c r="L193" s="7">
        <v>-240349.8</v>
      </c>
      <c r="M193" s="7">
        <v>-240349.8</v>
      </c>
      <c r="N193" s="7">
        <v>-240349.8</v>
      </c>
      <c r="O193" s="7">
        <v>-240349.8</v>
      </c>
    </row>
    <row r="194" spans="1:15" ht="12.75">
      <c r="A194" s="84" t="s">
        <v>716</v>
      </c>
      <c r="C194" s="7">
        <v>20925.22</v>
      </c>
      <c r="D194" s="7">
        <v>20925.22</v>
      </c>
      <c r="E194" s="7">
        <v>20925.22</v>
      </c>
      <c r="F194" s="7">
        <v>20925.22</v>
      </c>
      <c r="G194" s="7">
        <v>20925.22</v>
      </c>
      <c r="H194" s="7">
        <v>20925.22</v>
      </c>
      <c r="I194" s="7">
        <v>20925.22</v>
      </c>
      <c r="J194" s="7">
        <v>20925.22</v>
      </c>
      <c r="K194" s="7">
        <v>20998.74</v>
      </c>
      <c r="L194" s="7">
        <v>21084.75</v>
      </c>
      <c r="M194" s="7">
        <v>21170.76</v>
      </c>
      <c r="N194" s="7">
        <v>21256.77</v>
      </c>
      <c r="O194" s="7">
        <v>21342.78</v>
      </c>
    </row>
    <row r="195" spans="1:15" ht="12.75">
      <c r="A195" s="84" t="s">
        <v>717</v>
      </c>
      <c r="C195" s="7">
        <v>76215</v>
      </c>
      <c r="D195" s="7">
        <v>76215</v>
      </c>
      <c r="E195" s="7">
        <v>76215</v>
      </c>
      <c r="F195" s="7">
        <v>76215</v>
      </c>
      <c r="G195" s="7">
        <v>76215</v>
      </c>
      <c r="H195" s="7">
        <v>76215</v>
      </c>
      <c r="I195" s="7">
        <v>76215</v>
      </c>
      <c r="J195" s="7">
        <v>76215</v>
      </c>
      <c r="K195" s="7">
        <v>76215</v>
      </c>
      <c r="L195" s="7">
        <v>76215</v>
      </c>
      <c r="M195" s="7">
        <v>76215</v>
      </c>
      <c r="N195" s="7">
        <v>76215</v>
      </c>
      <c r="O195" s="7">
        <v>76215</v>
      </c>
    </row>
    <row r="196" spans="1:15" ht="12.75">
      <c r="A196" s="84" t="s">
        <v>718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</row>
    <row r="197" spans="1:15" ht="12.75">
      <c r="A197" s="84" t="s">
        <v>719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</row>
    <row r="198" spans="1:15" ht="12.75">
      <c r="A198" s="84" t="s">
        <v>720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</row>
    <row r="199" spans="1:15" ht="12.75">
      <c r="A199" s="84" t="s">
        <v>721</v>
      </c>
      <c r="C199" s="7">
        <v>13016.91</v>
      </c>
      <c r="D199" s="7">
        <v>13122.18</v>
      </c>
      <c r="E199" s="7">
        <v>13227.45</v>
      </c>
      <c r="F199" s="7">
        <v>13332.72</v>
      </c>
      <c r="G199" s="7">
        <v>13437.99</v>
      </c>
      <c r="H199" s="7">
        <v>13543.26</v>
      </c>
      <c r="I199" s="7">
        <v>13648.53</v>
      </c>
      <c r="J199" s="7">
        <v>13753.8</v>
      </c>
      <c r="K199" s="7">
        <v>13859.07</v>
      </c>
      <c r="L199" s="7">
        <v>13964.34</v>
      </c>
      <c r="M199" s="7">
        <v>14069.61</v>
      </c>
      <c r="N199" s="7">
        <v>14174.88</v>
      </c>
      <c r="O199" s="7">
        <v>14280.15</v>
      </c>
    </row>
    <row r="200" spans="1:15" ht="12.75">
      <c r="A200" s="84" t="s">
        <v>722</v>
      </c>
      <c r="C200" s="7">
        <v>9164</v>
      </c>
      <c r="D200" s="7">
        <v>9164</v>
      </c>
      <c r="E200" s="7">
        <v>9164</v>
      </c>
      <c r="F200" s="7">
        <v>9164</v>
      </c>
      <c r="G200" s="7">
        <v>9164</v>
      </c>
      <c r="H200" s="7">
        <v>9164</v>
      </c>
      <c r="I200" s="7">
        <v>9164</v>
      </c>
      <c r="J200" s="7">
        <v>9164</v>
      </c>
      <c r="K200" s="7">
        <v>9164</v>
      </c>
      <c r="L200" s="7">
        <v>9164</v>
      </c>
      <c r="M200" s="7">
        <v>9164</v>
      </c>
      <c r="N200" s="7">
        <v>9164</v>
      </c>
      <c r="O200" s="7">
        <v>9164</v>
      </c>
    </row>
    <row r="201" spans="1:15" ht="12.75">
      <c r="A201" s="84" t="s">
        <v>723</v>
      </c>
      <c r="C201" s="7">
        <v>4254.95</v>
      </c>
      <c r="D201" s="7">
        <v>4271.1</v>
      </c>
      <c r="E201" s="7">
        <v>4287.25</v>
      </c>
      <c r="F201" s="7">
        <v>4303.4</v>
      </c>
      <c r="G201" s="7">
        <v>4319.55</v>
      </c>
      <c r="H201" s="7">
        <v>4335.7</v>
      </c>
      <c r="I201" s="7">
        <v>4351.85</v>
      </c>
      <c r="J201" s="7">
        <v>4368</v>
      </c>
      <c r="K201" s="7">
        <v>4384.15</v>
      </c>
      <c r="L201" s="7">
        <v>4400.3</v>
      </c>
      <c r="M201" s="7">
        <v>4416.45</v>
      </c>
      <c r="N201" s="7">
        <v>4432.6</v>
      </c>
      <c r="O201" s="7">
        <v>4448.75</v>
      </c>
    </row>
    <row r="202" spans="1:15" ht="12.75">
      <c r="A202" s="84" t="s">
        <v>724</v>
      </c>
      <c r="C202" s="11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</row>
    <row r="203" spans="1:15" ht="12.75">
      <c r="A203" s="12" t="s">
        <v>673</v>
      </c>
      <c r="B203" s="12"/>
      <c r="C203" s="13">
        <v>51282695.41</v>
      </c>
      <c r="D203" s="13">
        <v>51670041.34</v>
      </c>
      <c r="E203" s="13">
        <v>52014885.14999999</v>
      </c>
      <c r="F203" s="13">
        <v>52726556.41</v>
      </c>
      <c r="G203" s="13">
        <v>53199971.53</v>
      </c>
      <c r="H203" s="13">
        <v>53639834.29</v>
      </c>
      <c r="I203" s="13">
        <v>54087368.779999994</v>
      </c>
      <c r="J203" s="13">
        <v>54480980.099999994</v>
      </c>
      <c r="K203" s="13">
        <v>54806153.14999999</v>
      </c>
      <c r="L203" s="13">
        <v>55159685.59000001</v>
      </c>
      <c r="M203" s="13">
        <v>55565539.77</v>
      </c>
      <c r="N203" s="13">
        <v>56053665.90000001</v>
      </c>
      <c r="O203" s="13">
        <v>56455684.440000005</v>
      </c>
    </row>
    <row r="204" spans="1:15" ht="12.75">
      <c r="A204" s="12"/>
      <c r="B204" s="12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</row>
    <row r="205" spans="3:15" ht="12.75">
      <c r="C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1:15" ht="12.75">
      <c r="A206" s="84" t="s">
        <v>725</v>
      </c>
      <c r="C206" s="11">
        <v>554129.46</v>
      </c>
      <c r="D206" s="11">
        <v>559034.09</v>
      </c>
      <c r="E206" s="11">
        <v>563938.72</v>
      </c>
      <c r="F206" s="11">
        <v>503288.55</v>
      </c>
      <c r="G206" s="11">
        <v>507790.71</v>
      </c>
      <c r="H206" s="11">
        <v>512292.87</v>
      </c>
      <c r="I206" s="11">
        <v>516795.03</v>
      </c>
      <c r="J206" s="11">
        <v>521297.19</v>
      </c>
      <c r="K206" s="11">
        <v>525799.35</v>
      </c>
      <c r="L206" s="11">
        <v>524448.66</v>
      </c>
      <c r="M206" s="11">
        <v>528876.2</v>
      </c>
      <c r="N206" s="11">
        <v>533303.74</v>
      </c>
      <c r="O206" s="11">
        <v>537731.28</v>
      </c>
    </row>
    <row r="207" spans="1:15" ht="12.75">
      <c r="A207" s="12" t="s">
        <v>673</v>
      </c>
      <c r="B207" s="12"/>
      <c r="C207" s="13">
        <v>554129.46</v>
      </c>
      <c r="D207" s="13">
        <v>559034.09</v>
      </c>
      <c r="E207" s="13">
        <v>563938.72</v>
      </c>
      <c r="F207" s="13">
        <v>503288.55</v>
      </c>
      <c r="G207" s="13">
        <v>507790.71</v>
      </c>
      <c r="H207" s="13">
        <v>512292.87</v>
      </c>
      <c r="I207" s="13">
        <v>516795.03</v>
      </c>
      <c r="J207" s="13">
        <v>521297.19</v>
      </c>
      <c r="K207" s="13">
        <v>525799.35</v>
      </c>
      <c r="L207" s="13">
        <v>524448.66</v>
      </c>
      <c r="M207" s="13">
        <v>528876.2</v>
      </c>
      <c r="N207" s="13">
        <v>533303.74</v>
      </c>
      <c r="O207" s="13">
        <v>537731.28</v>
      </c>
    </row>
    <row r="208" spans="1:15" ht="12.75">
      <c r="A208" s="12"/>
      <c r="B208" s="12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</row>
    <row r="209" spans="3:15" ht="12.75">
      <c r="C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spans="1:15" ht="12.75">
      <c r="A210" s="84" t="s">
        <v>726</v>
      </c>
      <c r="C210" s="11">
        <v>162634.87</v>
      </c>
      <c r="D210" s="11">
        <v>164964.87</v>
      </c>
      <c r="E210" s="11">
        <v>167294.87</v>
      </c>
      <c r="F210" s="11">
        <v>134595.5</v>
      </c>
      <c r="G210" s="11">
        <v>136652.76</v>
      </c>
      <c r="H210" s="11">
        <v>138710.02</v>
      </c>
      <c r="I210" s="11">
        <v>140767.28</v>
      </c>
      <c r="J210" s="11">
        <v>142824.54</v>
      </c>
      <c r="K210" s="11">
        <v>144881.8</v>
      </c>
      <c r="L210" s="11">
        <v>146939.06</v>
      </c>
      <c r="M210" s="11">
        <v>148993.06</v>
      </c>
      <c r="N210" s="11">
        <v>151043.8</v>
      </c>
      <c r="O210" s="11">
        <v>153094.54</v>
      </c>
    </row>
    <row r="211" spans="1:15" ht="12.75">
      <c r="A211" s="12" t="s">
        <v>673</v>
      </c>
      <c r="B211" s="12"/>
      <c r="C211" s="13">
        <v>162634.87</v>
      </c>
      <c r="D211" s="13">
        <v>164964.87</v>
      </c>
      <c r="E211" s="13">
        <v>167294.87</v>
      </c>
      <c r="F211" s="13">
        <v>134595.5</v>
      </c>
      <c r="G211" s="13">
        <v>136652.76</v>
      </c>
      <c r="H211" s="13">
        <v>138710.02</v>
      </c>
      <c r="I211" s="13">
        <v>140767.28</v>
      </c>
      <c r="J211" s="13">
        <v>142824.54</v>
      </c>
      <c r="K211" s="13">
        <v>144881.8</v>
      </c>
      <c r="L211" s="13">
        <v>146939.06</v>
      </c>
      <c r="M211" s="13">
        <v>148993.06</v>
      </c>
      <c r="N211" s="13">
        <v>151043.8</v>
      </c>
      <c r="O211" s="13">
        <v>153094.54</v>
      </c>
    </row>
    <row r="212" spans="1:15" ht="12.75">
      <c r="A212" s="12"/>
      <c r="B212" s="12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</row>
    <row r="213" spans="3:15" ht="12.75">
      <c r="C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spans="1:15" ht="12.75">
      <c r="A214" t="s">
        <v>727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</row>
    <row r="215" spans="1:15" ht="12.75">
      <c r="A215" s="12" t="s">
        <v>673</v>
      </c>
      <c r="B215" s="12"/>
      <c r="C215" s="13">
        <v>0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</row>
    <row r="218" spans="4:15" ht="12.75" hidden="1" outlineLevel="1">
      <c r="D218" s="7">
        <v>763251058.22</v>
      </c>
      <c r="E218" s="7">
        <v>765812227.0200002</v>
      </c>
      <c r="F218" s="7">
        <v>770903124.35</v>
      </c>
      <c r="G218" s="7">
        <v>776415561.36</v>
      </c>
      <c r="H218" s="7">
        <v>781368154.8600001</v>
      </c>
      <c r="I218" s="7">
        <v>786571879.9799998</v>
      </c>
      <c r="J218" s="7">
        <v>791586060.86</v>
      </c>
      <c r="K218" s="7">
        <v>796508496.8699999</v>
      </c>
      <c r="L218" s="7">
        <v>801429900.18</v>
      </c>
      <c r="M218" s="7">
        <v>806202838.8000002</v>
      </c>
      <c r="N218" s="7">
        <v>811484819.16</v>
      </c>
      <c r="O218" s="7">
        <v>816173343.1699998</v>
      </c>
    </row>
    <row r="219" spans="4:15" ht="12.75" hidden="1" outlineLevel="1">
      <c r="D219" s="7">
        <v>763251058.2199997</v>
      </c>
      <c r="E219" s="7">
        <v>765812227.0200001</v>
      </c>
      <c r="F219" s="7">
        <v>770903124.35</v>
      </c>
      <c r="G219" s="7">
        <v>776415561.3600001</v>
      </c>
      <c r="H219" s="7">
        <v>781368154.8600004</v>
      </c>
      <c r="I219" s="7">
        <v>786571879.98</v>
      </c>
      <c r="J219" s="7">
        <v>791586060.8599999</v>
      </c>
      <c r="K219" s="7">
        <v>796508496.8699999</v>
      </c>
      <c r="L219" s="7">
        <v>801429900.1800002</v>
      </c>
      <c r="M219" s="7">
        <v>806202838.8000003</v>
      </c>
      <c r="N219" s="7">
        <v>811484819.1599998</v>
      </c>
      <c r="O219" s="7">
        <v>816173343.17</v>
      </c>
    </row>
    <row r="220" spans="4:15" ht="12.75" hidden="1" outlineLevel="1"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</row>
    <row r="221" ht="12.75" collapsed="1"/>
    <row r="222" spans="3:15" ht="12.75">
      <c r="C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</row>
  </sheetData>
  <sheetProtection/>
  <printOptions/>
  <pageMargins left="0.75" right="0.75" top="1" bottom="1" header="0.5" footer="0.5"/>
  <pageSetup fitToHeight="4" fitToWidth="1" horizontalDpi="600" verticalDpi="600" orientation="landscape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9"/>
  <sheetViews>
    <sheetView tabSelected="1" zoomScalePageLayoutView="0" workbookViewId="0" topLeftCell="A51">
      <selection activeCell="E70" sqref="E70"/>
    </sheetView>
  </sheetViews>
  <sheetFormatPr defaultColWidth="9.140625" defaultRowHeight="12.75"/>
  <cols>
    <col min="1" max="1" width="4.7109375" style="14" customWidth="1"/>
    <col min="2" max="2" width="40.7109375" style="14" customWidth="1"/>
    <col min="3" max="5" width="14.7109375" style="19" customWidth="1"/>
    <col min="6" max="6" width="13.7109375" style="19" customWidth="1"/>
    <col min="7" max="7" width="17.00390625" style="19" bestFit="1" customWidth="1"/>
    <col min="8" max="16384" width="9.140625" style="19" customWidth="1"/>
  </cols>
  <sheetData>
    <row r="1" spans="1:7" s="14" customFormat="1" ht="12.75">
      <c r="A1" s="14" t="s">
        <v>749</v>
      </c>
      <c r="B1" s="15"/>
      <c r="C1" s="16"/>
      <c r="D1" s="16"/>
      <c r="E1" s="16"/>
      <c r="F1" s="16"/>
      <c r="G1" s="16"/>
    </row>
    <row r="2" spans="1:7" s="14" customFormat="1" ht="12.75">
      <c r="A2" s="14" t="s">
        <v>794</v>
      </c>
      <c r="B2" s="15"/>
      <c r="C2" s="16"/>
      <c r="D2" s="16"/>
      <c r="E2" s="16"/>
      <c r="F2" s="16"/>
      <c r="G2" s="16"/>
    </row>
    <row r="3" spans="1:7" s="14" customFormat="1" ht="12.75">
      <c r="A3" s="15" t="s">
        <v>728</v>
      </c>
      <c r="B3" s="15"/>
      <c r="C3" s="16"/>
      <c r="D3" s="16"/>
      <c r="E3" s="16"/>
      <c r="F3" s="16"/>
      <c r="G3" s="16"/>
    </row>
    <row r="4" spans="1:7" s="14" customFormat="1" ht="12.75">
      <c r="A4" s="15"/>
      <c r="B4" s="15"/>
      <c r="C4" s="16"/>
      <c r="D4" s="16"/>
      <c r="E4" s="16"/>
      <c r="F4" s="16"/>
      <c r="G4" s="16"/>
    </row>
    <row r="5" spans="1:7" s="14" customFormat="1" ht="12.75">
      <c r="A5" s="15"/>
      <c r="B5" s="15"/>
      <c r="C5" s="17" t="s">
        <v>729</v>
      </c>
      <c r="D5" s="17" t="s">
        <v>730</v>
      </c>
      <c r="E5" s="17" t="s">
        <v>731</v>
      </c>
      <c r="G5" s="16"/>
    </row>
    <row r="6" spans="1:7" ht="12.75">
      <c r="A6" s="15" t="s">
        <v>732</v>
      </c>
      <c r="B6" s="15"/>
      <c r="C6" s="18"/>
      <c r="D6" s="18"/>
      <c r="E6" s="18"/>
      <c r="G6" s="18"/>
    </row>
    <row r="7" spans="1:7" ht="12.75">
      <c r="A7" s="15"/>
      <c r="B7" s="15"/>
      <c r="C7" s="20"/>
      <c r="D7" s="20"/>
      <c r="E7" s="20"/>
      <c r="G7" s="18"/>
    </row>
    <row r="8" spans="1:7" ht="12.75">
      <c r="A8" s="15"/>
      <c r="B8" s="15" t="s">
        <v>733</v>
      </c>
      <c r="C8" s="18"/>
      <c r="D8" s="18"/>
      <c r="E8" s="18"/>
      <c r="G8" s="18"/>
    </row>
    <row r="9" spans="1:7" ht="12.75">
      <c r="A9" s="15"/>
      <c r="B9" s="21" t="s">
        <v>734</v>
      </c>
      <c r="C9" s="22">
        <f>D9+E9</f>
        <v>623208</v>
      </c>
      <c r="D9" s="23">
        <v>62474</v>
      </c>
      <c r="E9" s="23">
        <v>560734</v>
      </c>
      <c r="G9" s="18"/>
    </row>
    <row r="10" spans="1:7" ht="12.75">
      <c r="A10" s="15"/>
      <c r="B10" s="21" t="s">
        <v>735</v>
      </c>
      <c r="C10" s="24">
        <f>D10+E10</f>
        <v>639462</v>
      </c>
      <c r="D10" s="25">
        <v>64866</v>
      </c>
      <c r="E10" s="25">
        <v>574596</v>
      </c>
      <c r="G10" s="18"/>
    </row>
    <row r="11" spans="1:7" ht="12.75">
      <c r="A11" s="15"/>
      <c r="B11" s="15" t="s">
        <v>736</v>
      </c>
      <c r="C11" s="26">
        <f>AVERAGE(C9:C10)</f>
        <v>631335</v>
      </c>
      <c r="D11" s="22">
        <f>AVERAGE(D9:D10)</f>
        <v>63670</v>
      </c>
      <c r="E11" s="22">
        <f>AVERAGE(E9:E10)</f>
        <v>567665</v>
      </c>
      <c r="G11" s="18"/>
    </row>
    <row r="12" spans="1:7" ht="12.75">
      <c r="A12" s="15"/>
      <c r="B12" s="15" t="s">
        <v>737</v>
      </c>
      <c r="C12" s="18"/>
      <c r="D12" s="27">
        <f>D11/C11</f>
        <v>0.10084978656339344</v>
      </c>
      <c r="E12" s="27">
        <f>E11/C11</f>
        <v>0.8991502134366065</v>
      </c>
      <c r="G12" s="18"/>
    </row>
    <row r="13" spans="1:7" ht="12.75">
      <c r="A13" s="15"/>
      <c r="B13" s="15"/>
      <c r="C13" s="18"/>
      <c r="D13" s="28"/>
      <c r="E13" s="28"/>
      <c r="G13" s="18"/>
    </row>
    <row r="14" spans="1:7" ht="12.75">
      <c r="A14" s="15"/>
      <c r="B14" s="29" t="s">
        <v>738</v>
      </c>
      <c r="C14" s="18"/>
      <c r="D14" s="28"/>
      <c r="E14" s="28"/>
      <c r="G14" s="18"/>
    </row>
    <row r="15" spans="1:7" ht="12.75">
      <c r="A15" s="15"/>
      <c r="B15" s="21" t="str">
        <f>B$9</f>
        <v>   September 2006</v>
      </c>
      <c r="C15" s="22">
        <f>D15+E15</f>
        <v>562752</v>
      </c>
      <c r="D15" s="23">
        <v>57525</v>
      </c>
      <c r="E15" s="23">
        <v>505227</v>
      </c>
      <c r="G15" s="18"/>
    </row>
    <row r="16" spans="1:7" ht="12.75">
      <c r="A16" s="15"/>
      <c r="B16" s="21" t="str">
        <f>+B10</f>
        <v>   September 2007</v>
      </c>
      <c r="C16" s="24">
        <f>D16+E16</f>
        <v>578362</v>
      </c>
      <c r="D16" s="25">
        <v>59763</v>
      </c>
      <c r="E16" s="25">
        <v>518599</v>
      </c>
      <c r="G16" s="18"/>
    </row>
    <row r="17" spans="1:7" ht="12.75">
      <c r="A17" s="15"/>
      <c r="B17" s="15" t="s">
        <v>736</v>
      </c>
      <c r="C17" s="26">
        <f>AVERAGE(C15:C16)</f>
        <v>570557</v>
      </c>
      <c r="D17" s="30">
        <f>+AVERAGE(D15:D16)</f>
        <v>58644</v>
      </c>
      <c r="E17" s="30">
        <f>+AVERAGE(E15:E16)</f>
        <v>511913</v>
      </c>
      <c r="G17" s="18"/>
    </row>
    <row r="18" spans="1:7" ht="12.75">
      <c r="A18" s="15"/>
      <c r="B18" s="15" t="s">
        <v>739</v>
      </c>
      <c r="C18" s="22"/>
      <c r="D18" s="27">
        <f>D17/C17</f>
        <v>0.10278377094663636</v>
      </c>
      <c r="E18" s="27">
        <f>E17/C17</f>
        <v>0.8972162290533636</v>
      </c>
      <c r="G18" s="18"/>
    </row>
    <row r="19" spans="1:7" ht="12.75">
      <c r="A19" s="15"/>
      <c r="B19" s="15"/>
      <c r="C19" s="18"/>
      <c r="D19" s="28"/>
      <c r="E19" s="28"/>
      <c r="G19" s="18"/>
    </row>
    <row r="20" spans="1:7" ht="12.75">
      <c r="A20" s="15"/>
      <c r="B20" s="29" t="s">
        <v>740</v>
      </c>
      <c r="C20" s="18"/>
      <c r="D20" s="28"/>
      <c r="E20" s="28"/>
      <c r="G20" s="18"/>
    </row>
    <row r="21" spans="1:7" ht="12.75">
      <c r="A21" s="15"/>
      <c r="B21" s="21" t="str">
        <f>B$9</f>
        <v>   September 2006</v>
      </c>
      <c r="C21" s="22">
        <f>D21+E21</f>
        <v>59519</v>
      </c>
      <c r="D21" s="23">
        <v>4895</v>
      </c>
      <c r="E21" s="23">
        <v>54624</v>
      </c>
      <c r="G21" s="18"/>
    </row>
    <row r="22" spans="1:7" ht="12.75">
      <c r="A22" s="15"/>
      <c r="B22" s="21" t="str">
        <f>+B10</f>
        <v>   September 2007</v>
      </c>
      <c r="C22" s="24">
        <f>D22+E22</f>
        <v>60170</v>
      </c>
      <c r="D22" s="25">
        <v>5046</v>
      </c>
      <c r="E22" s="25">
        <v>55124</v>
      </c>
      <c r="G22" s="18"/>
    </row>
    <row r="23" spans="1:7" ht="12.75">
      <c r="A23" s="15"/>
      <c r="B23" s="15" t="s">
        <v>736</v>
      </c>
      <c r="C23" s="26">
        <f>AVERAGE(C21:C22)</f>
        <v>59844.5</v>
      </c>
      <c r="D23" s="30">
        <f>+AVERAGE(D21:D22)</f>
        <v>4970.5</v>
      </c>
      <c r="E23" s="30">
        <f>+AVERAGE(E21:E22)</f>
        <v>54874</v>
      </c>
      <c r="G23" s="18"/>
    </row>
    <row r="24" spans="1:7" ht="12.75">
      <c r="A24" s="15"/>
      <c r="B24" s="15" t="s">
        <v>739</v>
      </c>
      <c r="C24" s="18"/>
      <c r="D24" s="27">
        <f>D23/C23</f>
        <v>0.08305692252420857</v>
      </c>
      <c r="E24" s="27">
        <f>E23/C23</f>
        <v>0.9169430774757914</v>
      </c>
      <c r="G24" s="18"/>
    </row>
    <row r="25" spans="1:7" ht="12.75">
      <c r="A25" s="15"/>
      <c r="B25" s="15"/>
      <c r="C25" s="18"/>
      <c r="D25" s="28"/>
      <c r="E25" s="28"/>
      <c r="G25" s="18"/>
    </row>
    <row r="26" spans="1:7" ht="12.75">
      <c r="A26" s="15"/>
      <c r="B26" s="15" t="s">
        <v>741</v>
      </c>
      <c r="C26" s="18"/>
      <c r="D26" s="28"/>
      <c r="E26" s="28"/>
      <c r="G26" s="18"/>
    </row>
    <row r="27" spans="1:7" ht="12.75">
      <c r="A27" s="15"/>
      <c r="B27" s="21" t="str">
        <f>B$9</f>
        <v>   September 2006</v>
      </c>
      <c r="C27" s="22">
        <f>D27+E27</f>
        <v>937</v>
      </c>
      <c r="D27" s="22">
        <f>D9-D15-D21</f>
        <v>54</v>
      </c>
      <c r="E27" s="22">
        <f>E9-E15-E21</f>
        <v>883</v>
      </c>
      <c r="G27" s="18"/>
    </row>
    <row r="28" spans="1:7" ht="12.75">
      <c r="A28" s="15"/>
      <c r="B28" s="21" t="str">
        <f>+B22</f>
        <v>   September 2007</v>
      </c>
      <c r="C28" s="24">
        <f>D28+E28</f>
        <v>930</v>
      </c>
      <c r="D28" s="24">
        <f>D10-D16-D22</f>
        <v>57</v>
      </c>
      <c r="E28" s="24">
        <f>E10-E16-E22</f>
        <v>873</v>
      </c>
      <c r="G28" s="18"/>
    </row>
    <row r="29" spans="1:7" ht="12.75">
      <c r="A29" s="15"/>
      <c r="B29" s="15" t="s">
        <v>736</v>
      </c>
      <c r="C29" s="26">
        <f>D29+E29</f>
        <v>933.5</v>
      </c>
      <c r="D29" s="30">
        <f>+AVERAGE(D27:D28)</f>
        <v>55.5</v>
      </c>
      <c r="E29" s="30">
        <f>+AVERAGE(E27:E28)</f>
        <v>878</v>
      </c>
      <c r="G29" s="18"/>
    </row>
    <row r="30" spans="1:7" ht="12.75">
      <c r="A30" s="29"/>
      <c r="B30" s="15" t="s">
        <v>739</v>
      </c>
      <c r="C30" s="22"/>
      <c r="D30" s="27">
        <f>D29/C29</f>
        <v>0.05945366898768077</v>
      </c>
      <c r="E30" s="27">
        <f>E29/C29</f>
        <v>0.9405463310123192</v>
      </c>
      <c r="G30" s="18"/>
    </row>
    <row r="31" spans="1:7" ht="12.75">
      <c r="A31" s="29"/>
      <c r="B31" s="15"/>
      <c r="C31" s="22"/>
      <c r="D31" s="31"/>
      <c r="E31" s="31"/>
      <c r="G31" s="18"/>
    </row>
    <row r="32" spans="1:7" ht="12.75">
      <c r="A32" s="15"/>
      <c r="B32" s="29" t="s">
        <v>742</v>
      </c>
      <c r="C32" s="20"/>
      <c r="D32" s="20"/>
      <c r="E32" s="20"/>
      <c r="G32" s="18"/>
    </row>
    <row r="33" spans="1:7" ht="12.75">
      <c r="A33" s="15"/>
      <c r="B33" s="21" t="str">
        <f>B$9</f>
        <v>   September 2006</v>
      </c>
      <c r="C33" s="22">
        <f>D33+E33</f>
        <v>6630</v>
      </c>
      <c r="D33" s="33">
        <v>1704</v>
      </c>
      <c r="E33" s="33">
        <v>4926</v>
      </c>
      <c r="G33" s="18"/>
    </row>
    <row r="34" spans="1:7" ht="12.75">
      <c r="A34" s="15"/>
      <c r="B34" s="21" t="str">
        <f>+B28</f>
        <v>   September 2007</v>
      </c>
      <c r="C34" s="24">
        <f>D34+E34</f>
        <v>6826</v>
      </c>
      <c r="D34" s="131">
        <v>1746</v>
      </c>
      <c r="E34" s="131">
        <v>5080</v>
      </c>
      <c r="G34" s="18"/>
    </row>
    <row r="35" spans="1:7" ht="12.75">
      <c r="A35" s="15"/>
      <c r="B35" s="15" t="s">
        <v>736</v>
      </c>
      <c r="C35" s="26">
        <f>D35+E35</f>
        <v>6728</v>
      </c>
      <c r="D35" s="132">
        <f>+AVERAGE(D33:D34)</f>
        <v>1725</v>
      </c>
      <c r="E35" s="132">
        <f>+AVERAGE(E33:E34)</f>
        <v>5003</v>
      </c>
      <c r="G35" s="18"/>
    </row>
    <row r="36" spans="1:7" ht="12.75">
      <c r="A36" s="29"/>
      <c r="B36" s="15" t="s">
        <v>739</v>
      </c>
      <c r="C36" s="22"/>
      <c r="D36" s="133">
        <f>D35/C35</f>
        <v>0.2563912009512485</v>
      </c>
      <c r="E36" s="133">
        <f>E35/C35</f>
        <v>0.7436087990487514</v>
      </c>
      <c r="G36" s="18"/>
    </row>
    <row r="37" spans="1:7" ht="12.75">
      <c r="A37" s="29"/>
      <c r="B37" s="15"/>
      <c r="C37" s="22"/>
      <c r="D37" s="134"/>
      <c r="E37" s="134"/>
      <c r="G37" s="18"/>
    </row>
    <row r="38" spans="1:7" ht="12.75">
      <c r="A38" s="15"/>
      <c r="B38" s="29" t="s">
        <v>743</v>
      </c>
      <c r="C38" s="20"/>
      <c r="D38" s="135"/>
      <c r="E38" s="135"/>
      <c r="G38" s="18"/>
    </row>
    <row r="39" spans="1:7" ht="12.75">
      <c r="A39" s="15"/>
      <c r="B39" s="21" t="str">
        <f>B$9</f>
        <v>   September 2006</v>
      </c>
      <c r="C39" s="22">
        <f>D39+E39</f>
        <v>442104</v>
      </c>
      <c r="D39" s="33">
        <v>60770</v>
      </c>
      <c r="E39" s="33">
        <v>381334</v>
      </c>
      <c r="G39" s="18"/>
    </row>
    <row r="40" spans="1:7" ht="12.75">
      <c r="A40" s="15"/>
      <c r="B40" s="21" t="str">
        <f>+B34</f>
        <v>   September 2007</v>
      </c>
      <c r="C40" s="24">
        <f>D40+E40</f>
        <v>453032</v>
      </c>
      <c r="D40" s="131">
        <v>63120</v>
      </c>
      <c r="E40" s="131">
        <v>389912</v>
      </c>
      <c r="G40" s="18"/>
    </row>
    <row r="41" spans="1:7" ht="12.75">
      <c r="A41" s="15"/>
      <c r="B41" s="15" t="s">
        <v>736</v>
      </c>
      <c r="C41" s="26">
        <f>D41+E41</f>
        <v>447568</v>
      </c>
      <c r="D41" s="132">
        <f>+AVERAGE(D39:D40)</f>
        <v>61945</v>
      </c>
      <c r="E41" s="132">
        <f>+AVERAGE(E39:E40)</f>
        <v>385623</v>
      </c>
      <c r="G41" s="18"/>
    </row>
    <row r="42" spans="1:7" ht="12.75">
      <c r="A42" s="29"/>
      <c r="B42" s="15" t="s">
        <v>739</v>
      </c>
      <c r="C42" s="22"/>
      <c r="D42" s="133">
        <f>D41/C41</f>
        <v>0.13840354985164266</v>
      </c>
      <c r="E42" s="133">
        <f>E41/C41</f>
        <v>0.8615964501483574</v>
      </c>
      <c r="G42" s="18"/>
    </row>
    <row r="43" spans="1:7" ht="12.75">
      <c r="A43" s="29"/>
      <c r="B43" s="15"/>
      <c r="C43" s="22"/>
      <c r="D43" s="136"/>
      <c r="E43" s="136"/>
      <c r="G43" s="18"/>
    </row>
    <row r="44" spans="1:7" ht="12.75">
      <c r="A44" s="15"/>
      <c r="B44" s="29" t="s">
        <v>744</v>
      </c>
      <c r="D44" s="135"/>
      <c r="E44" s="135"/>
      <c r="G44" s="18"/>
    </row>
    <row r="45" spans="1:7" ht="12.75">
      <c r="A45" s="15"/>
      <c r="B45" s="21" t="str">
        <f>B$9</f>
        <v>   September 2006</v>
      </c>
      <c r="C45" s="22">
        <f>D45+E45</f>
        <v>38549</v>
      </c>
      <c r="D45" s="33">
        <v>4699</v>
      </c>
      <c r="E45" s="33">
        <v>33850</v>
      </c>
      <c r="G45" s="18"/>
    </row>
    <row r="46" spans="1:7" ht="12.75">
      <c r="A46" s="15"/>
      <c r="B46" s="21" t="str">
        <f>+B40</f>
        <v>   September 2007</v>
      </c>
      <c r="C46" s="24">
        <f>D46+E46</f>
        <v>38910</v>
      </c>
      <c r="D46" s="131">
        <v>4851</v>
      </c>
      <c r="E46" s="131">
        <v>34059</v>
      </c>
      <c r="G46" s="18"/>
    </row>
    <row r="47" spans="1:7" ht="12.75">
      <c r="A47" s="15"/>
      <c r="B47" s="15" t="s">
        <v>736</v>
      </c>
      <c r="C47" s="26">
        <f>D47+E47</f>
        <v>38729.5</v>
      </c>
      <c r="D47" s="30">
        <f>+AVERAGE(D45:D46)</f>
        <v>4775</v>
      </c>
      <c r="E47" s="30">
        <f>+AVERAGE(E45:E46)</f>
        <v>33954.5</v>
      </c>
      <c r="G47" s="18"/>
    </row>
    <row r="48" spans="1:7" ht="12.75">
      <c r="A48" s="15"/>
      <c r="B48" s="15" t="s">
        <v>739</v>
      </c>
      <c r="C48" s="20"/>
      <c r="D48" s="27">
        <f>D47/C47</f>
        <v>0.12329103138434527</v>
      </c>
      <c r="E48" s="27">
        <f>E47/C47</f>
        <v>0.8767089686156547</v>
      </c>
      <c r="G48" s="18"/>
    </row>
    <row r="49" spans="1:7" ht="12.75">
      <c r="A49" s="15"/>
      <c r="B49" s="15"/>
      <c r="C49" s="20"/>
      <c r="D49" s="20"/>
      <c r="E49" s="28"/>
      <c r="G49" s="18"/>
    </row>
    <row r="50" spans="1:7" ht="12.75">
      <c r="A50" s="15"/>
      <c r="B50" s="15"/>
      <c r="C50" s="20"/>
      <c r="D50" s="20"/>
      <c r="E50" s="28"/>
      <c r="G50" s="18"/>
    </row>
    <row r="51" spans="1:7" ht="12.75">
      <c r="A51" s="32" t="s">
        <v>745</v>
      </c>
      <c r="B51" s="15"/>
      <c r="C51" s="18"/>
      <c r="D51" s="18"/>
      <c r="E51" s="18"/>
      <c r="G51" s="18"/>
    </row>
    <row r="52" spans="1:7" ht="12.75">
      <c r="A52" s="15"/>
      <c r="B52" s="15"/>
      <c r="C52" s="18"/>
      <c r="D52" s="18"/>
      <c r="E52" s="18"/>
      <c r="G52" s="18"/>
    </row>
    <row r="53" spans="1:7" ht="12.75">
      <c r="A53" s="15"/>
      <c r="B53" s="15" t="s">
        <v>746</v>
      </c>
      <c r="C53" s="22">
        <f>D53+E53</f>
        <v>740943407</v>
      </c>
      <c r="D53" s="33">
        <f>66729233.1+3738309</f>
        <v>70467542.1</v>
      </c>
      <c r="E53" s="33">
        <f>625926096.9+44549768</f>
        <v>670475864.9</v>
      </c>
      <c r="G53" s="18"/>
    </row>
    <row r="54" spans="1:7" ht="12.75">
      <c r="A54" s="15"/>
      <c r="B54" s="15" t="s">
        <v>739</v>
      </c>
      <c r="C54" s="18"/>
      <c r="D54" s="27">
        <f>D53/C53</f>
        <v>0.09510516111522671</v>
      </c>
      <c r="E54" s="27">
        <f>E53/C53</f>
        <v>0.9048948388847733</v>
      </c>
      <c r="G54" s="18"/>
    </row>
    <row r="55" spans="1:7" ht="12.75">
      <c r="A55" s="15"/>
      <c r="B55" s="15"/>
      <c r="C55" s="18"/>
      <c r="D55" s="18"/>
      <c r="E55" s="18"/>
      <c r="G55" s="18"/>
    </row>
    <row r="56" spans="1:7" ht="12.75">
      <c r="A56" s="15"/>
      <c r="B56" s="15" t="s">
        <v>747</v>
      </c>
      <c r="C56" s="22">
        <f>D56+E56</f>
        <v>781084146.01</v>
      </c>
      <c r="D56" s="33">
        <v>73029619.1</v>
      </c>
      <c r="E56" s="33">
        <v>708054526.91</v>
      </c>
      <c r="G56" s="18"/>
    </row>
    <row r="57" spans="1:7" ht="12.75">
      <c r="A57" s="15"/>
      <c r="B57" s="15" t="s">
        <v>739</v>
      </c>
      <c r="C57" s="20"/>
      <c r="D57" s="27">
        <f>D56/C56</f>
        <v>0.09349776137827923</v>
      </c>
      <c r="E57" s="27">
        <f>E56/C56</f>
        <v>0.9065022386217207</v>
      </c>
      <c r="G57" s="18"/>
    </row>
    <row r="58" spans="1:7" ht="12.75">
      <c r="A58" s="15"/>
      <c r="B58" s="15"/>
      <c r="C58" s="20"/>
      <c r="D58" s="20"/>
      <c r="E58" s="20"/>
      <c r="G58" s="18"/>
    </row>
    <row r="59" spans="1:7" ht="12.75">
      <c r="A59" s="15"/>
      <c r="B59" s="15" t="s">
        <v>748</v>
      </c>
      <c r="C59" s="22">
        <f>D59+E59</f>
        <v>1200238540.0099998</v>
      </c>
      <c r="D59" s="23">
        <v>86460019.1</v>
      </c>
      <c r="E59" s="23">
        <v>1113778520.9099998</v>
      </c>
      <c r="G59" s="18"/>
    </row>
    <row r="60" spans="1:7" ht="12.75">
      <c r="A60" s="15"/>
      <c r="B60" s="15" t="s">
        <v>739</v>
      </c>
      <c r="C60" s="20"/>
      <c r="D60" s="27">
        <f>D59/C59</f>
        <v>0.07203569642021299</v>
      </c>
      <c r="E60" s="27">
        <f>E59/C59</f>
        <v>0.9279643035797871</v>
      </c>
      <c r="G60" s="18"/>
    </row>
    <row r="61" spans="1:7" ht="12.75">
      <c r="A61" s="15"/>
      <c r="B61" s="15"/>
      <c r="C61" s="34"/>
      <c r="D61" s="18"/>
      <c r="E61" s="18"/>
      <c r="G61" s="18"/>
    </row>
    <row r="62" spans="1:7" ht="12.75">
      <c r="A62" s="15"/>
      <c r="B62" s="15"/>
      <c r="C62" s="34"/>
      <c r="D62" s="18"/>
      <c r="E62" s="18"/>
      <c r="G62" s="18"/>
    </row>
    <row r="63" spans="1:7" ht="12.75">
      <c r="A63" s="15"/>
      <c r="B63" s="15"/>
      <c r="C63" s="34"/>
      <c r="D63" s="18"/>
      <c r="E63" s="18"/>
      <c r="G63" s="18"/>
    </row>
    <row r="64" spans="1:7" ht="12.75">
      <c r="A64" s="15" t="s">
        <v>749</v>
      </c>
      <c r="B64" s="15"/>
      <c r="C64" s="18"/>
      <c r="D64" s="18"/>
      <c r="E64" s="18"/>
      <c r="G64" s="18"/>
    </row>
    <row r="65" spans="1:7" ht="12.75">
      <c r="A65" s="15" t="s">
        <v>728</v>
      </c>
      <c r="B65" s="15"/>
      <c r="C65" s="18"/>
      <c r="D65" s="18"/>
      <c r="E65" s="18"/>
      <c r="G65" s="18"/>
    </row>
    <row r="66" spans="1:7" ht="12.75">
      <c r="A66" s="15"/>
      <c r="B66" s="15"/>
      <c r="C66" s="18"/>
      <c r="D66" s="18"/>
      <c r="E66" s="18"/>
      <c r="G66" s="18"/>
    </row>
    <row r="67" spans="1:7" ht="12.75">
      <c r="A67" s="15"/>
      <c r="B67" s="15"/>
      <c r="C67" s="18"/>
      <c r="D67" s="18"/>
      <c r="E67" s="18"/>
      <c r="G67" s="18"/>
    </row>
    <row r="68" spans="1:7" ht="12.75">
      <c r="A68" s="15" t="s">
        <v>750</v>
      </c>
      <c r="B68" s="15"/>
      <c r="C68" s="18"/>
      <c r="D68" s="18"/>
      <c r="E68" s="18"/>
      <c r="G68" s="18"/>
    </row>
    <row r="69" spans="1:7" ht="12.75">
      <c r="A69" s="15"/>
      <c r="B69" s="15" t="s">
        <v>751</v>
      </c>
      <c r="C69" s="18"/>
      <c r="D69" s="27">
        <f>+D100</f>
        <v>0.1066917656968478</v>
      </c>
      <c r="E69" s="27">
        <f>+E100</f>
        <v>0.8933082343031522</v>
      </c>
      <c r="G69" s="18"/>
    </row>
    <row r="70" spans="1:7" ht="12.75">
      <c r="A70" s="15"/>
      <c r="B70" s="15" t="s">
        <v>752</v>
      </c>
      <c r="C70" s="18"/>
      <c r="D70" s="35">
        <v>0.0898</v>
      </c>
      <c r="E70" s="27">
        <f>1-D70</f>
        <v>0.9102</v>
      </c>
      <c r="G70" s="18"/>
    </row>
    <row r="71" spans="1:7" ht="12.75">
      <c r="A71" s="15"/>
      <c r="B71" s="15" t="s">
        <v>753</v>
      </c>
      <c r="C71" s="36"/>
      <c r="D71" s="37">
        <f>+D12</f>
        <v>0.10084978656339344</v>
      </c>
      <c r="E71" s="37">
        <f>E12</f>
        <v>0.8991502134366065</v>
      </c>
      <c r="G71" s="18"/>
    </row>
    <row r="72" spans="1:7" ht="12.75">
      <c r="A72" s="15"/>
      <c r="B72" s="15"/>
      <c r="C72" s="18"/>
      <c r="D72" s="38"/>
      <c r="E72" s="27"/>
      <c r="G72" s="18"/>
    </row>
    <row r="73" spans="1:7" ht="12.75">
      <c r="A73" s="15"/>
      <c r="B73" s="15" t="s">
        <v>754</v>
      </c>
      <c r="C73" s="18"/>
      <c r="D73" s="27">
        <f>AVERAGE(D69:D71)</f>
        <v>0.09911385075341374</v>
      </c>
      <c r="E73" s="27">
        <f>AVERAGE(E69:E71)</f>
        <v>0.9008861492465862</v>
      </c>
      <c r="G73" s="18"/>
    </row>
    <row r="74" spans="1:7" ht="12.75">
      <c r="A74" s="15"/>
      <c r="B74" s="15"/>
      <c r="C74" s="18"/>
      <c r="D74" s="18"/>
      <c r="E74" s="18"/>
      <c r="G74" s="18"/>
    </row>
    <row r="75" spans="1:7" ht="12.75">
      <c r="A75" s="15"/>
      <c r="B75" s="15"/>
      <c r="C75" s="18"/>
      <c r="D75" s="18"/>
      <c r="F75" s="18"/>
      <c r="G75" s="18"/>
    </row>
    <row r="76" spans="1:7" ht="12.75">
      <c r="A76" s="39" t="s">
        <v>755</v>
      </c>
      <c r="B76" s="39"/>
      <c r="C76" s="22"/>
      <c r="D76" s="22"/>
      <c r="E76" s="22"/>
      <c r="F76" s="22"/>
      <c r="G76" s="22"/>
    </row>
    <row r="77" spans="1:7" ht="12.75">
      <c r="A77" s="39"/>
      <c r="B77" s="39"/>
      <c r="C77" s="22"/>
      <c r="D77" s="22"/>
      <c r="E77" s="22"/>
      <c r="F77" s="22"/>
      <c r="G77" s="22"/>
    </row>
    <row r="78" spans="1:5" ht="12.75">
      <c r="A78" s="40" t="s">
        <v>756</v>
      </c>
      <c r="B78" s="39"/>
      <c r="C78" s="17" t="s">
        <v>729</v>
      </c>
      <c r="D78" s="17" t="s">
        <v>730</v>
      </c>
      <c r="E78" s="17" t="s">
        <v>731</v>
      </c>
    </row>
    <row r="79" spans="1:5" ht="12.75">
      <c r="A79" s="15"/>
      <c r="B79" s="39"/>
      <c r="C79" s="41"/>
      <c r="D79" s="41"/>
      <c r="E79" s="41"/>
    </row>
    <row r="80" spans="1:5" ht="12.75">
      <c r="A80" s="15"/>
      <c r="B80" s="39" t="s">
        <v>757</v>
      </c>
      <c r="C80" s="41">
        <f>+E80+D80</f>
        <v>84795.27</v>
      </c>
      <c r="D80" s="42">
        <f>'WA Gross Plant'!O7+'WA Gross Plant'!O8</f>
        <v>447</v>
      </c>
      <c r="E80" s="42">
        <f>'OR Gross Plant'!O7+'OR Gross Plant'!O8</f>
        <v>84348.27</v>
      </c>
    </row>
    <row r="81" spans="1:5" ht="12.75">
      <c r="A81" s="15"/>
      <c r="B81" s="39" t="s">
        <v>758</v>
      </c>
      <c r="C81" s="41">
        <f>+E81+D81</f>
        <v>675198</v>
      </c>
      <c r="D81" s="42">
        <v>0</v>
      </c>
      <c r="E81" s="42">
        <f>'OR Gross Plant'!O33+'OR Gross Plant'!O42</f>
        <v>675198</v>
      </c>
    </row>
    <row r="82" spans="1:5" ht="12.75">
      <c r="A82" s="15"/>
      <c r="B82" s="39" t="s">
        <v>759</v>
      </c>
      <c r="C82" s="41">
        <f>+E82+D82</f>
        <v>18719455.48</v>
      </c>
      <c r="D82" s="42">
        <v>0</v>
      </c>
      <c r="E82" s="42">
        <f>SUM('OR Gross Plant'!O76:O79)</f>
        <v>18719455.48</v>
      </c>
    </row>
    <row r="83" spans="1:5" ht="12.75">
      <c r="A83" s="15"/>
      <c r="B83" s="39" t="s">
        <v>760</v>
      </c>
      <c r="C83" s="43">
        <f>+E83+D83</f>
        <v>1541092809.7700005</v>
      </c>
      <c r="D83" s="44">
        <f>'WA Gross Plant'!O29</f>
        <v>169997495.78000003</v>
      </c>
      <c r="E83" s="44">
        <f>'OR Gross Plant'!O112</f>
        <v>1371095313.9900005</v>
      </c>
    </row>
    <row r="84" spans="1:5" ht="12.75">
      <c r="A84" s="39"/>
      <c r="B84" s="39"/>
      <c r="C84" s="41"/>
      <c r="D84" s="41"/>
      <c r="E84" s="41"/>
    </row>
    <row r="85" spans="1:5" ht="12.75">
      <c r="A85" s="20"/>
      <c r="B85" s="45" t="s">
        <v>761</v>
      </c>
      <c r="C85" s="41">
        <f>C80+C81+C82+C83</f>
        <v>1560572258.5200005</v>
      </c>
      <c r="D85" s="41">
        <f>D80+D81+D82+D83</f>
        <v>169997942.78000003</v>
      </c>
      <c r="E85" s="41">
        <f>E80+E81+E82+E83</f>
        <v>1390574315.7400005</v>
      </c>
    </row>
    <row r="86" spans="1:5" ht="12.75">
      <c r="A86" s="15"/>
      <c r="B86" s="15" t="s">
        <v>739</v>
      </c>
      <c r="C86" s="22"/>
      <c r="D86" s="27">
        <f>ROUND(+D85/C85,4)</f>
        <v>0.1089</v>
      </c>
      <c r="E86" s="27">
        <f>1-D86</f>
        <v>0.8911</v>
      </c>
    </row>
    <row r="87" spans="1:5" ht="12.75">
      <c r="A87" s="15"/>
      <c r="B87" s="15"/>
      <c r="C87" s="22"/>
      <c r="D87" s="27"/>
      <c r="E87" s="27"/>
    </row>
    <row r="88" spans="1:5" ht="12.75">
      <c r="A88" s="40" t="s">
        <v>762</v>
      </c>
      <c r="B88" s="39"/>
      <c r="C88" s="17" t="s">
        <v>729</v>
      </c>
      <c r="D88" s="17" t="s">
        <v>730</v>
      </c>
      <c r="E88" s="17" t="s">
        <v>731</v>
      </c>
    </row>
    <row r="89" spans="1:5" ht="12.75">
      <c r="A89" s="15"/>
      <c r="B89" s="39"/>
      <c r="C89" s="41"/>
      <c r="D89" s="41"/>
      <c r="E89" s="41"/>
    </row>
    <row r="90" spans="1:5" ht="12.75">
      <c r="A90" s="15"/>
      <c r="B90" s="39" t="s">
        <v>757</v>
      </c>
      <c r="C90" s="41">
        <f>+E90+D90</f>
        <v>84795.27</v>
      </c>
      <c r="D90" s="42">
        <f>'WA Gross Plant'!C7+'WA Gross Plant'!C8</f>
        <v>447</v>
      </c>
      <c r="E90" s="42">
        <f>'OR Gross Plant'!C7+'OR Gross Plant'!C8</f>
        <v>84348.27</v>
      </c>
    </row>
    <row r="91" spans="1:5" ht="12.75">
      <c r="A91" s="15"/>
      <c r="B91" s="39" t="s">
        <v>758</v>
      </c>
      <c r="C91" s="41">
        <f>+E91+D91</f>
        <v>675198</v>
      </c>
      <c r="D91" s="42">
        <v>0</v>
      </c>
      <c r="E91" s="42">
        <f>'OR Gross Plant'!C33+'OR Gross Plant'!C42</f>
        <v>675198</v>
      </c>
    </row>
    <row r="92" spans="1:5" ht="12.75">
      <c r="A92" s="15"/>
      <c r="B92" s="39" t="s">
        <v>759</v>
      </c>
      <c r="C92" s="41">
        <f>+E92+D92</f>
        <v>18498368.46</v>
      </c>
      <c r="D92" s="42">
        <v>0</v>
      </c>
      <c r="E92" s="42">
        <f>SUM('OR Gross Plant'!C76:C79)</f>
        <v>18498368.46</v>
      </c>
    </row>
    <row r="93" spans="1:5" ht="12.75">
      <c r="A93" s="15"/>
      <c r="B93" s="39" t="s">
        <v>760</v>
      </c>
      <c r="C93" s="43">
        <f>+E93+D93</f>
        <v>1456450653.6999998</v>
      </c>
      <c r="D93" s="44">
        <f>'WA Gross Plant'!C29</f>
        <v>153947820.48999998</v>
      </c>
      <c r="E93" s="44">
        <f>'OR Gross Plant'!C112</f>
        <v>1302502833.2099998</v>
      </c>
    </row>
    <row r="94" spans="1:5" ht="12.75">
      <c r="A94" s="39"/>
      <c r="B94" s="39"/>
      <c r="C94" s="41"/>
      <c r="D94" s="41"/>
      <c r="E94" s="41"/>
    </row>
    <row r="95" spans="1:5" ht="12.75">
      <c r="A95" s="20"/>
      <c r="B95" s="45" t="s">
        <v>761</v>
      </c>
      <c r="C95" s="41">
        <f>C90+C91+C92+C93</f>
        <v>1475709015.4299998</v>
      </c>
      <c r="D95" s="41">
        <f>D90+D91+D92+D93</f>
        <v>153948267.48999998</v>
      </c>
      <c r="E95" s="41">
        <f>E90+E91+E92+E93</f>
        <v>1321760747.9399998</v>
      </c>
    </row>
    <row r="96" spans="1:5" ht="12.75">
      <c r="A96" s="15"/>
      <c r="B96" s="15" t="s">
        <v>739</v>
      </c>
      <c r="C96" s="22"/>
      <c r="D96" s="27"/>
      <c r="E96" s="27"/>
    </row>
    <row r="97" spans="1:5" ht="12.75">
      <c r="A97" s="15"/>
      <c r="B97" s="15"/>
      <c r="C97" s="22"/>
      <c r="D97" s="27"/>
      <c r="E97" s="27"/>
    </row>
    <row r="98" spans="1:5" ht="12.75">
      <c r="A98" s="15"/>
      <c r="B98" s="15"/>
      <c r="C98" s="22"/>
      <c r="D98" s="27"/>
      <c r="E98" s="27"/>
    </row>
    <row r="99" spans="1:5" ht="12.75">
      <c r="A99" s="39" t="s">
        <v>751</v>
      </c>
      <c r="B99" s="39"/>
      <c r="C99" s="19">
        <f>+C85+C95</f>
        <v>3036281273.9500003</v>
      </c>
      <c r="D99" s="19">
        <f>+D85+D95</f>
        <v>323946210.27</v>
      </c>
      <c r="E99" s="19">
        <f>+E85+E95</f>
        <v>2712335063.6800003</v>
      </c>
    </row>
    <row r="100" spans="1:5" ht="12.75">
      <c r="A100" s="15"/>
      <c r="B100" s="15" t="s">
        <v>739</v>
      </c>
      <c r="D100" s="28">
        <f>+D99/C99</f>
        <v>0.1066917656968478</v>
      </c>
      <c r="E100" s="28">
        <f>1-D100</f>
        <v>0.8933082343031522</v>
      </c>
    </row>
    <row r="101" spans="1:5" ht="12.75">
      <c r="A101" s="39"/>
      <c r="B101" s="39"/>
      <c r="C101" s="22"/>
      <c r="D101" s="22"/>
      <c r="E101" s="22"/>
    </row>
    <row r="102" spans="1:5" ht="12.75">
      <c r="A102" s="15"/>
      <c r="B102" s="15"/>
      <c r="C102" s="18"/>
      <c r="D102" s="18"/>
      <c r="E102" s="18"/>
    </row>
    <row r="103" spans="1:5" ht="12.75">
      <c r="A103" s="46" t="s">
        <v>763</v>
      </c>
      <c r="B103" s="47"/>
      <c r="C103" s="48" t="s">
        <v>764</v>
      </c>
      <c r="D103" s="49"/>
      <c r="E103" s="49"/>
    </row>
    <row r="104" spans="1:5" ht="12.75">
      <c r="A104" s="50"/>
      <c r="B104" s="16"/>
      <c r="C104" s="51"/>
      <c r="D104" s="18"/>
      <c r="E104" s="18"/>
    </row>
    <row r="105" spans="1:5" ht="12.75">
      <c r="A105" s="50"/>
      <c r="B105" s="29" t="s">
        <v>765</v>
      </c>
      <c r="C105" s="52">
        <f>D12</f>
        <v>0.10084978656339344</v>
      </c>
      <c r="D105" s="52">
        <f aca="true" t="shared" si="0" ref="D105:D125">1-C105</f>
        <v>0.8991502134366065</v>
      </c>
      <c r="E105" s="53"/>
    </row>
    <row r="106" spans="1:5" ht="12.75">
      <c r="A106" s="50"/>
      <c r="B106" s="29" t="s">
        <v>766</v>
      </c>
      <c r="C106" s="52">
        <f>D18</f>
        <v>0.10278377094663636</v>
      </c>
      <c r="D106" s="52">
        <f t="shared" si="0"/>
        <v>0.8972162290533636</v>
      </c>
      <c r="E106" s="53"/>
    </row>
    <row r="107" spans="1:5" ht="12.75">
      <c r="A107" s="50"/>
      <c r="B107" s="29" t="s">
        <v>767</v>
      </c>
      <c r="C107" s="52">
        <f>D24</f>
        <v>0.08305692252420857</v>
      </c>
      <c r="D107" s="52">
        <f t="shared" si="0"/>
        <v>0.9169430774757914</v>
      </c>
      <c r="E107" s="53"/>
    </row>
    <row r="108" spans="1:5" ht="12.75">
      <c r="A108" s="50"/>
      <c r="B108" s="29" t="s">
        <v>768</v>
      </c>
      <c r="C108" s="52">
        <f>D30</f>
        <v>0.05945366898768077</v>
      </c>
      <c r="D108" s="52">
        <f t="shared" si="0"/>
        <v>0.9405463310123192</v>
      </c>
      <c r="E108" s="53"/>
    </row>
    <row r="109" spans="1:5" ht="12.75">
      <c r="A109" s="50"/>
      <c r="B109" s="29" t="s">
        <v>769</v>
      </c>
      <c r="C109" s="52">
        <f>D36</f>
        <v>0.2563912009512485</v>
      </c>
      <c r="D109" s="52">
        <f t="shared" si="0"/>
        <v>0.7436087990487514</v>
      </c>
      <c r="E109" s="53"/>
    </row>
    <row r="110" spans="1:5" ht="12.75">
      <c r="A110" s="50"/>
      <c r="B110" s="29" t="s">
        <v>770</v>
      </c>
      <c r="C110" s="52">
        <f>D73</f>
        <v>0.09911385075341374</v>
      </c>
      <c r="D110" s="52">
        <f t="shared" si="0"/>
        <v>0.9008861492465863</v>
      </c>
      <c r="E110" s="53"/>
    </row>
    <row r="111" spans="1:5" ht="12.75">
      <c r="A111" s="50"/>
      <c r="B111" s="29" t="s">
        <v>777</v>
      </c>
      <c r="C111" s="52">
        <f>D54</f>
        <v>0.09510516111522671</v>
      </c>
      <c r="D111" s="52">
        <f t="shared" si="0"/>
        <v>0.9048948388847733</v>
      </c>
      <c r="E111" s="53"/>
    </row>
    <row r="112" spans="1:5" ht="12.75">
      <c r="A112" s="50"/>
      <c r="B112" s="29" t="s">
        <v>778</v>
      </c>
      <c r="C112" s="52">
        <f>D57</f>
        <v>0.09349776137827923</v>
      </c>
      <c r="D112" s="52">
        <f t="shared" si="0"/>
        <v>0.9065022386217207</v>
      </c>
      <c r="E112" s="53"/>
    </row>
    <row r="113" spans="1:5" ht="12.75">
      <c r="A113" s="50"/>
      <c r="B113" s="29" t="s">
        <v>779</v>
      </c>
      <c r="C113" s="52">
        <f>D60</f>
        <v>0.07203569642021299</v>
      </c>
      <c r="D113" s="52">
        <f t="shared" si="0"/>
        <v>0.927964303579787</v>
      </c>
      <c r="E113" s="53"/>
    </row>
    <row r="114" spans="1:5" ht="12.75">
      <c r="A114" s="50"/>
      <c r="B114" s="29" t="s">
        <v>780</v>
      </c>
      <c r="C114" s="52">
        <f>(+C112+C113)/2</f>
        <v>0.0827667288992461</v>
      </c>
      <c r="D114" s="52">
        <f t="shared" si="0"/>
        <v>0.9172332711007539</v>
      </c>
      <c r="E114" s="53"/>
    </row>
    <row r="115" spans="1:5" ht="12.75">
      <c r="A115" s="50"/>
      <c r="B115" s="29" t="s">
        <v>781</v>
      </c>
      <c r="C115" s="52">
        <f>D42</f>
        <v>0.13840354985164266</v>
      </c>
      <c r="D115" s="52">
        <f t="shared" si="0"/>
        <v>0.8615964501483573</v>
      </c>
      <c r="E115" s="53"/>
    </row>
    <row r="116" spans="1:7" ht="12.75">
      <c r="A116" s="50"/>
      <c r="B116" s="29" t="s">
        <v>782</v>
      </c>
      <c r="C116" s="52">
        <f>C115*0.8</f>
        <v>0.11072283988131414</v>
      </c>
      <c r="D116" s="52">
        <f t="shared" si="0"/>
        <v>0.8892771601186858</v>
      </c>
      <c r="E116" s="53"/>
      <c r="F116" s="18"/>
      <c r="G116" s="18"/>
    </row>
    <row r="117" spans="1:7" ht="12.75">
      <c r="A117" s="50"/>
      <c r="B117" s="29" t="s">
        <v>783</v>
      </c>
      <c r="C117" s="52">
        <f>D48</f>
        <v>0.12329103138434527</v>
      </c>
      <c r="D117" s="52">
        <f t="shared" si="0"/>
        <v>0.8767089686156547</v>
      </c>
      <c r="E117" s="53"/>
      <c r="F117" s="18"/>
      <c r="G117" s="18"/>
    </row>
    <row r="118" spans="1:7" ht="12.75">
      <c r="A118" s="50"/>
      <c r="B118" s="29" t="s">
        <v>784</v>
      </c>
      <c r="C118" s="178">
        <v>0.10043</v>
      </c>
      <c r="D118" s="52">
        <f t="shared" si="0"/>
        <v>0.89957</v>
      </c>
      <c r="E118" s="179" t="s">
        <v>1120</v>
      </c>
      <c r="F118" s="180"/>
      <c r="G118" s="18"/>
    </row>
    <row r="119" spans="1:7" ht="12.75">
      <c r="A119" s="50"/>
      <c r="B119" s="29" t="s">
        <v>785</v>
      </c>
      <c r="C119" s="178">
        <v>0.10950818710183156</v>
      </c>
      <c r="D119" s="52">
        <f t="shared" si="0"/>
        <v>0.8904918128981685</v>
      </c>
      <c r="E119" s="53"/>
      <c r="F119" s="18"/>
      <c r="G119" s="18"/>
    </row>
    <row r="120" spans="1:7" ht="12.75">
      <c r="A120" s="50"/>
      <c r="B120" s="15" t="s">
        <v>786</v>
      </c>
      <c r="C120" s="178">
        <v>0.10489000000000004</v>
      </c>
      <c r="D120" s="52">
        <f t="shared" si="0"/>
        <v>0.89511</v>
      </c>
      <c r="E120" s="53"/>
      <c r="F120" s="18"/>
      <c r="G120" s="18"/>
    </row>
    <row r="121" spans="1:7" ht="12.75">
      <c r="A121" s="50"/>
      <c r="B121" s="16" t="s">
        <v>787</v>
      </c>
      <c r="C121" s="145">
        <v>0.3</v>
      </c>
      <c r="D121" s="52">
        <f t="shared" si="0"/>
        <v>0.7</v>
      </c>
      <c r="E121" s="53"/>
      <c r="F121" s="18"/>
      <c r="G121" s="18"/>
    </row>
    <row r="122" spans="1:7" ht="12.75">
      <c r="A122" s="50"/>
      <c r="B122" s="16" t="s">
        <v>788</v>
      </c>
      <c r="C122" s="55">
        <v>0.1</v>
      </c>
      <c r="D122" s="52">
        <f t="shared" si="0"/>
        <v>0.9</v>
      </c>
      <c r="E122" s="53"/>
      <c r="F122" s="18"/>
      <c r="G122" s="18"/>
    </row>
    <row r="123" spans="1:7" ht="12.75">
      <c r="A123" s="50"/>
      <c r="B123" s="29" t="s">
        <v>789</v>
      </c>
      <c r="C123" s="144">
        <v>1</v>
      </c>
      <c r="D123" s="52">
        <f t="shared" si="0"/>
        <v>0</v>
      </c>
      <c r="E123" s="53"/>
      <c r="F123" s="18"/>
      <c r="G123" s="18"/>
    </row>
    <row r="124" spans="1:7" ht="12.75">
      <c r="A124" s="50"/>
      <c r="B124" s="29" t="s">
        <v>790</v>
      </c>
      <c r="C124" s="144">
        <v>0</v>
      </c>
      <c r="D124" s="52">
        <f t="shared" si="0"/>
        <v>1</v>
      </c>
      <c r="E124" s="53"/>
      <c r="F124" s="18"/>
      <c r="G124" s="18"/>
    </row>
    <row r="125" spans="1:7" ht="12.75">
      <c r="A125" s="50"/>
      <c r="B125" s="16" t="s">
        <v>791</v>
      </c>
      <c r="C125" s="52">
        <f>+D100</f>
        <v>0.1066917656968478</v>
      </c>
      <c r="D125" s="52">
        <f t="shared" si="0"/>
        <v>0.8933082343031522</v>
      </c>
      <c r="E125" s="53"/>
      <c r="F125" s="18"/>
      <c r="G125" s="18"/>
    </row>
    <row r="126" spans="1:7" ht="12.75">
      <c r="A126" s="50"/>
      <c r="B126" s="16"/>
      <c r="C126" s="56"/>
      <c r="D126" s="57"/>
      <c r="E126" s="18"/>
      <c r="F126" s="18"/>
      <c r="G126" s="18"/>
    </row>
    <row r="127" spans="1:7" ht="12.75">
      <c r="A127" s="58"/>
      <c r="B127" s="59" t="s">
        <v>792</v>
      </c>
      <c r="C127" s="54">
        <f>ROUND('[1]Other Rev&amp;Tax'!D42,5)</f>
        <v>0.10011</v>
      </c>
      <c r="D127" s="57"/>
      <c r="E127" s="18"/>
      <c r="F127" s="18"/>
      <c r="G127" s="18"/>
    </row>
    <row r="128" spans="1:7" ht="12.75">
      <c r="A128" s="58"/>
      <c r="B128" s="59" t="s">
        <v>793</v>
      </c>
      <c r="C128" s="55">
        <f>+'[1]Alloc Rate Base'!F95</f>
        <v>0.11699999999999999</v>
      </c>
      <c r="D128" s="57"/>
      <c r="E128" s="18"/>
      <c r="F128" s="18"/>
      <c r="G128" s="18"/>
    </row>
    <row r="131" spans="1:7" ht="12.75">
      <c r="A131" s="60"/>
      <c r="B131" s="60"/>
      <c r="C131" s="118"/>
      <c r="D131" s="192"/>
      <c r="E131" s="192"/>
      <c r="F131" s="192"/>
      <c r="G131" s="118"/>
    </row>
    <row r="132" spans="1:7" ht="12.75">
      <c r="A132" s="60"/>
      <c r="B132" s="60"/>
      <c r="C132" s="118"/>
      <c r="D132" s="193"/>
      <c r="E132" s="193"/>
      <c r="F132" s="194"/>
      <c r="G132" s="187"/>
    </row>
    <row r="133" spans="1:7" ht="12.75">
      <c r="A133" s="60"/>
      <c r="B133" s="60"/>
      <c r="C133" s="118"/>
      <c r="D133" s="194"/>
      <c r="E133" s="194"/>
      <c r="F133" s="193"/>
      <c r="G133" s="187"/>
    </row>
    <row r="134" spans="1:7" ht="12.75">
      <c r="A134" s="60"/>
      <c r="B134" s="60"/>
      <c r="C134" s="118"/>
      <c r="D134" s="194"/>
      <c r="E134" s="194"/>
      <c r="F134" s="193"/>
      <c r="G134" s="187"/>
    </row>
    <row r="135" spans="1:7" ht="12.75">
      <c r="A135" s="60"/>
      <c r="B135" s="60"/>
      <c r="C135" s="118"/>
      <c r="D135" s="193"/>
      <c r="E135" s="193"/>
      <c r="F135" s="194"/>
      <c r="G135" s="187"/>
    </row>
    <row r="136" spans="1:7" ht="12.75">
      <c r="A136" s="60"/>
      <c r="B136" s="60"/>
      <c r="C136" s="118"/>
      <c r="D136" s="193"/>
      <c r="E136" s="195"/>
      <c r="F136" s="194"/>
      <c r="G136" s="187"/>
    </row>
    <row r="137" spans="1:7" ht="12.75">
      <c r="A137" s="60"/>
      <c r="B137" s="60"/>
      <c r="C137" s="118"/>
      <c r="D137" s="194"/>
      <c r="E137" s="194"/>
      <c r="F137" s="193"/>
      <c r="G137" s="187"/>
    </row>
    <row r="138" spans="1:7" ht="12.75">
      <c r="A138" s="60"/>
      <c r="B138" s="60"/>
      <c r="C138" s="118"/>
      <c r="D138" s="196"/>
      <c r="E138" s="196"/>
      <c r="F138" s="197"/>
      <c r="G138" s="187"/>
    </row>
    <row r="139" spans="1:7" ht="12.75">
      <c r="A139" s="188"/>
      <c r="B139" s="189"/>
      <c r="C139" s="60"/>
      <c r="D139" s="190"/>
      <c r="E139" s="190"/>
      <c r="F139" s="190"/>
      <c r="G139" s="191"/>
    </row>
  </sheetData>
  <sheetProtection/>
  <printOptions horizontalCentered="1"/>
  <pageMargins left="0.75" right="0.75" top="1" bottom="1" header="0.5" footer="0.5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"/>
  <sheetViews>
    <sheetView zoomScale="85" zoomScaleNormal="85" zoomScalePageLayoutView="0" workbookViewId="0" topLeftCell="A27">
      <pane xSplit="1" topLeftCell="B1" activePane="topRight" state="frozen"/>
      <selection pane="topLeft" activeCell="A35" sqref="A35"/>
      <selection pane="topRight" activeCell="T81" sqref="T81"/>
    </sheetView>
  </sheetViews>
  <sheetFormatPr defaultColWidth="9.140625" defaultRowHeight="12.75"/>
  <cols>
    <col min="1" max="1" width="60.8515625" style="149" bestFit="1" customWidth="1"/>
    <col min="2" max="2" width="8.140625" style="153" customWidth="1"/>
    <col min="3" max="3" width="14.421875" style="152" bestFit="1" customWidth="1"/>
    <col min="4" max="4" width="3.421875" style="152" customWidth="1"/>
    <col min="5" max="8" width="11.7109375" style="152" hidden="1" customWidth="1"/>
    <col min="9" max="9" width="2.7109375" style="152" customWidth="1"/>
    <col min="10" max="12" width="6.7109375" style="153" customWidth="1"/>
    <col min="13" max="13" width="2.7109375" style="0" customWidth="1"/>
    <col min="14" max="14" width="12.8515625" style="152" customWidth="1"/>
    <col min="15" max="15" width="10.7109375" style="152" customWidth="1"/>
    <col min="16" max="16" width="13.00390625" style="152" customWidth="1"/>
    <col min="17" max="17" width="2.7109375" style="152" customWidth="1"/>
    <col min="18" max="18" width="21.7109375" style="152" customWidth="1"/>
    <col min="19" max="19" width="10.7109375" style="153" customWidth="1"/>
    <col min="20" max="20" width="11.8515625" style="152" customWidth="1"/>
    <col min="21" max="16384" width="9.140625" style="152" customWidth="1"/>
  </cols>
  <sheetData>
    <row r="1" spans="1:19" s="148" customFormat="1" ht="12.75">
      <c r="A1" s="146" t="s">
        <v>839</v>
      </c>
      <c r="B1" s="147"/>
      <c r="J1" s="147"/>
      <c r="K1" s="147"/>
      <c r="L1" s="147"/>
      <c r="R1" s="146" t="s">
        <v>840</v>
      </c>
      <c r="S1" s="147"/>
    </row>
    <row r="2" spans="1:20" s="148" customFormat="1" ht="12.75">
      <c r="A2" s="150"/>
      <c r="B2" s="150" t="s">
        <v>841</v>
      </c>
      <c r="C2" s="147" t="s">
        <v>842</v>
      </c>
      <c r="D2" s="147"/>
      <c r="E2" s="147" t="s">
        <v>842</v>
      </c>
      <c r="F2" s="147" t="s">
        <v>842</v>
      </c>
      <c r="G2" s="147" t="s">
        <v>842</v>
      </c>
      <c r="H2" s="147" t="s">
        <v>842</v>
      </c>
      <c r="I2" s="147"/>
      <c r="J2" s="150" t="s">
        <v>843</v>
      </c>
      <c r="K2" s="147" t="s">
        <v>844</v>
      </c>
      <c r="L2" s="150" t="s">
        <v>845</v>
      </c>
      <c r="N2" s="150" t="s">
        <v>843</v>
      </c>
      <c r="O2" s="147" t="s">
        <v>844</v>
      </c>
      <c r="P2" s="150" t="s">
        <v>845</v>
      </c>
      <c r="R2" s="146" t="s">
        <v>799</v>
      </c>
      <c r="S2" s="147" t="s">
        <v>846</v>
      </c>
      <c r="T2" s="147" t="s">
        <v>844</v>
      </c>
    </row>
    <row r="3" spans="1:20" ht="12.75">
      <c r="A3" s="150"/>
      <c r="B3" s="151"/>
      <c r="J3" s="151"/>
      <c r="L3" s="151"/>
      <c r="M3" s="152"/>
      <c r="N3" s="151"/>
      <c r="O3" s="151"/>
      <c r="P3" s="151"/>
      <c r="T3" s="151"/>
    </row>
    <row r="4" spans="1:16" ht="12.75">
      <c r="A4" s="9" t="s">
        <v>847</v>
      </c>
      <c r="B4" s="151"/>
      <c r="C4" s="154">
        <v>20616</v>
      </c>
      <c r="D4" s="155"/>
      <c r="E4" s="155">
        <v>1375000</v>
      </c>
      <c r="F4" s="155">
        <v>1375000</v>
      </c>
      <c r="G4" s="155">
        <v>1375000</v>
      </c>
      <c r="H4" s="155">
        <f aca="true" t="shared" si="0" ref="H4:H26">+C4</f>
        <v>20616</v>
      </c>
      <c r="I4" s="155"/>
      <c r="J4" s="153" t="s">
        <v>848</v>
      </c>
      <c r="M4" s="152"/>
      <c r="N4" s="155">
        <f aca="true" t="shared" si="1" ref="N4:N31">IF(J4="x",C4,0)</f>
        <v>20616</v>
      </c>
      <c r="O4" s="155">
        <f aca="true" t="shared" si="2" ref="O4:O31">IF(K4="x",C4,0)</f>
        <v>0</v>
      </c>
      <c r="P4" s="155">
        <f aca="true" t="shared" si="3" ref="P4:P31">IF(L4="x",C4,0)</f>
        <v>0</v>
      </c>
    </row>
    <row r="5" spans="1:20" ht="12.75">
      <c r="A5" s="9" t="s">
        <v>849</v>
      </c>
      <c r="B5" s="151"/>
      <c r="C5" s="156">
        <v>94978</v>
      </c>
      <c r="D5" s="155"/>
      <c r="E5" s="155"/>
      <c r="F5" s="155"/>
      <c r="G5" s="155"/>
      <c r="H5" s="155">
        <f t="shared" si="0"/>
        <v>94978</v>
      </c>
      <c r="I5" s="155"/>
      <c r="L5" s="153" t="s">
        <v>848</v>
      </c>
      <c r="M5" s="152"/>
      <c r="N5" s="155">
        <f t="shared" si="1"/>
        <v>0</v>
      </c>
      <c r="O5" s="155">
        <f t="shared" si="2"/>
        <v>0</v>
      </c>
      <c r="P5" s="155">
        <f t="shared" si="3"/>
        <v>94978</v>
      </c>
      <c r="R5" s="152" t="s">
        <v>770</v>
      </c>
      <c r="S5" s="157">
        <f>Factors!D73</f>
        <v>0.09911385075341374</v>
      </c>
      <c r="T5" s="158">
        <f>+C5*S5</f>
        <v>9413.63531685773</v>
      </c>
    </row>
    <row r="6" spans="1:20" ht="12.75">
      <c r="A6" s="9" t="s">
        <v>850</v>
      </c>
      <c r="B6" s="151"/>
      <c r="C6" s="156">
        <v>11221.65</v>
      </c>
      <c r="D6" s="155"/>
      <c r="E6" s="155">
        <v>19663</v>
      </c>
      <c r="F6" s="155">
        <v>19663</v>
      </c>
      <c r="G6" s="155">
        <v>19663</v>
      </c>
      <c r="H6" s="155">
        <f t="shared" si="0"/>
        <v>11221.65</v>
      </c>
      <c r="I6" s="155"/>
      <c r="J6" s="153" t="s">
        <v>848</v>
      </c>
      <c r="M6" s="152"/>
      <c r="N6" s="155">
        <f t="shared" si="1"/>
        <v>11221.65</v>
      </c>
      <c r="O6" s="155">
        <f t="shared" si="2"/>
        <v>0</v>
      </c>
      <c r="P6" s="155">
        <f t="shared" si="3"/>
        <v>0</v>
      </c>
      <c r="T6" s="158">
        <f>+O6</f>
        <v>0</v>
      </c>
    </row>
    <row r="7" spans="1:20" ht="12.75">
      <c r="A7" s="9" t="s">
        <v>851</v>
      </c>
      <c r="B7" s="151"/>
      <c r="C7" s="156">
        <v>0</v>
      </c>
      <c r="D7" s="155"/>
      <c r="E7" s="155">
        <v>591</v>
      </c>
      <c r="F7" s="155">
        <v>591</v>
      </c>
      <c r="G7" s="155">
        <v>591</v>
      </c>
      <c r="H7" s="155">
        <f t="shared" si="0"/>
        <v>0</v>
      </c>
      <c r="I7" s="155"/>
      <c r="L7" s="153" t="s">
        <v>848</v>
      </c>
      <c r="M7" s="152"/>
      <c r="N7" s="155">
        <f t="shared" si="1"/>
        <v>0</v>
      </c>
      <c r="O7" s="155">
        <f t="shared" si="2"/>
        <v>0</v>
      </c>
      <c r="P7" s="155">
        <f t="shared" si="3"/>
        <v>0</v>
      </c>
      <c r="T7" s="158">
        <f>+O7</f>
        <v>0</v>
      </c>
    </row>
    <row r="8" spans="1:20" ht="12.75">
      <c r="A8" s="9" t="s">
        <v>852</v>
      </c>
      <c r="B8" s="151"/>
      <c r="C8" s="156">
        <v>132736</v>
      </c>
      <c r="D8" s="155"/>
      <c r="E8" s="155">
        <v>248245</v>
      </c>
      <c r="F8" s="155">
        <v>248245</v>
      </c>
      <c r="G8" s="155">
        <v>248245</v>
      </c>
      <c r="H8" s="155">
        <f t="shared" si="0"/>
        <v>132736</v>
      </c>
      <c r="I8" s="155"/>
      <c r="L8" s="153" t="s">
        <v>848</v>
      </c>
      <c r="M8" s="152"/>
      <c r="N8" s="155">
        <f t="shared" si="1"/>
        <v>0</v>
      </c>
      <c r="O8" s="155">
        <f t="shared" si="2"/>
        <v>0</v>
      </c>
      <c r="P8" s="155">
        <f t="shared" si="3"/>
        <v>132736</v>
      </c>
      <c r="R8" s="152" t="s">
        <v>770</v>
      </c>
      <c r="S8" s="157">
        <f>Factors!D73</f>
        <v>0.09911385075341374</v>
      </c>
      <c r="T8" s="158">
        <f>+C8*S8</f>
        <v>13155.976093605126</v>
      </c>
    </row>
    <row r="9" spans="1:20" ht="12.75">
      <c r="A9" s="9" t="s">
        <v>853</v>
      </c>
      <c r="B9" s="151"/>
      <c r="C9" s="156">
        <v>1606873</v>
      </c>
      <c r="D9" s="155"/>
      <c r="E9" s="155">
        <v>106293</v>
      </c>
      <c r="F9" s="155">
        <v>106293</v>
      </c>
      <c r="G9" s="155">
        <v>106293</v>
      </c>
      <c r="H9" s="155">
        <f t="shared" si="0"/>
        <v>1606873</v>
      </c>
      <c r="I9" s="155"/>
      <c r="L9" s="153" t="s">
        <v>848</v>
      </c>
      <c r="M9" s="152"/>
      <c r="N9" s="155">
        <f t="shared" si="1"/>
        <v>0</v>
      </c>
      <c r="O9" s="155">
        <f t="shared" si="2"/>
        <v>0</v>
      </c>
      <c r="P9" s="155">
        <f t="shared" si="3"/>
        <v>1606873</v>
      </c>
      <c r="R9" s="152" t="s">
        <v>770</v>
      </c>
      <c r="S9" s="157">
        <f>Factors!D73</f>
        <v>0.09911385075341374</v>
      </c>
      <c r="T9" s="158">
        <f>+C9*S9</f>
        <v>159263.3707016902</v>
      </c>
    </row>
    <row r="10" spans="1:20" ht="12.75">
      <c r="A10" s="9" t="s">
        <v>854</v>
      </c>
      <c r="B10" s="151"/>
      <c r="C10" s="156">
        <v>79310</v>
      </c>
      <c r="D10" s="155"/>
      <c r="E10" s="155">
        <v>165679</v>
      </c>
      <c r="F10" s="155">
        <v>165679</v>
      </c>
      <c r="G10" s="155">
        <v>165679</v>
      </c>
      <c r="H10" s="155">
        <f t="shared" si="0"/>
        <v>79310</v>
      </c>
      <c r="I10" s="155"/>
      <c r="L10" s="153" t="s">
        <v>848</v>
      </c>
      <c r="M10" s="152"/>
      <c r="N10" s="155">
        <f t="shared" si="1"/>
        <v>0</v>
      </c>
      <c r="O10" s="155">
        <f t="shared" si="2"/>
        <v>0</v>
      </c>
      <c r="P10" s="155">
        <f t="shared" si="3"/>
        <v>79310</v>
      </c>
      <c r="R10" s="152" t="s">
        <v>770</v>
      </c>
      <c r="S10" s="157">
        <f>Factors!D73</f>
        <v>0.09911385075341374</v>
      </c>
      <c r="T10" s="158">
        <f>+C10*S10</f>
        <v>7860.719503253244</v>
      </c>
    </row>
    <row r="11" spans="1:20" ht="12.75">
      <c r="A11" s="9" t="s">
        <v>855</v>
      </c>
      <c r="B11" s="151"/>
      <c r="C11" s="156">
        <v>15779</v>
      </c>
      <c r="D11" s="155"/>
      <c r="E11" s="155">
        <v>4018</v>
      </c>
      <c r="F11" s="155">
        <v>4018</v>
      </c>
      <c r="G11" s="155">
        <v>4018</v>
      </c>
      <c r="H11" s="155">
        <f t="shared" si="0"/>
        <v>15779</v>
      </c>
      <c r="I11" s="155"/>
      <c r="L11" s="153" t="s">
        <v>848</v>
      </c>
      <c r="M11" s="152"/>
      <c r="N11" s="155">
        <f t="shared" si="1"/>
        <v>0</v>
      </c>
      <c r="O11" s="155">
        <f t="shared" si="2"/>
        <v>0</v>
      </c>
      <c r="P11" s="155">
        <f t="shared" si="3"/>
        <v>15779</v>
      </c>
      <c r="R11" s="152" t="s">
        <v>770</v>
      </c>
      <c r="S11" s="157">
        <f>Factors!D73</f>
        <v>0.09911385075341374</v>
      </c>
      <c r="T11" s="158">
        <f>+C11*S11</f>
        <v>1563.9174510381154</v>
      </c>
    </row>
    <row r="12" spans="1:20" ht="12.75">
      <c r="A12" s="9" t="s">
        <v>856</v>
      </c>
      <c r="B12" s="151"/>
      <c r="C12" s="156">
        <v>55346</v>
      </c>
      <c r="D12" s="155"/>
      <c r="E12" s="155">
        <v>20591</v>
      </c>
      <c r="F12" s="155">
        <v>20591</v>
      </c>
      <c r="G12" s="155">
        <v>20591</v>
      </c>
      <c r="H12" s="155">
        <f t="shared" si="0"/>
        <v>55346</v>
      </c>
      <c r="I12" s="155"/>
      <c r="L12" s="153" t="s">
        <v>848</v>
      </c>
      <c r="M12" s="152"/>
      <c r="N12" s="155">
        <f t="shared" si="1"/>
        <v>0</v>
      </c>
      <c r="O12" s="155">
        <f t="shared" si="2"/>
        <v>0</v>
      </c>
      <c r="P12" s="155">
        <f t="shared" si="3"/>
        <v>55346</v>
      </c>
      <c r="R12" s="152" t="s">
        <v>770</v>
      </c>
      <c r="S12" s="157">
        <f>Factors!D73</f>
        <v>0.09911385075341374</v>
      </c>
      <c r="T12" s="158">
        <f>+C12*S12</f>
        <v>5485.555183798437</v>
      </c>
    </row>
    <row r="13" spans="1:20" ht="12.75">
      <c r="A13" s="9" t="s">
        <v>857</v>
      </c>
      <c r="B13" s="151"/>
      <c r="C13" s="156">
        <v>0</v>
      </c>
      <c r="D13" s="155"/>
      <c r="E13" s="155">
        <v>102954</v>
      </c>
      <c r="F13" s="155">
        <v>102954</v>
      </c>
      <c r="G13" s="155">
        <v>102954</v>
      </c>
      <c r="H13" s="155">
        <f t="shared" si="0"/>
        <v>0</v>
      </c>
      <c r="I13" s="155"/>
      <c r="J13" s="153" t="s">
        <v>848</v>
      </c>
      <c r="M13" s="152"/>
      <c r="N13" s="155">
        <f t="shared" si="1"/>
        <v>0</v>
      </c>
      <c r="O13" s="155">
        <f t="shared" si="2"/>
        <v>0</v>
      </c>
      <c r="P13" s="155">
        <f t="shared" si="3"/>
        <v>0</v>
      </c>
      <c r="T13" s="158">
        <f>+O13</f>
        <v>0</v>
      </c>
    </row>
    <row r="14" spans="1:20" ht="12.75">
      <c r="A14" s="9" t="s">
        <v>858</v>
      </c>
      <c r="B14" s="151"/>
      <c r="C14" s="156">
        <v>1081</v>
      </c>
      <c r="D14" s="155"/>
      <c r="E14" s="155">
        <v>270972</v>
      </c>
      <c r="F14" s="155">
        <v>270972</v>
      </c>
      <c r="G14" s="155">
        <v>270972</v>
      </c>
      <c r="H14" s="155">
        <f t="shared" si="0"/>
        <v>1081</v>
      </c>
      <c r="I14" s="155"/>
      <c r="J14" s="153" t="s">
        <v>848</v>
      </c>
      <c r="M14" s="152"/>
      <c r="N14" s="155">
        <f t="shared" si="1"/>
        <v>1081</v>
      </c>
      <c r="O14" s="155">
        <f t="shared" si="2"/>
        <v>0</v>
      </c>
      <c r="P14" s="155">
        <f t="shared" si="3"/>
        <v>0</v>
      </c>
      <c r="T14" s="158">
        <f>+O14</f>
        <v>0</v>
      </c>
    </row>
    <row r="15" spans="1:20" ht="12.75">
      <c r="A15" s="9" t="s">
        <v>859</v>
      </c>
      <c r="B15" s="151"/>
      <c r="C15" s="156">
        <v>713</v>
      </c>
      <c r="D15" s="155"/>
      <c r="E15" s="155">
        <v>168218</v>
      </c>
      <c r="F15" s="155">
        <v>168218</v>
      </c>
      <c r="G15" s="155">
        <v>168218</v>
      </c>
      <c r="H15" s="155">
        <f t="shared" si="0"/>
        <v>713</v>
      </c>
      <c r="I15" s="155"/>
      <c r="J15" s="153" t="s">
        <v>848</v>
      </c>
      <c r="M15" s="152"/>
      <c r="N15" s="155">
        <f t="shared" si="1"/>
        <v>713</v>
      </c>
      <c r="O15" s="155">
        <f t="shared" si="2"/>
        <v>0</v>
      </c>
      <c r="P15" s="155">
        <f t="shared" si="3"/>
        <v>0</v>
      </c>
      <c r="S15" s="157"/>
      <c r="T15" s="158"/>
    </row>
    <row r="16" spans="1:20" ht="12.75">
      <c r="A16" s="9" t="s">
        <v>860</v>
      </c>
      <c r="B16" s="151"/>
      <c r="C16" s="156">
        <v>529060</v>
      </c>
      <c r="D16" s="155"/>
      <c r="E16" s="155">
        <v>81292</v>
      </c>
      <c r="F16" s="155">
        <v>81292</v>
      </c>
      <c r="G16" s="155">
        <v>81292</v>
      </c>
      <c r="H16" s="155">
        <f t="shared" si="0"/>
        <v>529060</v>
      </c>
      <c r="I16" s="155"/>
      <c r="L16" s="153" t="s">
        <v>848</v>
      </c>
      <c r="M16" s="152"/>
      <c r="N16" s="155">
        <f t="shared" si="1"/>
        <v>0</v>
      </c>
      <c r="O16" s="155">
        <f t="shared" si="2"/>
        <v>0</v>
      </c>
      <c r="P16" s="155">
        <f t="shared" si="3"/>
        <v>529060</v>
      </c>
      <c r="R16" s="152" t="s">
        <v>777</v>
      </c>
      <c r="S16" s="157">
        <f>Factors!D54</f>
        <v>0.09510516111522671</v>
      </c>
      <c r="T16" s="158">
        <f>+C16*S16</f>
        <v>50316.33653962184</v>
      </c>
    </row>
    <row r="17" spans="1:20" ht="12.75">
      <c r="A17" s="9" t="s">
        <v>861</v>
      </c>
      <c r="B17" s="151"/>
      <c r="C17" s="156">
        <v>4018</v>
      </c>
      <c r="D17" s="155"/>
      <c r="E17" s="155">
        <v>34842</v>
      </c>
      <c r="F17" s="155">
        <v>34842</v>
      </c>
      <c r="G17" s="155">
        <v>34842</v>
      </c>
      <c r="H17" s="155">
        <f t="shared" si="0"/>
        <v>4018</v>
      </c>
      <c r="I17" s="155"/>
      <c r="L17" s="153" t="s">
        <v>848</v>
      </c>
      <c r="M17" s="152"/>
      <c r="N17" s="155">
        <f t="shared" si="1"/>
        <v>0</v>
      </c>
      <c r="O17" s="155">
        <f t="shared" si="2"/>
        <v>0</v>
      </c>
      <c r="P17" s="155">
        <f t="shared" si="3"/>
        <v>4018</v>
      </c>
      <c r="R17" s="152" t="s">
        <v>770</v>
      </c>
      <c r="S17" s="157">
        <f>Factors!D73</f>
        <v>0.09911385075341374</v>
      </c>
      <c r="T17" s="158">
        <f>+C17*S17</f>
        <v>398.2394523272164</v>
      </c>
    </row>
    <row r="18" spans="1:20" ht="12.75">
      <c r="A18" s="9" t="s">
        <v>862</v>
      </c>
      <c r="B18" s="151"/>
      <c r="C18" s="156">
        <v>14026</v>
      </c>
      <c r="D18" s="155"/>
      <c r="E18" s="155">
        <v>102216</v>
      </c>
      <c r="F18" s="155">
        <v>102216</v>
      </c>
      <c r="G18" s="155">
        <v>102216</v>
      </c>
      <c r="H18" s="155">
        <f t="shared" si="0"/>
        <v>14026</v>
      </c>
      <c r="I18" s="155"/>
      <c r="J18" s="153" t="s">
        <v>848</v>
      </c>
      <c r="M18" s="152"/>
      <c r="N18" s="155">
        <f t="shared" si="1"/>
        <v>14026</v>
      </c>
      <c r="O18" s="155">
        <f t="shared" si="2"/>
        <v>0</v>
      </c>
      <c r="P18" s="155">
        <f t="shared" si="3"/>
        <v>0</v>
      </c>
      <c r="T18" s="158">
        <f>+O18</f>
        <v>0</v>
      </c>
    </row>
    <row r="19" spans="1:20" ht="12.75">
      <c r="A19" s="9" t="s">
        <v>863</v>
      </c>
      <c r="B19" s="151"/>
      <c r="C19" s="156">
        <v>20591</v>
      </c>
      <c r="D19" s="155"/>
      <c r="E19" s="155">
        <v>14589</v>
      </c>
      <c r="F19" s="155">
        <v>14589</v>
      </c>
      <c r="G19" s="155">
        <v>14589</v>
      </c>
      <c r="H19" s="155">
        <f t="shared" si="0"/>
        <v>20591</v>
      </c>
      <c r="I19" s="155"/>
      <c r="J19" s="153" t="s">
        <v>848</v>
      </c>
      <c r="M19" s="152"/>
      <c r="N19" s="155">
        <f t="shared" si="1"/>
        <v>20591</v>
      </c>
      <c r="O19" s="155">
        <f t="shared" si="2"/>
        <v>0</v>
      </c>
      <c r="P19" s="155">
        <f t="shared" si="3"/>
        <v>0</v>
      </c>
      <c r="T19" s="158">
        <f>+O19</f>
        <v>0</v>
      </c>
    </row>
    <row r="20" spans="1:20" ht="12.75">
      <c r="A20" s="9" t="s">
        <v>864</v>
      </c>
      <c r="B20" s="151"/>
      <c r="C20" s="156">
        <v>181842</v>
      </c>
      <c r="D20" s="155"/>
      <c r="E20" s="155">
        <v>94978</v>
      </c>
      <c r="F20" s="155">
        <v>94978</v>
      </c>
      <c r="G20" s="155">
        <v>94978</v>
      </c>
      <c r="H20" s="155">
        <f t="shared" si="0"/>
        <v>181842</v>
      </c>
      <c r="I20" s="155"/>
      <c r="L20" s="153" t="s">
        <v>848</v>
      </c>
      <c r="M20" s="152"/>
      <c r="N20" s="155">
        <f t="shared" si="1"/>
        <v>0</v>
      </c>
      <c r="O20" s="155">
        <f t="shared" si="2"/>
        <v>0</v>
      </c>
      <c r="P20" s="155">
        <f t="shared" si="3"/>
        <v>181842</v>
      </c>
      <c r="R20" s="152" t="s">
        <v>865</v>
      </c>
      <c r="S20" s="157">
        <f>Factors!D42</f>
        <v>0.13840354985164266</v>
      </c>
      <c r="T20" s="158">
        <f>+C20*S20</f>
        <v>25167.578312122405</v>
      </c>
    </row>
    <row r="21" spans="1:20" ht="12.75">
      <c r="A21" s="9" t="s">
        <v>866</v>
      </c>
      <c r="B21" s="151"/>
      <c r="C21" s="156">
        <v>45000</v>
      </c>
      <c r="D21" s="155"/>
      <c r="E21" s="155">
        <v>192468</v>
      </c>
      <c r="F21" s="155">
        <v>192468</v>
      </c>
      <c r="G21" s="155">
        <v>192468</v>
      </c>
      <c r="H21" s="155">
        <f t="shared" si="0"/>
        <v>45000</v>
      </c>
      <c r="I21" s="155"/>
      <c r="L21" s="153" t="s">
        <v>848</v>
      </c>
      <c r="M21" s="152"/>
      <c r="N21" s="155">
        <f t="shared" si="1"/>
        <v>0</v>
      </c>
      <c r="O21" s="155">
        <f t="shared" si="2"/>
        <v>0</v>
      </c>
      <c r="P21" s="155">
        <f t="shared" si="3"/>
        <v>45000</v>
      </c>
      <c r="R21" s="152" t="s">
        <v>770</v>
      </c>
      <c r="S21" s="157">
        <f>Factors!D73</f>
        <v>0.09911385075341374</v>
      </c>
      <c r="T21" s="158">
        <f>+C21*S21</f>
        <v>4460.123283903618</v>
      </c>
    </row>
    <row r="22" spans="1:20" ht="12.75">
      <c r="A22" s="9" t="s">
        <v>867</v>
      </c>
      <c r="B22" s="151"/>
      <c r="C22" s="156">
        <v>591</v>
      </c>
      <c r="D22" s="155"/>
      <c r="E22" s="155">
        <v>318358</v>
      </c>
      <c r="F22" s="155">
        <v>318358</v>
      </c>
      <c r="G22" s="155">
        <v>318358</v>
      </c>
      <c r="H22" s="155">
        <f t="shared" si="0"/>
        <v>591</v>
      </c>
      <c r="I22" s="155"/>
      <c r="J22" s="153" t="s">
        <v>848</v>
      </c>
      <c r="M22" s="152"/>
      <c r="N22" s="155">
        <f t="shared" si="1"/>
        <v>591</v>
      </c>
      <c r="O22" s="155">
        <f t="shared" si="2"/>
        <v>0</v>
      </c>
      <c r="P22" s="155">
        <f t="shared" si="3"/>
        <v>0</v>
      </c>
      <c r="T22" s="158">
        <f>+O22</f>
        <v>0</v>
      </c>
    </row>
    <row r="23" spans="1:20" ht="12.75">
      <c r="A23" s="9" t="s">
        <v>868</v>
      </c>
      <c r="B23" s="151"/>
      <c r="C23" s="156">
        <v>270015</v>
      </c>
      <c r="D23" s="155"/>
      <c r="E23" s="155"/>
      <c r="F23" s="155"/>
      <c r="G23" s="155"/>
      <c r="H23" s="155">
        <f t="shared" si="0"/>
        <v>270015</v>
      </c>
      <c r="I23" s="155"/>
      <c r="J23" s="153" t="s">
        <v>848</v>
      </c>
      <c r="M23" s="152"/>
      <c r="N23" s="155">
        <f t="shared" si="1"/>
        <v>270015</v>
      </c>
      <c r="O23" s="155">
        <f t="shared" si="2"/>
        <v>0</v>
      </c>
      <c r="P23" s="155">
        <f t="shared" si="3"/>
        <v>0</v>
      </c>
      <c r="T23" s="158">
        <f>+O23</f>
        <v>0</v>
      </c>
    </row>
    <row r="24" spans="1:20" ht="12.75">
      <c r="A24" s="9" t="s">
        <v>869</v>
      </c>
      <c r="B24" s="151"/>
      <c r="C24" s="156">
        <v>318358</v>
      </c>
      <c r="D24" s="155"/>
      <c r="E24" s="155">
        <v>45000</v>
      </c>
      <c r="F24" s="155">
        <v>45000</v>
      </c>
      <c r="G24" s="155">
        <v>45000</v>
      </c>
      <c r="H24" s="155">
        <f t="shared" si="0"/>
        <v>318358</v>
      </c>
      <c r="I24" s="155"/>
      <c r="J24" s="153" t="s">
        <v>848</v>
      </c>
      <c r="M24" s="152"/>
      <c r="N24" s="155">
        <f t="shared" si="1"/>
        <v>318358</v>
      </c>
      <c r="O24" s="155">
        <f t="shared" si="2"/>
        <v>0</v>
      </c>
      <c r="P24" s="155">
        <f t="shared" si="3"/>
        <v>0</v>
      </c>
      <c r="S24" s="157"/>
      <c r="T24" s="158">
        <f>+O24</f>
        <v>0</v>
      </c>
    </row>
    <row r="25" spans="1:20" ht="12.75">
      <c r="A25" s="9" t="s">
        <v>870</v>
      </c>
      <c r="B25" s="151"/>
      <c r="C25" s="156">
        <v>437351</v>
      </c>
      <c r="D25" s="155"/>
      <c r="E25" s="155">
        <v>523448</v>
      </c>
      <c r="F25" s="155">
        <v>523448</v>
      </c>
      <c r="G25" s="155">
        <v>523448</v>
      </c>
      <c r="H25" s="155">
        <f t="shared" si="0"/>
        <v>437351</v>
      </c>
      <c r="I25" s="155"/>
      <c r="J25" s="153" t="s">
        <v>848</v>
      </c>
      <c r="M25" s="152"/>
      <c r="N25" s="155">
        <f t="shared" si="1"/>
        <v>437351</v>
      </c>
      <c r="O25" s="155">
        <f t="shared" si="2"/>
        <v>0</v>
      </c>
      <c r="P25" s="155">
        <f t="shared" si="3"/>
        <v>0</v>
      </c>
      <c r="S25" s="157"/>
      <c r="T25" s="158">
        <f>+O25</f>
        <v>0</v>
      </c>
    </row>
    <row r="26" spans="1:20" ht="12.75">
      <c r="A26" s="9" t="s">
        <v>871</v>
      </c>
      <c r="B26" s="151"/>
      <c r="C26" s="156">
        <v>102954</v>
      </c>
      <c r="D26" s="155"/>
      <c r="E26" s="155">
        <v>437351</v>
      </c>
      <c r="F26" s="155">
        <v>437351</v>
      </c>
      <c r="G26" s="155">
        <v>437351</v>
      </c>
      <c r="H26" s="155">
        <f t="shared" si="0"/>
        <v>102954</v>
      </c>
      <c r="I26" s="155"/>
      <c r="J26" s="153" t="s">
        <v>848</v>
      </c>
      <c r="M26" s="152"/>
      <c r="N26" s="155">
        <f t="shared" si="1"/>
        <v>102954</v>
      </c>
      <c r="O26" s="155">
        <f t="shared" si="2"/>
        <v>0</v>
      </c>
      <c r="P26" s="155">
        <f t="shared" si="3"/>
        <v>0</v>
      </c>
      <c r="T26" s="158">
        <f>+O26</f>
        <v>0</v>
      </c>
    </row>
    <row r="27" spans="1:20" ht="12.75">
      <c r="A27" s="9" t="s">
        <v>872</v>
      </c>
      <c r="B27" s="151"/>
      <c r="C27" s="156">
        <v>168218</v>
      </c>
      <c r="D27" s="155"/>
      <c r="E27" s="159"/>
      <c r="F27" s="159"/>
      <c r="G27" s="159"/>
      <c r="H27" s="160">
        <v>11680</v>
      </c>
      <c r="I27" s="155"/>
      <c r="L27" s="153" t="s">
        <v>848</v>
      </c>
      <c r="M27" s="152"/>
      <c r="N27" s="155">
        <f t="shared" si="1"/>
        <v>0</v>
      </c>
      <c r="O27" s="155">
        <f t="shared" si="2"/>
        <v>0</v>
      </c>
      <c r="P27" s="155">
        <f t="shared" si="3"/>
        <v>168218</v>
      </c>
      <c r="R27" s="152" t="s">
        <v>770</v>
      </c>
      <c r="S27" s="157">
        <f>Factors!D73</f>
        <v>0.09911385075341374</v>
      </c>
      <c r="T27" s="158">
        <f>+C27*S27</f>
        <v>16672.733746037753</v>
      </c>
    </row>
    <row r="28" spans="1:20" ht="12.75">
      <c r="A28" s="9" t="s">
        <v>873</v>
      </c>
      <c r="B28" s="151"/>
      <c r="C28" s="156">
        <v>192468</v>
      </c>
      <c r="D28" s="155"/>
      <c r="E28" s="155"/>
      <c r="F28" s="155"/>
      <c r="G28" s="155"/>
      <c r="H28" s="161"/>
      <c r="I28" s="155"/>
      <c r="L28" s="153" t="s">
        <v>848</v>
      </c>
      <c r="M28" s="152"/>
      <c r="N28" s="155">
        <f t="shared" si="1"/>
        <v>0</v>
      </c>
      <c r="O28" s="155">
        <f t="shared" si="2"/>
        <v>0</v>
      </c>
      <c r="P28" s="155">
        <f t="shared" si="3"/>
        <v>192468</v>
      </c>
      <c r="R28" s="152" t="s">
        <v>770</v>
      </c>
      <c r="S28" s="157">
        <f>Factors!D73</f>
        <v>0.09911385075341374</v>
      </c>
      <c r="T28" s="158">
        <f>+C28*S28</f>
        <v>19076.244626808035</v>
      </c>
    </row>
    <row r="29" spans="1:20" ht="12.75">
      <c r="A29" s="9" t="s">
        <v>874</v>
      </c>
      <c r="B29" s="151"/>
      <c r="C29" s="156">
        <v>-1938739</v>
      </c>
      <c r="D29" s="155"/>
      <c r="E29" s="155"/>
      <c r="F29" s="155"/>
      <c r="G29" s="155"/>
      <c r="H29" s="161"/>
      <c r="I29" s="155"/>
      <c r="L29" s="153" t="s">
        <v>848</v>
      </c>
      <c r="M29" s="152"/>
      <c r="N29" s="155">
        <f t="shared" si="1"/>
        <v>0</v>
      </c>
      <c r="O29" s="155">
        <f t="shared" si="2"/>
        <v>0</v>
      </c>
      <c r="P29" s="155">
        <f t="shared" si="3"/>
        <v>-1938739</v>
      </c>
      <c r="R29" s="152" t="s">
        <v>770</v>
      </c>
      <c r="S29" s="157">
        <f>Factors!D73</f>
        <v>0.09911385075341374</v>
      </c>
      <c r="T29" s="158">
        <f>+C29*S29</f>
        <v>-192155.88789582258</v>
      </c>
    </row>
    <row r="30" spans="1:20" ht="12.75">
      <c r="A30" s="9" t="s">
        <v>875</v>
      </c>
      <c r="B30" s="151"/>
      <c r="C30" s="156">
        <v>-123244.65</v>
      </c>
      <c r="D30" s="155"/>
      <c r="E30" s="155"/>
      <c r="F30" s="155"/>
      <c r="G30" s="155"/>
      <c r="H30" s="161"/>
      <c r="I30" s="155"/>
      <c r="L30" s="153" t="s">
        <v>848</v>
      </c>
      <c r="M30" s="152"/>
      <c r="N30" s="155">
        <f t="shared" si="1"/>
        <v>0</v>
      </c>
      <c r="O30" s="155">
        <f t="shared" si="2"/>
        <v>0</v>
      </c>
      <c r="P30" s="155">
        <f t="shared" si="3"/>
        <v>-123244.65</v>
      </c>
      <c r="R30" s="152" t="s">
        <v>770</v>
      </c>
      <c r="S30" s="157">
        <f>Factors!D73</f>
        <v>0.09911385075341374</v>
      </c>
      <c r="T30" s="158">
        <f>+C30*S30</f>
        <v>-12215.251846256711</v>
      </c>
    </row>
    <row r="31" spans="1:20" ht="12.75">
      <c r="A31" s="9" t="s">
        <v>876</v>
      </c>
      <c r="B31" s="151"/>
      <c r="C31" s="162">
        <v>0.08999999974184902</v>
      </c>
      <c r="D31" s="155"/>
      <c r="E31" s="155"/>
      <c r="F31" s="155"/>
      <c r="G31" s="155"/>
      <c r="H31" s="155"/>
      <c r="I31" s="155"/>
      <c r="K31" s="153" t="s">
        <v>848</v>
      </c>
      <c r="M31" s="152"/>
      <c r="N31" s="159">
        <f t="shared" si="1"/>
        <v>0</v>
      </c>
      <c r="O31" s="159">
        <f t="shared" si="2"/>
        <v>0.08999999974184902</v>
      </c>
      <c r="P31" s="159">
        <f t="shared" si="3"/>
        <v>0</v>
      </c>
      <c r="T31" s="163">
        <f>+O31</f>
        <v>0.08999999974184902</v>
      </c>
    </row>
    <row r="32" spans="1:20" ht="13.5" thickBot="1">
      <c r="A32" s="164"/>
      <c r="B32" s="151"/>
      <c r="C32" s="165"/>
      <c r="D32" s="155"/>
      <c r="E32" s="155"/>
      <c r="F32" s="155"/>
      <c r="G32" s="155"/>
      <c r="H32" s="155"/>
      <c r="I32" s="155"/>
      <c r="M32" s="152"/>
      <c r="N32" s="155"/>
      <c r="O32" s="155"/>
      <c r="P32" s="155"/>
      <c r="T32" s="158"/>
    </row>
    <row r="33" spans="1:20" ht="13.5" thickBot="1">
      <c r="A33" s="146" t="s">
        <v>877</v>
      </c>
      <c r="B33" s="151"/>
      <c r="C33" s="165">
        <f>SUM(C4:C31)</f>
        <v>2241162.0900000003</v>
      </c>
      <c r="D33" s="155"/>
      <c r="E33" s="155">
        <f>SUM(E4:E31)</f>
        <v>4326766</v>
      </c>
      <c r="F33" s="155">
        <f>SUM(F4:F31)</f>
        <v>4326766</v>
      </c>
      <c r="G33" s="155">
        <f>SUM(G4:G31)</f>
        <v>4326766</v>
      </c>
      <c r="H33" s="155">
        <f>SUM(H4:H31)</f>
        <v>3954139.65</v>
      </c>
      <c r="I33" s="155"/>
      <c r="M33" s="152"/>
      <c r="N33" s="155">
        <f>SUM(N4:N31)</f>
        <v>1197517.65</v>
      </c>
      <c r="O33" s="155">
        <v>0</v>
      </c>
      <c r="P33" s="155">
        <f>SUM(P4:P31)</f>
        <v>1043644.35</v>
      </c>
      <c r="T33" s="166">
        <f>SUM(T5:T31)</f>
        <v>108463.38046898416</v>
      </c>
    </row>
    <row r="34" spans="1:16" ht="12.75">
      <c r="A34" s="167"/>
      <c r="B34" s="151"/>
      <c r="C34" s="155"/>
      <c r="D34" s="155"/>
      <c r="E34" s="155"/>
      <c r="G34" s="155"/>
      <c r="H34" s="155"/>
      <c r="I34" s="155"/>
      <c r="M34" s="152"/>
      <c r="N34" s="155"/>
      <c r="O34" s="155"/>
      <c r="P34" s="155"/>
    </row>
    <row r="35" spans="1:20" ht="12.75">
      <c r="A35" s="167"/>
      <c r="B35" s="151"/>
      <c r="C35" s="155"/>
      <c r="D35" s="155"/>
      <c r="E35" s="155"/>
      <c r="F35" s="155"/>
      <c r="G35" s="155"/>
      <c r="H35" s="155"/>
      <c r="I35" s="155"/>
      <c r="M35" s="152"/>
      <c r="N35" s="155"/>
      <c r="O35" s="155"/>
      <c r="P35" s="155">
        <f>+P33+O33+N33</f>
        <v>2241162</v>
      </c>
      <c r="R35" s="148" t="s">
        <v>878</v>
      </c>
      <c r="T35" s="168">
        <f>+T33/C33</f>
        <v>0.04839604460246075</v>
      </c>
    </row>
    <row r="36" ht="12.75">
      <c r="M36" s="152"/>
    </row>
    <row r="37" ht="12.75">
      <c r="M37" s="152"/>
    </row>
    <row r="38" spans="1:20" ht="12.75">
      <c r="A38" s="146" t="s">
        <v>879</v>
      </c>
      <c r="B38" s="147"/>
      <c r="C38" s="148"/>
      <c r="D38" s="148"/>
      <c r="E38" s="148"/>
      <c r="F38" s="148"/>
      <c r="G38" s="148"/>
      <c r="H38" s="148"/>
      <c r="I38" s="148"/>
      <c r="J38" s="147"/>
      <c r="K38" s="147"/>
      <c r="L38" s="147"/>
      <c r="M38" s="148"/>
      <c r="N38" s="148"/>
      <c r="O38" s="148"/>
      <c r="P38" s="148"/>
      <c r="Q38" s="148"/>
      <c r="R38" s="146" t="s">
        <v>840</v>
      </c>
      <c r="S38" s="147"/>
      <c r="T38" s="148"/>
    </row>
    <row r="39" spans="1:20" ht="12.75">
      <c r="A39" s="150"/>
      <c r="B39" s="150" t="s">
        <v>841</v>
      </c>
      <c r="C39" s="147" t="s">
        <v>842</v>
      </c>
      <c r="D39" s="147"/>
      <c r="E39" s="147" t="s">
        <v>842</v>
      </c>
      <c r="F39" s="147"/>
      <c r="G39" s="147"/>
      <c r="H39" s="147"/>
      <c r="I39" s="147"/>
      <c r="J39" s="150" t="s">
        <v>843</v>
      </c>
      <c r="K39" s="147" t="s">
        <v>844</v>
      </c>
      <c r="L39" s="150" t="s">
        <v>845</v>
      </c>
      <c r="M39" s="148"/>
      <c r="N39" s="150" t="s">
        <v>843</v>
      </c>
      <c r="O39" s="147" t="s">
        <v>844</v>
      </c>
      <c r="P39" s="150" t="s">
        <v>845</v>
      </c>
      <c r="Q39" s="148"/>
      <c r="R39" s="146" t="s">
        <v>799</v>
      </c>
      <c r="S39" s="147" t="s">
        <v>846</v>
      </c>
      <c r="T39" s="147" t="s">
        <v>844</v>
      </c>
    </row>
    <row r="40" spans="1:20" ht="12.75">
      <c r="A40" s="167"/>
      <c r="B40" s="151"/>
      <c r="C40" s="155"/>
      <c r="D40" s="155"/>
      <c r="E40" s="155"/>
      <c r="F40" s="155"/>
      <c r="G40" s="155"/>
      <c r="H40" s="155"/>
      <c r="I40" s="155"/>
      <c r="M40" s="152"/>
      <c r="N40" s="155"/>
      <c r="O40" s="155"/>
      <c r="P40" s="155"/>
      <c r="T40" s="158"/>
    </row>
    <row r="41" spans="1:20" ht="12.75">
      <c r="A41" s="9" t="s">
        <v>880</v>
      </c>
      <c r="B41" s="151"/>
      <c r="C41" s="169">
        <v>1185326.13</v>
      </c>
      <c r="D41" s="155"/>
      <c r="E41" s="155">
        <f>-361298+2014</f>
        <v>-359284</v>
      </c>
      <c r="F41" s="155">
        <f aca="true" t="shared" si="4" ref="F41:F50">+E41</f>
        <v>-359284</v>
      </c>
      <c r="G41" s="155">
        <f>+E41+16512-5968</f>
        <v>-348740</v>
      </c>
      <c r="H41" s="155"/>
      <c r="I41" s="155"/>
      <c r="J41" s="153" t="s">
        <v>848</v>
      </c>
      <c r="M41" s="152"/>
      <c r="N41" s="155">
        <f aca="true" t="shared" si="5" ref="N41:N77">IF(J41="x",C41,0)</f>
        <v>1185326.13</v>
      </c>
      <c r="O41" s="155">
        <f aca="true" t="shared" si="6" ref="O41:O77">IF(K41="x",C41,0)</f>
        <v>0</v>
      </c>
      <c r="P41" s="155">
        <f aca="true" t="shared" si="7" ref="P41:P77">IF(L41="x",C41,0)</f>
        <v>0</v>
      </c>
      <c r="S41" s="157"/>
      <c r="T41" s="158">
        <f aca="true" t="shared" si="8" ref="T41:T49">O41</f>
        <v>0</v>
      </c>
    </row>
    <row r="42" spans="1:20" ht="12.75">
      <c r="A42" s="9" t="s">
        <v>881</v>
      </c>
      <c r="B42" s="151"/>
      <c r="C42" s="169">
        <v>1522251.48</v>
      </c>
      <c r="D42" s="155"/>
      <c r="E42" s="155">
        <v>105548</v>
      </c>
      <c r="F42" s="155">
        <f t="shared" si="4"/>
        <v>105548</v>
      </c>
      <c r="G42" s="155">
        <f aca="true" t="shared" si="9" ref="G42:G50">+E42</f>
        <v>105548</v>
      </c>
      <c r="H42" s="155"/>
      <c r="I42" s="155"/>
      <c r="J42" s="153" t="s">
        <v>848</v>
      </c>
      <c r="M42" s="152"/>
      <c r="N42" s="155">
        <f t="shared" si="5"/>
        <v>1522251.48</v>
      </c>
      <c r="O42" s="155">
        <f t="shared" si="6"/>
        <v>0</v>
      </c>
      <c r="P42" s="155">
        <f t="shared" si="7"/>
        <v>0</v>
      </c>
      <c r="T42" s="158">
        <f t="shared" si="8"/>
        <v>0</v>
      </c>
    </row>
    <row r="43" spans="1:20" ht="12.75">
      <c r="A43" s="9" t="s">
        <v>882</v>
      </c>
      <c r="B43" s="151"/>
      <c r="C43" s="169">
        <v>368786</v>
      </c>
      <c r="D43" s="155"/>
      <c r="E43" s="155"/>
      <c r="F43" s="155">
        <f t="shared" si="4"/>
        <v>0</v>
      </c>
      <c r="G43" s="155">
        <f t="shared" si="9"/>
        <v>0</v>
      </c>
      <c r="H43" s="155"/>
      <c r="I43" s="155"/>
      <c r="J43" s="153" t="s">
        <v>848</v>
      </c>
      <c r="M43" s="152"/>
      <c r="N43" s="155">
        <f t="shared" si="5"/>
        <v>368786</v>
      </c>
      <c r="O43" s="155">
        <f t="shared" si="6"/>
        <v>0</v>
      </c>
      <c r="P43" s="155">
        <f t="shared" si="7"/>
        <v>0</v>
      </c>
      <c r="S43" s="157"/>
      <c r="T43" s="158">
        <f t="shared" si="8"/>
        <v>0</v>
      </c>
    </row>
    <row r="44" spans="1:20" ht="12.75">
      <c r="A44" s="9" t="s">
        <v>883</v>
      </c>
      <c r="B44" s="151"/>
      <c r="C44" s="169">
        <v>513903.77</v>
      </c>
      <c r="D44" s="155"/>
      <c r="E44" s="155">
        <v>24397</v>
      </c>
      <c r="F44" s="155">
        <f t="shared" si="4"/>
        <v>24397</v>
      </c>
      <c r="G44" s="155">
        <f t="shared" si="9"/>
        <v>24397</v>
      </c>
      <c r="H44" s="155"/>
      <c r="I44" s="155"/>
      <c r="J44" s="153" t="s">
        <v>848</v>
      </c>
      <c r="M44" s="152"/>
      <c r="N44" s="155">
        <f t="shared" si="5"/>
        <v>513903.77</v>
      </c>
      <c r="O44" s="155">
        <f t="shared" si="6"/>
        <v>0</v>
      </c>
      <c r="P44" s="155">
        <f t="shared" si="7"/>
        <v>0</v>
      </c>
      <c r="S44" s="157"/>
      <c r="T44" s="158">
        <f t="shared" si="8"/>
        <v>0</v>
      </c>
    </row>
    <row r="45" spans="1:20" ht="12.75">
      <c r="A45" s="9" t="s">
        <v>884</v>
      </c>
      <c r="B45" s="151"/>
      <c r="C45" s="169">
        <v>452492</v>
      </c>
      <c r="D45" s="155"/>
      <c r="E45" s="155">
        <v>413019</v>
      </c>
      <c r="F45" s="155">
        <f t="shared" si="4"/>
        <v>413019</v>
      </c>
      <c r="G45" s="155">
        <f t="shared" si="9"/>
        <v>413019</v>
      </c>
      <c r="H45" s="155"/>
      <c r="I45" s="155"/>
      <c r="J45" s="153" t="s">
        <v>848</v>
      </c>
      <c r="M45" s="152"/>
      <c r="N45" s="155">
        <f t="shared" si="5"/>
        <v>452492</v>
      </c>
      <c r="O45" s="155">
        <f t="shared" si="6"/>
        <v>0</v>
      </c>
      <c r="P45" s="155">
        <f t="shared" si="7"/>
        <v>0</v>
      </c>
      <c r="S45" s="157"/>
      <c r="T45" s="158">
        <f t="shared" si="8"/>
        <v>0</v>
      </c>
    </row>
    <row r="46" spans="1:20" ht="25.5">
      <c r="A46" s="170" t="s">
        <v>885</v>
      </c>
      <c r="B46" s="151"/>
      <c r="C46" s="169">
        <v>1021406.61</v>
      </c>
      <c r="D46" s="155"/>
      <c r="E46" s="155">
        <v>7456</v>
      </c>
      <c r="F46" s="155">
        <f t="shared" si="4"/>
        <v>7456</v>
      </c>
      <c r="G46" s="155">
        <f t="shared" si="9"/>
        <v>7456</v>
      </c>
      <c r="H46" s="155"/>
      <c r="I46" s="155"/>
      <c r="J46" s="153" t="s">
        <v>848</v>
      </c>
      <c r="M46" s="152"/>
      <c r="N46" s="155">
        <f t="shared" si="5"/>
        <v>1021406.61</v>
      </c>
      <c r="O46" s="155">
        <f t="shared" si="6"/>
        <v>0</v>
      </c>
      <c r="P46" s="155">
        <f t="shared" si="7"/>
        <v>0</v>
      </c>
      <c r="S46" s="157"/>
      <c r="T46" s="158">
        <f t="shared" si="8"/>
        <v>0</v>
      </c>
    </row>
    <row r="47" spans="1:20" ht="12.75">
      <c r="A47" s="9" t="s">
        <v>886</v>
      </c>
      <c r="B47" s="151"/>
      <c r="C47" s="169">
        <v>220175.24</v>
      </c>
      <c r="D47" s="155"/>
      <c r="E47" s="155">
        <v>2281</v>
      </c>
      <c r="F47" s="155">
        <f t="shared" si="4"/>
        <v>2281</v>
      </c>
      <c r="G47" s="155">
        <f t="shared" si="9"/>
        <v>2281</v>
      </c>
      <c r="H47" s="155"/>
      <c r="I47" s="155"/>
      <c r="J47" s="153" t="s">
        <v>848</v>
      </c>
      <c r="M47" s="152"/>
      <c r="N47" s="155">
        <f t="shared" si="5"/>
        <v>220175.24</v>
      </c>
      <c r="O47" s="155">
        <f t="shared" si="6"/>
        <v>0</v>
      </c>
      <c r="P47" s="155">
        <f t="shared" si="7"/>
        <v>0</v>
      </c>
      <c r="S47" s="157"/>
      <c r="T47" s="158">
        <f t="shared" si="8"/>
        <v>0</v>
      </c>
    </row>
    <row r="48" spans="1:20" ht="12.75">
      <c r="A48" s="9" t="s">
        <v>887</v>
      </c>
      <c r="B48"/>
      <c r="C48" s="171">
        <v>1345580.82</v>
      </c>
      <c r="D48" s="172"/>
      <c r="E48" s="155">
        <v>22046</v>
      </c>
      <c r="F48" s="155">
        <f t="shared" si="4"/>
        <v>22046</v>
      </c>
      <c r="G48" s="155">
        <f t="shared" si="9"/>
        <v>22046</v>
      </c>
      <c r="H48" s="155"/>
      <c r="I48" s="155"/>
      <c r="J48" s="153" t="s">
        <v>848</v>
      </c>
      <c r="M48" s="152"/>
      <c r="N48" s="155">
        <f t="shared" si="5"/>
        <v>1345580.82</v>
      </c>
      <c r="O48" s="155">
        <f t="shared" si="6"/>
        <v>0</v>
      </c>
      <c r="P48" s="155">
        <f t="shared" si="7"/>
        <v>0</v>
      </c>
      <c r="S48" s="157"/>
      <c r="T48" s="158">
        <f t="shared" si="8"/>
        <v>0</v>
      </c>
    </row>
    <row r="49" spans="1:20" ht="12.75">
      <c r="A49" s="167" t="s">
        <v>888</v>
      </c>
      <c r="B49" s="151"/>
      <c r="C49" s="169">
        <v>122095.14</v>
      </c>
      <c r="D49" s="155"/>
      <c r="E49" s="155"/>
      <c r="F49" s="155">
        <f t="shared" si="4"/>
        <v>0</v>
      </c>
      <c r="G49" s="155">
        <f t="shared" si="9"/>
        <v>0</v>
      </c>
      <c r="H49" s="155"/>
      <c r="I49" s="155"/>
      <c r="J49" s="153" t="s">
        <v>848</v>
      </c>
      <c r="M49" s="152"/>
      <c r="N49" s="155">
        <f t="shared" si="5"/>
        <v>122095.14</v>
      </c>
      <c r="O49" s="155">
        <f t="shared" si="6"/>
        <v>0</v>
      </c>
      <c r="P49" s="155">
        <f t="shared" si="7"/>
        <v>0</v>
      </c>
      <c r="S49" s="157"/>
      <c r="T49" s="158">
        <f t="shared" si="8"/>
        <v>0</v>
      </c>
    </row>
    <row r="50" spans="1:20" ht="12.75">
      <c r="A50" s="167" t="s">
        <v>889</v>
      </c>
      <c r="B50" s="151"/>
      <c r="C50" s="169">
        <v>48559</v>
      </c>
      <c r="D50" s="155"/>
      <c r="E50" s="155">
        <v>39350</v>
      </c>
      <c r="F50" s="155">
        <f t="shared" si="4"/>
        <v>39350</v>
      </c>
      <c r="G50" s="155">
        <f t="shared" si="9"/>
        <v>39350</v>
      </c>
      <c r="H50" s="155"/>
      <c r="I50" s="155"/>
      <c r="L50" s="153" t="s">
        <v>848</v>
      </c>
      <c r="M50" s="152"/>
      <c r="N50" s="155">
        <f t="shared" si="5"/>
        <v>0</v>
      </c>
      <c r="O50" s="155">
        <f t="shared" si="6"/>
        <v>0</v>
      </c>
      <c r="P50" s="155">
        <f t="shared" si="7"/>
        <v>48559</v>
      </c>
      <c r="R50" s="152" t="s">
        <v>777</v>
      </c>
      <c r="S50" s="157">
        <f>Factors!D54</f>
        <v>0.09510516111522671</v>
      </c>
      <c r="T50" s="158">
        <f aca="true" t="shared" si="10" ref="T50:T56">+C50*S50</f>
        <v>4618.211518594294</v>
      </c>
    </row>
    <row r="51" spans="1:20" ht="12.75">
      <c r="A51" s="167" t="s">
        <v>890</v>
      </c>
      <c r="B51" s="151"/>
      <c r="C51" s="169">
        <v>366613</v>
      </c>
      <c r="D51" s="155"/>
      <c r="E51" s="155">
        <v>526963</v>
      </c>
      <c r="F51" s="155">
        <f>+E51+552</f>
        <v>527515</v>
      </c>
      <c r="G51" s="155">
        <f>+E51+52</f>
        <v>527015</v>
      </c>
      <c r="H51" s="155"/>
      <c r="I51" s="155"/>
      <c r="L51" s="153" t="s">
        <v>848</v>
      </c>
      <c r="M51" s="152"/>
      <c r="N51" s="155">
        <f t="shared" si="5"/>
        <v>0</v>
      </c>
      <c r="O51" s="155">
        <f t="shared" si="6"/>
        <v>0</v>
      </c>
      <c r="P51" s="155">
        <f t="shared" si="7"/>
        <v>366613</v>
      </c>
      <c r="R51" s="152" t="s">
        <v>770</v>
      </c>
      <c r="S51" s="157">
        <f>Factors!D73</f>
        <v>0.09911385075341374</v>
      </c>
      <c r="T51" s="158">
        <f t="shared" si="10"/>
        <v>36336.42616626127</v>
      </c>
    </row>
    <row r="52" spans="1:20" ht="12.75">
      <c r="A52" s="167" t="s">
        <v>891</v>
      </c>
      <c r="B52" s="151"/>
      <c r="C52" s="169">
        <v>513935</v>
      </c>
      <c r="D52" s="155"/>
      <c r="E52" s="155">
        <v>984127</v>
      </c>
      <c r="F52" s="155">
        <f>+E52+3603</f>
        <v>987730</v>
      </c>
      <c r="G52" s="155">
        <f>+E52+34969</f>
        <v>1019096</v>
      </c>
      <c r="H52" s="155"/>
      <c r="I52" s="155"/>
      <c r="L52" s="153" t="s">
        <v>848</v>
      </c>
      <c r="M52" s="152"/>
      <c r="N52" s="155">
        <f t="shared" si="5"/>
        <v>0</v>
      </c>
      <c r="O52" s="155">
        <f t="shared" si="6"/>
        <v>0</v>
      </c>
      <c r="P52" s="155">
        <f t="shared" si="7"/>
        <v>513935</v>
      </c>
      <c r="R52" s="152" t="s">
        <v>777</v>
      </c>
      <c r="S52" s="157">
        <f>Factors!D54</f>
        <v>0.09510516111522671</v>
      </c>
      <c r="T52" s="158">
        <f t="shared" si="10"/>
        <v>48877.87097775404</v>
      </c>
    </row>
    <row r="53" spans="1:20" ht="12.75">
      <c r="A53" s="167" t="s">
        <v>892</v>
      </c>
      <c r="B53" s="151"/>
      <c r="C53" s="169">
        <v>41151.63</v>
      </c>
      <c r="D53" s="155"/>
      <c r="E53" s="155">
        <v>4517</v>
      </c>
      <c r="F53" s="155">
        <f>+E53</f>
        <v>4517</v>
      </c>
      <c r="G53" s="155">
        <f>+E53</f>
        <v>4517</v>
      </c>
      <c r="H53" s="155"/>
      <c r="I53" s="155"/>
      <c r="L53" s="153" t="s">
        <v>848</v>
      </c>
      <c r="M53" s="152"/>
      <c r="N53" s="155">
        <f t="shared" si="5"/>
        <v>0</v>
      </c>
      <c r="O53" s="155">
        <f t="shared" si="6"/>
        <v>0</v>
      </c>
      <c r="P53" s="155">
        <f t="shared" si="7"/>
        <v>41151.63</v>
      </c>
      <c r="R53" s="152" t="s">
        <v>770</v>
      </c>
      <c r="S53" s="157">
        <f>Factors!D73</f>
        <v>0.09911385075341374</v>
      </c>
      <c r="T53" s="158">
        <f t="shared" si="10"/>
        <v>4078.6965140797033</v>
      </c>
    </row>
    <row r="54" spans="1:20" ht="12.75">
      <c r="A54" s="167" t="s">
        <v>893</v>
      </c>
      <c r="B54" s="151"/>
      <c r="C54" s="169">
        <v>188830</v>
      </c>
      <c r="D54" s="155"/>
      <c r="E54" s="155">
        <v>55253</v>
      </c>
      <c r="F54" s="155">
        <f>+E54</f>
        <v>55253</v>
      </c>
      <c r="G54" s="155">
        <f>+E54</f>
        <v>55253</v>
      </c>
      <c r="H54" s="155"/>
      <c r="I54" s="155"/>
      <c r="L54" s="153" t="s">
        <v>848</v>
      </c>
      <c r="M54" s="152"/>
      <c r="N54" s="155">
        <f t="shared" si="5"/>
        <v>0</v>
      </c>
      <c r="O54" s="155">
        <f t="shared" si="6"/>
        <v>0</v>
      </c>
      <c r="P54" s="155">
        <f t="shared" si="7"/>
        <v>188830</v>
      </c>
      <c r="R54" s="152" t="s">
        <v>777</v>
      </c>
      <c r="S54" s="157">
        <f>Factors!D54</f>
        <v>0.09510516111522671</v>
      </c>
      <c r="T54" s="158">
        <f t="shared" si="10"/>
        <v>17958.70757338826</v>
      </c>
    </row>
    <row r="55" spans="1:20" ht="12.75">
      <c r="A55" s="167" t="s">
        <v>894</v>
      </c>
      <c r="B55" s="151"/>
      <c r="C55" s="169">
        <v>809</v>
      </c>
      <c r="D55" s="155"/>
      <c r="E55" s="155">
        <v>2008050</v>
      </c>
      <c r="F55" s="155">
        <f>+E55</f>
        <v>2008050</v>
      </c>
      <c r="G55" s="155">
        <f>+E55</f>
        <v>2008050</v>
      </c>
      <c r="H55" s="155"/>
      <c r="I55" s="155"/>
      <c r="L55" s="153" t="s">
        <v>848</v>
      </c>
      <c r="M55" s="152"/>
      <c r="N55" s="155">
        <f t="shared" si="5"/>
        <v>0</v>
      </c>
      <c r="O55" s="155">
        <f t="shared" si="6"/>
        <v>0</v>
      </c>
      <c r="P55" s="155">
        <f t="shared" si="7"/>
        <v>809</v>
      </c>
      <c r="R55" s="152" t="s">
        <v>770</v>
      </c>
      <c r="S55" s="157">
        <f>Factors!D73</f>
        <v>0.09911385075341374</v>
      </c>
      <c r="T55" s="158">
        <f t="shared" si="10"/>
        <v>80.18310525951172</v>
      </c>
    </row>
    <row r="56" spans="1:20" ht="12.75">
      <c r="A56" s="167" t="s">
        <v>895</v>
      </c>
      <c r="B56" s="151"/>
      <c r="C56" s="169">
        <v>-32424.53</v>
      </c>
      <c r="D56" s="155"/>
      <c r="E56" s="155">
        <v>7976</v>
      </c>
      <c r="F56" s="155">
        <f>+E56</f>
        <v>7976</v>
      </c>
      <c r="G56" s="155">
        <f>+E56</f>
        <v>7976</v>
      </c>
      <c r="H56" s="155"/>
      <c r="I56" s="155"/>
      <c r="L56" s="153" t="s">
        <v>848</v>
      </c>
      <c r="M56" s="152"/>
      <c r="N56" s="155">
        <f t="shared" si="5"/>
        <v>0</v>
      </c>
      <c r="O56" s="155">
        <f t="shared" si="6"/>
        <v>0</v>
      </c>
      <c r="P56" s="155">
        <f t="shared" si="7"/>
        <v>-32424.53</v>
      </c>
      <c r="R56" s="152" t="s">
        <v>770</v>
      </c>
      <c r="S56" s="157">
        <f>Factors!D73</f>
        <v>0.09911385075341374</v>
      </c>
      <c r="T56" s="158">
        <f t="shared" si="10"/>
        <v>-3213.720027169586</v>
      </c>
    </row>
    <row r="57" spans="1:20" ht="12.75">
      <c r="A57" s="167" t="s">
        <v>896</v>
      </c>
      <c r="B57" s="151"/>
      <c r="C57" s="169">
        <v>45330.42</v>
      </c>
      <c r="D57" s="155"/>
      <c r="E57" s="155">
        <v>1744013</v>
      </c>
      <c r="F57" s="155">
        <f>+E57-437</f>
        <v>1743576</v>
      </c>
      <c r="G57" s="155">
        <f>+E57-336</f>
        <v>1743677</v>
      </c>
      <c r="H57" s="155"/>
      <c r="I57" s="155"/>
      <c r="J57" s="153" t="s">
        <v>848</v>
      </c>
      <c r="M57" s="152"/>
      <c r="N57" s="155">
        <f t="shared" si="5"/>
        <v>45330.42</v>
      </c>
      <c r="O57" s="155">
        <f t="shared" si="6"/>
        <v>0</v>
      </c>
      <c r="P57" s="155">
        <f t="shared" si="7"/>
        <v>0</v>
      </c>
      <c r="T57" s="158">
        <f>O57</f>
        <v>0</v>
      </c>
    </row>
    <row r="58" spans="1:20" ht="12.75">
      <c r="A58" s="167" t="s">
        <v>897</v>
      </c>
      <c r="B58" s="151"/>
      <c r="C58" s="169">
        <v>177606.02</v>
      </c>
      <c r="D58" s="155"/>
      <c r="E58" s="155">
        <v>417632</v>
      </c>
      <c r="F58" s="155">
        <f>+E58+5660</f>
        <v>423292</v>
      </c>
      <c r="G58" s="155">
        <f>+E58+5660</f>
        <v>423292</v>
      </c>
      <c r="H58" s="155"/>
      <c r="I58" s="155"/>
      <c r="J58" s="153" t="s">
        <v>848</v>
      </c>
      <c r="M58" s="152"/>
      <c r="N58" s="155">
        <f t="shared" si="5"/>
        <v>177606.02</v>
      </c>
      <c r="O58" s="155">
        <f t="shared" si="6"/>
        <v>0</v>
      </c>
      <c r="P58" s="155">
        <f t="shared" si="7"/>
        <v>0</v>
      </c>
      <c r="T58" s="158">
        <f>O58</f>
        <v>0</v>
      </c>
    </row>
    <row r="59" spans="1:20" ht="12.75">
      <c r="A59" s="167" t="s">
        <v>898</v>
      </c>
      <c r="B59" s="151"/>
      <c r="C59" s="169">
        <v>83627.91</v>
      </c>
      <c r="D59" s="155"/>
      <c r="E59" s="155">
        <v>3774330</v>
      </c>
      <c r="F59" s="155">
        <f>+E59+19378</f>
        <v>3793708</v>
      </c>
      <c r="G59" s="155">
        <f>+E59+56485</f>
        <v>3830815</v>
      </c>
      <c r="H59" s="155"/>
      <c r="I59" s="155"/>
      <c r="J59" s="153" t="s">
        <v>848</v>
      </c>
      <c r="M59" s="152"/>
      <c r="N59" s="155">
        <f t="shared" si="5"/>
        <v>83627.91</v>
      </c>
      <c r="O59" s="155">
        <f t="shared" si="6"/>
        <v>0</v>
      </c>
      <c r="P59" s="155">
        <f t="shared" si="7"/>
        <v>0</v>
      </c>
      <c r="S59" s="157"/>
      <c r="T59" s="158">
        <f>O59</f>
        <v>0</v>
      </c>
    </row>
    <row r="60" spans="1:20" ht="12.75">
      <c r="A60" s="167" t="s">
        <v>899</v>
      </c>
      <c r="B60" s="151"/>
      <c r="C60" s="169">
        <v>-592934</v>
      </c>
      <c r="D60" s="155"/>
      <c r="E60" s="155">
        <v>-1628</v>
      </c>
      <c r="F60" s="155">
        <f>+E60</f>
        <v>-1628</v>
      </c>
      <c r="G60" s="155">
        <f>+E60</f>
        <v>-1628</v>
      </c>
      <c r="H60" s="155"/>
      <c r="I60" s="155"/>
      <c r="L60" s="153" t="s">
        <v>848</v>
      </c>
      <c r="M60" s="152"/>
      <c r="N60" s="155">
        <f t="shared" si="5"/>
        <v>0</v>
      </c>
      <c r="O60" s="155">
        <f t="shared" si="6"/>
        <v>0</v>
      </c>
      <c r="P60" s="155">
        <f t="shared" si="7"/>
        <v>-592934</v>
      </c>
      <c r="R60" s="152" t="s">
        <v>770</v>
      </c>
      <c r="S60" s="157">
        <f>Factors!D73</f>
        <v>0.09911385075341374</v>
      </c>
      <c r="T60" s="158">
        <f>+C60*S60</f>
        <v>-58767.97198262462</v>
      </c>
    </row>
    <row r="61" spans="1:20" ht="12.75">
      <c r="A61" s="167" t="s">
        <v>900</v>
      </c>
      <c r="B61" s="151"/>
      <c r="C61" s="169">
        <v>2149067.49</v>
      </c>
      <c r="D61" s="155"/>
      <c r="E61" s="155">
        <v>1196481</v>
      </c>
      <c r="F61" s="155">
        <f>+E61+11763</f>
        <v>1208244</v>
      </c>
      <c r="G61" s="155">
        <f>+E61+21751</f>
        <v>1218232</v>
      </c>
      <c r="H61" s="155"/>
      <c r="I61" s="155"/>
      <c r="L61" s="153" t="s">
        <v>848</v>
      </c>
      <c r="M61" s="152"/>
      <c r="N61" s="155">
        <f t="shared" si="5"/>
        <v>0</v>
      </c>
      <c r="O61" s="155">
        <f t="shared" si="6"/>
        <v>0</v>
      </c>
      <c r="P61" s="155">
        <f t="shared" si="7"/>
        <v>2149067.49</v>
      </c>
      <c r="R61" s="152" t="s">
        <v>770</v>
      </c>
      <c r="S61" s="157">
        <f>Factors!D73</f>
        <v>0.09911385075341374</v>
      </c>
      <c r="T61" s="158">
        <f>+C61*S61</f>
        <v>213002.35446287348</v>
      </c>
    </row>
    <row r="62" spans="1:20" ht="12.75">
      <c r="A62" s="167" t="s">
        <v>874</v>
      </c>
      <c r="B62" s="151"/>
      <c r="C62" s="169">
        <v>1107160</v>
      </c>
      <c r="D62" s="155"/>
      <c r="E62" s="155">
        <v>647836</v>
      </c>
      <c r="F62" s="155">
        <f>+E62+2106</f>
        <v>649942</v>
      </c>
      <c r="G62" s="155">
        <f>+E62+2907</f>
        <v>650743</v>
      </c>
      <c r="H62" s="155"/>
      <c r="I62" s="155"/>
      <c r="L62" s="153" t="s">
        <v>848</v>
      </c>
      <c r="M62" s="152"/>
      <c r="N62" s="155">
        <f t="shared" si="5"/>
        <v>0</v>
      </c>
      <c r="O62" s="155">
        <f t="shared" si="6"/>
        <v>0</v>
      </c>
      <c r="P62" s="155">
        <f t="shared" si="7"/>
        <v>1107160</v>
      </c>
      <c r="R62" s="152" t="s">
        <v>770</v>
      </c>
      <c r="S62" s="157">
        <f>Factors!D73</f>
        <v>0.09911385075341374</v>
      </c>
      <c r="T62" s="158">
        <f>+C62*S62</f>
        <v>109734.89100014955</v>
      </c>
    </row>
    <row r="63" spans="1:20" ht="12.75">
      <c r="A63" s="167" t="s">
        <v>875</v>
      </c>
      <c r="B63" s="151"/>
      <c r="C63" s="169">
        <v>1689900.65</v>
      </c>
      <c r="D63" s="155"/>
      <c r="E63" s="155">
        <v>44021</v>
      </c>
      <c r="F63" s="155">
        <f>+E63</f>
        <v>44021</v>
      </c>
      <c r="G63" s="155">
        <f>+E63</f>
        <v>44021</v>
      </c>
      <c r="H63" s="155"/>
      <c r="I63" s="155"/>
      <c r="L63" s="153" t="s">
        <v>848</v>
      </c>
      <c r="M63" s="152"/>
      <c r="N63" s="155">
        <f t="shared" si="5"/>
        <v>0</v>
      </c>
      <c r="O63" s="155">
        <f t="shared" si="6"/>
        <v>0</v>
      </c>
      <c r="P63" s="155">
        <f t="shared" si="7"/>
        <v>1689900.65</v>
      </c>
      <c r="R63" s="152" t="s">
        <v>770</v>
      </c>
      <c r="S63" s="157">
        <f>Factors!D73</f>
        <v>0.09911385075341374</v>
      </c>
      <c r="T63" s="158">
        <f>+C63*S63</f>
        <v>167492.56081219687</v>
      </c>
    </row>
    <row r="64" spans="1:20" ht="12.75">
      <c r="A64" s="167" t="s">
        <v>901</v>
      </c>
      <c r="B64" s="151"/>
      <c r="C64" s="169">
        <v>1749443</v>
      </c>
      <c r="D64" s="155"/>
      <c r="E64" s="155">
        <v>195585</v>
      </c>
      <c r="F64" s="155">
        <f>+E64+4077</f>
        <v>199662</v>
      </c>
      <c r="G64" s="155">
        <f>+E64+4077</f>
        <v>199662</v>
      </c>
      <c r="H64" s="155"/>
      <c r="I64" s="155"/>
      <c r="L64" s="153" t="s">
        <v>848</v>
      </c>
      <c r="M64" s="152"/>
      <c r="N64" s="155">
        <f t="shared" si="5"/>
        <v>0</v>
      </c>
      <c r="O64" s="155">
        <f t="shared" si="6"/>
        <v>0</v>
      </c>
      <c r="P64" s="155">
        <f t="shared" si="7"/>
        <v>1749443</v>
      </c>
      <c r="R64" s="152" t="s">
        <v>770</v>
      </c>
      <c r="S64" s="157">
        <f>Factors!D73</f>
        <v>0.09911385075341374</v>
      </c>
      <c r="T64" s="158">
        <f aca="true" t="shared" si="11" ref="T64:T69">+C64*S64</f>
        <v>173394.0324036044</v>
      </c>
    </row>
    <row r="65" spans="1:20" ht="12.75">
      <c r="A65" s="167" t="s">
        <v>902</v>
      </c>
      <c r="B65" s="151"/>
      <c r="C65" s="169">
        <v>1967</v>
      </c>
      <c r="D65" s="155"/>
      <c r="E65" s="155">
        <v>712015</v>
      </c>
      <c r="F65" s="155">
        <f>+E65</f>
        <v>712015</v>
      </c>
      <c r="G65" s="155">
        <f>+E65</f>
        <v>712015</v>
      </c>
      <c r="H65" s="155"/>
      <c r="I65" s="155"/>
      <c r="L65" s="153" t="s">
        <v>848</v>
      </c>
      <c r="M65" s="152"/>
      <c r="N65" s="155">
        <f t="shared" si="5"/>
        <v>0</v>
      </c>
      <c r="O65" s="155">
        <f t="shared" si="6"/>
        <v>0</v>
      </c>
      <c r="P65" s="155">
        <f t="shared" si="7"/>
        <v>1967</v>
      </c>
      <c r="R65" s="152" t="s">
        <v>770</v>
      </c>
      <c r="S65" s="157">
        <f>Factors!D73</f>
        <v>0.09911385075341374</v>
      </c>
      <c r="T65" s="158">
        <f t="shared" si="11"/>
        <v>194.9569444319648</v>
      </c>
    </row>
    <row r="66" spans="1:20" ht="12.75">
      <c r="A66" s="167" t="s">
        <v>903</v>
      </c>
      <c r="B66" s="151"/>
      <c r="C66" s="169">
        <v>268</v>
      </c>
      <c r="D66" s="155"/>
      <c r="E66" s="155">
        <v>1481188</v>
      </c>
      <c r="F66" s="155">
        <f>+E66+22261</f>
        <v>1503449</v>
      </c>
      <c r="G66" s="155">
        <f>+E66+23205</f>
        <v>1504393</v>
      </c>
      <c r="H66" s="155"/>
      <c r="I66" s="155"/>
      <c r="L66" s="153" t="s">
        <v>848</v>
      </c>
      <c r="M66" s="152"/>
      <c r="N66" s="155">
        <f t="shared" si="5"/>
        <v>0</v>
      </c>
      <c r="O66" s="155">
        <f t="shared" si="6"/>
        <v>0</v>
      </c>
      <c r="P66" s="155">
        <f t="shared" si="7"/>
        <v>268</v>
      </c>
      <c r="R66" s="152" t="s">
        <v>770</v>
      </c>
      <c r="S66" s="157">
        <f>Factors!D73</f>
        <v>0.09911385075341374</v>
      </c>
      <c r="T66" s="158">
        <f t="shared" si="11"/>
        <v>26.562512001914882</v>
      </c>
    </row>
    <row r="67" spans="1:20" ht="12.75">
      <c r="A67" s="167" t="s">
        <v>904</v>
      </c>
      <c r="B67" s="151"/>
      <c r="C67" s="169">
        <v>30620</v>
      </c>
      <c r="D67" s="155"/>
      <c r="E67" s="155">
        <v>959198</v>
      </c>
      <c r="F67" s="155">
        <f>+E67+4371</f>
        <v>963569</v>
      </c>
      <c r="G67" s="155">
        <f>+E67+7716</f>
        <v>966914</v>
      </c>
      <c r="H67" s="155"/>
      <c r="I67" s="155"/>
      <c r="L67" s="153" t="s">
        <v>848</v>
      </c>
      <c r="M67" s="152"/>
      <c r="N67" s="155">
        <f t="shared" si="5"/>
        <v>0</v>
      </c>
      <c r="O67" s="155">
        <f t="shared" si="6"/>
        <v>0</v>
      </c>
      <c r="P67" s="155">
        <f t="shared" si="7"/>
        <v>30620</v>
      </c>
      <c r="R67" s="152" t="s">
        <v>770</v>
      </c>
      <c r="S67" s="157">
        <f>Factors!D73</f>
        <v>0.09911385075341374</v>
      </c>
      <c r="T67" s="158">
        <f t="shared" si="11"/>
        <v>3034.8661100695285</v>
      </c>
    </row>
    <row r="68" spans="1:20" ht="12.75">
      <c r="A68" s="167" t="s">
        <v>905</v>
      </c>
      <c r="B68" s="151"/>
      <c r="C68" s="169">
        <v>39200</v>
      </c>
      <c r="D68" s="155"/>
      <c r="E68" s="155">
        <v>841932</v>
      </c>
      <c r="F68" s="155">
        <f>+E68</f>
        <v>841932</v>
      </c>
      <c r="G68" s="155">
        <f>+E68</f>
        <v>841932</v>
      </c>
      <c r="H68" s="155"/>
      <c r="I68" s="155"/>
      <c r="L68" s="153" t="s">
        <v>848</v>
      </c>
      <c r="M68" s="152"/>
      <c r="N68" s="155">
        <f t="shared" si="5"/>
        <v>0</v>
      </c>
      <c r="O68" s="155">
        <f t="shared" si="6"/>
        <v>0</v>
      </c>
      <c r="P68" s="155">
        <f t="shared" si="7"/>
        <v>39200</v>
      </c>
      <c r="R68" s="152" t="s">
        <v>770</v>
      </c>
      <c r="S68" s="157">
        <f>Factors!D73</f>
        <v>0.09911385075341374</v>
      </c>
      <c r="T68" s="158">
        <f t="shared" si="11"/>
        <v>3885.2629495338183</v>
      </c>
    </row>
    <row r="69" spans="1:20" ht="12.75">
      <c r="A69" s="167" t="s">
        <v>906</v>
      </c>
      <c r="B69" s="151"/>
      <c r="C69" s="169">
        <v>565066.02</v>
      </c>
      <c r="D69" s="155"/>
      <c r="E69" s="155">
        <v>-122536</v>
      </c>
      <c r="F69" s="155">
        <f>+E69</f>
        <v>-122536</v>
      </c>
      <c r="G69" s="155">
        <f>+E69</f>
        <v>-122536</v>
      </c>
      <c r="H69" s="155"/>
      <c r="I69" s="155"/>
      <c r="L69" s="153" t="s">
        <v>848</v>
      </c>
      <c r="M69" s="152"/>
      <c r="N69" s="155">
        <f t="shared" si="5"/>
        <v>0</v>
      </c>
      <c r="O69" s="155">
        <f t="shared" si="6"/>
        <v>0</v>
      </c>
      <c r="P69" s="155">
        <f t="shared" si="7"/>
        <v>565066.02</v>
      </c>
      <c r="R69" s="175" t="s">
        <v>770</v>
      </c>
      <c r="S69" s="176">
        <f>Factors!D73</f>
        <v>0.09911385075341374</v>
      </c>
      <c r="T69" s="177">
        <f t="shared" si="11"/>
        <v>56005.86917210551</v>
      </c>
    </row>
    <row r="70" spans="1:20" ht="12.75">
      <c r="A70" s="167" t="s">
        <v>907</v>
      </c>
      <c r="B70" s="151"/>
      <c r="C70" s="169">
        <v>7093</v>
      </c>
      <c r="D70" s="155"/>
      <c r="E70" s="155">
        <v>32797</v>
      </c>
      <c r="F70" s="155">
        <f>+E70</f>
        <v>32797</v>
      </c>
      <c r="G70" s="155">
        <f>+E70</f>
        <v>32797</v>
      </c>
      <c r="H70" s="155"/>
      <c r="I70" s="155"/>
      <c r="J70" s="153" t="s">
        <v>848</v>
      </c>
      <c r="M70" s="152"/>
      <c r="N70" s="155">
        <f t="shared" si="5"/>
        <v>7093</v>
      </c>
      <c r="O70" s="155">
        <f t="shared" si="6"/>
        <v>0</v>
      </c>
      <c r="P70" s="155">
        <f t="shared" si="7"/>
        <v>0</v>
      </c>
      <c r="S70" s="157"/>
      <c r="T70" s="158">
        <f>O70</f>
        <v>0</v>
      </c>
    </row>
    <row r="71" spans="1:20" ht="12.75">
      <c r="A71" s="167" t="s">
        <v>908</v>
      </c>
      <c r="B71" s="151"/>
      <c r="C71" s="169">
        <v>1846688.15</v>
      </c>
      <c r="D71" s="155"/>
      <c r="E71" s="155">
        <v>29892</v>
      </c>
      <c r="F71" s="155">
        <f>+E71</f>
        <v>29892</v>
      </c>
      <c r="G71" s="155">
        <f>+E71+10549</f>
        <v>40441</v>
      </c>
      <c r="H71" s="155"/>
      <c r="I71" s="155"/>
      <c r="J71" s="153" t="s">
        <v>848</v>
      </c>
      <c r="M71" s="152"/>
      <c r="N71" s="155">
        <f t="shared" si="5"/>
        <v>1846688.15</v>
      </c>
      <c r="O71" s="155">
        <f t="shared" si="6"/>
        <v>0</v>
      </c>
      <c r="P71" s="155">
        <f t="shared" si="7"/>
        <v>0</v>
      </c>
      <c r="T71" s="158">
        <f>O71</f>
        <v>0</v>
      </c>
    </row>
    <row r="72" spans="1:20" ht="12.75">
      <c r="A72" s="167" t="s">
        <v>909</v>
      </c>
      <c r="B72" s="151"/>
      <c r="C72" s="169">
        <v>90206.04</v>
      </c>
      <c r="D72" s="155"/>
      <c r="E72" s="155"/>
      <c r="F72" s="155"/>
      <c r="G72" s="155">
        <v>132296</v>
      </c>
      <c r="H72" s="155"/>
      <c r="I72" s="155"/>
      <c r="L72" s="153" t="s">
        <v>848</v>
      </c>
      <c r="M72" s="152"/>
      <c r="N72" s="155">
        <f t="shared" si="5"/>
        <v>0</v>
      </c>
      <c r="O72" s="155">
        <f t="shared" si="6"/>
        <v>0</v>
      </c>
      <c r="P72" s="155">
        <f t="shared" si="7"/>
        <v>90206.04</v>
      </c>
      <c r="R72" s="152" t="s">
        <v>777</v>
      </c>
      <c r="S72" s="157">
        <f>Factors!D54</f>
        <v>0.09510516111522671</v>
      </c>
      <c r="T72" s="158">
        <f>+C72*S72</f>
        <v>8579.059967766585</v>
      </c>
    </row>
    <row r="73" spans="1:20" ht="12.75">
      <c r="A73" s="167" t="s">
        <v>910</v>
      </c>
      <c r="B73" s="151"/>
      <c r="C73" s="169">
        <v>2069605.99</v>
      </c>
      <c r="D73" s="155"/>
      <c r="E73" s="155"/>
      <c r="F73" s="155"/>
      <c r="G73" s="155"/>
      <c r="H73" s="155"/>
      <c r="I73" s="155"/>
      <c r="J73" s="153" t="s">
        <v>848</v>
      </c>
      <c r="M73" s="152"/>
      <c r="N73" s="155">
        <f t="shared" si="5"/>
        <v>2069605.99</v>
      </c>
      <c r="O73" s="155">
        <f t="shared" si="6"/>
        <v>0</v>
      </c>
      <c r="P73" s="155">
        <f t="shared" si="7"/>
        <v>0</v>
      </c>
      <c r="S73" s="157"/>
      <c r="T73" s="158">
        <f>O73</f>
        <v>0</v>
      </c>
    </row>
    <row r="74" spans="1:20" ht="12.75">
      <c r="A74" s="167" t="s">
        <v>911</v>
      </c>
      <c r="B74" s="151"/>
      <c r="C74" s="169">
        <v>1096897.9</v>
      </c>
      <c r="D74" s="155"/>
      <c r="E74" s="155"/>
      <c r="F74" s="155"/>
      <c r="G74" s="155"/>
      <c r="H74" s="155"/>
      <c r="I74" s="155"/>
      <c r="J74" s="153" t="s">
        <v>848</v>
      </c>
      <c r="M74" s="152"/>
      <c r="N74" s="155">
        <f t="shared" si="5"/>
        <v>1096897.9</v>
      </c>
      <c r="O74" s="155">
        <f t="shared" si="6"/>
        <v>0</v>
      </c>
      <c r="P74" s="155">
        <f t="shared" si="7"/>
        <v>0</v>
      </c>
      <c r="S74" s="157"/>
      <c r="T74" s="158">
        <f>O74</f>
        <v>0</v>
      </c>
    </row>
    <row r="75" spans="1:20" ht="12.75">
      <c r="A75" s="167" t="s">
        <v>912</v>
      </c>
      <c r="B75" s="151"/>
      <c r="C75" s="169">
        <v>25975.9</v>
      </c>
      <c r="D75" s="155"/>
      <c r="E75" s="155"/>
      <c r="F75" s="155"/>
      <c r="G75" s="155"/>
      <c r="H75" s="155"/>
      <c r="I75" s="155"/>
      <c r="L75" s="153" t="s">
        <v>848</v>
      </c>
      <c r="M75" s="152"/>
      <c r="N75" s="155">
        <f t="shared" si="5"/>
        <v>0</v>
      </c>
      <c r="O75" s="155">
        <f t="shared" si="6"/>
        <v>0</v>
      </c>
      <c r="P75" s="155">
        <f t="shared" si="7"/>
        <v>25975.9</v>
      </c>
      <c r="R75" s="152" t="s">
        <v>913</v>
      </c>
      <c r="S75" s="157">
        <f>Factors!D36</f>
        <v>0.2563912009512485</v>
      </c>
      <c r="T75" s="158">
        <f>+C75*S75</f>
        <v>6659.992196789536</v>
      </c>
    </row>
    <row r="76" spans="1:20" ht="12.75">
      <c r="A76" s="167" t="s">
        <v>914</v>
      </c>
      <c r="B76" s="151"/>
      <c r="C76" s="169">
        <v>1544731.31</v>
      </c>
      <c r="D76" s="155"/>
      <c r="E76" s="155"/>
      <c r="F76" s="155"/>
      <c r="G76" s="155"/>
      <c r="H76" s="155"/>
      <c r="I76" s="155"/>
      <c r="L76" s="153" t="s">
        <v>848</v>
      </c>
      <c r="M76" s="152"/>
      <c r="N76" s="155">
        <f t="shared" si="5"/>
        <v>0</v>
      </c>
      <c r="O76" s="155">
        <f t="shared" si="6"/>
        <v>0</v>
      </c>
      <c r="P76" s="155">
        <f t="shared" si="7"/>
        <v>1544731.31</v>
      </c>
      <c r="R76" s="152" t="s">
        <v>770</v>
      </c>
      <c r="S76" s="157">
        <f>Factors!D73</f>
        <v>0.09911385075341374</v>
      </c>
      <c r="T76" s="158">
        <f>+C76*S76</f>
        <v>153104.2685134653</v>
      </c>
    </row>
    <row r="77" spans="1:20" ht="12.75">
      <c r="A77" s="167" t="s">
        <v>876</v>
      </c>
      <c r="B77" s="151"/>
      <c r="C77" s="173">
        <v>-211467.49</v>
      </c>
      <c r="D77" s="155"/>
      <c r="E77" s="155"/>
      <c r="F77" s="155"/>
      <c r="G77" s="155"/>
      <c r="H77" s="155"/>
      <c r="I77" s="155"/>
      <c r="K77" s="153" t="s">
        <v>848</v>
      </c>
      <c r="M77" s="152"/>
      <c r="N77" s="159">
        <f t="shared" si="5"/>
        <v>0</v>
      </c>
      <c r="O77" s="159">
        <f t="shared" si="6"/>
        <v>-211467.49</v>
      </c>
      <c r="P77" s="159">
        <f t="shared" si="7"/>
        <v>0</v>
      </c>
      <c r="S77" s="157"/>
      <c r="T77" s="163">
        <f>O77</f>
        <v>-211467.49</v>
      </c>
    </row>
    <row r="78" spans="3:16" ht="13.5" thickBot="1">
      <c r="C78" s="155"/>
      <c r="D78" s="155"/>
      <c r="E78" s="155"/>
      <c r="F78" s="155"/>
      <c r="G78" s="155"/>
      <c r="H78" s="155"/>
      <c r="I78" s="155"/>
      <c r="M78" s="152"/>
      <c r="N78" s="155"/>
      <c r="O78" s="155"/>
      <c r="P78" s="155"/>
    </row>
    <row r="79" spans="1:20" ht="13.5" thickBot="1">
      <c r="A79" s="146" t="s">
        <v>877</v>
      </c>
      <c r="C79" s="155">
        <f>SUM(C41:C77)</f>
        <v>21395543.599999994</v>
      </c>
      <c r="D79" s="155"/>
      <c r="E79" s="155">
        <f>SUM(E41:E78)</f>
        <v>15794455</v>
      </c>
      <c r="F79" s="155">
        <f>SUM(F41:F78)</f>
        <v>15867789</v>
      </c>
      <c r="G79" s="155">
        <f>SUM(G41:G78)</f>
        <v>16104330</v>
      </c>
      <c r="H79" s="155"/>
      <c r="I79" s="155"/>
      <c r="M79" s="152"/>
      <c r="N79" s="155">
        <f>SUM(N41:N77)</f>
        <v>12078866.58</v>
      </c>
      <c r="O79" s="155">
        <f>SUM(O41:O77)</f>
        <v>-211467.49</v>
      </c>
      <c r="P79" s="155">
        <f>SUM(P41:P78)</f>
        <v>9528144.51</v>
      </c>
      <c r="T79" s="174">
        <f>SUM(T41:T78)</f>
        <v>733615.5908905314</v>
      </c>
    </row>
    <row r="80" spans="3:19" ht="12.75">
      <c r="C80" s="158"/>
      <c r="D80" s="158"/>
      <c r="E80" s="158"/>
      <c r="F80" s="158">
        <f>+F79-E79</f>
        <v>73334</v>
      </c>
      <c r="G80" s="158">
        <f>+G79-E79</f>
        <v>309875</v>
      </c>
      <c r="H80" s="158"/>
      <c r="M80" s="152"/>
      <c r="S80" s="152"/>
    </row>
    <row r="81" spans="7:20" ht="12.75">
      <c r="G81" s="158">
        <f>+G80-309875</f>
        <v>0</v>
      </c>
      <c r="P81" s="158">
        <f>+P79+O79+N79</f>
        <v>21395543.6</v>
      </c>
      <c r="R81" s="148" t="s">
        <v>878</v>
      </c>
      <c r="T81" s="168">
        <f>+T79/C79</f>
        <v>0.03428824266425891</v>
      </c>
    </row>
    <row r="83" ht="12.75">
      <c r="T83" s="155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99"/>
  <sheetViews>
    <sheetView zoomScale="85" zoomScaleNormal="85" zoomScalePageLayoutView="0" workbookViewId="0" topLeftCell="D1">
      <pane xSplit="1" ySplit="7" topLeftCell="E195" activePane="bottomRight" state="frozen"/>
      <selection pane="topLeft" activeCell="D1" sqref="D1"/>
      <selection pane="topRight" activeCell="E1" sqref="E1"/>
      <selection pane="bottomLeft" activeCell="D5" sqref="D5"/>
      <selection pane="bottomRight" activeCell="E203" sqref="E203"/>
    </sheetView>
  </sheetViews>
  <sheetFormatPr defaultColWidth="9.140625" defaultRowHeight="12.75"/>
  <cols>
    <col min="1" max="1" width="39.140625" style="90" hidden="1" customWidth="1"/>
    <col min="2" max="2" width="8.28125" style="90" hidden="1" customWidth="1"/>
    <col min="3" max="3" width="17.7109375" style="90" hidden="1" customWidth="1"/>
    <col min="4" max="4" width="48.421875" style="90" bestFit="1" customWidth="1"/>
    <col min="5" max="17" width="12.00390625" style="92" bestFit="1" customWidth="1"/>
    <col min="18" max="16384" width="9.140625" style="92" customWidth="1"/>
  </cols>
  <sheetData>
    <row r="1" ht="12.75">
      <c r="D1" s="14" t="s">
        <v>749</v>
      </c>
    </row>
    <row r="2" ht="12.75">
      <c r="D2" s="14" t="s">
        <v>794</v>
      </c>
    </row>
    <row r="3" ht="12.75">
      <c r="D3" s="15" t="s">
        <v>385</v>
      </c>
    </row>
    <row r="4" spans="5:17" ht="11.25">
      <c r="E4" s="91" t="s">
        <v>824</v>
      </c>
      <c r="F4" s="91" t="s">
        <v>824</v>
      </c>
      <c r="G4" s="91" t="s">
        <v>824</v>
      </c>
      <c r="H4" s="91" t="s">
        <v>824</v>
      </c>
      <c r="I4" s="91" t="s">
        <v>825</v>
      </c>
      <c r="J4" s="91" t="s">
        <v>825</v>
      </c>
      <c r="K4" s="91" t="s">
        <v>825</v>
      </c>
      <c r="L4" s="91" t="s">
        <v>825</v>
      </c>
      <c r="M4" s="91" t="s">
        <v>825</v>
      </c>
      <c r="N4" s="91" t="s">
        <v>825</v>
      </c>
      <c r="O4" s="91" t="s">
        <v>825</v>
      </c>
      <c r="P4" s="91" t="s">
        <v>825</v>
      </c>
      <c r="Q4" s="91" t="s">
        <v>825</v>
      </c>
    </row>
    <row r="5" spans="5:17" ht="11.25">
      <c r="E5" s="91" t="s">
        <v>826</v>
      </c>
      <c r="F5" s="91" t="s">
        <v>826</v>
      </c>
      <c r="G5" s="91" t="s">
        <v>826</v>
      </c>
      <c r="H5" s="91" t="s">
        <v>826</v>
      </c>
      <c r="I5" s="91" t="s">
        <v>826</v>
      </c>
      <c r="J5" s="91" t="s">
        <v>826</v>
      </c>
      <c r="K5" s="91" t="s">
        <v>826</v>
      </c>
      <c r="L5" s="91" t="s">
        <v>826</v>
      </c>
      <c r="M5" s="91" t="s">
        <v>826</v>
      </c>
      <c r="N5" s="91" t="s">
        <v>826</v>
      </c>
      <c r="O5" s="91" t="s">
        <v>826</v>
      </c>
      <c r="P5" s="91" t="s">
        <v>826</v>
      </c>
      <c r="Q5" s="91" t="s">
        <v>826</v>
      </c>
    </row>
    <row r="6" spans="5:17" ht="11.25">
      <c r="E6" s="91" t="s">
        <v>827</v>
      </c>
      <c r="F6" s="91" t="s">
        <v>827</v>
      </c>
      <c r="G6" s="91" t="s">
        <v>827</v>
      </c>
      <c r="H6" s="91" t="s">
        <v>827</v>
      </c>
      <c r="I6" s="91" t="s">
        <v>827</v>
      </c>
      <c r="J6" s="91" t="s">
        <v>827</v>
      </c>
      <c r="K6" s="91" t="s">
        <v>827</v>
      </c>
      <c r="L6" s="91" t="s">
        <v>827</v>
      </c>
      <c r="M6" s="91" t="s">
        <v>827</v>
      </c>
      <c r="N6" s="91" t="s">
        <v>827</v>
      </c>
      <c r="O6" s="91" t="s">
        <v>827</v>
      </c>
      <c r="P6" s="91" t="s">
        <v>827</v>
      </c>
      <c r="Q6" s="91" t="s">
        <v>827</v>
      </c>
    </row>
    <row r="7" spans="1:17" ht="12" customHeight="1">
      <c r="A7" s="93" t="s">
        <v>828</v>
      </c>
      <c r="B7" s="93" t="s">
        <v>829</v>
      </c>
      <c r="C7" s="93" t="s">
        <v>830</v>
      </c>
      <c r="D7" s="93" t="s">
        <v>831</v>
      </c>
      <c r="E7" s="91" t="s">
        <v>832</v>
      </c>
      <c r="F7" s="91" t="s">
        <v>833</v>
      </c>
      <c r="G7" s="91" t="s">
        <v>834</v>
      </c>
      <c r="H7" s="91" t="s">
        <v>835</v>
      </c>
      <c r="I7" s="91" t="s">
        <v>836</v>
      </c>
      <c r="J7" s="91" t="s">
        <v>837</v>
      </c>
      <c r="K7" s="91" t="s">
        <v>838</v>
      </c>
      <c r="L7" s="91" t="s">
        <v>915</v>
      </c>
      <c r="M7" s="91" t="s">
        <v>916</v>
      </c>
      <c r="N7" s="91" t="s">
        <v>917</v>
      </c>
      <c r="O7" s="91" t="s">
        <v>918</v>
      </c>
      <c r="P7" s="91" t="s">
        <v>919</v>
      </c>
      <c r="Q7" s="91" t="s">
        <v>832</v>
      </c>
    </row>
    <row r="8" spans="1:17" ht="11.25">
      <c r="A8" s="93" t="s">
        <v>920</v>
      </c>
      <c r="B8" s="93" t="s">
        <v>921</v>
      </c>
      <c r="C8" s="93" t="s">
        <v>922</v>
      </c>
      <c r="D8" s="93" t="s">
        <v>923</v>
      </c>
      <c r="E8" s="94">
        <v>1852154249.2399998</v>
      </c>
      <c r="F8" s="94">
        <v>1855279821.8199997</v>
      </c>
      <c r="G8" s="94">
        <v>1854416333.8999996</v>
      </c>
      <c r="H8" s="94">
        <v>1857419959.7099996</v>
      </c>
      <c r="I8" s="94">
        <v>1858283269.62</v>
      </c>
      <c r="J8" s="94">
        <v>1864337027.3799999</v>
      </c>
      <c r="K8" s="94">
        <v>1871038922.8</v>
      </c>
      <c r="L8" s="94">
        <v>1881336540.56</v>
      </c>
      <c r="M8" s="94">
        <v>1886120951.6399999</v>
      </c>
      <c r="N8" s="94">
        <v>1891653640.12</v>
      </c>
      <c r="O8" s="94">
        <v>1902378450.04</v>
      </c>
      <c r="P8" s="94">
        <v>1906541395.32</v>
      </c>
      <c r="Q8" s="94">
        <v>1910270809.8999999</v>
      </c>
    </row>
    <row r="9" spans="1:17" ht="12" customHeight="1" collapsed="1">
      <c r="A9" s="93" t="s">
        <v>920</v>
      </c>
      <c r="B9" s="93" t="s">
        <v>921</v>
      </c>
      <c r="C9" s="93" t="s">
        <v>922</v>
      </c>
      <c r="D9" s="93" t="s">
        <v>924</v>
      </c>
      <c r="E9" s="94">
        <v>-2.255546860396862E-10</v>
      </c>
      <c r="F9" s="94">
        <v>-2.255546860396862E-10</v>
      </c>
      <c r="G9" s="94">
        <v>-2.255546860396862E-10</v>
      </c>
      <c r="H9" s="94">
        <v>-2.255546860396862E-10</v>
      </c>
      <c r="I9" s="94">
        <v>-5370.15</v>
      </c>
      <c r="J9" s="94">
        <v>-5370.15</v>
      </c>
      <c r="K9" s="94">
        <v>0</v>
      </c>
      <c r="L9" s="94">
        <v>0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</row>
    <row r="10" spans="1:17" ht="11.25">
      <c r="A10" s="93" t="s">
        <v>920</v>
      </c>
      <c r="B10" s="93" t="s">
        <v>921</v>
      </c>
      <c r="C10" s="93" t="s">
        <v>922</v>
      </c>
      <c r="D10" s="93" t="s">
        <v>925</v>
      </c>
      <c r="E10" s="94">
        <v>50705890.769999996</v>
      </c>
      <c r="F10" s="94">
        <v>55600065.06999999</v>
      </c>
      <c r="G10" s="94">
        <v>61573276.47999999</v>
      </c>
      <c r="H10" s="94">
        <v>71802841.96</v>
      </c>
      <c r="I10" s="94">
        <v>76525848.63</v>
      </c>
      <c r="J10" s="94">
        <v>78287606.08</v>
      </c>
      <c r="K10" s="94">
        <v>77922395.61</v>
      </c>
      <c r="L10" s="94">
        <v>74406476.74</v>
      </c>
      <c r="M10" s="94">
        <v>76617048.19999999</v>
      </c>
      <c r="N10" s="94">
        <v>79869591.49</v>
      </c>
      <c r="O10" s="94">
        <v>75798964.61</v>
      </c>
      <c r="P10" s="94">
        <v>80355537.1</v>
      </c>
      <c r="Q10" s="94">
        <v>85371698.13999999</v>
      </c>
    </row>
    <row r="11" spans="1:17" ht="11.25">
      <c r="A11" s="93" t="s">
        <v>920</v>
      </c>
      <c r="B11" s="93" t="s">
        <v>921</v>
      </c>
      <c r="C11" s="93" t="s">
        <v>922</v>
      </c>
      <c r="D11" s="93" t="s">
        <v>926</v>
      </c>
      <c r="E11" s="94">
        <v>-0.8</v>
      </c>
      <c r="F11" s="94">
        <v>-0.8</v>
      </c>
      <c r="G11" s="94">
        <v>-0.8</v>
      </c>
      <c r="H11" s="94">
        <v>-0.8</v>
      </c>
      <c r="I11" s="94">
        <v>-0.8</v>
      </c>
      <c r="J11" s="94">
        <v>-0.8</v>
      </c>
      <c r="K11" s="94">
        <v>-0.8</v>
      </c>
      <c r="L11" s="94">
        <v>-0.8</v>
      </c>
      <c r="M11" s="94">
        <v>-0.8</v>
      </c>
      <c r="N11" s="94">
        <v>-0.81</v>
      </c>
      <c r="O11" s="94">
        <v>-0.83</v>
      </c>
      <c r="P11" s="94">
        <v>-0.83</v>
      </c>
      <c r="Q11" s="94">
        <v>-0.83</v>
      </c>
    </row>
    <row r="12" spans="1:17" ht="11.25">
      <c r="A12" s="93" t="s">
        <v>920</v>
      </c>
      <c r="B12" s="93" t="s">
        <v>921</v>
      </c>
      <c r="C12" s="93" t="s">
        <v>922</v>
      </c>
      <c r="D12" s="93" t="s">
        <v>927</v>
      </c>
      <c r="E12" s="94">
        <v>23886672.74</v>
      </c>
      <c r="F12" s="94">
        <v>23087929.709999997</v>
      </c>
      <c r="G12" s="94">
        <v>24645709.919999998</v>
      </c>
      <c r="H12" s="94">
        <v>21402888.049999997</v>
      </c>
      <c r="I12" s="94">
        <v>22008344.47</v>
      </c>
      <c r="J12" s="94">
        <v>19115187.77</v>
      </c>
      <c r="K12" s="94">
        <v>18338786.720000003</v>
      </c>
      <c r="L12" s="94">
        <v>19409114.220000003</v>
      </c>
      <c r="M12" s="94">
        <v>19514398.290000003</v>
      </c>
      <c r="N12" s="94">
        <v>16645818.520000003</v>
      </c>
      <c r="O12" s="94">
        <v>18211487.530000005</v>
      </c>
      <c r="P12" s="94">
        <v>17039728.150000006</v>
      </c>
      <c r="Q12" s="94">
        <v>15211354.230000006</v>
      </c>
    </row>
    <row r="13" spans="1:17" ht="11.25">
      <c r="A13" s="93" t="s">
        <v>920</v>
      </c>
      <c r="B13" s="93" t="s">
        <v>921</v>
      </c>
      <c r="C13" s="93" t="s">
        <v>922</v>
      </c>
      <c r="D13" s="93" t="s">
        <v>928</v>
      </c>
      <c r="E13" s="94">
        <v>2133624.7</v>
      </c>
      <c r="F13" s="94">
        <v>2077870.16</v>
      </c>
      <c r="G13" s="94">
        <v>2400500.92</v>
      </c>
      <c r="H13" s="94">
        <v>2523304.37</v>
      </c>
      <c r="I13" s="94">
        <v>2641148.74</v>
      </c>
      <c r="J13" s="94">
        <v>2564975.49</v>
      </c>
      <c r="K13" s="94">
        <v>2596631.99</v>
      </c>
      <c r="L13" s="94">
        <v>2586477.23</v>
      </c>
      <c r="M13" s="94">
        <v>2623212.11</v>
      </c>
      <c r="N13" s="94">
        <v>2751042.5</v>
      </c>
      <c r="O13" s="94">
        <v>2828864.02</v>
      </c>
      <c r="P13" s="94">
        <v>3080518.9</v>
      </c>
      <c r="Q13" s="94">
        <v>3069653.39</v>
      </c>
    </row>
    <row r="14" spans="1:17" ht="11.25">
      <c r="A14" s="93" t="s">
        <v>920</v>
      </c>
      <c r="B14" s="93" t="s">
        <v>921</v>
      </c>
      <c r="C14" s="93" t="s">
        <v>922</v>
      </c>
      <c r="D14" s="93" t="s">
        <v>929</v>
      </c>
      <c r="E14" s="94">
        <v>-61001.02</v>
      </c>
      <c r="F14" s="94">
        <v>-58701.02</v>
      </c>
      <c r="G14" s="94">
        <v>-58701.02</v>
      </c>
      <c r="H14" s="94">
        <v>-58826.69</v>
      </c>
      <c r="I14" s="94">
        <v>-58806.1</v>
      </c>
      <c r="J14" s="94">
        <v>-67431.1</v>
      </c>
      <c r="K14" s="94">
        <v>-75079.82</v>
      </c>
      <c r="L14" s="94">
        <v>-75210.52</v>
      </c>
      <c r="M14" s="94">
        <v>-75737.77</v>
      </c>
      <c r="N14" s="94">
        <v>-74042.42</v>
      </c>
      <c r="O14" s="94">
        <v>-74042.42</v>
      </c>
      <c r="P14" s="94">
        <v>-74144.12</v>
      </c>
      <c r="Q14" s="94">
        <v>-74706.82</v>
      </c>
    </row>
    <row r="15" spans="1:17" ht="11.25">
      <c r="A15" s="93" t="s">
        <v>920</v>
      </c>
      <c r="B15" s="93" t="s">
        <v>921</v>
      </c>
      <c r="C15" s="93" t="s">
        <v>922</v>
      </c>
      <c r="D15" s="93" t="s">
        <v>930</v>
      </c>
      <c r="E15" s="94">
        <v>-676.4499999999991</v>
      </c>
      <c r="F15" s="94">
        <v>-676.4499999999991</v>
      </c>
      <c r="G15" s="94">
        <v>-676.4499999999991</v>
      </c>
      <c r="H15" s="94">
        <v>-6893.93</v>
      </c>
      <c r="I15" s="94">
        <v>-6995.68</v>
      </c>
      <c r="J15" s="94">
        <v>-16840.68</v>
      </c>
      <c r="K15" s="94">
        <v>-6995.68</v>
      </c>
      <c r="L15" s="94">
        <v>-6995.68</v>
      </c>
      <c r="M15" s="94">
        <v>-6893.93</v>
      </c>
      <c r="N15" s="94">
        <v>-6893.93</v>
      </c>
      <c r="O15" s="94">
        <v>-6893.930000000008</v>
      </c>
      <c r="P15" s="94">
        <v>-6893.93000000002</v>
      </c>
      <c r="Q15" s="94">
        <v>-6893.93000000002</v>
      </c>
    </row>
    <row r="16" spans="1:17" ht="11.25">
      <c r="A16" s="93" t="s">
        <v>920</v>
      </c>
      <c r="B16" s="93" t="s">
        <v>921</v>
      </c>
      <c r="C16" s="93" t="s">
        <v>922</v>
      </c>
      <c r="D16" s="93" t="s">
        <v>931</v>
      </c>
      <c r="E16" s="94">
        <v>693.74</v>
      </c>
      <c r="F16" s="94">
        <v>693.74</v>
      </c>
      <c r="G16" s="94">
        <v>693.74</v>
      </c>
      <c r="H16" s="94">
        <v>6911.22</v>
      </c>
      <c r="I16" s="94">
        <v>6911.22</v>
      </c>
      <c r="J16" s="94">
        <v>6911.22</v>
      </c>
      <c r="K16" s="94">
        <v>6911.22</v>
      </c>
      <c r="L16" s="94">
        <v>6911.22</v>
      </c>
      <c r="M16" s="94">
        <v>6911.22</v>
      </c>
      <c r="N16" s="94">
        <v>6911.22</v>
      </c>
      <c r="O16" s="94">
        <v>6911.22</v>
      </c>
      <c r="P16" s="94">
        <v>6911.22</v>
      </c>
      <c r="Q16" s="94">
        <v>6911.22</v>
      </c>
    </row>
    <row r="17" spans="1:17" ht="11.25">
      <c r="A17" s="93" t="s">
        <v>920</v>
      </c>
      <c r="B17" s="93" t="s">
        <v>921</v>
      </c>
      <c r="C17" s="93" t="s">
        <v>922</v>
      </c>
      <c r="D17" s="93" t="s">
        <v>932</v>
      </c>
      <c r="E17" s="94">
        <v>-737849200.1000001</v>
      </c>
      <c r="F17" s="94">
        <v>-742382296.6400001</v>
      </c>
      <c r="G17" s="94">
        <v>-744686387.7800001</v>
      </c>
      <c r="H17" s="94">
        <v>-749758452.6800001</v>
      </c>
      <c r="I17" s="94">
        <v>-755014375.56</v>
      </c>
      <c r="J17" s="94">
        <v>-759710479.39</v>
      </c>
      <c r="K17" s="94">
        <v>-764741213.3</v>
      </c>
      <c r="L17" s="94">
        <v>-769511144.8599999</v>
      </c>
      <c r="M17" s="94">
        <v>-774381380.5799999</v>
      </c>
      <c r="N17" s="94">
        <v>-779083139.81</v>
      </c>
      <c r="O17" s="94">
        <v>-783743295.3299999</v>
      </c>
      <c r="P17" s="94">
        <v>-788807933.3</v>
      </c>
      <c r="Q17" s="94">
        <v>-793467160.77</v>
      </c>
    </row>
    <row r="18" spans="1:17" ht="11.25">
      <c r="A18" s="93" t="s">
        <v>920</v>
      </c>
      <c r="B18" s="93" t="s">
        <v>921</v>
      </c>
      <c r="C18" s="93" t="s">
        <v>922</v>
      </c>
      <c r="D18" s="93" t="s">
        <v>933</v>
      </c>
      <c r="E18" s="94">
        <v>-10416477.489999998</v>
      </c>
      <c r="F18" s="94">
        <v>-10557128.139999999</v>
      </c>
      <c r="G18" s="94">
        <v>-10697858.28</v>
      </c>
      <c r="H18" s="94">
        <v>-10751942.85</v>
      </c>
      <c r="I18" s="94">
        <v>-10892609.75</v>
      </c>
      <c r="J18" s="94">
        <v>-11033367.44</v>
      </c>
      <c r="K18" s="94">
        <v>-11075164.15</v>
      </c>
      <c r="L18" s="94">
        <v>-11215145.63</v>
      </c>
      <c r="M18" s="94">
        <v>-11174986.290000001</v>
      </c>
      <c r="N18" s="94">
        <v>-11254574.38</v>
      </c>
      <c r="O18" s="94">
        <v>-11310184.64</v>
      </c>
      <c r="P18" s="94">
        <v>-11404346.66</v>
      </c>
      <c r="Q18" s="94">
        <v>-11355025.38</v>
      </c>
    </row>
    <row r="19" spans="1:17" ht="11.25">
      <c r="A19" s="93" t="s">
        <v>920</v>
      </c>
      <c r="B19" s="93" t="s">
        <v>921</v>
      </c>
      <c r="C19" s="93" t="s">
        <v>922</v>
      </c>
      <c r="D19" s="93" t="s">
        <v>934</v>
      </c>
      <c r="E19" s="94">
        <v>-3504620.92</v>
      </c>
      <c r="F19" s="94">
        <v>-3543202.4</v>
      </c>
      <c r="G19" s="94">
        <v>-3582165.83</v>
      </c>
      <c r="H19" s="94">
        <v>-3469371.21</v>
      </c>
      <c r="I19" s="94">
        <v>-3508119.81</v>
      </c>
      <c r="J19" s="94">
        <v>-3546873.21</v>
      </c>
      <c r="K19" s="94">
        <v>-3598933.9</v>
      </c>
      <c r="L19" s="94">
        <v>-3638031.43</v>
      </c>
      <c r="M19" s="94">
        <v>-3652583.9</v>
      </c>
      <c r="N19" s="94">
        <v>-3693042.16</v>
      </c>
      <c r="O19" s="94">
        <v>-3681777.33</v>
      </c>
      <c r="P19" s="94">
        <v>-3722887.76</v>
      </c>
      <c r="Q19" s="94">
        <v>-3719435.64</v>
      </c>
    </row>
    <row r="20" spans="1:17" ht="11.25">
      <c r="A20" s="93" t="s">
        <v>920</v>
      </c>
      <c r="B20" s="93" t="s">
        <v>921</v>
      </c>
      <c r="C20" s="93" t="s">
        <v>922</v>
      </c>
      <c r="D20" s="95" t="s">
        <v>935</v>
      </c>
      <c r="E20" s="96">
        <v>6737548.78</v>
      </c>
      <c r="F20" s="96">
        <v>6737548.78</v>
      </c>
      <c r="G20" s="96">
        <v>6737548.78</v>
      </c>
      <c r="H20" s="96">
        <v>6737548.78</v>
      </c>
      <c r="I20" s="96">
        <v>6737548.78</v>
      </c>
      <c r="J20" s="96">
        <v>6737548.78</v>
      </c>
      <c r="K20" s="96">
        <v>6737548.78</v>
      </c>
      <c r="L20" s="96">
        <v>6737548.78</v>
      </c>
      <c r="M20" s="96">
        <v>6737548.78</v>
      </c>
      <c r="N20" s="96">
        <v>6737548.78</v>
      </c>
      <c r="O20" s="96">
        <v>6737548.78</v>
      </c>
      <c r="P20" s="96">
        <v>6737548.78</v>
      </c>
      <c r="Q20" s="96">
        <v>6737548.78</v>
      </c>
    </row>
    <row r="21" spans="1:17" ht="11.25">
      <c r="A21" s="93" t="s">
        <v>920</v>
      </c>
      <c r="B21" s="93" t="s">
        <v>921</v>
      </c>
      <c r="C21" s="93" t="s">
        <v>922</v>
      </c>
      <c r="D21" s="95" t="s">
        <v>936</v>
      </c>
      <c r="E21" s="96">
        <v>1201123.6</v>
      </c>
      <c r="F21" s="96">
        <v>1201123.6</v>
      </c>
      <c r="G21" s="96">
        <v>1201123.6</v>
      </c>
      <c r="H21" s="96">
        <v>1201123.6</v>
      </c>
      <c r="I21" s="96">
        <v>1201123.6</v>
      </c>
      <c r="J21" s="96">
        <v>1201123.6</v>
      </c>
      <c r="K21" s="96">
        <v>1201123.6</v>
      </c>
      <c r="L21" s="96">
        <v>1201123.6</v>
      </c>
      <c r="M21" s="96">
        <v>1201123.6</v>
      </c>
      <c r="N21" s="96">
        <v>1201123.6</v>
      </c>
      <c r="O21" s="96">
        <v>1201123.6</v>
      </c>
      <c r="P21" s="96">
        <v>1201123.6</v>
      </c>
      <c r="Q21" s="96">
        <v>1201123.6</v>
      </c>
    </row>
    <row r="22" spans="1:17" ht="11.25">
      <c r="A22" s="93" t="s">
        <v>920</v>
      </c>
      <c r="B22" s="93" t="s">
        <v>921</v>
      </c>
      <c r="C22" s="93" t="s">
        <v>922</v>
      </c>
      <c r="D22" s="95" t="s">
        <v>937</v>
      </c>
      <c r="E22" s="96">
        <v>1047338.31</v>
      </c>
      <c r="F22" s="96">
        <v>1047338.31</v>
      </c>
      <c r="G22" s="96">
        <v>1047338.31</v>
      </c>
      <c r="H22" s="96">
        <v>1047338.31</v>
      </c>
      <c r="I22" s="96">
        <v>1047338.31</v>
      </c>
      <c r="J22" s="96">
        <v>1047338.31</v>
      </c>
      <c r="K22" s="96">
        <v>1047338.31</v>
      </c>
      <c r="L22" s="96">
        <v>1047338.31</v>
      </c>
      <c r="M22" s="96">
        <v>1047338.31</v>
      </c>
      <c r="N22" s="96">
        <v>1047338.31</v>
      </c>
      <c r="O22" s="96">
        <v>1047338.31</v>
      </c>
      <c r="P22" s="96">
        <v>1047338.31</v>
      </c>
      <c r="Q22" s="96">
        <v>1047338.31</v>
      </c>
    </row>
    <row r="23" spans="1:17" ht="11.25">
      <c r="A23" s="93" t="s">
        <v>920</v>
      </c>
      <c r="B23" s="93" t="s">
        <v>921</v>
      </c>
      <c r="C23" s="93" t="s">
        <v>922</v>
      </c>
      <c r="D23" s="95" t="s">
        <v>938</v>
      </c>
      <c r="E23" s="96">
        <v>87762.31</v>
      </c>
      <c r="F23" s="96">
        <v>78136.45</v>
      </c>
      <c r="G23" s="96">
        <v>70537.16</v>
      </c>
      <c r="H23" s="96">
        <v>64774.11</v>
      </c>
      <c r="I23" s="96">
        <v>100127.83</v>
      </c>
      <c r="J23" s="96">
        <v>95416.42</v>
      </c>
      <c r="K23" s="96">
        <v>90027.22</v>
      </c>
      <c r="L23" s="96">
        <v>84549.07</v>
      </c>
      <c r="M23" s="96">
        <v>78729.85</v>
      </c>
      <c r="N23" s="96">
        <v>73443.97</v>
      </c>
      <c r="O23" s="96">
        <v>67319.8</v>
      </c>
      <c r="P23" s="96">
        <v>61038.47</v>
      </c>
      <c r="Q23" s="96">
        <v>56304.99</v>
      </c>
    </row>
    <row r="24" spans="1:17" ht="11.25">
      <c r="A24" s="93" t="s">
        <v>920</v>
      </c>
      <c r="B24" s="93" t="s">
        <v>921</v>
      </c>
      <c r="C24" s="93" t="s">
        <v>922</v>
      </c>
      <c r="D24" s="95" t="s">
        <v>939</v>
      </c>
      <c r="E24" s="96">
        <v>3076191</v>
      </c>
      <c r="F24" s="96">
        <v>3076191</v>
      </c>
      <c r="G24" s="96">
        <v>3076191</v>
      </c>
      <c r="H24" s="96">
        <v>3076191</v>
      </c>
      <c r="I24" s="96">
        <v>3076191</v>
      </c>
      <c r="J24" s="96">
        <v>3076191</v>
      </c>
      <c r="K24" s="96">
        <v>3076191</v>
      </c>
      <c r="L24" s="96">
        <v>3076191</v>
      </c>
      <c r="M24" s="96">
        <v>3076191</v>
      </c>
      <c r="N24" s="96">
        <v>3076191</v>
      </c>
      <c r="O24" s="96">
        <v>3076191</v>
      </c>
      <c r="P24" s="96">
        <v>3076191</v>
      </c>
      <c r="Q24" s="96">
        <v>3076191</v>
      </c>
    </row>
    <row r="25" spans="1:17" ht="11.25">
      <c r="A25" s="93" t="s">
        <v>920</v>
      </c>
      <c r="B25" s="93" t="s">
        <v>921</v>
      </c>
      <c r="C25" s="93" t="s">
        <v>922</v>
      </c>
      <c r="D25" s="95" t="s">
        <v>940</v>
      </c>
      <c r="E25" s="97" t="s">
        <v>941</v>
      </c>
      <c r="F25" s="97" t="s">
        <v>941</v>
      </c>
      <c r="G25" s="97" t="s">
        <v>941</v>
      </c>
      <c r="H25" s="97" t="s">
        <v>941</v>
      </c>
      <c r="I25" s="97" t="s">
        <v>941</v>
      </c>
      <c r="J25" s="97" t="s">
        <v>941</v>
      </c>
      <c r="K25" s="96">
        <v>1463742.92</v>
      </c>
      <c r="L25" s="96">
        <v>1463742.92</v>
      </c>
      <c r="M25" s="96">
        <v>1463742.92</v>
      </c>
      <c r="N25" s="96">
        <v>1463742.92</v>
      </c>
      <c r="O25" s="96">
        <v>1463742.92</v>
      </c>
      <c r="P25" s="96">
        <v>1463742.92</v>
      </c>
      <c r="Q25" s="96">
        <v>1463742.92</v>
      </c>
    </row>
    <row r="26" spans="1:17" ht="11.25">
      <c r="A26" s="93" t="s">
        <v>920</v>
      </c>
      <c r="B26" s="93" t="s">
        <v>921</v>
      </c>
      <c r="C26" s="93" t="s">
        <v>922</v>
      </c>
      <c r="D26" s="95" t="s">
        <v>942</v>
      </c>
      <c r="E26" s="96">
        <v>283621</v>
      </c>
      <c r="F26" s="96">
        <v>283621</v>
      </c>
      <c r="G26" s="96">
        <v>283621</v>
      </c>
      <c r="H26" s="96">
        <v>283621</v>
      </c>
      <c r="I26" s="96">
        <v>283621</v>
      </c>
      <c r="J26" s="96">
        <v>283621</v>
      </c>
      <c r="K26" s="96">
        <v>283621</v>
      </c>
      <c r="L26" s="96">
        <v>283621</v>
      </c>
      <c r="M26" s="96">
        <v>283621</v>
      </c>
      <c r="N26" s="96">
        <v>283621</v>
      </c>
      <c r="O26" s="96">
        <v>283621</v>
      </c>
      <c r="P26" s="96">
        <v>283621</v>
      </c>
      <c r="Q26" s="96">
        <v>283621</v>
      </c>
    </row>
    <row r="27" spans="1:17" ht="11.25">
      <c r="A27" s="93" t="s">
        <v>920</v>
      </c>
      <c r="B27" s="93" t="s">
        <v>921</v>
      </c>
      <c r="C27" s="93" t="s">
        <v>922</v>
      </c>
      <c r="D27" s="95" t="s">
        <v>943</v>
      </c>
      <c r="E27" s="96">
        <v>470157.91</v>
      </c>
      <c r="F27" s="96">
        <v>458703.03</v>
      </c>
      <c r="G27" s="96">
        <v>446496.43</v>
      </c>
      <c r="H27" s="96">
        <v>439586.8</v>
      </c>
      <c r="I27" s="96">
        <v>451262.19</v>
      </c>
      <c r="J27" s="96">
        <v>445449.2</v>
      </c>
      <c r="K27" s="96">
        <v>438961.81</v>
      </c>
      <c r="L27" s="96">
        <v>428088.94</v>
      </c>
      <c r="M27" s="96">
        <v>414007.57</v>
      </c>
      <c r="N27" s="96">
        <v>407806.04</v>
      </c>
      <c r="O27" s="96">
        <v>399389.31</v>
      </c>
      <c r="P27" s="96">
        <v>391143.39</v>
      </c>
      <c r="Q27" s="96">
        <v>385839.79</v>
      </c>
    </row>
    <row r="28" spans="1:17" ht="11.25">
      <c r="A28" s="93" t="s">
        <v>920</v>
      </c>
      <c r="B28" s="93" t="s">
        <v>921</v>
      </c>
      <c r="C28" s="93" t="s">
        <v>922</v>
      </c>
      <c r="D28" s="93" t="s">
        <v>944</v>
      </c>
      <c r="E28" s="94">
        <v>1955617.26</v>
      </c>
      <c r="F28" s="94">
        <v>1955617.26</v>
      </c>
      <c r="G28" s="94">
        <v>1955617.26</v>
      </c>
      <c r="H28" s="94">
        <v>1955617.26</v>
      </c>
      <c r="I28" s="94">
        <v>1955617.26</v>
      </c>
      <c r="J28" s="94">
        <v>1955617.26</v>
      </c>
      <c r="K28" s="94">
        <v>1955617.26</v>
      </c>
      <c r="L28" s="94">
        <v>1955617.26</v>
      </c>
      <c r="M28" s="94">
        <v>1955617.26</v>
      </c>
      <c r="N28" s="94">
        <v>1955617.26</v>
      </c>
      <c r="O28" s="94">
        <v>1955617.26</v>
      </c>
      <c r="P28" s="94">
        <v>1955617.26</v>
      </c>
      <c r="Q28" s="94">
        <v>1955617.26</v>
      </c>
    </row>
    <row r="29" spans="1:17" ht="11.25">
      <c r="A29" s="93" t="s">
        <v>920</v>
      </c>
      <c r="B29" s="93" t="s">
        <v>921</v>
      </c>
      <c r="C29" s="93" t="s">
        <v>922</v>
      </c>
      <c r="D29" s="93" t="s">
        <v>945</v>
      </c>
      <c r="E29" s="94">
        <v>125101.86</v>
      </c>
      <c r="F29" s="94">
        <v>125101.86</v>
      </c>
      <c r="G29" s="94">
        <v>125101.86</v>
      </c>
      <c r="H29" s="94">
        <v>125101.86</v>
      </c>
      <c r="I29" s="94">
        <v>125101.86</v>
      </c>
      <c r="J29" s="94">
        <v>125101.86</v>
      </c>
      <c r="K29" s="94">
        <v>125101.86</v>
      </c>
      <c r="L29" s="94">
        <v>125101.86</v>
      </c>
      <c r="M29" s="94">
        <v>125101.86</v>
      </c>
      <c r="N29" s="94">
        <v>125101.86</v>
      </c>
      <c r="O29" s="94">
        <v>125101.86</v>
      </c>
      <c r="P29" s="94">
        <v>125101.86</v>
      </c>
      <c r="Q29" s="94">
        <v>125101.86</v>
      </c>
    </row>
    <row r="30" spans="1:17" ht="11.25">
      <c r="A30" s="93" t="s">
        <v>920</v>
      </c>
      <c r="B30" s="93" t="s">
        <v>921</v>
      </c>
      <c r="C30" s="93" t="s">
        <v>922</v>
      </c>
      <c r="D30" s="93" t="s">
        <v>946</v>
      </c>
      <c r="E30" s="94">
        <v>2201485</v>
      </c>
      <c r="F30" s="94">
        <v>2201485</v>
      </c>
      <c r="G30" s="94">
        <v>2201485</v>
      </c>
      <c r="H30" s="94">
        <v>2201485</v>
      </c>
      <c r="I30" s="94">
        <v>2201485</v>
      </c>
      <c r="J30" s="94">
        <v>2201485</v>
      </c>
      <c r="K30" s="94">
        <v>2201485</v>
      </c>
      <c r="L30" s="94">
        <v>2201485</v>
      </c>
      <c r="M30" s="94">
        <v>2201485</v>
      </c>
      <c r="N30" s="94">
        <v>2201485</v>
      </c>
      <c r="O30" s="94">
        <v>2201485</v>
      </c>
      <c r="P30" s="94">
        <v>2201485</v>
      </c>
      <c r="Q30" s="94">
        <v>2201485</v>
      </c>
    </row>
    <row r="31" spans="1:17" ht="11.25">
      <c r="A31" s="93" t="s">
        <v>920</v>
      </c>
      <c r="B31" s="93" t="s">
        <v>921</v>
      </c>
      <c r="C31" s="93" t="s">
        <v>922</v>
      </c>
      <c r="D31" s="93" t="s">
        <v>947</v>
      </c>
      <c r="E31" s="94">
        <v>7142</v>
      </c>
      <c r="F31" s="94">
        <v>7142</v>
      </c>
      <c r="G31" s="94">
        <v>7142</v>
      </c>
      <c r="H31" s="94">
        <v>7142</v>
      </c>
      <c r="I31" s="94">
        <v>7142</v>
      </c>
      <c r="J31" s="94">
        <v>7142</v>
      </c>
      <c r="K31" s="94">
        <v>7142</v>
      </c>
      <c r="L31" s="94">
        <v>8855.49</v>
      </c>
      <c r="M31" s="94">
        <v>7142</v>
      </c>
      <c r="N31" s="94">
        <v>7142</v>
      </c>
      <c r="O31" s="94">
        <v>7142</v>
      </c>
      <c r="P31" s="94">
        <v>7142</v>
      </c>
      <c r="Q31" s="94">
        <v>7142</v>
      </c>
    </row>
    <row r="32" spans="1:17" ht="11.25">
      <c r="A32" s="93" t="s">
        <v>920</v>
      </c>
      <c r="B32" s="93" t="s">
        <v>921</v>
      </c>
      <c r="C32" s="93" t="s">
        <v>922</v>
      </c>
      <c r="D32" s="93" t="s">
        <v>948</v>
      </c>
      <c r="E32" s="94">
        <v>34629656.55000001</v>
      </c>
      <c r="F32" s="94">
        <v>34639211.000000015</v>
      </c>
      <c r="G32" s="94">
        <v>34646104.95000002</v>
      </c>
      <c r="H32" s="94">
        <v>34652059.890000015</v>
      </c>
      <c r="I32" s="94">
        <v>34635251.410000004</v>
      </c>
      <c r="J32" s="94">
        <v>34637535.120000005</v>
      </c>
      <c r="K32" s="94">
        <v>34640030.190000005</v>
      </c>
      <c r="L32" s="94">
        <v>34643982.61000001</v>
      </c>
      <c r="M32" s="94">
        <v>34643982.61000001</v>
      </c>
      <c r="N32" s="94">
        <v>36008492.36000001</v>
      </c>
      <c r="O32" s="94">
        <v>36008492.36000001</v>
      </c>
      <c r="P32" s="94">
        <v>36394090.830000006</v>
      </c>
      <c r="Q32" s="94">
        <v>36394090.830000006</v>
      </c>
    </row>
    <row r="33" spans="1:17" ht="11.25">
      <c r="A33" s="93" t="s">
        <v>920</v>
      </c>
      <c r="B33" s="93" t="s">
        <v>921</v>
      </c>
      <c r="C33" s="93" t="s">
        <v>922</v>
      </c>
      <c r="D33" s="93" t="s">
        <v>949</v>
      </c>
      <c r="E33" s="94">
        <v>438739</v>
      </c>
      <c r="F33" s="94">
        <v>438739</v>
      </c>
      <c r="G33" s="94">
        <v>438739</v>
      </c>
      <c r="H33" s="94">
        <v>438739</v>
      </c>
      <c r="I33" s="94">
        <v>438739</v>
      </c>
      <c r="J33" s="94">
        <v>438739</v>
      </c>
      <c r="K33" s="94">
        <v>438739</v>
      </c>
      <c r="L33" s="94">
        <v>438739</v>
      </c>
      <c r="M33" s="94">
        <v>438739</v>
      </c>
      <c r="N33" s="94">
        <v>438739</v>
      </c>
      <c r="O33" s="94">
        <v>438739</v>
      </c>
      <c r="P33" s="94">
        <v>438739</v>
      </c>
      <c r="Q33" s="94">
        <v>438739</v>
      </c>
    </row>
    <row r="34" spans="1:17" ht="11.25">
      <c r="A34" s="93" t="s">
        <v>920</v>
      </c>
      <c r="B34" s="93" t="s">
        <v>921</v>
      </c>
      <c r="C34" s="93" t="s">
        <v>922</v>
      </c>
      <c r="D34" s="93" t="s">
        <v>950</v>
      </c>
      <c r="E34" s="94">
        <v>91608.07</v>
      </c>
      <c r="F34" s="94">
        <v>91608.07</v>
      </c>
      <c r="G34" s="94">
        <v>91608.07</v>
      </c>
      <c r="H34" s="94">
        <v>91608.07</v>
      </c>
      <c r="I34" s="94">
        <v>153037.45</v>
      </c>
      <c r="J34" s="94">
        <v>153037.45</v>
      </c>
      <c r="K34" s="94">
        <v>153037.45</v>
      </c>
      <c r="L34" s="94">
        <v>153037.45</v>
      </c>
      <c r="M34" s="94">
        <v>153037.45</v>
      </c>
      <c r="N34" s="94">
        <v>153037.45</v>
      </c>
      <c r="O34" s="94">
        <v>153037.45</v>
      </c>
      <c r="P34" s="94">
        <v>153037.45</v>
      </c>
      <c r="Q34" s="94">
        <v>153037.45</v>
      </c>
    </row>
    <row r="35" spans="1:17" ht="11.25">
      <c r="A35" s="93" t="s">
        <v>920</v>
      </c>
      <c r="B35" s="93" t="s">
        <v>921</v>
      </c>
      <c r="C35" s="93" t="s">
        <v>922</v>
      </c>
      <c r="D35" s="93" t="s">
        <v>951</v>
      </c>
      <c r="E35" s="94">
        <v>2212287.28</v>
      </c>
      <c r="F35" s="94">
        <v>2516729.8</v>
      </c>
      <c r="G35" s="94">
        <v>3033700.87</v>
      </c>
      <c r="H35" s="94">
        <v>3180364.84</v>
      </c>
      <c r="I35" s="94">
        <v>3247286.23</v>
      </c>
      <c r="J35" s="94">
        <v>3847624.7</v>
      </c>
      <c r="K35" s="94">
        <v>6246290.289999999</v>
      </c>
      <c r="L35" s="94">
        <v>8368519.919999999</v>
      </c>
      <c r="M35" s="94">
        <v>12009138.54</v>
      </c>
      <c r="N35" s="94">
        <v>12712142.099999998</v>
      </c>
      <c r="O35" s="94">
        <v>13215541.099999998</v>
      </c>
      <c r="P35" s="94">
        <v>15739323.359999998</v>
      </c>
      <c r="Q35" s="94">
        <v>16290387.619999997</v>
      </c>
    </row>
    <row r="36" spans="1:17" ht="11.25">
      <c r="A36" s="93" t="s">
        <v>920</v>
      </c>
      <c r="B36" s="93" t="s">
        <v>921</v>
      </c>
      <c r="C36" s="93" t="s">
        <v>922</v>
      </c>
      <c r="D36" s="93" t="s">
        <v>952</v>
      </c>
      <c r="E36" s="98" t="s">
        <v>941</v>
      </c>
      <c r="F36" s="98" t="s">
        <v>941</v>
      </c>
      <c r="G36" s="98" t="s">
        <v>941</v>
      </c>
      <c r="H36" s="98" t="s">
        <v>941</v>
      </c>
      <c r="I36" s="98" t="s">
        <v>941</v>
      </c>
      <c r="J36" s="98" t="s">
        <v>941</v>
      </c>
      <c r="K36" s="98" t="s">
        <v>941</v>
      </c>
      <c r="L36" s="98" t="s">
        <v>941</v>
      </c>
      <c r="M36" s="94">
        <v>3459313.12</v>
      </c>
      <c r="N36" s="94">
        <v>3459313.12</v>
      </c>
      <c r="O36" s="94">
        <v>3459313.12</v>
      </c>
      <c r="P36" s="94">
        <v>3459313.12</v>
      </c>
      <c r="Q36" s="94">
        <v>3459313.12</v>
      </c>
    </row>
    <row r="37" spans="1:17" ht="11.25">
      <c r="A37" s="93" t="s">
        <v>920</v>
      </c>
      <c r="B37" s="93" t="s">
        <v>921</v>
      </c>
      <c r="C37" s="93" t="s">
        <v>922</v>
      </c>
      <c r="D37" s="93" t="s">
        <v>953</v>
      </c>
      <c r="E37" s="94">
        <v>-3834202.82</v>
      </c>
      <c r="F37" s="94">
        <v>-3837819.58</v>
      </c>
      <c r="G37" s="94">
        <v>-3841436.34</v>
      </c>
      <c r="H37" s="94">
        <v>-3845053.1</v>
      </c>
      <c r="I37" s="94">
        <v>-3848840.58</v>
      </c>
      <c r="J37" s="94">
        <v>-3852798.78</v>
      </c>
      <c r="K37" s="94">
        <v>-3856756.98</v>
      </c>
      <c r="L37" s="94">
        <v>-3860715.18</v>
      </c>
      <c r="M37" s="94">
        <v>-3864673.38</v>
      </c>
      <c r="N37" s="94">
        <v>-3868631.58</v>
      </c>
      <c r="O37" s="94">
        <v>-3872589.78</v>
      </c>
      <c r="P37" s="94">
        <v>-3876547.98</v>
      </c>
      <c r="Q37" s="94">
        <v>-3880506.18</v>
      </c>
    </row>
    <row r="38" spans="1:17" ht="11.25">
      <c r="A38" s="93" t="s">
        <v>920</v>
      </c>
      <c r="B38" s="93" t="s">
        <v>921</v>
      </c>
      <c r="C38" s="93" t="s">
        <v>922</v>
      </c>
      <c r="D38" s="93" t="s">
        <v>954</v>
      </c>
      <c r="E38" s="94">
        <v>-2849644.56</v>
      </c>
      <c r="F38" s="94">
        <v>-2923469.42</v>
      </c>
      <c r="G38" s="94">
        <v>-2997310.36</v>
      </c>
      <c r="H38" s="94">
        <v>-3071162.47</v>
      </c>
      <c r="I38" s="94">
        <v>-3144997.02</v>
      </c>
      <c r="J38" s="94">
        <v>-3218830.93</v>
      </c>
      <c r="K38" s="94">
        <v>-3292669.61</v>
      </c>
      <c r="L38" s="94">
        <v>-3366514.66</v>
      </c>
      <c r="M38" s="94">
        <v>-3440363.62</v>
      </c>
      <c r="N38" s="94">
        <v>-3523370.52</v>
      </c>
      <c r="O38" s="94">
        <v>-3600482.93</v>
      </c>
      <c r="P38" s="94">
        <v>-3678594.67</v>
      </c>
      <c r="Q38" s="94">
        <v>-3756706.41</v>
      </c>
    </row>
    <row r="39" spans="1:17" ht="11.25">
      <c r="A39" s="93" t="s">
        <v>920</v>
      </c>
      <c r="B39" s="93" t="s">
        <v>921</v>
      </c>
      <c r="C39" s="93" t="s">
        <v>922</v>
      </c>
      <c r="D39" s="93" t="s">
        <v>955</v>
      </c>
      <c r="E39" s="94">
        <v>2325070.53</v>
      </c>
      <c r="F39" s="94">
        <v>2343223.75</v>
      </c>
      <c r="G39" s="94">
        <v>2309267.98</v>
      </c>
      <c r="H39" s="94">
        <v>2319250</v>
      </c>
      <c r="I39" s="94">
        <v>2275067.31</v>
      </c>
      <c r="J39" s="94">
        <v>2215723.98</v>
      </c>
      <c r="K39" s="94">
        <v>2288998.7</v>
      </c>
      <c r="L39" s="94">
        <v>2329362.54</v>
      </c>
      <c r="M39" s="94">
        <v>2417242.44</v>
      </c>
      <c r="N39" s="94">
        <v>2469338.27</v>
      </c>
      <c r="O39" s="94">
        <v>2465756.86</v>
      </c>
      <c r="P39" s="94">
        <v>2465388.03</v>
      </c>
      <c r="Q39" s="94">
        <v>2666601.12</v>
      </c>
    </row>
    <row r="40" spans="1:17" ht="11.25">
      <c r="A40" s="93" t="s">
        <v>920</v>
      </c>
      <c r="B40" s="93" t="s">
        <v>921</v>
      </c>
      <c r="C40" s="93" t="s">
        <v>922</v>
      </c>
      <c r="D40" s="93" t="s">
        <v>956</v>
      </c>
      <c r="E40" s="94">
        <v>-8518480.17</v>
      </c>
      <c r="F40" s="94">
        <v>-8518480.17</v>
      </c>
      <c r="G40" s="94">
        <v>-8518480.17</v>
      </c>
      <c r="H40" s="94">
        <v>-8518480.17</v>
      </c>
      <c r="I40" s="94">
        <v>-8518480.17</v>
      </c>
      <c r="J40" s="94">
        <v>-8518480.17</v>
      </c>
      <c r="K40" s="94">
        <v>-8518480.17</v>
      </c>
      <c r="L40" s="94">
        <v>-8518480.17</v>
      </c>
      <c r="M40" s="94">
        <v>-8518480.17</v>
      </c>
      <c r="N40" s="94">
        <v>-8518480.17</v>
      </c>
      <c r="O40" s="94">
        <v>-8518480.17</v>
      </c>
      <c r="P40" s="94">
        <v>-8518480.17</v>
      </c>
      <c r="Q40" s="94">
        <v>-8518480.17</v>
      </c>
    </row>
    <row r="41" spans="1:17" ht="11.25">
      <c r="A41" s="93" t="s">
        <v>920</v>
      </c>
      <c r="B41" s="93" t="s">
        <v>921</v>
      </c>
      <c r="C41" s="93" t="s">
        <v>922</v>
      </c>
      <c r="D41" s="93" t="s">
        <v>957</v>
      </c>
      <c r="E41" s="94">
        <v>2000</v>
      </c>
      <c r="F41" s="94">
        <v>2000</v>
      </c>
      <c r="G41" s="94">
        <v>2000</v>
      </c>
      <c r="H41" s="94">
        <v>2000</v>
      </c>
      <c r="I41" s="94">
        <v>2000</v>
      </c>
      <c r="J41" s="94">
        <v>2000</v>
      </c>
      <c r="K41" s="94">
        <v>2000</v>
      </c>
      <c r="L41" s="94">
        <v>2000</v>
      </c>
      <c r="M41" s="94">
        <v>2000</v>
      </c>
      <c r="N41" s="94">
        <v>2000</v>
      </c>
      <c r="O41" s="94">
        <v>2000</v>
      </c>
      <c r="P41" s="94">
        <v>2000</v>
      </c>
      <c r="Q41" s="94">
        <v>2000</v>
      </c>
    </row>
    <row r="42" spans="1:17" ht="11.25">
      <c r="A42" s="93" t="s">
        <v>920</v>
      </c>
      <c r="B42" s="93" t="s">
        <v>921</v>
      </c>
      <c r="C42" s="93" t="s">
        <v>922</v>
      </c>
      <c r="D42" s="93" t="s">
        <v>958</v>
      </c>
      <c r="E42" s="94">
        <v>10000</v>
      </c>
      <c r="F42" s="94">
        <v>10000</v>
      </c>
      <c r="G42" s="94">
        <v>10000</v>
      </c>
      <c r="H42" s="94">
        <v>10000</v>
      </c>
      <c r="I42" s="94">
        <v>10000</v>
      </c>
      <c r="J42" s="94">
        <v>10000</v>
      </c>
      <c r="K42" s="94">
        <v>10000</v>
      </c>
      <c r="L42" s="94">
        <v>10000</v>
      </c>
      <c r="M42" s="94">
        <v>10000</v>
      </c>
      <c r="N42" s="94">
        <v>10000</v>
      </c>
      <c r="O42" s="94">
        <v>10000</v>
      </c>
      <c r="P42" s="94">
        <v>10000</v>
      </c>
      <c r="Q42" s="94">
        <v>10000</v>
      </c>
    </row>
    <row r="43" spans="1:17" ht="11.25">
      <c r="A43" s="93" t="s">
        <v>920</v>
      </c>
      <c r="B43" s="93" t="s">
        <v>921</v>
      </c>
      <c r="C43" s="93" t="s">
        <v>922</v>
      </c>
      <c r="D43" s="93" t="s">
        <v>959</v>
      </c>
      <c r="E43" s="94">
        <v>860.16</v>
      </c>
      <c r="F43" s="94">
        <v>860.16</v>
      </c>
      <c r="G43" s="94">
        <v>860.16</v>
      </c>
      <c r="H43" s="94">
        <v>860.16</v>
      </c>
      <c r="I43" s="94">
        <v>860.16</v>
      </c>
      <c r="J43" s="94">
        <v>860.16</v>
      </c>
      <c r="K43" s="94">
        <v>860.16</v>
      </c>
      <c r="L43" s="94">
        <v>860.16</v>
      </c>
      <c r="M43" s="94">
        <v>860.16</v>
      </c>
      <c r="N43" s="94">
        <v>860.16</v>
      </c>
      <c r="O43" s="94">
        <v>860.16</v>
      </c>
      <c r="P43" s="94">
        <v>0</v>
      </c>
      <c r="Q43" s="94">
        <v>0</v>
      </c>
    </row>
    <row r="44" spans="1:17" ht="11.25">
      <c r="A44" s="93" t="s">
        <v>920</v>
      </c>
      <c r="B44" s="93" t="s">
        <v>921</v>
      </c>
      <c r="C44" s="93" t="s">
        <v>922</v>
      </c>
      <c r="D44" s="93" t="s">
        <v>960</v>
      </c>
      <c r="E44" s="98" t="s">
        <v>941</v>
      </c>
      <c r="F44" s="98" t="s">
        <v>941</v>
      </c>
      <c r="G44" s="98" t="s">
        <v>941</v>
      </c>
      <c r="H44" s="98" t="s">
        <v>941</v>
      </c>
      <c r="I44" s="98" t="s">
        <v>941</v>
      </c>
      <c r="J44" s="98" t="s">
        <v>941</v>
      </c>
      <c r="K44" s="98" t="s">
        <v>941</v>
      </c>
      <c r="L44" s="98" t="s">
        <v>941</v>
      </c>
      <c r="M44" s="98" t="s">
        <v>941</v>
      </c>
      <c r="N44" s="98" t="s">
        <v>941</v>
      </c>
      <c r="O44" s="98" t="s">
        <v>941</v>
      </c>
      <c r="P44" s="98" t="s">
        <v>941</v>
      </c>
      <c r="Q44" s="94">
        <v>2922813.46</v>
      </c>
    </row>
    <row r="45" spans="1:17" ht="11.25">
      <c r="A45" s="93" t="s">
        <v>920</v>
      </c>
      <c r="B45" s="93" t="s">
        <v>921</v>
      </c>
      <c r="C45" s="93" t="s">
        <v>922</v>
      </c>
      <c r="D45" s="93" t="s">
        <v>961</v>
      </c>
      <c r="E45" s="94">
        <v>7.275957614183426E-12</v>
      </c>
      <c r="F45" s="94">
        <v>7.275957614183426E-12</v>
      </c>
      <c r="G45" s="94">
        <v>7.275957614183426E-12</v>
      </c>
      <c r="H45" s="94">
        <v>7.275957614183426E-12</v>
      </c>
      <c r="I45" s="94">
        <v>0.13</v>
      </c>
      <c r="J45" s="94">
        <v>-6862.87</v>
      </c>
      <c r="K45" s="94">
        <v>0</v>
      </c>
      <c r="L45" s="94">
        <v>0</v>
      </c>
      <c r="M45" s="94">
        <v>0</v>
      </c>
      <c r="N45" s="94">
        <v>249.48</v>
      </c>
      <c r="O45" s="94">
        <v>249.48</v>
      </c>
      <c r="P45" s="94">
        <v>0</v>
      </c>
      <c r="Q45" s="94">
        <v>0</v>
      </c>
    </row>
    <row r="46" spans="1:17" ht="11.25">
      <c r="A46" s="93" t="s">
        <v>920</v>
      </c>
      <c r="B46" s="93" t="s">
        <v>921</v>
      </c>
      <c r="C46" s="93" t="s">
        <v>922</v>
      </c>
      <c r="D46" s="93" t="s">
        <v>962</v>
      </c>
      <c r="E46" s="98" t="s">
        <v>941</v>
      </c>
      <c r="F46" s="98" t="s">
        <v>941</v>
      </c>
      <c r="G46" s="98" t="s">
        <v>941</v>
      </c>
      <c r="H46" s="98" t="s">
        <v>941</v>
      </c>
      <c r="I46" s="98" t="s">
        <v>941</v>
      </c>
      <c r="J46" s="98" t="s">
        <v>941</v>
      </c>
      <c r="K46" s="98" t="s">
        <v>941</v>
      </c>
      <c r="L46" s="98" t="s">
        <v>941</v>
      </c>
      <c r="M46" s="98" t="s">
        <v>941</v>
      </c>
      <c r="N46" s="98" t="s">
        <v>941</v>
      </c>
      <c r="O46" s="98" t="s">
        <v>941</v>
      </c>
      <c r="P46" s="98" t="s">
        <v>941</v>
      </c>
      <c r="Q46" s="94">
        <v>415087.91</v>
      </c>
    </row>
    <row r="47" spans="1:17" ht="11.25">
      <c r="A47" s="93" t="s">
        <v>920</v>
      </c>
      <c r="B47" s="93" t="s">
        <v>921</v>
      </c>
      <c r="C47" s="93" t="s">
        <v>922</v>
      </c>
      <c r="D47" s="93" t="s">
        <v>963</v>
      </c>
      <c r="E47" s="94">
        <v>1213417.12</v>
      </c>
      <c r="F47" s="94">
        <v>1218792.58</v>
      </c>
      <c r="G47" s="94">
        <v>1224168.04</v>
      </c>
      <c r="H47" s="94">
        <v>512816</v>
      </c>
      <c r="I47" s="94">
        <v>500747</v>
      </c>
      <c r="J47" s="94">
        <v>503434.73</v>
      </c>
      <c r="K47" s="94">
        <v>506122.46</v>
      </c>
      <c r="L47" s="94">
        <v>508810.19</v>
      </c>
      <c r="M47" s="94">
        <v>511497.92</v>
      </c>
      <c r="N47" s="94">
        <v>506122.47</v>
      </c>
      <c r="O47" s="94">
        <v>500747.02</v>
      </c>
      <c r="P47" s="94">
        <v>503434.75</v>
      </c>
      <c r="Q47" s="94">
        <v>498059.3</v>
      </c>
    </row>
    <row r="48" spans="1:17" ht="11.25">
      <c r="A48" s="93" t="s">
        <v>920</v>
      </c>
      <c r="B48" s="93" t="s">
        <v>921</v>
      </c>
      <c r="C48" s="93" t="s">
        <v>922</v>
      </c>
      <c r="D48" s="93" t="s">
        <v>964</v>
      </c>
      <c r="E48" s="94">
        <v>10911491.13</v>
      </c>
      <c r="F48" s="94">
        <v>10890986.13</v>
      </c>
      <c r="G48" s="94">
        <v>10890986.13</v>
      </c>
      <c r="H48" s="94">
        <v>10890986.13</v>
      </c>
      <c r="I48" s="94">
        <v>10918465.13</v>
      </c>
      <c r="J48" s="94">
        <v>10945944.13</v>
      </c>
      <c r="K48" s="94">
        <v>10973423.13</v>
      </c>
      <c r="L48" s="94">
        <v>11000902.13</v>
      </c>
      <c r="M48" s="94">
        <v>11028381.13</v>
      </c>
      <c r="N48" s="94">
        <v>11055860.13</v>
      </c>
      <c r="O48" s="94">
        <v>11083339.13</v>
      </c>
      <c r="P48" s="94">
        <v>11110818.13</v>
      </c>
      <c r="Q48" s="94">
        <v>10938001.15</v>
      </c>
    </row>
    <row r="49" spans="1:17" ht="11.25">
      <c r="A49" s="93" t="s">
        <v>920</v>
      </c>
      <c r="B49" s="93" t="s">
        <v>921</v>
      </c>
      <c r="C49" s="93" t="s">
        <v>922</v>
      </c>
      <c r="D49" s="93" t="s">
        <v>965</v>
      </c>
      <c r="E49" s="94">
        <v>2647428.51</v>
      </c>
      <c r="F49" s="94">
        <v>2663046.51</v>
      </c>
      <c r="G49" s="94">
        <v>2678664.51</v>
      </c>
      <c r="H49" s="94">
        <v>2694282.51</v>
      </c>
      <c r="I49" s="94">
        <v>2706547.51</v>
      </c>
      <c r="J49" s="94">
        <v>2718812.51</v>
      </c>
      <c r="K49" s="94">
        <v>2731077.51</v>
      </c>
      <c r="L49" s="94">
        <v>2743342.51</v>
      </c>
      <c r="M49" s="94">
        <v>2755607.51</v>
      </c>
      <c r="N49" s="94">
        <v>2767872.51</v>
      </c>
      <c r="O49" s="94">
        <v>2780137.51</v>
      </c>
      <c r="P49" s="94">
        <v>2792402.51</v>
      </c>
      <c r="Q49" s="94">
        <v>2804667.51</v>
      </c>
    </row>
    <row r="50" spans="1:17" ht="11.25">
      <c r="A50" s="93" t="s">
        <v>920</v>
      </c>
      <c r="B50" s="93" t="s">
        <v>921</v>
      </c>
      <c r="C50" s="93" t="s">
        <v>922</v>
      </c>
      <c r="D50" s="93" t="s">
        <v>966</v>
      </c>
      <c r="E50" s="94">
        <v>5865008</v>
      </c>
      <c r="F50" s="94">
        <v>5831745.95</v>
      </c>
      <c r="G50" s="94">
        <v>5836342.95</v>
      </c>
      <c r="H50" s="94">
        <v>5878799.95</v>
      </c>
      <c r="I50" s="94">
        <v>5891055.95</v>
      </c>
      <c r="J50" s="94">
        <v>5863255.95</v>
      </c>
      <c r="K50" s="94">
        <v>5837682.95</v>
      </c>
      <c r="L50" s="94">
        <v>5849938.95</v>
      </c>
      <c r="M50" s="94">
        <v>5862194.95</v>
      </c>
      <c r="N50" s="94">
        <v>5874450.95</v>
      </c>
      <c r="O50" s="94">
        <v>5886706.95</v>
      </c>
      <c r="P50" s="94">
        <v>5898962.95</v>
      </c>
      <c r="Q50" s="94">
        <v>5911218.95</v>
      </c>
    </row>
    <row r="51" spans="1:17" ht="11.25">
      <c r="A51" s="93" t="s">
        <v>920</v>
      </c>
      <c r="B51" s="93" t="s">
        <v>921</v>
      </c>
      <c r="C51" s="93" t="s">
        <v>922</v>
      </c>
      <c r="D51" s="93" t="s">
        <v>967</v>
      </c>
      <c r="E51" s="94">
        <v>2378538.95</v>
      </c>
      <c r="F51" s="94">
        <v>2423302</v>
      </c>
      <c r="G51" s="94">
        <v>2430206</v>
      </c>
      <c r="H51" s="94">
        <v>2399250</v>
      </c>
      <c r="I51" s="94">
        <v>2404759</v>
      </c>
      <c r="J51" s="94">
        <v>2410268</v>
      </c>
      <c r="K51" s="94">
        <v>2415777</v>
      </c>
      <c r="L51" s="94">
        <v>2421286</v>
      </c>
      <c r="M51" s="94">
        <v>2426795</v>
      </c>
      <c r="N51" s="94">
        <v>2432304</v>
      </c>
      <c r="O51" s="94">
        <v>2437813</v>
      </c>
      <c r="P51" s="94">
        <v>2443322</v>
      </c>
      <c r="Q51" s="94">
        <v>2448831</v>
      </c>
    </row>
    <row r="52" spans="1:17" ht="11.25">
      <c r="A52" s="93" t="s">
        <v>920</v>
      </c>
      <c r="B52" s="93" t="s">
        <v>921</v>
      </c>
      <c r="C52" s="93" t="s">
        <v>922</v>
      </c>
      <c r="D52" s="93" t="s">
        <v>968</v>
      </c>
      <c r="E52" s="94">
        <v>4291355</v>
      </c>
      <c r="F52" s="94">
        <v>4294938</v>
      </c>
      <c r="G52" s="94">
        <v>4298521</v>
      </c>
      <c r="H52" s="94">
        <v>4302104</v>
      </c>
      <c r="I52" s="94">
        <v>4311116</v>
      </c>
      <c r="J52" s="94">
        <v>4320128</v>
      </c>
      <c r="K52" s="94">
        <v>4329140</v>
      </c>
      <c r="L52" s="94">
        <v>4338152</v>
      </c>
      <c r="M52" s="94">
        <v>4347164</v>
      </c>
      <c r="N52" s="94">
        <v>4356176</v>
      </c>
      <c r="O52" s="94">
        <v>4365188</v>
      </c>
      <c r="P52" s="94">
        <v>4374200</v>
      </c>
      <c r="Q52" s="94">
        <v>4383212</v>
      </c>
    </row>
    <row r="53" spans="1:17" ht="11.25">
      <c r="A53" s="93" t="s">
        <v>920</v>
      </c>
      <c r="B53" s="93" t="s">
        <v>921</v>
      </c>
      <c r="C53" s="93" t="s">
        <v>922</v>
      </c>
      <c r="D53" s="93" t="s">
        <v>969</v>
      </c>
      <c r="E53" s="94">
        <v>2569262</v>
      </c>
      <c r="F53" s="94">
        <v>2573046</v>
      </c>
      <c r="G53" s="94">
        <v>2576830</v>
      </c>
      <c r="H53" s="94">
        <v>2580614</v>
      </c>
      <c r="I53" s="94">
        <v>2587036</v>
      </c>
      <c r="J53" s="94">
        <v>2593458</v>
      </c>
      <c r="K53" s="94">
        <v>2599880</v>
      </c>
      <c r="L53" s="94">
        <v>2606302</v>
      </c>
      <c r="M53" s="94">
        <v>2612724</v>
      </c>
      <c r="N53" s="94">
        <v>2619146</v>
      </c>
      <c r="O53" s="94">
        <v>2625568</v>
      </c>
      <c r="P53" s="94">
        <v>2631990</v>
      </c>
      <c r="Q53" s="94">
        <v>2638412</v>
      </c>
    </row>
    <row r="54" spans="1:17" ht="11.25">
      <c r="A54" s="93" t="s">
        <v>920</v>
      </c>
      <c r="B54" s="93" t="s">
        <v>921</v>
      </c>
      <c r="C54" s="93" t="s">
        <v>922</v>
      </c>
      <c r="D54" s="93" t="s">
        <v>970</v>
      </c>
      <c r="E54" s="94">
        <v>7587879.82</v>
      </c>
      <c r="F54" s="94">
        <v>7606381.82</v>
      </c>
      <c r="G54" s="94">
        <v>7624883.82</v>
      </c>
      <c r="H54" s="94">
        <v>7643385.82</v>
      </c>
      <c r="I54" s="94">
        <v>7665611.82</v>
      </c>
      <c r="J54" s="94">
        <v>7687837.82</v>
      </c>
      <c r="K54" s="94">
        <v>7710063.82</v>
      </c>
      <c r="L54" s="94">
        <v>7732289.82</v>
      </c>
      <c r="M54" s="94">
        <v>7754515.82</v>
      </c>
      <c r="N54" s="94">
        <v>7776741.82</v>
      </c>
      <c r="O54" s="94">
        <v>7798967.82</v>
      </c>
      <c r="P54" s="94">
        <v>7821193.82</v>
      </c>
      <c r="Q54" s="94">
        <v>7843419.82</v>
      </c>
    </row>
    <row r="55" spans="1:17" ht="11.25">
      <c r="A55" s="93" t="s">
        <v>920</v>
      </c>
      <c r="B55" s="93" t="s">
        <v>921</v>
      </c>
      <c r="C55" s="93" t="s">
        <v>922</v>
      </c>
      <c r="D55" s="93" t="s">
        <v>971</v>
      </c>
      <c r="E55" s="94">
        <v>8570404</v>
      </c>
      <c r="F55" s="94">
        <v>8594640</v>
      </c>
      <c r="G55" s="94">
        <v>8618876</v>
      </c>
      <c r="H55" s="94">
        <v>8844855</v>
      </c>
      <c r="I55" s="94">
        <v>8891458</v>
      </c>
      <c r="J55" s="94">
        <v>8938061</v>
      </c>
      <c r="K55" s="94">
        <v>8984664</v>
      </c>
      <c r="L55" s="94">
        <v>9031267</v>
      </c>
      <c r="M55" s="94">
        <v>9077870</v>
      </c>
      <c r="N55" s="94">
        <v>9124473</v>
      </c>
      <c r="O55" s="94">
        <v>9171076</v>
      </c>
      <c r="P55" s="94">
        <v>9217679</v>
      </c>
      <c r="Q55" s="94">
        <v>8896805.72</v>
      </c>
    </row>
    <row r="56" spans="1:17" ht="11.25">
      <c r="A56" s="93" t="s">
        <v>920</v>
      </c>
      <c r="B56" s="93" t="s">
        <v>921</v>
      </c>
      <c r="C56" s="93" t="s">
        <v>922</v>
      </c>
      <c r="D56" s="93" t="s">
        <v>972</v>
      </c>
      <c r="E56" s="94">
        <v>203117.1</v>
      </c>
      <c r="F56" s="94">
        <v>130535.16</v>
      </c>
      <c r="G56" s="94">
        <v>108041.18</v>
      </c>
      <c r="H56" s="94">
        <v>291970.68</v>
      </c>
      <c r="I56" s="94">
        <v>-229069.16</v>
      </c>
      <c r="J56" s="94">
        <v>1054704.96</v>
      </c>
      <c r="K56" s="94">
        <v>3173840.09</v>
      </c>
      <c r="L56" s="94">
        <v>412149.95</v>
      </c>
      <c r="M56" s="94">
        <v>290241.37</v>
      </c>
      <c r="N56" s="94">
        <v>237974.25</v>
      </c>
      <c r="O56" s="94">
        <v>160778.69</v>
      </c>
      <c r="P56" s="94">
        <v>708781.38</v>
      </c>
      <c r="Q56" s="94">
        <v>233707.12</v>
      </c>
    </row>
    <row r="57" spans="1:17" ht="11.25">
      <c r="A57" s="93" t="s">
        <v>920</v>
      </c>
      <c r="B57" s="93" t="s">
        <v>921</v>
      </c>
      <c r="C57" s="93" t="s">
        <v>922</v>
      </c>
      <c r="D57" s="93" t="s">
        <v>973</v>
      </c>
      <c r="E57" s="94">
        <v>410986.76</v>
      </c>
      <c r="F57" s="94">
        <v>263272.26</v>
      </c>
      <c r="G57" s="94">
        <v>376846.66</v>
      </c>
      <c r="H57" s="94">
        <v>1358683.81</v>
      </c>
      <c r="I57" s="94">
        <v>606432.69</v>
      </c>
      <c r="J57" s="94">
        <v>237386.23</v>
      </c>
      <c r="K57" s="94">
        <v>510273.11</v>
      </c>
      <c r="L57" s="94">
        <v>630058.08</v>
      </c>
      <c r="M57" s="94">
        <v>74676.83000000007</v>
      </c>
      <c r="N57" s="94">
        <v>107891.74</v>
      </c>
      <c r="O57" s="94">
        <v>65314.27000000008</v>
      </c>
      <c r="P57" s="94">
        <v>33787.10000000008</v>
      </c>
      <c r="Q57" s="94">
        <v>42068.24000000008</v>
      </c>
    </row>
    <row r="58" spans="1:17" ht="11.25">
      <c r="A58" s="93" t="s">
        <v>920</v>
      </c>
      <c r="B58" s="93" t="s">
        <v>921</v>
      </c>
      <c r="C58" s="93" t="s">
        <v>922</v>
      </c>
      <c r="D58" s="93" t="s">
        <v>974</v>
      </c>
      <c r="E58" s="94">
        <v>27305.9</v>
      </c>
      <c r="F58" s="94">
        <v>8525.840000000007</v>
      </c>
      <c r="G58" s="94">
        <v>2708.0400000000072</v>
      </c>
      <c r="H58" s="94">
        <v>48234.15</v>
      </c>
      <c r="I58" s="94">
        <v>-47599.86</v>
      </c>
      <c r="J58" s="94">
        <v>-16757.62</v>
      </c>
      <c r="K58" s="94">
        <v>-16602.73</v>
      </c>
      <c r="L58" s="94">
        <v>-12013.11</v>
      </c>
      <c r="M58" s="94">
        <v>564.1800000000076</v>
      </c>
      <c r="N58" s="94">
        <v>3192.5100000000075</v>
      </c>
      <c r="O58" s="94">
        <v>5246.360000000008</v>
      </c>
      <c r="P58" s="94">
        <v>2619.5400000000077</v>
      </c>
      <c r="Q58" s="94">
        <v>2231.150000000008</v>
      </c>
    </row>
    <row r="59" spans="1:17" ht="11.25">
      <c r="A59" s="93" t="s">
        <v>920</v>
      </c>
      <c r="B59" s="93" t="s">
        <v>921</v>
      </c>
      <c r="C59" s="93" t="s">
        <v>922</v>
      </c>
      <c r="D59" s="93" t="s">
        <v>975</v>
      </c>
      <c r="E59" s="94">
        <v>20620.07</v>
      </c>
      <c r="F59" s="94">
        <v>10917.74</v>
      </c>
      <c r="G59" s="94">
        <v>11680.02</v>
      </c>
      <c r="H59" s="94">
        <v>35372.9</v>
      </c>
      <c r="I59" s="94">
        <v>12085.47</v>
      </c>
      <c r="J59" s="94">
        <v>20333.78</v>
      </c>
      <c r="K59" s="94">
        <v>6217.8</v>
      </c>
      <c r="L59" s="94">
        <v>9097.13</v>
      </c>
      <c r="M59" s="94">
        <v>8123.3</v>
      </c>
      <c r="N59" s="94">
        <v>2086.11</v>
      </c>
      <c r="O59" s="94">
        <v>0</v>
      </c>
      <c r="P59" s="94">
        <v>0</v>
      </c>
      <c r="Q59" s="94">
        <v>0</v>
      </c>
    </row>
    <row r="60" spans="1:17" ht="11.25">
      <c r="A60" s="93" t="s">
        <v>920</v>
      </c>
      <c r="B60" s="93" t="s">
        <v>921</v>
      </c>
      <c r="C60" s="93" t="s">
        <v>922</v>
      </c>
      <c r="D60" s="93" t="s">
        <v>976</v>
      </c>
      <c r="E60" s="94">
        <v>0</v>
      </c>
      <c r="F60" s="94">
        <v>0</v>
      </c>
      <c r="G60" s="94">
        <v>0</v>
      </c>
      <c r="H60" s="94">
        <v>0</v>
      </c>
      <c r="I60" s="98" t="s">
        <v>941</v>
      </c>
      <c r="J60" s="94">
        <v>20000</v>
      </c>
      <c r="K60" s="94">
        <v>20000</v>
      </c>
      <c r="L60" s="94">
        <v>20000</v>
      </c>
      <c r="M60" s="94">
        <v>0</v>
      </c>
      <c r="N60" s="94">
        <v>0</v>
      </c>
      <c r="O60" s="94">
        <v>0</v>
      </c>
      <c r="P60" s="94">
        <v>0</v>
      </c>
      <c r="Q60" s="94">
        <v>0</v>
      </c>
    </row>
    <row r="61" spans="1:17" ht="11.25">
      <c r="A61" s="93" t="s">
        <v>920</v>
      </c>
      <c r="B61" s="93" t="s">
        <v>921</v>
      </c>
      <c r="C61" s="93" t="s">
        <v>922</v>
      </c>
      <c r="D61" s="93" t="s">
        <v>977</v>
      </c>
      <c r="E61" s="94">
        <v>30127.32</v>
      </c>
      <c r="F61" s="94">
        <v>30127.32</v>
      </c>
      <c r="G61" s="94">
        <v>29189.9</v>
      </c>
      <c r="H61" s="94">
        <v>29189.9</v>
      </c>
      <c r="I61" s="94">
        <v>29189.9</v>
      </c>
      <c r="J61" s="94">
        <v>29390.99</v>
      </c>
      <c r="K61" s="94">
        <v>29390.99</v>
      </c>
      <c r="L61" s="94">
        <v>29390.99</v>
      </c>
      <c r="M61" s="94">
        <v>29953.05</v>
      </c>
      <c r="N61" s="94">
        <v>29953.05</v>
      </c>
      <c r="O61" s="94">
        <v>30038.39</v>
      </c>
      <c r="P61" s="94">
        <v>30038.39</v>
      </c>
      <c r="Q61" s="94">
        <v>30106.72</v>
      </c>
    </row>
    <row r="62" spans="1:17" ht="11.25">
      <c r="A62" s="93" t="s">
        <v>920</v>
      </c>
      <c r="B62" s="93" t="s">
        <v>921</v>
      </c>
      <c r="C62" s="93" t="s">
        <v>922</v>
      </c>
      <c r="D62" s="93" t="s">
        <v>978</v>
      </c>
      <c r="E62" s="94">
        <v>1552.36</v>
      </c>
      <c r="F62" s="94">
        <v>2558.22</v>
      </c>
      <c r="G62" s="94">
        <v>2116.92</v>
      </c>
      <c r="H62" s="94">
        <v>4687.229999999995</v>
      </c>
      <c r="I62" s="94">
        <v>-8183.13</v>
      </c>
      <c r="J62" s="94">
        <v>15657.88</v>
      </c>
      <c r="K62" s="94">
        <v>13150.92</v>
      </c>
      <c r="L62" s="94">
        <v>11607.43</v>
      </c>
      <c r="M62" s="94">
        <v>15157.37</v>
      </c>
      <c r="N62" s="94">
        <v>7560.03</v>
      </c>
      <c r="O62" s="94">
        <v>13226.38</v>
      </c>
      <c r="P62" s="94">
        <v>-562360.96</v>
      </c>
      <c r="Q62" s="94">
        <v>1565.780000000028</v>
      </c>
    </row>
    <row r="63" spans="1:17" ht="11.25">
      <c r="A63" s="93" t="s">
        <v>920</v>
      </c>
      <c r="B63" s="93" t="s">
        <v>921</v>
      </c>
      <c r="C63" s="93" t="s">
        <v>922</v>
      </c>
      <c r="D63" s="93" t="s">
        <v>979</v>
      </c>
      <c r="E63" s="94">
        <v>-97769.2099999996</v>
      </c>
      <c r="F63" s="94">
        <v>-168850.61</v>
      </c>
      <c r="G63" s="94">
        <v>5465.470000000409</v>
      </c>
      <c r="H63" s="94">
        <v>79578.68000000042</v>
      </c>
      <c r="I63" s="94">
        <v>192789.91</v>
      </c>
      <c r="J63" s="94">
        <v>-72315.85</v>
      </c>
      <c r="K63" s="94">
        <v>-179003.71</v>
      </c>
      <c r="L63" s="94">
        <v>-180274.04</v>
      </c>
      <c r="M63" s="94">
        <v>-436163.01</v>
      </c>
      <c r="N63" s="94">
        <v>58220.55</v>
      </c>
      <c r="O63" s="94">
        <v>60703.74</v>
      </c>
      <c r="P63" s="94">
        <v>-55210.57</v>
      </c>
      <c r="Q63" s="94">
        <v>-23157.6</v>
      </c>
    </row>
    <row r="64" spans="1:17" ht="11.25">
      <c r="A64" s="93" t="s">
        <v>920</v>
      </c>
      <c r="B64" s="93" t="s">
        <v>921</v>
      </c>
      <c r="C64" s="93" t="s">
        <v>922</v>
      </c>
      <c r="D64" s="93" t="s">
        <v>980</v>
      </c>
      <c r="E64" s="94">
        <v>389.25999999998487</v>
      </c>
      <c r="F64" s="94">
        <v>197297.07</v>
      </c>
      <c r="G64" s="94">
        <v>-1470.9000000000233</v>
      </c>
      <c r="H64" s="94">
        <v>-1509.9300000000233</v>
      </c>
      <c r="I64" s="94">
        <v>-3037.39</v>
      </c>
      <c r="J64" s="94">
        <v>424.64</v>
      </c>
      <c r="K64" s="94">
        <v>411.45</v>
      </c>
      <c r="L64" s="94">
        <v>-474.56</v>
      </c>
      <c r="M64" s="94">
        <v>-17484.41</v>
      </c>
      <c r="N64" s="94">
        <v>-13549.86</v>
      </c>
      <c r="O64" s="94">
        <v>-16984.16</v>
      </c>
      <c r="P64" s="94">
        <v>2235.37</v>
      </c>
      <c r="Q64" s="94">
        <v>-578.5100000000011</v>
      </c>
    </row>
    <row r="65" spans="1:17" ht="11.25">
      <c r="A65" s="93" t="s">
        <v>920</v>
      </c>
      <c r="B65" s="93" t="s">
        <v>921</v>
      </c>
      <c r="C65" s="93" t="s">
        <v>922</v>
      </c>
      <c r="D65" s="93" t="s">
        <v>981</v>
      </c>
      <c r="E65" s="94">
        <v>-422376.89999999944</v>
      </c>
      <c r="F65" s="94">
        <v>-550981.7299999994</v>
      </c>
      <c r="G65" s="94">
        <v>-438915.4499999994</v>
      </c>
      <c r="H65" s="94">
        <v>-435234.3399999994</v>
      </c>
      <c r="I65" s="94">
        <v>-412512.88</v>
      </c>
      <c r="J65" s="94">
        <v>-424333.1</v>
      </c>
      <c r="K65" s="94">
        <v>-470047.85</v>
      </c>
      <c r="L65" s="94">
        <v>-628147.83</v>
      </c>
      <c r="M65" s="94">
        <v>-521246.71</v>
      </c>
      <c r="N65" s="94">
        <v>-577360.02</v>
      </c>
      <c r="O65" s="94">
        <v>-555293.49</v>
      </c>
      <c r="P65" s="94">
        <v>-521361.26</v>
      </c>
      <c r="Q65" s="94">
        <v>-518518.53</v>
      </c>
    </row>
    <row r="66" spans="1:17" ht="11.25">
      <c r="A66" s="93" t="s">
        <v>920</v>
      </c>
      <c r="B66" s="93" t="s">
        <v>921</v>
      </c>
      <c r="C66" s="93" t="s">
        <v>922</v>
      </c>
      <c r="D66" s="93" t="s">
        <v>982</v>
      </c>
      <c r="E66" s="94">
        <v>1353537.67</v>
      </c>
      <c r="F66" s="94">
        <v>1331313.46</v>
      </c>
      <c r="G66" s="94">
        <v>1938920.97</v>
      </c>
      <c r="H66" s="94">
        <v>1104804.35</v>
      </c>
      <c r="I66" s="94">
        <v>5098351.22</v>
      </c>
      <c r="J66" s="94">
        <v>3768929.52</v>
      </c>
      <c r="K66" s="94">
        <v>1116043.67</v>
      </c>
      <c r="L66" s="94">
        <v>1438360.41</v>
      </c>
      <c r="M66" s="94">
        <v>1067342.9</v>
      </c>
      <c r="N66" s="94">
        <v>1569870.76</v>
      </c>
      <c r="O66" s="94">
        <v>620178.13</v>
      </c>
      <c r="P66" s="94">
        <v>966589.17</v>
      </c>
      <c r="Q66" s="94">
        <v>1244821.4</v>
      </c>
    </row>
    <row r="67" spans="1:17" ht="11.25">
      <c r="A67" s="93" t="s">
        <v>920</v>
      </c>
      <c r="B67" s="93" t="s">
        <v>921</v>
      </c>
      <c r="C67" s="93" t="s">
        <v>922</v>
      </c>
      <c r="D67" s="93" t="s">
        <v>983</v>
      </c>
      <c r="E67" s="94">
        <v>-258193.83</v>
      </c>
      <c r="F67" s="94">
        <v>-140501.68</v>
      </c>
      <c r="G67" s="94">
        <v>-112748.36</v>
      </c>
      <c r="H67" s="94">
        <v>-203247.84</v>
      </c>
      <c r="I67" s="94">
        <v>373804.35</v>
      </c>
      <c r="J67" s="94">
        <v>-574716.79</v>
      </c>
      <c r="K67" s="94">
        <v>-275566.09</v>
      </c>
      <c r="L67" s="94">
        <v>-154067.67</v>
      </c>
      <c r="M67" s="94">
        <v>-66694.21</v>
      </c>
      <c r="N67" s="94">
        <v>-98729.39</v>
      </c>
      <c r="O67" s="94">
        <v>-285828.06</v>
      </c>
      <c r="P67" s="94">
        <v>-255688.41</v>
      </c>
      <c r="Q67" s="94">
        <v>-211404.83</v>
      </c>
    </row>
    <row r="68" spans="1:17" ht="11.25">
      <c r="A68" s="93" t="s">
        <v>920</v>
      </c>
      <c r="B68" s="93" t="s">
        <v>921</v>
      </c>
      <c r="C68" s="93" t="s">
        <v>922</v>
      </c>
      <c r="D68" s="93" t="s">
        <v>984</v>
      </c>
      <c r="E68" s="94">
        <v>-2616635.71</v>
      </c>
      <c r="F68" s="94">
        <v>-3733924.33</v>
      </c>
      <c r="G68" s="94">
        <v>-2480836.79</v>
      </c>
      <c r="H68" s="94">
        <v>-3744233.45</v>
      </c>
      <c r="I68" s="94">
        <v>-2449943.27</v>
      </c>
      <c r="J68" s="94">
        <v>-8600924.3</v>
      </c>
      <c r="K68" s="94">
        <v>-2643508.42</v>
      </c>
      <c r="L68" s="94">
        <v>-2734460.55</v>
      </c>
      <c r="M68" s="94">
        <v>-3336283.51</v>
      </c>
      <c r="N68" s="94">
        <v>-2614541.19</v>
      </c>
      <c r="O68" s="94">
        <v>-2856471.52</v>
      </c>
      <c r="P68" s="94">
        <v>-3686737.13</v>
      </c>
      <c r="Q68" s="94">
        <v>-4155577.96</v>
      </c>
    </row>
    <row r="69" spans="1:17" ht="11.25">
      <c r="A69" s="93" t="s">
        <v>920</v>
      </c>
      <c r="B69" s="93" t="s">
        <v>921</v>
      </c>
      <c r="C69" s="93" t="s">
        <v>922</v>
      </c>
      <c r="D69" s="93" t="s">
        <v>985</v>
      </c>
      <c r="E69" s="94">
        <v>-32496.42</v>
      </c>
      <c r="F69" s="94">
        <v>-12736.16</v>
      </c>
      <c r="G69" s="94">
        <v>-28859.59</v>
      </c>
      <c r="H69" s="94">
        <v>-31037.83</v>
      </c>
      <c r="I69" s="94">
        <v>-354.89000000000306</v>
      </c>
      <c r="J69" s="94">
        <v>-354.89000000000306</v>
      </c>
      <c r="K69" s="94">
        <v>-22949</v>
      </c>
      <c r="L69" s="94">
        <v>-39857.28</v>
      </c>
      <c r="M69" s="94">
        <v>-33925.47</v>
      </c>
      <c r="N69" s="94">
        <v>-26003.16</v>
      </c>
      <c r="O69" s="94">
        <v>-36853.36</v>
      </c>
      <c r="P69" s="94">
        <v>-22480.96</v>
      </c>
      <c r="Q69" s="94">
        <v>-31007.5</v>
      </c>
    </row>
    <row r="70" spans="1:17" ht="11.25">
      <c r="A70" s="93" t="s">
        <v>920</v>
      </c>
      <c r="B70" s="93" t="s">
        <v>921</v>
      </c>
      <c r="C70" s="93" t="s">
        <v>922</v>
      </c>
      <c r="D70" s="93" t="s">
        <v>986</v>
      </c>
      <c r="E70" s="94">
        <v>2704208.86</v>
      </c>
      <c r="F70" s="94">
        <v>3756627.01</v>
      </c>
      <c r="G70" s="94">
        <v>2514403.56</v>
      </c>
      <c r="H70" s="94">
        <v>3686548.44</v>
      </c>
      <c r="I70" s="94">
        <v>2305562.97</v>
      </c>
      <c r="J70" s="94">
        <v>8138048.64</v>
      </c>
      <c r="K70" s="94">
        <v>16602.729999999516</v>
      </c>
      <c r="L70" s="94">
        <v>2528248.66</v>
      </c>
      <c r="M70" s="94">
        <v>3146661.82</v>
      </c>
      <c r="N70" s="94">
        <v>2501299.49</v>
      </c>
      <c r="O70" s="94">
        <v>3018374.25</v>
      </c>
      <c r="P70" s="94">
        <v>3426233.37</v>
      </c>
      <c r="Q70" s="94">
        <v>4164283.17</v>
      </c>
    </row>
    <row r="71" spans="1:17" ht="11.25">
      <c r="A71" s="93" t="s">
        <v>920</v>
      </c>
      <c r="B71" s="93" t="s">
        <v>921</v>
      </c>
      <c r="C71" s="93" t="s">
        <v>922</v>
      </c>
      <c r="D71" s="93" t="s">
        <v>987</v>
      </c>
      <c r="E71" s="94">
        <v>4068614.41</v>
      </c>
      <c r="F71" s="94">
        <v>4109870.45</v>
      </c>
      <c r="G71" s="94">
        <v>4112603.89</v>
      </c>
      <c r="H71" s="94">
        <v>3056011.24</v>
      </c>
      <c r="I71" s="94">
        <v>3056011.24</v>
      </c>
      <c r="J71" s="94">
        <v>3109546.14</v>
      </c>
      <c r="K71" s="94">
        <v>3109546.14</v>
      </c>
      <c r="L71" s="94">
        <v>3160790.63</v>
      </c>
      <c r="M71" s="94">
        <v>3160790.63</v>
      </c>
      <c r="N71" s="94">
        <v>3160790.63</v>
      </c>
      <c r="O71" s="94">
        <v>3160790.63</v>
      </c>
      <c r="P71" s="94">
        <v>3202398.8</v>
      </c>
      <c r="Q71" s="94">
        <v>3202398.8</v>
      </c>
    </row>
    <row r="72" spans="1:17" ht="11.25">
      <c r="A72" s="93" t="s">
        <v>920</v>
      </c>
      <c r="B72" s="93" t="s">
        <v>921</v>
      </c>
      <c r="C72" s="93" t="s">
        <v>922</v>
      </c>
      <c r="D72" s="93" t="s">
        <v>988</v>
      </c>
      <c r="E72" s="94">
        <v>7850.58</v>
      </c>
      <c r="F72" s="94">
        <v>11684</v>
      </c>
      <c r="G72" s="94">
        <v>6618.84</v>
      </c>
      <c r="H72" s="94">
        <v>4039.84</v>
      </c>
      <c r="I72" s="94">
        <v>3784.85</v>
      </c>
      <c r="J72" s="94">
        <v>6733.55</v>
      </c>
      <c r="K72" s="94">
        <v>6660.43</v>
      </c>
      <c r="L72" s="94">
        <v>9908</v>
      </c>
      <c r="M72" s="94">
        <v>4098</v>
      </c>
      <c r="N72" s="94">
        <v>6582</v>
      </c>
      <c r="O72" s="94">
        <v>2310</v>
      </c>
      <c r="P72" s="94">
        <v>7650</v>
      </c>
      <c r="Q72" s="94">
        <v>9861.99</v>
      </c>
    </row>
    <row r="73" spans="1:17" ht="11.25">
      <c r="A73" s="93" t="s">
        <v>920</v>
      </c>
      <c r="B73" s="93" t="s">
        <v>921</v>
      </c>
      <c r="C73" s="93" t="s">
        <v>922</v>
      </c>
      <c r="D73" s="93" t="s">
        <v>989</v>
      </c>
      <c r="E73" s="94">
        <v>3700</v>
      </c>
      <c r="F73" s="94">
        <v>3700</v>
      </c>
      <c r="G73" s="94">
        <v>3700</v>
      </c>
      <c r="H73" s="94">
        <v>3700</v>
      </c>
      <c r="I73" s="94">
        <v>3700</v>
      </c>
      <c r="J73" s="94">
        <v>3700</v>
      </c>
      <c r="K73" s="94">
        <v>3700</v>
      </c>
      <c r="L73" s="94">
        <v>3700</v>
      </c>
      <c r="M73" s="94">
        <v>3700</v>
      </c>
      <c r="N73" s="94">
        <v>3700</v>
      </c>
      <c r="O73" s="94">
        <v>3700</v>
      </c>
      <c r="P73" s="94">
        <v>1600</v>
      </c>
      <c r="Q73" s="94">
        <v>1600</v>
      </c>
    </row>
    <row r="74" spans="1:17" ht="11.25">
      <c r="A74" s="93" t="s">
        <v>920</v>
      </c>
      <c r="B74" s="93" t="s">
        <v>921</v>
      </c>
      <c r="C74" s="93" t="s">
        <v>922</v>
      </c>
      <c r="D74" s="93" t="s">
        <v>990</v>
      </c>
      <c r="E74" s="94">
        <v>2100</v>
      </c>
      <c r="F74" s="94">
        <v>2100</v>
      </c>
      <c r="G74" s="94">
        <v>2100</v>
      </c>
      <c r="H74" s="94">
        <v>2100</v>
      </c>
      <c r="I74" s="94">
        <v>2100</v>
      </c>
      <c r="J74" s="94">
        <v>2100</v>
      </c>
      <c r="K74" s="94">
        <v>2100</v>
      </c>
      <c r="L74" s="94">
        <v>2100</v>
      </c>
      <c r="M74" s="94">
        <v>2100</v>
      </c>
      <c r="N74" s="94">
        <v>2100</v>
      </c>
      <c r="O74" s="94">
        <v>2100</v>
      </c>
      <c r="P74" s="94">
        <v>1800</v>
      </c>
      <c r="Q74" s="94">
        <v>1800</v>
      </c>
    </row>
    <row r="75" spans="1:17" ht="11.25">
      <c r="A75" s="93" t="s">
        <v>920</v>
      </c>
      <c r="B75" s="93" t="s">
        <v>921</v>
      </c>
      <c r="C75" s="93" t="s">
        <v>922</v>
      </c>
      <c r="D75" s="93" t="s">
        <v>991</v>
      </c>
      <c r="E75" s="94">
        <v>7953.57</v>
      </c>
      <c r="F75" s="94">
        <v>7953.57</v>
      </c>
      <c r="G75" s="94">
        <v>7953.57</v>
      </c>
      <c r="H75" s="94">
        <v>7953.57</v>
      </c>
      <c r="I75" s="94">
        <v>7953.57</v>
      </c>
      <c r="J75" s="94">
        <v>7953.57</v>
      </c>
      <c r="K75" s="94">
        <v>7953.57</v>
      </c>
      <c r="L75" s="94">
        <v>7953.57</v>
      </c>
      <c r="M75" s="94">
        <v>7953.57</v>
      </c>
      <c r="N75" s="94">
        <v>7953.57</v>
      </c>
      <c r="O75" s="94">
        <v>1029.03</v>
      </c>
      <c r="P75" s="94">
        <v>500</v>
      </c>
      <c r="Q75" s="94">
        <v>0</v>
      </c>
    </row>
    <row r="76" spans="1:17" ht="11.25">
      <c r="A76" s="93" t="s">
        <v>920</v>
      </c>
      <c r="B76" s="93" t="s">
        <v>921</v>
      </c>
      <c r="C76" s="93" t="s">
        <v>922</v>
      </c>
      <c r="D76" s="93" t="s">
        <v>992</v>
      </c>
      <c r="E76" s="94">
        <v>500</v>
      </c>
      <c r="F76" s="94">
        <v>500</v>
      </c>
      <c r="G76" s="94">
        <v>500</v>
      </c>
      <c r="H76" s="94">
        <v>500</v>
      </c>
      <c r="I76" s="94">
        <v>500</v>
      </c>
      <c r="J76" s="94">
        <v>500</v>
      </c>
      <c r="K76" s="94">
        <v>500</v>
      </c>
      <c r="L76" s="94">
        <v>500</v>
      </c>
      <c r="M76" s="94">
        <v>500</v>
      </c>
      <c r="N76" s="94">
        <v>500</v>
      </c>
      <c r="O76" s="94">
        <v>500</v>
      </c>
      <c r="P76" s="94">
        <v>500</v>
      </c>
      <c r="Q76" s="94">
        <v>500</v>
      </c>
    </row>
    <row r="77" spans="1:17" ht="11.25">
      <c r="A77" s="93" t="s">
        <v>920</v>
      </c>
      <c r="B77" s="93" t="s">
        <v>921</v>
      </c>
      <c r="C77" s="93" t="s">
        <v>922</v>
      </c>
      <c r="D77" s="93" t="s">
        <v>993</v>
      </c>
      <c r="E77" s="94">
        <v>6000</v>
      </c>
      <c r="F77" s="94">
        <v>6000</v>
      </c>
      <c r="G77" s="94">
        <v>6000</v>
      </c>
      <c r="H77" s="94">
        <v>6000</v>
      </c>
      <c r="I77" s="94">
        <v>6000</v>
      </c>
      <c r="J77" s="94">
        <v>6000</v>
      </c>
      <c r="K77" s="94">
        <v>6000</v>
      </c>
      <c r="L77" s="94">
        <v>6000</v>
      </c>
      <c r="M77" s="94">
        <v>6000</v>
      </c>
      <c r="N77" s="94">
        <v>4575.46</v>
      </c>
      <c r="O77" s="94">
        <v>0</v>
      </c>
      <c r="P77" s="94">
        <v>0</v>
      </c>
      <c r="Q77" s="94">
        <v>0</v>
      </c>
    </row>
    <row r="78" spans="1:17" ht="11.25">
      <c r="A78" s="93" t="s">
        <v>920</v>
      </c>
      <c r="B78" s="93" t="s">
        <v>921</v>
      </c>
      <c r="C78" s="93" t="s">
        <v>922</v>
      </c>
      <c r="D78" s="93" t="s">
        <v>994</v>
      </c>
      <c r="E78" s="94">
        <v>2000</v>
      </c>
      <c r="F78" s="94">
        <v>2000</v>
      </c>
      <c r="G78" s="94">
        <v>2000</v>
      </c>
      <c r="H78" s="94">
        <v>2000</v>
      </c>
      <c r="I78" s="94">
        <v>2000</v>
      </c>
      <c r="J78" s="94">
        <v>2000</v>
      </c>
      <c r="K78" s="94">
        <v>2000</v>
      </c>
      <c r="L78" s="94">
        <v>2000</v>
      </c>
      <c r="M78" s="94">
        <v>2000</v>
      </c>
      <c r="N78" s="94">
        <v>2000</v>
      </c>
      <c r="O78" s="94">
        <v>2000</v>
      </c>
      <c r="P78" s="94">
        <v>1789.08</v>
      </c>
      <c r="Q78" s="94">
        <v>1789.08</v>
      </c>
    </row>
    <row r="79" spans="1:17" ht="11.25">
      <c r="A79" s="93" t="s">
        <v>920</v>
      </c>
      <c r="B79" s="93" t="s">
        <v>921</v>
      </c>
      <c r="C79" s="93" t="s">
        <v>922</v>
      </c>
      <c r="D79" s="93" t="s">
        <v>995</v>
      </c>
      <c r="E79" s="94">
        <v>2500</v>
      </c>
      <c r="F79" s="94">
        <v>2500</v>
      </c>
      <c r="G79" s="94">
        <v>2500</v>
      </c>
      <c r="H79" s="94">
        <v>2500</v>
      </c>
      <c r="I79" s="94">
        <v>2500</v>
      </c>
      <c r="J79" s="94">
        <v>2500</v>
      </c>
      <c r="K79" s="94">
        <v>2500</v>
      </c>
      <c r="L79" s="94">
        <v>2500</v>
      </c>
      <c r="M79" s="94">
        <v>2500</v>
      </c>
      <c r="N79" s="94">
        <v>2500</v>
      </c>
      <c r="O79" s="94">
        <v>2500</v>
      </c>
      <c r="P79" s="94">
        <v>1500</v>
      </c>
      <c r="Q79" s="94">
        <v>1500</v>
      </c>
    </row>
    <row r="80" spans="1:17" ht="11.25">
      <c r="A80" s="93" t="s">
        <v>920</v>
      </c>
      <c r="B80" s="93" t="s">
        <v>921</v>
      </c>
      <c r="C80" s="93" t="s">
        <v>922</v>
      </c>
      <c r="D80" s="93" t="s">
        <v>996</v>
      </c>
      <c r="E80" s="94">
        <v>3000</v>
      </c>
      <c r="F80" s="94">
        <v>3000</v>
      </c>
      <c r="G80" s="94">
        <v>3000</v>
      </c>
      <c r="H80" s="94">
        <v>3000</v>
      </c>
      <c r="I80" s="94">
        <v>3000</v>
      </c>
      <c r="J80" s="94">
        <v>3000</v>
      </c>
      <c r="K80" s="94">
        <v>3000</v>
      </c>
      <c r="L80" s="94">
        <v>3000</v>
      </c>
      <c r="M80" s="94">
        <v>3000</v>
      </c>
      <c r="N80" s="94">
        <v>3000</v>
      </c>
      <c r="O80" s="94">
        <v>3000</v>
      </c>
      <c r="P80" s="94">
        <v>3000</v>
      </c>
      <c r="Q80" s="94">
        <v>3000</v>
      </c>
    </row>
    <row r="81" spans="1:17" ht="11.25">
      <c r="A81" s="93" t="s">
        <v>920</v>
      </c>
      <c r="B81" s="93" t="s">
        <v>921</v>
      </c>
      <c r="C81" s="93" t="s">
        <v>922</v>
      </c>
      <c r="D81" s="93" t="s">
        <v>997</v>
      </c>
      <c r="E81" s="94">
        <v>900</v>
      </c>
      <c r="F81" s="94">
        <v>900</v>
      </c>
      <c r="G81" s="94">
        <v>900</v>
      </c>
      <c r="H81" s="94">
        <v>900</v>
      </c>
      <c r="I81" s="94">
        <v>900</v>
      </c>
      <c r="J81" s="94">
        <v>900</v>
      </c>
      <c r="K81" s="94">
        <v>900</v>
      </c>
      <c r="L81" s="94">
        <v>900</v>
      </c>
      <c r="M81" s="94">
        <v>900</v>
      </c>
      <c r="N81" s="94">
        <v>900</v>
      </c>
      <c r="O81" s="94">
        <v>900</v>
      </c>
      <c r="P81" s="94">
        <v>900</v>
      </c>
      <c r="Q81" s="94">
        <v>900</v>
      </c>
    </row>
    <row r="82" spans="1:17" ht="11.25">
      <c r="A82" s="93" t="s">
        <v>920</v>
      </c>
      <c r="B82" s="93" t="s">
        <v>921</v>
      </c>
      <c r="C82" s="93" t="s">
        <v>922</v>
      </c>
      <c r="D82" s="93" t="s">
        <v>998</v>
      </c>
      <c r="E82" s="94">
        <v>4000</v>
      </c>
      <c r="F82" s="94">
        <v>4000</v>
      </c>
      <c r="G82" s="94">
        <v>4000</v>
      </c>
      <c r="H82" s="94">
        <v>4000</v>
      </c>
      <c r="I82" s="94">
        <v>4000</v>
      </c>
      <c r="J82" s="94">
        <v>4000</v>
      </c>
      <c r="K82" s="94">
        <v>4000</v>
      </c>
      <c r="L82" s="94">
        <v>4000</v>
      </c>
      <c r="M82" s="94">
        <v>4000</v>
      </c>
      <c r="N82" s="94">
        <v>4000</v>
      </c>
      <c r="O82" s="94">
        <v>4000</v>
      </c>
      <c r="P82" s="94">
        <v>4000</v>
      </c>
      <c r="Q82" s="94">
        <v>4000</v>
      </c>
    </row>
    <row r="83" spans="1:17" ht="11.25">
      <c r="A83" s="93" t="s">
        <v>920</v>
      </c>
      <c r="B83" s="93" t="s">
        <v>921</v>
      </c>
      <c r="C83" s="93" t="s">
        <v>922</v>
      </c>
      <c r="D83" s="93" t="s">
        <v>999</v>
      </c>
      <c r="E83" s="94">
        <v>25000</v>
      </c>
      <c r="F83" s="94">
        <v>25000</v>
      </c>
      <c r="G83" s="94">
        <v>25000</v>
      </c>
      <c r="H83" s="94">
        <v>25000</v>
      </c>
      <c r="I83" s="94">
        <v>25000</v>
      </c>
      <c r="J83" s="94">
        <v>25000</v>
      </c>
      <c r="K83" s="94">
        <v>25000</v>
      </c>
      <c r="L83" s="94">
        <v>25000</v>
      </c>
      <c r="M83" s="94">
        <v>25000</v>
      </c>
      <c r="N83" s="94">
        <v>25000</v>
      </c>
      <c r="O83" s="94">
        <v>25000</v>
      </c>
      <c r="P83" s="94">
        <v>25000</v>
      </c>
      <c r="Q83" s="94">
        <v>25000</v>
      </c>
    </row>
    <row r="84" spans="1:17" ht="11.25">
      <c r="A84" s="93" t="s">
        <v>920</v>
      </c>
      <c r="B84" s="93" t="s">
        <v>921</v>
      </c>
      <c r="C84" s="93" t="s">
        <v>922</v>
      </c>
      <c r="D84" s="93" t="s">
        <v>1000</v>
      </c>
      <c r="E84" s="94">
        <v>2000</v>
      </c>
      <c r="F84" s="94">
        <v>2000</v>
      </c>
      <c r="G84" s="94">
        <v>2000</v>
      </c>
      <c r="H84" s="94">
        <v>2000</v>
      </c>
      <c r="I84" s="94">
        <v>2000</v>
      </c>
      <c r="J84" s="94">
        <v>2000</v>
      </c>
      <c r="K84" s="94">
        <v>2000</v>
      </c>
      <c r="L84" s="94">
        <v>2000</v>
      </c>
      <c r="M84" s="94">
        <v>2000</v>
      </c>
      <c r="N84" s="94">
        <v>2000</v>
      </c>
      <c r="O84" s="94">
        <v>2000</v>
      </c>
      <c r="P84" s="94">
        <v>1400</v>
      </c>
      <c r="Q84" s="94">
        <v>1400</v>
      </c>
    </row>
    <row r="85" spans="1:17" ht="11.25">
      <c r="A85" s="93" t="s">
        <v>920</v>
      </c>
      <c r="B85" s="93" t="s">
        <v>921</v>
      </c>
      <c r="C85" s="93" t="s">
        <v>922</v>
      </c>
      <c r="D85" s="93" t="s">
        <v>1001</v>
      </c>
      <c r="E85" s="94">
        <v>5000</v>
      </c>
      <c r="F85" s="94">
        <v>5000</v>
      </c>
      <c r="G85" s="94">
        <v>5000</v>
      </c>
      <c r="H85" s="94">
        <v>5000</v>
      </c>
      <c r="I85" s="94">
        <v>5000</v>
      </c>
      <c r="J85" s="94">
        <v>5000</v>
      </c>
      <c r="K85" s="94">
        <v>5000</v>
      </c>
      <c r="L85" s="94">
        <v>5000</v>
      </c>
      <c r="M85" s="94">
        <v>5000</v>
      </c>
      <c r="N85" s="94">
        <v>5000</v>
      </c>
      <c r="O85" s="94">
        <v>5000</v>
      </c>
      <c r="P85" s="94">
        <v>5000</v>
      </c>
      <c r="Q85" s="94">
        <v>5000</v>
      </c>
    </row>
    <row r="86" spans="1:17" ht="11.25">
      <c r="A86" s="93" t="s">
        <v>920</v>
      </c>
      <c r="B86" s="93" t="s">
        <v>921</v>
      </c>
      <c r="C86" s="93" t="s">
        <v>922</v>
      </c>
      <c r="D86" s="93" t="s">
        <v>1002</v>
      </c>
      <c r="E86" s="94">
        <v>200</v>
      </c>
      <c r="F86" s="94">
        <v>200</v>
      </c>
      <c r="G86" s="94">
        <v>200</v>
      </c>
      <c r="H86" s="94">
        <v>200</v>
      </c>
      <c r="I86" s="94">
        <v>200</v>
      </c>
      <c r="J86" s="94">
        <v>200</v>
      </c>
      <c r="K86" s="94">
        <v>200</v>
      </c>
      <c r="L86" s="94">
        <v>200</v>
      </c>
      <c r="M86" s="94">
        <v>200</v>
      </c>
      <c r="N86" s="94">
        <v>200</v>
      </c>
      <c r="O86" s="94">
        <v>200</v>
      </c>
      <c r="P86" s="94">
        <v>0</v>
      </c>
      <c r="Q86" s="94">
        <v>0</v>
      </c>
    </row>
    <row r="87" spans="1:17" ht="11.25">
      <c r="A87" s="93" t="s">
        <v>920</v>
      </c>
      <c r="B87" s="93" t="s">
        <v>921</v>
      </c>
      <c r="C87" s="93" t="s">
        <v>922</v>
      </c>
      <c r="D87" s="93" t="s">
        <v>1003</v>
      </c>
      <c r="E87" s="94">
        <v>3700</v>
      </c>
      <c r="F87" s="94">
        <v>3700</v>
      </c>
      <c r="G87" s="94">
        <v>3700</v>
      </c>
      <c r="H87" s="94">
        <v>3700</v>
      </c>
      <c r="I87" s="94">
        <v>3700</v>
      </c>
      <c r="J87" s="94">
        <v>3700</v>
      </c>
      <c r="K87" s="94">
        <v>3700</v>
      </c>
      <c r="L87" s="94">
        <v>3700</v>
      </c>
      <c r="M87" s="94">
        <v>3700</v>
      </c>
      <c r="N87" s="94">
        <v>3700</v>
      </c>
      <c r="O87" s="94">
        <v>3700</v>
      </c>
      <c r="P87" s="94">
        <v>4000</v>
      </c>
      <c r="Q87" s="94">
        <v>4000</v>
      </c>
    </row>
    <row r="88" spans="1:17" ht="11.25">
      <c r="A88" s="93" t="s">
        <v>920</v>
      </c>
      <c r="B88" s="93" t="s">
        <v>921</v>
      </c>
      <c r="C88" s="93" t="s">
        <v>922</v>
      </c>
      <c r="D88" s="93" t="s">
        <v>1004</v>
      </c>
      <c r="E88" s="94">
        <v>50</v>
      </c>
      <c r="F88" s="94">
        <v>50</v>
      </c>
      <c r="G88" s="94">
        <v>50</v>
      </c>
      <c r="H88" s="94">
        <v>50</v>
      </c>
      <c r="I88" s="94">
        <v>50</v>
      </c>
      <c r="J88" s="94">
        <v>50</v>
      </c>
      <c r="K88" s="94">
        <v>50</v>
      </c>
      <c r="L88" s="94">
        <v>50</v>
      </c>
      <c r="M88" s="94">
        <v>50</v>
      </c>
      <c r="N88" s="94">
        <v>50</v>
      </c>
      <c r="O88" s="94">
        <v>50</v>
      </c>
      <c r="P88" s="94">
        <v>50</v>
      </c>
      <c r="Q88" s="94">
        <v>50</v>
      </c>
    </row>
    <row r="89" spans="1:17" ht="11.25">
      <c r="A89" s="93" t="s">
        <v>920</v>
      </c>
      <c r="B89" s="93" t="s">
        <v>921</v>
      </c>
      <c r="C89" s="93" t="s">
        <v>922</v>
      </c>
      <c r="D89" s="93" t="s">
        <v>1005</v>
      </c>
      <c r="E89" s="94">
        <v>2000</v>
      </c>
      <c r="F89" s="94">
        <v>2000</v>
      </c>
      <c r="G89" s="94">
        <v>2000</v>
      </c>
      <c r="H89" s="94">
        <v>2000</v>
      </c>
      <c r="I89" s="94">
        <v>2000</v>
      </c>
      <c r="J89" s="94">
        <v>2000</v>
      </c>
      <c r="K89" s="94">
        <v>2000</v>
      </c>
      <c r="L89" s="94">
        <v>2000</v>
      </c>
      <c r="M89" s="94">
        <v>2000</v>
      </c>
      <c r="N89" s="94">
        <v>2000</v>
      </c>
      <c r="O89" s="94">
        <v>0</v>
      </c>
      <c r="P89" s="94">
        <v>0</v>
      </c>
      <c r="Q89" s="94">
        <v>0</v>
      </c>
    </row>
    <row r="90" spans="1:17" ht="11.25">
      <c r="A90" s="93" t="s">
        <v>920</v>
      </c>
      <c r="B90" s="93" t="s">
        <v>921</v>
      </c>
      <c r="C90" s="93" t="s">
        <v>922</v>
      </c>
      <c r="D90" s="93" t="s">
        <v>1006</v>
      </c>
      <c r="E90" s="94">
        <v>1900</v>
      </c>
      <c r="F90" s="94">
        <v>1900</v>
      </c>
      <c r="G90" s="94">
        <v>1900</v>
      </c>
      <c r="H90" s="94">
        <v>1900</v>
      </c>
      <c r="I90" s="94">
        <v>1900</v>
      </c>
      <c r="J90" s="94">
        <v>1900</v>
      </c>
      <c r="K90" s="94">
        <v>1900</v>
      </c>
      <c r="L90" s="94">
        <v>1900</v>
      </c>
      <c r="M90" s="94">
        <v>1900</v>
      </c>
      <c r="N90" s="94">
        <v>1900</v>
      </c>
      <c r="O90" s="94">
        <v>1900</v>
      </c>
      <c r="P90" s="94">
        <v>1900</v>
      </c>
      <c r="Q90" s="94">
        <v>1900</v>
      </c>
    </row>
    <row r="91" spans="1:17" ht="11.25">
      <c r="A91" s="93" t="s">
        <v>920</v>
      </c>
      <c r="B91" s="93" t="s">
        <v>921</v>
      </c>
      <c r="C91" s="93" t="s">
        <v>922</v>
      </c>
      <c r="D91" s="93" t="s">
        <v>1007</v>
      </c>
      <c r="E91" s="94">
        <v>3000</v>
      </c>
      <c r="F91" s="94">
        <v>3000</v>
      </c>
      <c r="G91" s="94">
        <v>3000</v>
      </c>
      <c r="H91" s="94">
        <v>3000</v>
      </c>
      <c r="I91" s="94">
        <v>3000</v>
      </c>
      <c r="J91" s="94">
        <v>3000</v>
      </c>
      <c r="K91" s="94">
        <v>3000</v>
      </c>
      <c r="L91" s="94">
        <v>3000</v>
      </c>
      <c r="M91" s="94">
        <v>3000</v>
      </c>
      <c r="N91" s="94">
        <v>3000</v>
      </c>
      <c r="O91" s="94">
        <v>3000</v>
      </c>
      <c r="P91" s="94">
        <v>3000</v>
      </c>
      <c r="Q91" s="94">
        <v>3000</v>
      </c>
    </row>
    <row r="92" spans="1:17" ht="11.25">
      <c r="A92" s="93" t="s">
        <v>920</v>
      </c>
      <c r="B92" s="93" t="s">
        <v>921</v>
      </c>
      <c r="C92" s="93" t="s">
        <v>922</v>
      </c>
      <c r="D92" s="93" t="s">
        <v>1008</v>
      </c>
      <c r="E92" s="94">
        <v>1700</v>
      </c>
      <c r="F92" s="94">
        <v>1700</v>
      </c>
      <c r="G92" s="94">
        <v>1700</v>
      </c>
      <c r="H92" s="94">
        <v>1700</v>
      </c>
      <c r="I92" s="94">
        <v>1700</v>
      </c>
      <c r="J92" s="94">
        <v>1700</v>
      </c>
      <c r="K92" s="94">
        <v>1700</v>
      </c>
      <c r="L92" s="94">
        <v>1700</v>
      </c>
      <c r="M92" s="94">
        <v>1700</v>
      </c>
      <c r="N92" s="94">
        <v>0</v>
      </c>
      <c r="O92" s="94">
        <v>0</v>
      </c>
      <c r="P92" s="94">
        <v>0</v>
      </c>
      <c r="Q92" s="94">
        <v>0</v>
      </c>
    </row>
    <row r="93" spans="1:17" ht="11.25">
      <c r="A93" s="93" t="s">
        <v>920</v>
      </c>
      <c r="B93" s="93" t="s">
        <v>921</v>
      </c>
      <c r="C93" s="93" t="s">
        <v>922</v>
      </c>
      <c r="D93" s="93" t="s">
        <v>1009</v>
      </c>
      <c r="E93" s="94">
        <v>5000</v>
      </c>
      <c r="F93" s="94">
        <v>5000</v>
      </c>
      <c r="G93" s="94">
        <v>5000</v>
      </c>
      <c r="H93" s="94">
        <v>5000</v>
      </c>
      <c r="I93" s="94">
        <v>5000</v>
      </c>
      <c r="J93" s="94">
        <v>5000</v>
      </c>
      <c r="K93" s="94">
        <v>5000</v>
      </c>
      <c r="L93" s="94">
        <v>5000</v>
      </c>
      <c r="M93" s="94">
        <v>5000</v>
      </c>
      <c r="N93" s="94">
        <v>5000</v>
      </c>
      <c r="O93" s="94">
        <v>5000</v>
      </c>
      <c r="P93" s="94">
        <v>5000</v>
      </c>
      <c r="Q93" s="94">
        <v>5000</v>
      </c>
    </row>
    <row r="94" spans="1:17" ht="11.25">
      <c r="A94" s="93" t="s">
        <v>920</v>
      </c>
      <c r="B94" s="93" t="s">
        <v>921</v>
      </c>
      <c r="C94" s="93" t="s">
        <v>922</v>
      </c>
      <c r="D94" s="93" t="s">
        <v>1010</v>
      </c>
      <c r="E94" s="94">
        <v>400</v>
      </c>
      <c r="F94" s="94">
        <v>400</v>
      </c>
      <c r="G94" s="94">
        <v>400</v>
      </c>
      <c r="H94" s="94">
        <v>400</v>
      </c>
      <c r="I94" s="94">
        <v>400</v>
      </c>
      <c r="J94" s="94">
        <v>400</v>
      </c>
      <c r="K94" s="94">
        <v>400</v>
      </c>
      <c r="L94" s="94">
        <v>400</v>
      </c>
      <c r="M94" s="94">
        <v>400</v>
      </c>
      <c r="N94" s="94">
        <v>400</v>
      </c>
      <c r="O94" s="94">
        <v>400</v>
      </c>
      <c r="P94" s="94">
        <v>0</v>
      </c>
      <c r="Q94" s="94">
        <v>0</v>
      </c>
    </row>
    <row r="95" spans="1:17" ht="11.25">
      <c r="A95" s="93" t="s">
        <v>920</v>
      </c>
      <c r="B95" s="93" t="s">
        <v>921</v>
      </c>
      <c r="C95" s="93" t="s">
        <v>922</v>
      </c>
      <c r="D95" s="93" t="s">
        <v>1011</v>
      </c>
      <c r="E95" s="94">
        <v>200</v>
      </c>
      <c r="F95" s="94">
        <v>200</v>
      </c>
      <c r="G95" s="94">
        <v>200</v>
      </c>
      <c r="H95" s="94">
        <v>200</v>
      </c>
      <c r="I95" s="94">
        <v>200</v>
      </c>
      <c r="J95" s="94">
        <v>200</v>
      </c>
      <c r="K95" s="94">
        <v>200</v>
      </c>
      <c r="L95" s="94">
        <v>200</v>
      </c>
      <c r="M95" s="94">
        <v>200</v>
      </c>
      <c r="N95" s="94">
        <v>200</v>
      </c>
      <c r="O95" s="94">
        <v>200</v>
      </c>
      <c r="P95" s="94">
        <v>200</v>
      </c>
      <c r="Q95" s="94">
        <v>200</v>
      </c>
    </row>
    <row r="96" spans="1:17" ht="11.25">
      <c r="A96" s="93" t="s">
        <v>920</v>
      </c>
      <c r="B96" s="93" t="s">
        <v>921</v>
      </c>
      <c r="C96" s="93" t="s">
        <v>922</v>
      </c>
      <c r="D96" s="93" t="s">
        <v>1012</v>
      </c>
      <c r="E96" s="94">
        <v>100</v>
      </c>
      <c r="F96" s="94">
        <v>100</v>
      </c>
      <c r="G96" s="94">
        <v>100</v>
      </c>
      <c r="H96" s="94">
        <v>100</v>
      </c>
      <c r="I96" s="94">
        <v>100</v>
      </c>
      <c r="J96" s="94">
        <v>100</v>
      </c>
      <c r="K96" s="94">
        <v>100</v>
      </c>
      <c r="L96" s="94">
        <v>100</v>
      </c>
      <c r="M96" s="94">
        <v>100</v>
      </c>
      <c r="N96" s="94">
        <v>100</v>
      </c>
      <c r="O96" s="94">
        <v>100</v>
      </c>
      <c r="P96" s="94">
        <v>0</v>
      </c>
      <c r="Q96" s="94">
        <v>0</v>
      </c>
    </row>
    <row r="97" spans="1:17" ht="11.25">
      <c r="A97" s="93" t="s">
        <v>920</v>
      </c>
      <c r="B97" s="93" t="s">
        <v>921</v>
      </c>
      <c r="C97" s="93" t="s">
        <v>922</v>
      </c>
      <c r="D97" s="93" t="s">
        <v>1013</v>
      </c>
      <c r="E97" s="94">
        <v>25000</v>
      </c>
      <c r="F97" s="94">
        <v>25000</v>
      </c>
      <c r="G97" s="94">
        <v>25000</v>
      </c>
      <c r="H97" s="94">
        <v>25000</v>
      </c>
      <c r="I97" s="94">
        <v>25000</v>
      </c>
      <c r="J97" s="94">
        <v>25000</v>
      </c>
      <c r="K97" s="94">
        <v>25000</v>
      </c>
      <c r="L97" s="94">
        <v>25000</v>
      </c>
      <c r="M97" s="94">
        <v>25000</v>
      </c>
      <c r="N97" s="94">
        <v>25000</v>
      </c>
      <c r="O97" s="94">
        <v>25000</v>
      </c>
      <c r="P97" s="94">
        <v>25000</v>
      </c>
      <c r="Q97" s="94">
        <v>25000</v>
      </c>
    </row>
    <row r="98" spans="1:17" ht="11.25">
      <c r="A98" s="93" t="s">
        <v>920</v>
      </c>
      <c r="B98" s="93" t="s">
        <v>921</v>
      </c>
      <c r="C98" s="93" t="s">
        <v>922</v>
      </c>
      <c r="D98" s="93" t="s">
        <v>1014</v>
      </c>
      <c r="E98" s="94">
        <v>5000</v>
      </c>
      <c r="F98" s="94">
        <v>5000</v>
      </c>
      <c r="G98" s="94">
        <v>5000</v>
      </c>
      <c r="H98" s="94">
        <v>5000</v>
      </c>
      <c r="I98" s="94">
        <v>5000</v>
      </c>
      <c r="J98" s="94">
        <v>5000</v>
      </c>
      <c r="K98" s="94">
        <v>5000</v>
      </c>
      <c r="L98" s="94">
        <v>5000</v>
      </c>
      <c r="M98" s="94">
        <v>5000</v>
      </c>
      <c r="N98" s="94">
        <v>5000</v>
      </c>
      <c r="O98" s="94">
        <v>5000</v>
      </c>
      <c r="P98" s="94">
        <v>5000</v>
      </c>
      <c r="Q98" s="94">
        <v>5000</v>
      </c>
    </row>
    <row r="99" spans="1:17" ht="11.25">
      <c r="A99" s="93" t="s">
        <v>920</v>
      </c>
      <c r="B99" s="93" t="s">
        <v>921</v>
      </c>
      <c r="C99" s="93" t="s">
        <v>922</v>
      </c>
      <c r="D99" s="93" t="s">
        <v>1015</v>
      </c>
      <c r="E99" s="94">
        <v>3000</v>
      </c>
      <c r="F99" s="94">
        <v>3000</v>
      </c>
      <c r="G99" s="94">
        <v>3000</v>
      </c>
      <c r="H99" s="94">
        <v>3000</v>
      </c>
      <c r="I99" s="94">
        <v>3000</v>
      </c>
      <c r="J99" s="94">
        <v>3000</v>
      </c>
      <c r="K99" s="94">
        <v>3000</v>
      </c>
      <c r="L99" s="94">
        <v>3000</v>
      </c>
      <c r="M99" s="94">
        <v>3000</v>
      </c>
      <c r="N99" s="94">
        <v>3000</v>
      </c>
      <c r="O99" s="94">
        <v>3000</v>
      </c>
      <c r="P99" s="94">
        <v>3261.22</v>
      </c>
      <c r="Q99" s="94">
        <v>3261.22</v>
      </c>
    </row>
    <row r="100" spans="1:17" ht="11.25">
      <c r="A100" s="93" t="s">
        <v>920</v>
      </c>
      <c r="B100" s="93" t="s">
        <v>921</v>
      </c>
      <c r="C100" s="93" t="s">
        <v>922</v>
      </c>
      <c r="D100" s="93" t="s">
        <v>1016</v>
      </c>
      <c r="E100" s="94">
        <v>6000</v>
      </c>
      <c r="F100" s="94">
        <v>6000</v>
      </c>
      <c r="G100" s="94">
        <v>6000</v>
      </c>
      <c r="H100" s="94">
        <v>6000</v>
      </c>
      <c r="I100" s="94">
        <v>6000</v>
      </c>
      <c r="J100" s="94">
        <v>6000</v>
      </c>
      <c r="K100" s="94">
        <v>6000</v>
      </c>
      <c r="L100" s="94">
        <v>6000</v>
      </c>
      <c r="M100" s="94">
        <v>6000</v>
      </c>
      <c r="N100" s="94">
        <v>6000</v>
      </c>
      <c r="O100" s="94">
        <v>6000</v>
      </c>
      <c r="P100" s="94">
        <v>6000</v>
      </c>
      <c r="Q100" s="94">
        <v>6000</v>
      </c>
    </row>
    <row r="101" spans="1:17" ht="11.25">
      <c r="A101" s="93" t="s">
        <v>920</v>
      </c>
      <c r="B101" s="93" t="s">
        <v>921</v>
      </c>
      <c r="C101" s="93" t="s">
        <v>922</v>
      </c>
      <c r="D101" s="93" t="s">
        <v>1017</v>
      </c>
      <c r="E101" s="98" t="s">
        <v>941</v>
      </c>
      <c r="F101" s="98" t="s">
        <v>941</v>
      </c>
      <c r="G101" s="98" t="s">
        <v>941</v>
      </c>
      <c r="H101" s="98" t="s">
        <v>941</v>
      </c>
      <c r="I101" s="98" t="s">
        <v>941</v>
      </c>
      <c r="J101" s="98" t="s">
        <v>941</v>
      </c>
      <c r="K101" s="98" t="s">
        <v>941</v>
      </c>
      <c r="L101" s="98" t="s">
        <v>941</v>
      </c>
      <c r="M101" s="94">
        <v>-0.04</v>
      </c>
      <c r="N101" s="94">
        <v>0</v>
      </c>
      <c r="O101" s="94">
        <v>0</v>
      </c>
      <c r="P101" s="94">
        <v>0</v>
      </c>
      <c r="Q101" s="94">
        <v>0</v>
      </c>
    </row>
    <row r="102" spans="1:17" ht="11.25">
      <c r="A102" s="93" t="s">
        <v>920</v>
      </c>
      <c r="B102" s="93" t="s">
        <v>921</v>
      </c>
      <c r="C102" s="93" t="s">
        <v>922</v>
      </c>
      <c r="D102" s="93" t="s">
        <v>1018</v>
      </c>
      <c r="E102" s="94">
        <v>53.54</v>
      </c>
      <c r="F102" s="94">
        <v>53.54</v>
      </c>
      <c r="G102" s="94">
        <v>72.54</v>
      </c>
      <c r="H102" s="94">
        <v>72.54</v>
      </c>
      <c r="I102" s="94">
        <v>72.54</v>
      </c>
      <c r="J102" s="94">
        <v>65.75</v>
      </c>
      <c r="K102" s="94">
        <v>65.75</v>
      </c>
      <c r="L102" s="94">
        <v>65.75</v>
      </c>
      <c r="M102" s="94">
        <v>81.28</v>
      </c>
      <c r="N102" s="94">
        <v>81.28</v>
      </c>
      <c r="O102" s="94">
        <v>84.72</v>
      </c>
      <c r="P102" s="94">
        <v>84.72</v>
      </c>
      <c r="Q102" s="94">
        <v>73.68</v>
      </c>
    </row>
    <row r="103" spans="1:17" ht="11.25">
      <c r="A103" s="93" t="s">
        <v>920</v>
      </c>
      <c r="B103" s="93" t="s">
        <v>921</v>
      </c>
      <c r="C103" s="93" t="s">
        <v>922</v>
      </c>
      <c r="D103" s="93" t="s">
        <v>1019</v>
      </c>
      <c r="E103" s="94">
        <v>2509.99</v>
      </c>
      <c r="F103" s="94">
        <v>2511.95</v>
      </c>
      <c r="G103" s="94">
        <v>2513.98</v>
      </c>
      <c r="H103" s="94">
        <v>2515.94</v>
      </c>
      <c r="I103" s="94">
        <v>2517.97</v>
      </c>
      <c r="J103" s="94">
        <v>2520</v>
      </c>
      <c r="K103" s="94">
        <v>2521.84</v>
      </c>
      <c r="L103" s="94">
        <v>2523.87</v>
      </c>
      <c r="M103" s="94">
        <v>2525.84</v>
      </c>
      <c r="N103" s="94">
        <v>2527.88</v>
      </c>
      <c r="O103" s="94">
        <v>2529.85</v>
      </c>
      <c r="P103" s="94">
        <v>2531.89</v>
      </c>
      <c r="Q103" s="94">
        <v>0.07000000000016371</v>
      </c>
    </row>
    <row r="104" spans="1:17" ht="11.25">
      <c r="A104" s="93" t="s">
        <v>920</v>
      </c>
      <c r="B104" s="93" t="s">
        <v>921</v>
      </c>
      <c r="C104" s="93" t="s">
        <v>922</v>
      </c>
      <c r="D104" s="93" t="s">
        <v>1020</v>
      </c>
      <c r="E104" s="94">
        <v>466169.73</v>
      </c>
      <c r="F104" s="94">
        <v>567320.35</v>
      </c>
      <c r="G104" s="94">
        <v>571428.75</v>
      </c>
      <c r="H104" s="94">
        <v>583158.33</v>
      </c>
      <c r="I104" s="94">
        <v>453531.25</v>
      </c>
      <c r="J104" s="94">
        <v>447342.44</v>
      </c>
      <c r="K104" s="94">
        <v>379887.35</v>
      </c>
      <c r="L104" s="94">
        <v>345353.82</v>
      </c>
      <c r="M104" s="94">
        <v>380023.12</v>
      </c>
      <c r="N104" s="94">
        <v>376467.99</v>
      </c>
      <c r="O104" s="94">
        <v>385766.95</v>
      </c>
      <c r="P104" s="94">
        <v>443066.36</v>
      </c>
      <c r="Q104" s="94">
        <v>504656.46</v>
      </c>
    </row>
    <row r="105" spans="1:17" ht="11.25">
      <c r="A105" s="93" t="s">
        <v>920</v>
      </c>
      <c r="B105" s="93" t="s">
        <v>921</v>
      </c>
      <c r="C105" s="93" t="s">
        <v>922</v>
      </c>
      <c r="D105" s="93" t="s">
        <v>1021</v>
      </c>
      <c r="E105" s="94">
        <v>3833174.01</v>
      </c>
      <c r="F105" s="94">
        <v>3909673.23</v>
      </c>
      <c r="G105" s="94">
        <v>4004180.03</v>
      </c>
      <c r="H105" s="94">
        <v>4015361.9</v>
      </c>
      <c r="I105" s="94">
        <v>4209495.44</v>
      </c>
      <c r="J105" s="94">
        <v>4521855.73</v>
      </c>
      <c r="K105" s="94">
        <v>4777907.77</v>
      </c>
      <c r="L105" s="94">
        <v>4932972.19</v>
      </c>
      <c r="M105" s="94">
        <v>5042751.26</v>
      </c>
      <c r="N105" s="94">
        <v>5028486.08</v>
      </c>
      <c r="O105" s="94">
        <v>5049449.5</v>
      </c>
      <c r="P105" s="94">
        <v>5060533.91</v>
      </c>
      <c r="Q105" s="94">
        <v>5088070.7</v>
      </c>
    </row>
    <row r="106" spans="1:17" ht="11.25">
      <c r="A106" s="93" t="s">
        <v>920</v>
      </c>
      <c r="B106" s="93" t="s">
        <v>921</v>
      </c>
      <c r="C106" s="93" t="s">
        <v>922</v>
      </c>
      <c r="D106" s="93" t="s">
        <v>1022</v>
      </c>
      <c r="E106" s="98">
        <v>1903.35</v>
      </c>
      <c r="F106" s="98">
        <v>1904.21</v>
      </c>
      <c r="G106" s="94">
        <v>1905.1</v>
      </c>
      <c r="H106" s="94">
        <v>1905.96</v>
      </c>
      <c r="I106" s="94">
        <v>1906.85</v>
      </c>
      <c r="J106" s="94">
        <v>1907.74</v>
      </c>
      <c r="K106" s="94">
        <v>1908.47</v>
      </c>
      <c r="L106" s="94">
        <v>1909.2</v>
      </c>
      <c r="M106" s="94">
        <v>1909.96</v>
      </c>
      <c r="N106" s="94">
        <v>1910.77</v>
      </c>
      <c r="O106" s="94">
        <v>1911.56</v>
      </c>
      <c r="P106" s="94">
        <v>1912.37</v>
      </c>
      <c r="Q106" s="94">
        <v>1913.18</v>
      </c>
    </row>
    <row r="107" spans="1:17" ht="11.25">
      <c r="A107" s="93" t="s">
        <v>920</v>
      </c>
      <c r="B107" s="93" t="s">
        <v>921</v>
      </c>
      <c r="C107" s="93" t="s">
        <v>922</v>
      </c>
      <c r="D107" s="93" t="s">
        <v>1023</v>
      </c>
      <c r="E107" s="94">
        <v>166895.11</v>
      </c>
      <c r="F107" s="94">
        <v>185770.88</v>
      </c>
      <c r="G107" s="94">
        <v>185770.88</v>
      </c>
      <c r="H107" s="94">
        <v>188130.36</v>
      </c>
      <c r="I107" s="94">
        <v>188746.23</v>
      </c>
      <c r="J107" s="94">
        <v>189227.15</v>
      </c>
      <c r="K107" s="94">
        <v>238985.63</v>
      </c>
      <c r="L107" s="94">
        <v>239550.42</v>
      </c>
      <c r="M107" s="94">
        <v>240093.84</v>
      </c>
      <c r="N107" s="94">
        <v>240093.84</v>
      </c>
      <c r="O107" s="94">
        <v>240873.53</v>
      </c>
      <c r="P107" s="94">
        <v>242365.43</v>
      </c>
      <c r="Q107" s="94">
        <v>277360.36</v>
      </c>
    </row>
    <row r="108" spans="1:17" ht="11.25">
      <c r="A108" s="93" t="s">
        <v>920</v>
      </c>
      <c r="B108" s="93" t="s">
        <v>921</v>
      </c>
      <c r="C108" s="93" t="s">
        <v>922</v>
      </c>
      <c r="D108" s="93" t="s">
        <v>1024</v>
      </c>
      <c r="E108" s="94">
        <v>8845871.87</v>
      </c>
      <c r="F108" s="94">
        <v>9070850.989999998</v>
      </c>
      <c r="G108" s="94">
        <v>19876986.79</v>
      </c>
      <c r="H108" s="94">
        <v>40313517.45</v>
      </c>
      <c r="I108" s="94">
        <v>51860502.690000005</v>
      </c>
      <c r="J108" s="94">
        <v>61210108.04000001</v>
      </c>
      <c r="K108" s="94">
        <v>53032024.220000006</v>
      </c>
      <c r="L108" s="94">
        <v>45085176.85000001</v>
      </c>
      <c r="M108" s="94">
        <v>31977697.53000001</v>
      </c>
      <c r="N108" s="94">
        <v>23003047.52000001</v>
      </c>
      <c r="O108" s="94">
        <v>15118613.230000012</v>
      </c>
      <c r="P108" s="94">
        <v>10798527.670000013</v>
      </c>
      <c r="Q108" s="94">
        <v>9681696.700000012</v>
      </c>
    </row>
    <row r="109" spans="1:17" ht="11.25">
      <c r="A109" s="93" t="s">
        <v>920</v>
      </c>
      <c r="B109" s="93" t="s">
        <v>921</v>
      </c>
      <c r="C109" s="93" t="s">
        <v>922</v>
      </c>
      <c r="D109" s="93" t="s">
        <v>1025</v>
      </c>
      <c r="E109" s="98" t="s">
        <v>941</v>
      </c>
      <c r="F109" s="98" t="s">
        <v>941</v>
      </c>
      <c r="G109" s="98" t="s">
        <v>941</v>
      </c>
      <c r="H109" s="98" t="s">
        <v>941</v>
      </c>
      <c r="I109" s="98" t="s">
        <v>941</v>
      </c>
      <c r="J109" s="98" t="s">
        <v>941</v>
      </c>
      <c r="K109" s="98" t="s">
        <v>941</v>
      </c>
      <c r="L109" s="94">
        <v>208.27</v>
      </c>
      <c r="M109" s="94">
        <v>0</v>
      </c>
      <c r="N109" s="94">
        <v>0</v>
      </c>
      <c r="O109" s="94">
        <v>0</v>
      </c>
      <c r="P109" s="94">
        <v>0</v>
      </c>
      <c r="Q109" s="94">
        <v>0</v>
      </c>
    </row>
    <row r="110" spans="1:17" ht="11.25">
      <c r="A110" s="93" t="s">
        <v>920</v>
      </c>
      <c r="B110" s="93" t="s">
        <v>921</v>
      </c>
      <c r="C110" s="93" t="s">
        <v>922</v>
      </c>
      <c r="D110" s="93" t="s">
        <v>1026</v>
      </c>
      <c r="E110" s="94">
        <v>6067557.289999998</v>
      </c>
      <c r="F110" s="94">
        <v>7408062.339999998</v>
      </c>
      <c r="G110" s="94">
        <v>13665840.95</v>
      </c>
      <c r="H110" s="94">
        <v>22641531.32</v>
      </c>
      <c r="I110" s="94">
        <v>26955351.53</v>
      </c>
      <c r="J110" s="94">
        <v>27280340.73</v>
      </c>
      <c r="K110" s="94">
        <v>20072116.39</v>
      </c>
      <c r="L110" s="94">
        <v>16293004.33</v>
      </c>
      <c r="M110" s="94">
        <v>10021618.93</v>
      </c>
      <c r="N110" s="94">
        <v>7894308.34</v>
      </c>
      <c r="O110" s="94">
        <v>6018885.99</v>
      </c>
      <c r="P110" s="94">
        <v>5601163.5</v>
      </c>
      <c r="Q110" s="94">
        <v>6534394.45</v>
      </c>
    </row>
    <row r="111" spans="1:17" ht="11.25">
      <c r="A111" s="93" t="s">
        <v>920</v>
      </c>
      <c r="B111" s="93" t="s">
        <v>921</v>
      </c>
      <c r="C111" s="93" t="s">
        <v>922</v>
      </c>
      <c r="D111" s="93" t="s">
        <v>1027</v>
      </c>
      <c r="E111" s="94">
        <v>5803666.960000003</v>
      </c>
      <c r="F111" s="94">
        <v>5716333.480000002</v>
      </c>
      <c r="G111" s="94">
        <v>7508384.160000002</v>
      </c>
      <c r="H111" s="94">
        <v>8694820.690000001</v>
      </c>
      <c r="I111" s="94">
        <v>9864165.219999999</v>
      </c>
      <c r="J111" s="94">
        <v>11516020.799999999</v>
      </c>
      <c r="K111" s="94">
        <v>9255876.2</v>
      </c>
      <c r="L111" s="94">
        <v>7120323.629999999</v>
      </c>
      <c r="M111" s="94">
        <v>5611376.069999998</v>
      </c>
      <c r="N111" s="94">
        <v>5078526.61</v>
      </c>
      <c r="O111" s="94">
        <v>4891287.62</v>
      </c>
      <c r="P111" s="94">
        <v>4919005.72</v>
      </c>
      <c r="Q111" s="94">
        <v>5418240.509999998</v>
      </c>
    </row>
    <row r="112" spans="1:17" ht="11.25">
      <c r="A112" s="93" t="s">
        <v>920</v>
      </c>
      <c r="B112" s="93" t="s">
        <v>921</v>
      </c>
      <c r="C112" s="93" t="s">
        <v>922</v>
      </c>
      <c r="D112" s="93" t="s">
        <v>1028</v>
      </c>
      <c r="E112" s="94">
        <v>5278545.13</v>
      </c>
      <c r="F112" s="94">
        <v>5120632.13</v>
      </c>
      <c r="G112" s="94">
        <v>4547670.9</v>
      </c>
      <c r="H112" s="94">
        <v>4405596.43</v>
      </c>
      <c r="I112" s="94">
        <v>4054879.05</v>
      </c>
      <c r="J112" s="94">
        <v>2202315.3</v>
      </c>
      <c r="K112" s="94">
        <v>3932857.1</v>
      </c>
      <c r="L112" s="94">
        <v>4366260.23</v>
      </c>
      <c r="M112" s="94">
        <v>4214624.68</v>
      </c>
      <c r="N112" s="94">
        <v>4305935.32</v>
      </c>
      <c r="O112" s="94">
        <v>4716671.97</v>
      </c>
      <c r="P112" s="94">
        <v>4776258.94</v>
      </c>
      <c r="Q112" s="94">
        <v>4702537.29</v>
      </c>
    </row>
    <row r="113" spans="1:17" ht="11.25">
      <c r="A113" s="93" t="s">
        <v>920</v>
      </c>
      <c r="B113" s="93" t="s">
        <v>921</v>
      </c>
      <c r="C113" s="93" t="s">
        <v>922</v>
      </c>
      <c r="D113" s="93" t="s">
        <v>1029</v>
      </c>
      <c r="E113" s="94">
        <v>1949162.18</v>
      </c>
      <c r="F113" s="94">
        <v>1704506.95</v>
      </c>
      <c r="G113" s="94">
        <v>745002.9</v>
      </c>
      <c r="H113" s="94">
        <v>3528044.69</v>
      </c>
      <c r="I113" s="94">
        <v>519774.06</v>
      </c>
      <c r="J113" s="94">
        <v>450153.93</v>
      </c>
      <c r="K113" s="94">
        <v>498626.52</v>
      </c>
      <c r="L113" s="94">
        <v>730003.8</v>
      </c>
      <c r="M113" s="94">
        <v>717464.47</v>
      </c>
      <c r="N113" s="94">
        <v>730993.7</v>
      </c>
      <c r="O113" s="94">
        <v>1208662.9</v>
      </c>
      <c r="P113" s="94">
        <v>996185.52</v>
      </c>
      <c r="Q113" s="94">
        <v>1526237.76</v>
      </c>
    </row>
    <row r="114" spans="1:17" ht="11.25">
      <c r="A114" s="93" t="s">
        <v>920</v>
      </c>
      <c r="B114" s="93" t="s">
        <v>921</v>
      </c>
      <c r="C114" s="93" t="s">
        <v>922</v>
      </c>
      <c r="D114" s="93" t="s">
        <v>1030</v>
      </c>
      <c r="E114" s="94">
        <v>638814.45</v>
      </c>
      <c r="F114" s="94">
        <v>556590.7</v>
      </c>
      <c r="G114" s="94">
        <v>25757.39</v>
      </c>
      <c r="H114" s="94">
        <v>221608.79</v>
      </c>
      <c r="I114" s="94">
        <v>337.36000000001513</v>
      </c>
      <c r="J114" s="94">
        <v>0.06000000001512262</v>
      </c>
      <c r="K114" s="94">
        <v>268814.06</v>
      </c>
      <c r="L114" s="94">
        <v>268814.06</v>
      </c>
      <c r="M114" s="94">
        <v>28015.84</v>
      </c>
      <c r="N114" s="94">
        <v>94967.05</v>
      </c>
      <c r="O114" s="94">
        <v>193110.44</v>
      </c>
      <c r="P114" s="94">
        <v>267657.54</v>
      </c>
      <c r="Q114" s="94">
        <v>318628.13</v>
      </c>
    </row>
    <row r="115" spans="1:17" ht="11.25">
      <c r="A115" s="93" t="s">
        <v>920</v>
      </c>
      <c r="B115" s="93" t="s">
        <v>921</v>
      </c>
      <c r="C115" s="93" t="s">
        <v>922</v>
      </c>
      <c r="D115" s="93" t="s">
        <v>1031</v>
      </c>
      <c r="E115" s="94">
        <v>927741.5</v>
      </c>
      <c r="F115" s="94">
        <v>566640.17</v>
      </c>
      <c r="G115" s="94">
        <v>578914.91</v>
      </c>
      <c r="H115" s="94">
        <v>464080.09</v>
      </c>
      <c r="I115" s="94">
        <v>426338.45</v>
      </c>
      <c r="J115" s="94">
        <v>396271.3</v>
      </c>
      <c r="K115" s="94">
        <v>408188.89</v>
      </c>
      <c r="L115" s="94">
        <v>295455.52</v>
      </c>
      <c r="M115" s="94">
        <v>226880.76</v>
      </c>
      <c r="N115" s="94">
        <v>283202.9</v>
      </c>
      <c r="O115" s="94">
        <v>271964.05</v>
      </c>
      <c r="P115" s="94">
        <v>117315.3</v>
      </c>
      <c r="Q115" s="94">
        <v>70581.54000000007</v>
      </c>
    </row>
    <row r="116" spans="1:17" ht="11.25">
      <c r="A116" s="93" t="s">
        <v>920</v>
      </c>
      <c r="B116" s="93" t="s">
        <v>921</v>
      </c>
      <c r="C116" s="93" t="s">
        <v>922</v>
      </c>
      <c r="D116" s="93" t="s">
        <v>1032</v>
      </c>
      <c r="E116" s="94">
        <v>225700</v>
      </c>
      <c r="F116" s="94">
        <v>221240.67</v>
      </c>
      <c r="G116" s="94">
        <v>583571.74</v>
      </c>
      <c r="H116" s="94">
        <v>497223.47</v>
      </c>
      <c r="I116" s="94">
        <v>499879.45</v>
      </c>
      <c r="J116" s="94">
        <v>475968.02</v>
      </c>
      <c r="K116" s="94">
        <v>401503.17</v>
      </c>
      <c r="L116" s="94">
        <v>505756.02</v>
      </c>
      <c r="M116" s="94">
        <v>609667.1</v>
      </c>
      <c r="N116" s="94">
        <v>636654.97</v>
      </c>
      <c r="O116" s="94">
        <v>637396.65</v>
      </c>
      <c r="P116" s="94">
        <v>710013.36</v>
      </c>
      <c r="Q116" s="94">
        <v>721079.57</v>
      </c>
    </row>
    <row r="117" spans="1:17" ht="11.25">
      <c r="A117" s="93" t="s">
        <v>920</v>
      </c>
      <c r="B117" s="93" t="s">
        <v>921</v>
      </c>
      <c r="C117" s="93" t="s">
        <v>922</v>
      </c>
      <c r="D117" s="93" t="s">
        <v>1033</v>
      </c>
      <c r="E117" s="94">
        <v>917.2600000000093</v>
      </c>
      <c r="F117" s="94">
        <v>917.2600000000093</v>
      </c>
      <c r="G117" s="94">
        <v>917.2600000000093</v>
      </c>
      <c r="H117" s="94">
        <v>917.2600000000093</v>
      </c>
      <c r="I117" s="94">
        <v>917.26</v>
      </c>
      <c r="J117" s="94">
        <v>16692.26</v>
      </c>
      <c r="K117" s="94">
        <v>56337.26</v>
      </c>
      <c r="L117" s="94">
        <v>53862.26</v>
      </c>
      <c r="M117" s="94">
        <v>75835.26</v>
      </c>
      <c r="N117" s="94">
        <v>31824.26</v>
      </c>
      <c r="O117" s="94">
        <v>43952.26</v>
      </c>
      <c r="P117" s="94">
        <v>58692.26</v>
      </c>
      <c r="Q117" s="94">
        <v>92.25999999999476</v>
      </c>
    </row>
    <row r="118" spans="1:17" ht="11.25">
      <c r="A118" s="93" t="s">
        <v>920</v>
      </c>
      <c r="B118" s="93" t="s">
        <v>921</v>
      </c>
      <c r="C118" s="93" t="s">
        <v>922</v>
      </c>
      <c r="D118" s="93" t="s">
        <v>1034</v>
      </c>
      <c r="E118" s="98" t="s">
        <v>941</v>
      </c>
      <c r="F118" s="98" t="s">
        <v>941</v>
      </c>
      <c r="G118" s="98" t="s">
        <v>941</v>
      </c>
      <c r="H118" s="98" t="s">
        <v>941</v>
      </c>
      <c r="I118" s="98" t="s">
        <v>941</v>
      </c>
      <c r="J118" s="98" t="s">
        <v>941</v>
      </c>
      <c r="K118" s="98" t="s">
        <v>941</v>
      </c>
      <c r="L118" s="98" t="s">
        <v>941</v>
      </c>
      <c r="M118" s="94">
        <v>-257.26</v>
      </c>
      <c r="N118" s="94">
        <v>-257.26</v>
      </c>
      <c r="O118" s="94">
        <v>0</v>
      </c>
      <c r="P118" s="94">
        <v>0</v>
      </c>
      <c r="Q118" s="94">
        <v>0</v>
      </c>
    </row>
    <row r="119" spans="1:17" ht="11.25">
      <c r="A119" s="93" t="s">
        <v>920</v>
      </c>
      <c r="B119" s="93" t="s">
        <v>921</v>
      </c>
      <c r="C119" s="93" t="s">
        <v>922</v>
      </c>
      <c r="D119" s="93" t="s">
        <v>1035</v>
      </c>
      <c r="E119" s="94">
        <v>1075746</v>
      </c>
      <c r="F119" s="94">
        <v>1075746</v>
      </c>
      <c r="G119" s="94">
        <v>1075746</v>
      </c>
      <c r="H119" s="94">
        <v>1075746</v>
      </c>
      <c r="I119" s="94">
        <v>1075746</v>
      </c>
      <c r="J119" s="94">
        <v>1075746</v>
      </c>
      <c r="K119" s="94">
        <v>1075746</v>
      </c>
      <c r="L119" s="94">
        <v>1075746</v>
      </c>
      <c r="M119" s="94">
        <v>1075746</v>
      </c>
      <c r="N119" s="94">
        <v>1075746</v>
      </c>
      <c r="O119" s="94">
        <v>1075746</v>
      </c>
      <c r="P119" s="94">
        <v>1075746</v>
      </c>
      <c r="Q119" s="94">
        <v>1075746</v>
      </c>
    </row>
    <row r="120" spans="1:17" ht="11.25">
      <c r="A120" s="93" t="s">
        <v>920</v>
      </c>
      <c r="B120" s="93" t="s">
        <v>921</v>
      </c>
      <c r="C120" s="93" t="s">
        <v>922</v>
      </c>
      <c r="D120" s="93" t="s">
        <v>1036</v>
      </c>
      <c r="E120" s="94">
        <v>38384.13</v>
      </c>
      <c r="F120" s="94">
        <v>-3064.5899999999674</v>
      </c>
      <c r="G120" s="94">
        <v>23911.81</v>
      </c>
      <c r="H120" s="94">
        <v>26065.35</v>
      </c>
      <c r="I120" s="94">
        <v>2992.9</v>
      </c>
      <c r="J120" s="94">
        <v>7615.06</v>
      </c>
      <c r="K120" s="94">
        <v>7547.37</v>
      </c>
      <c r="L120" s="94">
        <v>14988.69</v>
      </c>
      <c r="M120" s="94">
        <v>2177.38</v>
      </c>
      <c r="N120" s="94">
        <v>11790.63</v>
      </c>
      <c r="O120" s="94">
        <v>18476.95</v>
      </c>
      <c r="P120" s="94">
        <v>31199.47</v>
      </c>
      <c r="Q120" s="94">
        <v>11714.7</v>
      </c>
    </row>
    <row r="121" spans="1:17" ht="11.25">
      <c r="A121" s="93" t="s">
        <v>920</v>
      </c>
      <c r="B121" s="93" t="s">
        <v>921</v>
      </c>
      <c r="C121" s="93" t="s">
        <v>922</v>
      </c>
      <c r="D121" s="93" t="s">
        <v>1037</v>
      </c>
      <c r="E121" s="94">
        <v>1852114.02</v>
      </c>
      <c r="F121" s="94">
        <v>2067246.06</v>
      </c>
      <c r="G121" s="94">
        <v>1259697.64</v>
      </c>
      <c r="H121" s="94">
        <v>1209196.25</v>
      </c>
      <c r="I121" s="94">
        <v>1148412.78</v>
      </c>
      <c r="J121" s="94">
        <v>1205454.99</v>
      </c>
      <c r="K121" s="94">
        <v>1410827.43</v>
      </c>
      <c r="L121" s="94">
        <v>2787543.94</v>
      </c>
      <c r="M121" s="94">
        <v>3495214.93</v>
      </c>
      <c r="N121" s="94">
        <v>3436431.3</v>
      </c>
      <c r="O121" s="94">
        <v>3145507.43</v>
      </c>
      <c r="P121" s="94">
        <v>3536185.11</v>
      </c>
      <c r="Q121" s="94">
        <v>3542107.49</v>
      </c>
    </row>
    <row r="122" spans="1:17" ht="11.25">
      <c r="A122" s="93" t="s">
        <v>920</v>
      </c>
      <c r="B122" s="93" t="s">
        <v>921</v>
      </c>
      <c r="C122" s="93" t="s">
        <v>922</v>
      </c>
      <c r="D122" s="93" t="s">
        <v>1038</v>
      </c>
      <c r="E122" s="98" t="s">
        <v>941</v>
      </c>
      <c r="F122" s="98" t="s">
        <v>941</v>
      </c>
      <c r="G122" s="98" t="s">
        <v>941</v>
      </c>
      <c r="H122" s="94">
        <v>-1026.33</v>
      </c>
      <c r="I122" s="94">
        <v>-1026.33</v>
      </c>
      <c r="J122" s="94">
        <v>-1026.33</v>
      </c>
      <c r="K122" s="94">
        <v>0</v>
      </c>
      <c r="L122" s="94">
        <v>0</v>
      </c>
      <c r="M122" s="94">
        <v>-29442</v>
      </c>
      <c r="N122" s="94">
        <v>0</v>
      </c>
      <c r="O122" s="94">
        <v>0</v>
      </c>
      <c r="P122" s="94">
        <v>-231.22</v>
      </c>
      <c r="Q122" s="94">
        <v>-231.22</v>
      </c>
    </row>
    <row r="123" spans="1:17" ht="11.25">
      <c r="A123" s="93" t="s">
        <v>920</v>
      </c>
      <c r="B123" s="93" t="s">
        <v>921</v>
      </c>
      <c r="C123" s="93" t="s">
        <v>922</v>
      </c>
      <c r="D123" s="93" t="s">
        <v>1039</v>
      </c>
      <c r="E123" s="94">
        <v>-55.41</v>
      </c>
      <c r="F123" s="94">
        <v>-55.41</v>
      </c>
      <c r="G123" s="94">
        <v>-55.41</v>
      </c>
      <c r="H123" s="94">
        <v>2.6000000000000085</v>
      </c>
      <c r="I123" s="94">
        <v>2.6</v>
      </c>
      <c r="J123" s="94">
        <v>2.6</v>
      </c>
      <c r="K123" s="94">
        <v>2.6</v>
      </c>
      <c r="L123" s="94">
        <v>2.6</v>
      </c>
      <c r="M123" s="94">
        <v>13.76</v>
      </c>
      <c r="N123" s="94">
        <v>-40.24</v>
      </c>
      <c r="O123" s="94">
        <v>2.6</v>
      </c>
      <c r="P123" s="94">
        <v>2.6</v>
      </c>
      <c r="Q123" s="94">
        <v>2.6</v>
      </c>
    </row>
    <row r="124" spans="1:17" ht="11.25">
      <c r="A124" s="93" t="s">
        <v>920</v>
      </c>
      <c r="B124" s="93" t="s">
        <v>921</v>
      </c>
      <c r="C124" s="93" t="s">
        <v>922</v>
      </c>
      <c r="D124" s="93" t="s">
        <v>1040</v>
      </c>
      <c r="E124" s="94">
        <v>79390.91999999946</v>
      </c>
      <c r="F124" s="94">
        <v>79390.91999999946</v>
      </c>
      <c r="G124" s="94">
        <v>-5.384208634495735E-10</v>
      </c>
      <c r="H124" s="94">
        <v>-5.384208634495735E-10</v>
      </c>
      <c r="I124" s="98" t="s">
        <v>941</v>
      </c>
      <c r="J124" s="94">
        <v>77824</v>
      </c>
      <c r="K124" s="94">
        <v>133552.48</v>
      </c>
      <c r="L124" s="94">
        <v>77824</v>
      </c>
      <c r="M124" s="94">
        <v>77824</v>
      </c>
      <c r="N124" s="94">
        <v>77824</v>
      </c>
      <c r="O124" s="94">
        <v>77824</v>
      </c>
      <c r="P124" s="94">
        <v>0</v>
      </c>
      <c r="Q124" s="94">
        <v>747121.4</v>
      </c>
    </row>
    <row r="125" spans="1:17" ht="11.25">
      <c r="A125" s="93" t="s">
        <v>920</v>
      </c>
      <c r="B125" s="93" t="s">
        <v>921</v>
      </c>
      <c r="C125" s="93" t="s">
        <v>922</v>
      </c>
      <c r="D125" s="93" t="s">
        <v>1041</v>
      </c>
      <c r="E125" s="94">
        <v>-1250402.94</v>
      </c>
      <c r="F125" s="94">
        <v>-1458169.5</v>
      </c>
      <c r="G125" s="94">
        <v>-1819374.42</v>
      </c>
      <c r="H125" s="94">
        <v>-2058900.83</v>
      </c>
      <c r="I125" s="94">
        <v>-2622615.01</v>
      </c>
      <c r="J125" s="94">
        <v>-3118400.13</v>
      </c>
      <c r="K125" s="94">
        <v>-3351347.94</v>
      </c>
      <c r="L125" s="94">
        <v>-3316471.43</v>
      </c>
      <c r="M125" s="94">
        <v>-2881130.24</v>
      </c>
      <c r="N125" s="94">
        <v>-2268159.81</v>
      </c>
      <c r="O125" s="94">
        <v>-1697135.53</v>
      </c>
      <c r="P125" s="94">
        <v>-1284967.65</v>
      </c>
      <c r="Q125" s="94">
        <v>-1182103.43</v>
      </c>
    </row>
    <row r="126" spans="1:17" ht="11.25">
      <c r="A126" s="93" t="s">
        <v>920</v>
      </c>
      <c r="B126" s="93" t="s">
        <v>921</v>
      </c>
      <c r="C126" s="93" t="s">
        <v>922</v>
      </c>
      <c r="D126" s="93" t="s">
        <v>1042</v>
      </c>
      <c r="E126" s="98">
        <v>-233617.48</v>
      </c>
      <c r="F126" s="98">
        <v>-260133.26</v>
      </c>
      <c r="G126" s="94">
        <v>-302114.46</v>
      </c>
      <c r="H126" s="94">
        <v>-319506.63</v>
      </c>
      <c r="I126" s="94">
        <v>-369517.1</v>
      </c>
      <c r="J126" s="94">
        <v>-426500.19</v>
      </c>
      <c r="K126" s="94">
        <v>-446271.76</v>
      </c>
      <c r="L126" s="94">
        <v>-439575.48</v>
      </c>
      <c r="M126" s="94">
        <v>-387915.24</v>
      </c>
      <c r="N126" s="94">
        <v>-336660.7</v>
      </c>
      <c r="O126" s="94">
        <v>-289240.49</v>
      </c>
      <c r="P126" s="94">
        <v>-283073.87</v>
      </c>
      <c r="Q126" s="94">
        <v>-236932.12</v>
      </c>
    </row>
    <row r="127" spans="1:17" ht="11.25">
      <c r="A127" s="93" t="s">
        <v>920</v>
      </c>
      <c r="B127" s="93" t="s">
        <v>921</v>
      </c>
      <c r="C127" s="93" t="s">
        <v>922</v>
      </c>
      <c r="D127" s="93" t="s">
        <v>1043</v>
      </c>
      <c r="E127" s="94">
        <v>-155524.29</v>
      </c>
      <c r="F127" s="94">
        <v>-190035.2</v>
      </c>
      <c r="G127" s="94">
        <v>-186391.02</v>
      </c>
      <c r="H127" s="94">
        <v>-158213.7</v>
      </c>
      <c r="I127" s="94">
        <v>-163672.46</v>
      </c>
      <c r="J127" s="94">
        <v>-185859.93</v>
      </c>
      <c r="K127" s="94">
        <v>-190292.11</v>
      </c>
      <c r="L127" s="94">
        <v>-194630.66</v>
      </c>
      <c r="M127" s="94">
        <v>-197990.65</v>
      </c>
      <c r="N127" s="94">
        <v>-198951.13</v>
      </c>
      <c r="O127" s="94">
        <v>-201730.61</v>
      </c>
      <c r="P127" s="94">
        <v>-205164.56</v>
      </c>
      <c r="Q127" s="94">
        <v>-134499.58</v>
      </c>
    </row>
    <row r="128" spans="1:17" ht="11.25">
      <c r="A128" s="93" t="s">
        <v>920</v>
      </c>
      <c r="B128" s="93" t="s">
        <v>921</v>
      </c>
      <c r="C128" s="93" t="s">
        <v>922</v>
      </c>
      <c r="D128" s="93" t="s">
        <v>1044</v>
      </c>
      <c r="E128" s="94">
        <v>-324506.14</v>
      </c>
      <c r="F128" s="94">
        <v>-335581.26</v>
      </c>
      <c r="G128" s="94">
        <v>-346670.14</v>
      </c>
      <c r="H128" s="94">
        <v>-60338.97</v>
      </c>
      <c r="I128" s="94">
        <v>-67911.02</v>
      </c>
      <c r="J128" s="94">
        <v>-72393.75</v>
      </c>
      <c r="K128" s="94">
        <v>-82619.1</v>
      </c>
      <c r="L128" s="94">
        <v>-90214.52</v>
      </c>
      <c r="M128" s="94">
        <v>-95988.69</v>
      </c>
      <c r="N128" s="94">
        <v>-101563.18</v>
      </c>
      <c r="O128" s="94">
        <v>-106984.25</v>
      </c>
      <c r="P128" s="94">
        <v>-112606.25</v>
      </c>
      <c r="Q128" s="94">
        <v>-93378.53</v>
      </c>
    </row>
    <row r="129" spans="1:17" ht="11.25">
      <c r="A129" s="93" t="s">
        <v>920</v>
      </c>
      <c r="B129" s="93" t="s">
        <v>921</v>
      </c>
      <c r="C129" s="93" t="s">
        <v>922</v>
      </c>
      <c r="D129" s="93" t="s">
        <v>1045</v>
      </c>
      <c r="E129" s="94">
        <v>-96191.83</v>
      </c>
      <c r="F129" s="94">
        <v>-212100.83</v>
      </c>
      <c r="G129" s="94">
        <v>-358136.83</v>
      </c>
      <c r="H129" s="94">
        <v>-435839.83</v>
      </c>
      <c r="I129" s="94">
        <v>-456379.83</v>
      </c>
      <c r="J129" s="94">
        <v>-290218.83</v>
      </c>
      <c r="K129" s="94">
        <v>-159179.83</v>
      </c>
      <c r="L129" s="94">
        <v>-138621.83</v>
      </c>
      <c r="M129" s="94">
        <v>-89626.83</v>
      </c>
      <c r="N129" s="94">
        <v>-69678.83</v>
      </c>
      <c r="O129" s="94">
        <v>-54394.83</v>
      </c>
      <c r="P129" s="94">
        <v>-60371.83</v>
      </c>
      <c r="Q129" s="94">
        <v>-78949.83</v>
      </c>
    </row>
    <row r="130" spans="1:17" ht="11.25">
      <c r="A130" s="93" t="s">
        <v>920</v>
      </c>
      <c r="B130" s="93" t="s">
        <v>921</v>
      </c>
      <c r="C130" s="93" t="s">
        <v>922</v>
      </c>
      <c r="D130" s="93" t="s">
        <v>1046</v>
      </c>
      <c r="E130" s="94">
        <v>1.1368683772161603E-12</v>
      </c>
      <c r="F130" s="94">
        <v>1.1368683772161603E-12</v>
      </c>
      <c r="G130" s="94">
        <v>-1069.96</v>
      </c>
      <c r="H130" s="94">
        <v>-104.69999999999891</v>
      </c>
      <c r="I130" s="94">
        <v>10711.14</v>
      </c>
      <c r="J130" s="94">
        <v>-743.9500000000007</v>
      </c>
      <c r="K130" s="94">
        <v>-5129.88</v>
      </c>
      <c r="L130" s="94">
        <v>1770.53</v>
      </c>
      <c r="M130" s="94">
        <v>-1.1368683772161603E-12</v>
      </c>
      <c r="N130" s="94">
        <v>-1.1368683772161603E-12</v>
      </c>
      <c r="O130" s="94">
        <v>-1.1368683772161603E-12</v>
      </c>
      <c r="P130" s="94">
        <v>-1.1368683772161603E-12</v>
      </c>
      <c r="Q130" s="94">
        <v>-1.1368683772161603E-12</v>
      </c>
    </row>
    <row r="131" spans="1:17" ht="11.25">
      <c r="A131" s="93" t="s">
        <v>920</v>
      </c>
      <c r="B131" s="93" t="s">
        <v>921</v>
      </c>
      <c r="C131" s="93" t="s">
        <v>922</v>
      </c>
      <c r="D131" s="93" t="s">
        <v>1047</v>
      </c>
      <c r="E131" s="94">
        <v>-17049.16</v>
      </c>
      <c r="F131" s="94">
        <v>-12183.94</v>
      </c>
      <c r="G131" s="94">
        <v>-17917.95</v>
      </c>
      <c r="H131" s="94">
        <v>-14591.66</v>
      </c>
      <c r="I131" s="94">
        <v>-17075.6</v>
      </c>
      <c r="J131" s="94">
        <v>-17632.9</v>
      </c>
      <c r="K131" s="94">
        <v>-11235.45</v>
      </c>
      <c r="L131" s="94">
        <v>-16532.27</v>
      </c>
      <c r="M131" s="94">
        <v>45447.05</v>
      </c>
      <c r="N131" s="94">
        <v>30345.83</v>
      </c>
      <c r="O131" s="94">
        <v>-12158.76</v>
      </c>
      <c r="P131" s="94">
        <v>-18393.32</v>
      </c>
      <c r="Q131" s="94">
        <v>-14817.57</v>
      </c>
    </row>
    <row r="132" spans="1:17" ht="11.25">
      <c r="A132" s="93" t="s">
        <v>920</v>
      </c>
      <c r="B132" s="93" t="s">
        <v>921</v>
      </c>
      <c r="C132" s="93" t="s">
        <v>922</v>
      </c>
      <c r="D132" s="93" t="s">
        <v>1048</v>
      </c>
      <c r="E132" s="94">
        <v>8518530.17</v>
      </c>
      <c r="F132" s="94">
        <v>8518530.17</v>
      </c>
      <c r="G132" s="94">
        <v>8518530.17</v>
      </c>
      <c r="H132" s="94">
        <v>8518530.17</v>
      </c>
      <c r="I132" s="94">
        <v>8518530.17</v>
      </c>
      <c r="J132" s="94">
        <v>8518530.17</v>
      </c>
      <c r="K132" s="94">
        <v>8518530.17</v>
      </c>
      <c r="L132" s="94">
        <v>8518530.17</v>
      </c>
      <c r="M132" s="94">
        <v>8518530.17</v>
      </c>
      <c r="N132" s="94">
        <v>8518530.17</v>
      </c>
      <c r="O132" s="94">
        <v>8518530.17</v>
      </c>
      <c r="P132" s="94">
        <v>8518530.17</v>
      </c>
      <c r="Q132" s="94">
        <v>8518530.17</v>
      </c>
    </row>
    <row r="133" spans="1:17" ht="11.25">
      <c r="A133" s="93" t="s">
        <v>920</v>
      </c>
      <c r="B133" s="93" t="s">
        <v>921</v>
      </c>
      <c r="C133" s="93" t="s">
        <v>922</v>
      </c>
      <c r="D133" s="93" t="s">
        <v>1049</v>
      </c>
      <c r="E133" s="94">
        <v>-18796</v>
      </c>
      <c r="F133" s="94">
        <v>11234</v>
      </c>
      <c r="G133" s="94">
        <v>-24472</v>
      </c>
      <c r="H133" s="94">
        <v>-82394</v>
      </c>
      <c r="I133" s="94">
        <v>-37091</v>
      </c>
      <c r="J133" s="94">
        <v>-47515</v>
      </c>
      <c r="K133" s="94">
        <v>48993</v>
      </c>
      <c r="L133" s="94">
        <v>23022</v>
      </c>
      <c r="M133" s="94">
        <v>55125</v>
      </c>
      <c r="N133" s="94">
        <v>86150</v>
      </c>
      <c r="O133" s="94">
        <v>-80381</v>
      </c>
      <c r="P133" s="94">
        <v>-5814</v>
      </c>
      <c r="Q133" s="94">
        <v>-246234</v>
      </c>
    </row>
    <row r="134" spans="1:17" ht="11.25">
      <c r="A134" s="93" t="s">
        <v>920</v>
      </c>
      <c r="B134" s="93" t="s">
        <v>921</v>
      </c>
      <c r="C134" s="93" t="s">
        <v>922</v>
      </c>
      <c r="D134" s="139" t="s">
        <v>1050</v>
      </c>
      <c r="E134" s="140">
        <v>6672931.31</v>
      </c>
      <c r="F134" s="140">
        <v>6829422.989999999</v>
      </c>
      <c r="G134" s="140">
        <v>6733297.9399999995</v>
      </c>
      <c r="H134" s="140">
        <v>6384936.779999999</v>
      </c>
      <c r="I134" s="140">
        <v>6457441.86</v>
      </c>
      <c r="J134" s="140">
        <v>6895417.390000001</v>
      </c>
      <c r="K134" s="140">
        <v>6335571.74</v>
      </c>
      <c r="L134" s="140">
        <v>6570800.140000001</v>
      </c>
      <c r="M134" s="140">
        <v>6814965.8100000005</v>
      </c>
      <c r="N134" s="140">
        <v>6627740.930000001</v>
      </c>
      <c r="O134" s="140">
        <v>6422703.82</v>
      </c>
      <c r="P134" s="140">
        <v>6639545.74</v>
      </c>
      <c r="Q134" s="140">
        <v>6588404.100000001</v>
      </c>
    </row>
    <row r="135" spans="1:17" ht="11.25">
      <c r="A135" s="93" t="s">
        <v>920</v>
      </c>
      <c r="B135" s="93" t="s">
        <v>921</v>
      </c>
      <c r="C135" s="93" t="s">
        <v>922</v>
      </c>
      <c r="D135" s="139" t="s">
        <v>1051</v>
      </c>
      <c r="E135" s="141" t="s">
        <v>941</v>
      </c>
      <c r="F135" s="141" t="s">
        <v>941</v>
      </c>
      <c r="G135" s="141" t="s">
        <v>941</v>
      </c>
      <c r="H135" s="141" t="s">
        <v>941</v>
      </c>
      <c r="I135" s="140">
        <v>1307.8</v>
      </c>
      <c r="J135" s="140">
        <v>-13.21</v>
      </c>
      <c r="K135" s="140">
        <v>-13.21</v>
      </c>
      <c r="L135" s="140">
        <v>0</v>
      </c>
      <c r="M135" s="140">
        <v>0</v>
      </c>
      <c r="N135" s="140">
        <v>0</v>
      </c>
      <c r="O135" s="140">
        <v>0</v>
      </c>
      <c r="P135" s="140">
        <v>0</v>
      </c>
      <c r="Q135" s="140">
        <v>0</v>
      </c>
    </row>
    <row r="136" spans="1:17" ht="11.25">
      <c r="A136" s="93" t="s">
        <v>920</v>
      </c>
      <c r="B136" s="93" t="s">
        <v>921</v>
      </c>
      <c r="C136" s="93" t="s">
        <v>922</v>
      </c>
      <c r="D136" s="142" t="s">
        <v>1052</v>
      </c>
      <c r="E136" s="143">
        <v>745738.8</v>
      </c>
      <c r="F136" s="143">
        <v>815248.13</v>
      </c>
      <c r="G136" s="143">
        <v>873672.17</v>
      </c>
      <c r="H136" s="143">
        <v>891339.66</v>
      </c>
      <c r="I136" s="143">
        <v>845772.18</v>
      </c>
      <c r="J136" s="143">
        <v>920484.97</v>
      </c>
      <c r="K136" s="143">
        <v>949537.05</v>
      </c>
      <c r="L136" s="143">
        <v>938160.89</v>
      </c>
      <c r="M136" s="143">
        <v>974170.48</v>
      </c>
      <c r="N136" s="143">
        <v>904948.47</v>
      </c>
      <c r="O136" s="143">
        <v>933511.44</v>
      </c>
      <c r="P136" s="143">
        <v>929394.81</v>
      </c>
      <c r="Q136" s="143">
        <v>921509.56</v>
      </c>
    </row>
    <row r="137" spans="1:17" ht="11.25">
      <c r="A137" s="93" t="s">
        <v>920</v>
      </c>
      <c r="B137" s="93" t="s">
        <v>921</v>
      </c>
      <c r="C137" s="93" t="s">
        <v>922</v>
      </c>
      <c r="D137" s="139" t="s">
        <v>1053</v>
      </c>
      <c r="E137" s="140">
        <v>5886.83</v>
      </c>
      <c r="F137" s="140">
        <v>5846.65</v>
      </c>
      <c r="G137" s="140">
        <v>5802.73</v>
      </c>
      <c r="H137" s="140">
        <v>5715.58</v>
      </c>
      <c r="I137" s="140">
        <v>5614.78</v>
      </c>
      <c r="J137" s="140">
        <v>5691.96</v>
      </c>
      <c r="K137" s="140">
        <v>5692.42</v>
      </c>
      <c r="L137" s="140">
        <v>5565.47</v>
      </c>
      <c r="M137" s="140">
        <v>5409.49</v>
      </c>
      <c r="N137" s="140">
        <v>5409.49</v>
      </c>
      <c r="O137" s="140">
        <v>5464.62</v>
      </c>
      <c r="P137" s="140">
        <v>5705.45</v>
      </c>
      <c r="Q137" s="140">
        <v>5601.11</v>
      </c>
    </row>
    <row r="138" spans="1:17" ht="11.25">
      <c r="A138" s="93" t="s">
        <v>920</v>
      </c>
      <c r="B138" s="93" t="s">
        <v>921</v>
      </c>
      <c r="C138" s="93" t="s">
        <v>922</v>
      </c>
      <c r="D138" s="139" t="s">
        <v>1054</v>
      </c>
      <c r="E138" s="140">
        <v>382761.23</v>
      </c>
      <c r="F138" s="140">
        <v>369855.48</v>
      </c>
      <c r="G138" s="140">
        <v>360428.91</v>
      </c>
      <c r="H138" s="140">
        <v>230709.76</v>
      </c>
      <c r="I138" s="140">
        <v>226059.54</v>
      </c>
      <c r="J138" s="140">
        <v>226236.68</v>
      </c>
      <c r="K138" s="140">
        <v>223479.64</v>
      </c>
      <c r="L138" s="140">
        <v>207023.49</v>
      </c>
      <c r="M138" s="140">
        <v>212002.68</v>
      </c>
      <c r="N138" s="140">
        <v>202263.31</v>
      </c>
      <c r="O138" s="140">
        <v>202645.06</v>
      </c>
      <c r="P138" s="140">
        <v>197381.77</v>
      </c>
      <c r="Q138" s="140">
        <v>192631.94</v>
      </c>
    </row>
    <row r="139" spans="1:17" ht="11.25">
      <c r="A139" s="93" t="s">
        <v>920</v>
      </c>
      <c r="B139" s="93" t="s">
        <v>921</v>
      </c>
      <c r="C139" s="93" t="s">
        <v>922</v>
      </c>
      <c r="D139" s="139" t="s">
        <v>1055</v>
      </c>
      <c r="E139" s="140">
        <v>-37.8</v>
      </c>
      <c r="F139" s="140">
        <v>-29.4</v>
      </c>
      <c r="G139" s="140">
        <v>-29.4</v>
      </c>
      <c r="H139" s="140">
        <v>127.19</v>
      </c>
      <c r="I139" s="140">
        <v>127.19</v>
      </c>
      <c r="J139" s="140">
        <v>127.19</v>
      </c>
      <c r="K139" s="140">
        <v>127.19</v>
      </c>
      <c r="L139" s="140">
        <v>127.19</v>
      </c>
      <c r="M139" s="140">
        <v>127.19</v>
      </c>
      <c r="N139" s="140">
        <v>127.19</v>
      </c>
      <c r="O139" s="140">
        <v>127.19</v>
      </c>
      <c r="P139" s="140">
        <v>127.19</v>
      </c>
      <c r="Q139" s="140">
        <v>127.19</v>
      </c>
    </row>
    <row r="140" spans="1:17" ht="11.25">
      <c r="A140" s="93" t="s">
        <v>920</v>
      </c>
      <c r="B140" s="93" t="s">
        <v>921</v>
      </c>
      <c r="C140" s="93" t="s">
        <v>922</v>
      </c>
      <c r="D140" s="139" t="s">
        <v>1056</v>
      </c>
      <c r="E140" s="140">
        <v>266468.84</v>
      </c>
      <c r="F140" s="140">
        <v>157756.85</v>
      </c>
      <c r="G140" s="140">
        <v>240915.11</v>
      </c>
      <c r="H140" s="140">
        <v>310806.31</v>
      </c>
      <c r="I140" s="140">
        <v>305190.01</v>
      </c>
      <c r="J140" s="140">
        <v>292669.7</v>
      </c>
      <c r="K140" s="140">
        <v>173578.42</v>
      </c>
      <c r="L140" s="140">
        <v>147017.79</v>
      </c>
      <c r="M140" s="140">
        <v>229802.03</v>
      </c>
      <c r="N140" s="140">
        <v>170678.23</v>
      </c>
      <c r="O140" s="140">
        <v>324895.98</v>
      </c>
      <c r="P140" s="140">
        <v>201536.94</v>
      </c>
      <c r="Q140" s="140">
        <v>141978.07</v>
      </c>
    </row>
    <row r="141" spans="1:17" ht="11.25">
      <c r="A141" s="93" t="s">
        <v>920</v>
      </c>
      <c r="B141" s="93" t="s">
        <v>921</v>
      </c>
      <c r="C141" s="93" t="s">
        <v>922</v>
      </c>
      <c r="D141" s="139" t="s">
        <v>1057</v>
      </c>
      <c r="E141" s="140">
        <v>400.32</v>
      </c>
      <c r="F141" s="140">
        <v>400.32</v>
      </c>
      <c r="G141" s="140">
        <v>400.32</v>
      </c>
      <c r="H141" s="140">
        <v>400.32</v>
      </c>
      <c r="I141" s="140">
        <v>400.32</v>
      </c>
      <c r="J141" s="140">
        <v>400.32</v>
      </c>
      <c r="K141" s="140">
        <v>400.32</v>
      </c>
      <c r="L141" s="140">
        <v>400.32</v>
      </c>
      <c r="M141" s="140">
        <v>400.32</v>
      </c>
      <c r="N141" s="140">
        <v>400.32</v>
      </c>
      <c r="O141" s="140">
        <v>400.32</v>
      </c>
      <c r="P141" s="140">
        <v>400.32</v>
      </c>
      <c r="Q141" s="140">
        <v>400.32</v>
      </c>
    </row>
    <row r="142" spans="1:17" ht="11.25">
      <c r="A142" s="93" t="s">
        <v>920</v>
      </c>
      <c r="B142" s="93" t="s">
        <v>921</v>
      </c>
      <c r="C142" s="93" t="s">
        <v>922</v>
      </c>
      <c r="D142" s="139" t="s">
        <v>1058</v>
      </c>
      <c r="E142" s="140">
        <v>-16000</v>
      </c>
      <c r="F142" s="140">
        <v>-16000</v>
      </c>
      <c r="G142" s="140">
        <v>-16000</v>
      </c>
      <c r="H142" s="140">
        <v>-16000</v>
      </c>
      <c r="I142" s="140">
        <v>-16000</v>
      </c>
      <c r="J142" s="140">
        <v>-16000</v>
      </c>
      <c r="K142" s="140">
        <v>-16000</v>
      </c>
      <c r="L142" s="140">
        <v>-16000</v>
      </c>
      <c r="M142" s="140">
        <v>-14734.95</v>
      </c>
      <c r="N142" s="140">
        <v>-14734.95</v>
      </c>
      <c r="O142" s="140">
        <v>-14734.95</v>
      </c>
      <c r="P142" s="140">
        <v>-14734.95</v>
      </c>
      <c r="Q142" s="140">
        <v>-14734.95</v>
      </c>
    </row>
    <row r="143" spans="1:17" ht="11.25">
      <c r="A143" s="93" t="s">
        <v>920</v>
      </c>
      <c r="B143" s="93" t="s">
        <v>921</v>
      </c>
      <c r="C143" s="93" t="s">
        <v>922</v>
      </c>
      <c r="D143" s="139" t="s">
        <v>1059</v>
      </c>
      <c r="E143" s="140">
        <v>48225.65</v>
      </c>
      <c r="F143" s="140">
        <v>37182.08</v>
      </c>
      <c r="G143" s="140">
        <v>81887.13</v>
      </c>
      <c r="H143" s="140">
        <v>58975.57</v>
      </c>
      <c r="I143" s="140">
        <v>38706.22</v>
      </c>
      <c r="J143" s="140">
        <v>142160.82</v>
      </c>
      <c r="K143" s="140">
        <v>58180.3</v>
      </c>
      <c r="L143" s="140">
        <v>44424.52</v>
      </c>
      <c r="M143" s="140">
        <v>27530.96</v>
      </c>
      <c r="N143" s="140">
        <v>13176.58</v>
      </c>
      <c r="O143" s="140">
        <v>81501.47</v>
      </c>
      <c r="P143" s="140">
        <v>81501.47</v>
      </c>
      <c r="Q143" s="140">
        <v>81501.47</v>
      </c>
    </row>
    <row r="144" spans="1:17" ht="11.25">
      <c r="A144" s="93" t="s">
        <v>920</v>
      </c>
      <c r="B144" s="93" t="s">
        <v>921</v>
      </c>
      <c r="C144" s="93" t="s">
        <v>922</v>
      </c>
      <c r="D144" s="142" t="s">
        <v>1060</v>
      </c>
      <c r="E144" s="143">
        <v>1264.7</v>
      </c>
      <c r="F144" s="143">
        <v>1264.7</v>
      </c>
      <c r="G144" s="143">
        <v>1264.7</v>
      </c>
      <c r="H144" s="143">
        <v>1264.7</v>
      </c>
      <c r="I144" s="143">
        <v>1264.7</v>
      </c>
      <c r="J144" s="143">
        <v>1264.7</v>
      </c>
      <c r="K144" s="143">
        <v>1264.7</v>
      </c>
      <c r="L144" s="143">
        <v>1264.7</v>
      </c>
      <c r="M144" s="143">
        <v>882.21</v>
      </c>
      <c r="N144" s="143">
        <v>882.21</v>
      </c>
      <c r="O144" s="143">
        <v>882.21</v>
      </c>
      <c r="P144" s="143">
        <v>882.21</v>
      </c>
      <c r="Q144" s="143">
        <v>882.21</v>
      </c>
    </row>
    <row r="145" spans="1:17" ht="11.25">
      <c r="A145" s="93" t="s">
        <v>920</v>
      </c>
      <c r="B145" s="93" t="s">
        <v>921</v>
      </c>
      <c r="C145" s="93" t="s">
        <v>922</v>
      </c>
      <c r="D145" s="142" t="s">
        <v>1061</v>
      </c>
      <c r="E145" s="143">
        <v>882.56</v>
      </c>
      <c r="F145" s="143">
        <v>882.56</v>
      </c>
      <c r="G145" s="143">
        <v>882.56</v>
      </c>
      <c r="H145" s="143">
        <v>882.56</v>
      </c>
      <c r="I145" s="143">
        <v>882.56</v>
      </c>
      <c r="J145" s="143">
        <v>882.56</v>
      </c>
      <c r="K145" s="143">
        <v>882.56</v>
      </c>
      <c r="L145" s="143">
        <v>882.56</v>
      </c>
      <c r="M145" s="143">
        <v>0</v>
      </c>
      <c r="N145" s="143">
        <v>0</v>
      </c>
      <c r="O145" s="143">
        <v>0</v>
      </c>
      <c r="P145" s="143">
        <v>0</v>
      </c>
      <c r="Q145" s="143">
        <v>0</v>
      </c>
    </row>
    <row r="146" spans="1:17" ht="11.25">
      <c r="A146" s="93" t="s">
        <v>920</v>
      </c>
      <c r="B146" s="93" t="s">
        <v>921</v>
      </c>
      <c r="C146" s="93" t="s">
        <v>922</v>
      </c>
      <c r="D146" s="142" t="s">
        <v>1062</v>
      </c>
      <c r="E146" s="143">
        <v>3257.39</v>
      </c>
      <c r="F146" s="143">
        <v>3257.39</v>
      </c>
      <c r="G146" s="143">
        <v>3257.39</v>
      </c>
      <c r="H146" s="143">
        <v>3257.39</v>
      </c>
      <c r="I146" s="143">
        <v>3257.39</v>
      </c>
      <c r="J146" s="143">
        <v>3257.39</v>
      </c>
      <c r="K146" s="143">
        <v>3257.39</v>
      </c>
      <c r="L146" s="143">
        <v>3257.39</v>
      </c>
      <c r="M146" s="143">
        <v>3257.39</v>
      </c>
      <c r="N146" s="143">
        <v>3257.39</v>
      </c>
      <c r="O146" s="143">
        <v>2957.39</v>
      </c>
      <c r="P146" s="143">
        <v>2957.39</v>
      </c>
      <c r="Q146" s="143">
        <v>2957.39</v>
      </c>
    </row>
    <row r="147" spans="1:17" ht="11.25">
      <c r="A147" s="93" t="s">
        <v>920</v>
      </c>
      <c r="B147" s="93" t="s">
        <v>921</v>
      </c>
      <c r="C147" s="93" t="s">
        <v>922</v>
      </c>
      <c r="D147" s="139" t="s">
        <v>1063</v>
      </c>
      <c r="E147" s="140">
        <v>230058.12</v>
      </c>
      <c r="F147" s="140">
        <v>228659.76</v>
      </c>
      <c r="G147" s="140">
        <v>227827.16</v>
      </c>
      <c r="H147" s="140">
        <v>227105.59</v>
      </c>
      <c r="I147" s="140">
        <v>228626.93</v>
      </c>
      <c r="J147" s="140">
        <v>226240.36</v>
      </c>
      <c r="K147" s="140">
        <v>71330.74</v>
      </c>
      <c r="L147" s="140">
        <v>69020.2</v>
      </c>
      <c r="M147" s="140">
        <v>69600.41</v>
      </c>
      <c r="N147" s="140">
        <v>66771.92</v>
      </c>
      <c r="O147" s="140">
        <v>65924.53</v>
      </c>
      <c r="P147" s="140">
        <v>66255.05</v>
      </c>
      <c r="Q147" s="140">
        <v>67490.17</v>
      </c>
    </row>
    <row r="148" spans="1:17" ht="11.25">
      <c r="A148" s="93" t="s">
        <v>920</v>
      </c>
      <c r="B148" s="93" t="s">
        <v>921</v>
      </c>
      <c r="C148" s="93" t="s">
        <v>922</v>
      </c>
      <c r="D148" s="139" t="s">
        <v>1064</v>
      </c>
      <c r="E148" s="140">
        <v>6386.54</v>
      </c>
      <c r="F148" s="140">
        <v>7977.66</v>
      </c>
      <c r="G148" s="140">
        <v>8105.78</v>
      </c>
      <c r="H148" s="140">
        <v>8265.31</v>
      </c>
      <c r="I148" s="140">
        <v>6150.22</v>
      </c>
      <c r="J148" s="140">
        <v>7016.89</v>
      </c>
      <c r="K148" s="140">
        <v>7887.27</v>
      </c>
      <c r="L148" s="140">
        <v>6680.05</v>
      </c>
      <c r="M148" s="140">
        <v>10406.92</v>
      </c>
      <c r="N148" s="140">
        <v>8456.09</v>
      </c>
      <c r="O148" s="140">
        <v>6066.3</v>
      </c>
      <c r="P148" s="140">
        <v>6356.56</v>
      </c>
      <c r="Q148" s="140">
        <v>11770.69</v>
      </c>
    </row>
    <row r="149" spans="1:17" ht="11.25">
      <c r="A149" s="93" t="s">
        <v>920</v>
      </c>
      <c r="B149" s="93" t="s">
        <v>921</v>
      </c>
      <c r="C149" s="93" t="s">
        <v>922</v>
      </c>
      <c r="D149" s="139" t="s">
        <v>1065</v>
      </c>
      <c r="E149" s="140">
        <v>13313.01</v>
      </c>
      <c r="F149" s="140">
        <v>23017.76</v>
      </c>
      <c r="G149" s="140">
        <v>49945.05</v>
      </c>
      <c r="H149" s="140">
        <v>34592.07</v>
      </c>
      <c r="I149" s="140">
        <v>30471.64</v>
      </c>
      <c r="J149" s="140">
        <v>30775.02</v>
      </c>
      <c r="K149" s="140">
        <v>43253.19</v>
      </c>
      <c r="L149" s="140">
        <v>52897.33</v>
      </c>
      <c r="M149" s="140">
        <v>72789.19</v>
      </c>
      <c r="N149" s="140">
        <v>1169.58</v>
      </c>
      <c r="O149" s="140">
        <v>-7443.76</v>
      </c>
      <c r="P149" s="140">
        <v>20488.46</v>
      </c>
      <c r="Q149" s="140">
        <v>20021.12</v>
      </c>
    </row>
    <row r="150" spans="1:17" ht="11.25">
      <c r="A150" s="93" t="s">
        <v>920</v>
      </c>
      <c r="B150" s="93" t="s">
        <v>921</v>
      </c>
      <c r="C150" s="93" t="s">
        <v>922</v>
      </c>
      <c r="D150" s="139" t="s">
        <v>1066</v>
      </c>
      <c r="E150" s="140">
        <v>529614.18</v>
      </c>
      <c r="F150" s="140">
        <v>529614.18</v>
      </c>
      <c r="G150" s="140">
        <v>529614.18</v>
      </c>
      <c r="H150" s="140">
        <v>520614.18</v>
      </c>
      <c r="I150" s="140">
        <v>520614.18</v>
      </c>
      <c r="J150" s="140">
        <v>520614.18</v>
      </c>
      <c r="K150" s="140">
        <v>520614.18</v>
      </c>
      <c r="L150" s="140">
        <v>520614.18</v>
      </c>
      <c r="M150" s="140">
        <v>520614.18</v>
      </c>
      <c r="N150" s="140">
        <v>175682.34</v>
      </c>
      <c r="O150" s="140">
        <v>175184.61</v>
      </c>
      <c r="P150" s="140">
        <v>175184.61</v>
      </c>
      <c r="Q150" s="140">
        <v>175184.61</v>
      </c>
    </row>
    <row r="151" spans="1:17" ht="11.25">
      <c r="A151" s="93" t="s">
        <v>920</v>
      </c>
      <c r="B151" s="93" t="s">
        <v>921</v>
      </c>
      <c r="C151" s="93" t="s">
        <v>922</v>
      </c>
      <c r="D151" s="139" t="s">
        <v>1067</v>
      </c>
      <c r="E151" s="140">
        <v>826445.21</v>
      </c>
      <c r="F151" s="140">
        <v>891692.3</v>
      </c>
      <c r="G151" s="140">
        <v>877453.21</v>
      </c>
      <c r="H151" s="140">
        <v>888669.51</v>
      </c>
      <c r="I151" s="140">
        <v>938843.56</v>
      </c>
      <c r="J151" s="140">
        <v>987069.42</v>
      </c>
      <c r="K151" s="140">
        <v>1021094.32</v>
      </c>
      <c r="L151" s="140">
        <v>1048121.85</v>
      </c>
      <c r="M151" s="140">
        <v>1072880.23</v>
      </c>
      <c r="N151" s="140">
        <v>1085865.5</v>
      </c>
      <c r="O151" s="140">
        <v>1083646</v>
      </c>
      <c r="P151" s="140">
        <v>1131453.42</v>
      </c>
      <c r="Q151" s="140">
        <v>1151582.93</v>
      </c>
    </row>
    <row r="152" spans="1:17" ht="11.25">
      <c r="A152" s="93" t="s">
        <v>920</v>
      </c>
      <c r="B152" s="93" t="s">
        <v>921</v>
      </c>
      <c r="C152" s="93" t="s">
        <v>922</v>
      </c>
      <c r="D152" s="139" t="s">
        <v>1068</v>
      </c>
      <c r="E152" s="140">
        <v>522.3099999999977</v>
      </c>
      <c r="F152" s="140">
        <v>63382.83</v>
      </c>
      <c r="G152" s="140">
        <v>52182.31</v>
      </c>
      <c r="H152" s="140">
        <v>0</v>
      </c>
      <c r="I152" s="140">
        <v>-956.82</v>
      </c>
      <c r="J152" s="140">
        <v>42362.23</v>
      </c>
      <c r="K152" s="140">
        <v>99925.48</v>
      </c>
      <c r="L152" s="140">
        <v>382614.39</v>
      </c>
      <c r="M152" s="140">
        <v>-5986.209999999963</v>
      </c>
      <c r="N152" s="140">
        <v>-9499.039999999963</v>
      </c>
      <c r="O152" s="140">
        <v>-73772.99</v>
      </c>
      <c r="P152" s="140">
        <v>-81309.38</v>
      </c>
      <c r="Q152" s="140">
        <v>-94432.48</v>
      </c>
    </row>
    <row r="153" spans="1:17" ht="11.25">
      <c r="A153" s="93" t="s">
        <v>920</v>
      </c>
      <c r="B153" s="93" t="s">
        <v>921</v>
      </c>
      <c r="C153" s="93" t="s">
        <v>922</v>
      </c>
      <c r="D153" s="139" t="s">
        <v>1069</v>
      </c>
      <c r="E153" s="140">
        <v>4967.82</v>
      </c>
      <c r="F153" s="140">
        <v>5333.73</v>
      </c>
      <c r="G153" s="140">
        <v>7354.3</v>
      </c>
      <c r="H153" s="140">
        <v>0</v>
      </c>
      <c r="I153" s="141" t="s">
        <v>941</v>
      </c>
      <c r="J153" s="140">
        <v>1237.01</v>
      </c>
      <c r="K153" s="140">
        <v>1237.01</v>
      </c>
      <c r="L153" s="140">
        <v>2122.24</v>
      </c>
      <c r="M153" s="140">
        <v>2297.74</v>
      </c>
      <c r="N153" s="140">
        <v>2311.8</v>
      </c>
      <c r="O153" s="140">
        <v>6548.34</v>
      </c>
      <c r="P153" s="140">
        <v>7279.49</v>
      </c>
      <c r="Q153" s="140">
        <v>11453.88</v>
      </c>
    </row>
    <row r="154" spans="1:17" ht="11.25">
      <c r="A154" s="93" t="s">
        <v>920</v>
      </c>
      <c r="B154" s="93" t="s">
        <v>921</v>
      </c>
      <c r="C154" s="93" t="s">
        <v>922</v>
      </c>
      <c r="D154" s="93" t="s">
        <v>1070</v>
      </c>
      <c r="E154" s="94">
        <v>17218.89</v>
      </c>
      <c r="F154" s="94">
        <v>18292.47</v>
      </c>
      <c r="G154" s="94">
        <v>18512.69</v>
      </c>
      <c r="H154" s="94">
        <v>3.637978807091713E-12</v>
      </c>
      <c r="I154" s="94">
        <v>342.33</v>
      </c>
      <c r="J154" s="94">
        <v>868.67</v>
      </c>
      <c r="K154" s="94">
        <v>888.14</v>
      </c>
      <c r="L154" s="94">
        <v>1581.06</v>
      </c>
      <c r="M154" s="94">
        <v>2300.21</v>
      </c>
      <c r="N154" s="94">
        <v>2607.7</v>
      </c>
      <c r="O154" s="94">
        <v>3080.07</v>
      </c>
      <c r="P154" s="94">
        <v>3326.95</v>
      </c>
      <c r="Q154" s="94">
        <v>3904.61</v>
      </c>
    </row>
    <row r="155" spans="1:17" ht="11.25">
      <c r="A155" s="93" t="s">
        <v>920</v>
      </c>
      <c r="B155" s="93" t="s">
        <v>921</v>
      </c>
      <c r="C155" s="93" t="s">
        <v>922</v>
      </c>
      <c r="D155" s="137" t="s">
        <v>1071</v>
      </c>
      <c r="E155" s="138">
        <v>71258388.24</v>
      </c>
      <c r="F155" s="138">
        <v>69253749.82</v>
      </c>
      <c r="G155" s="138">
        <v>62218749.50999999</v>
      </c>
      <c r="H155" s="138">
        <v>49616440.52999999</v>
      </c>
      <c r="I155" s="138">
        <v>36046456.27</v>
      </c>
      <c r="J155" s="138">
        <v>25788570.290000003</v>
      </c>
      <c r="K155" s="138">
        <v>28912472.94</v>
      </c>
      <c r="L155" s="138">
        <v>21078974.86</v>
      </c>
      <c r="M155" s="138">
        <v>29608979.81</v>
      </c>
      <c r="N155" s="138">
        <v>39009327.14</v>
      </c>
      <c r="O155" s="138">
        <v>53262717.02</v>
      </c>
      <c r="P155" s="138">
        <v>64092578.57000001</v>
      </c>
      <c r="Q155" s="138">
        <v>65541601.830000006</v>
      </c>
    </row>
    <row r="156" spans="1:17" ht="11.25">
      <c r="A156" s="93" t="s">
        <v>920</v>
      </c>
      <c r="B156" s="93" t="s">
        <v>921</v>
      </c>
      <c r="C156" s="93" t="s">
        <v>922</v>
      </c>
      <c r="D156" s="137" t="s">
        <v>1072</v>
      </c>
      <c r="E156" s="138">
        <v>7039683.700000001</v>
      </c>
      <c r="F156" s="138">
        <v>4707199.98</v>
      </c>
      <c r="G156" s="138">
        <v>4469007.59</v>
      </c>
      <c r="H156" s="138">
        <v>6250658.0200000005</v>
      </c>
      <c r="I156" s="138">
        <v>4130589.34</v>
      </c>
      <c r="J156" s="138">
        <v>2922986.25</v>
      </c>
      <c r="K156" s="138">
        <v>3957297.6</v>
      </c>
      <c r="L156" s="138">
        <v>4102509.5</v>
      </c>
      <c r="M156" s="138">
        <v>4652274.15</v>
      </c>
      <c r="N156" s="138">
        <v>4236289.41</v>
      </c>
      <c r="O156" s="138">
        <v>4450627.93</v>
      </c>
      <c r="P156" s="138">
        <v>4669585.51</v>
      </c>
      <c r="Q156" s="138">
        <v>4867866.63</v>
      </c>
    </row>
    <row r="157" spans="1:17" ht="11.25">
      <c r="A157" s="93" t="s">
        <v>920</v>
      </c>
      <c r="B157" s="93" t="s">
        <v>921</v>
      </c>
      <c r="C157" s="93" t="s">
        <v>922</v>
      </c>
      <c r="D157" s="137" t="s">
        <v>1073</v>
      </c>
      <c r="E157" s="138">
        <v>3081611.56</v>
      </c>
      <c r="F157" s="138">
        <v>3016471.33</v>
      </c>
      <c r="G157" s="138">
        <v>2936069.64</v>
      </c>
      <c r="H157" s="138">
        <v>2859192.73</v>
      </c>
      <c r="I157" s="138">
        <v>2729494.48</v>
      </c>
      <c r="J157" s="138">
        <v>2676483.09</v>
      </c>
      <c r="K157" s="138">
        <v>2812646.52</v>
      </c>
      <c r="L157" s="138">
        <v>3128510.47</v>
      </c>
      <c r="M157" s="138">
        <v>3394045.64</v>
      </c>
      <c r="N157" s="138">
        <v>3349068.3</v>
      </c>
      <c r="O157" s="138">
        <v>3232292.65</v>
      </c>
      <c r="P157" s="138">
        <v>3152275.41</v>
      </c>
      <c r="Q157" s="138">
        <v>3126752.6</v>
      </c>
    </row>
    <row r="158" spans="1:17" ht="11.25">
      <c r="A158" s="93" t="s">
        <v>920</v>
      </c>
      <c r="B158" s="93" t="s">
        <v>921</v>
      </c>
      <c r="C158" s="93" t="s">
        <v>922</v>
      </c>
      <c r="D158" s="137" t="s">
        <v>1074</v>
      </c>
      <c r="E158" s="138">
        <v>3880582.68</v>
      </c>
      <c r="F158" s="138">
        <v>2906590.06</v>
      </c>
      <c r="G158" s="138">
        <v>3202460.77</v>
      </c>
      <c r="H158" s="138">
        <v>3202460.77</v>
      </c>
      <c r="I158" s="138">
        <v>2570001.59</v>
      </c>
      <c r="J158" s="138">
        <v>2179821.08</v>
      </c>
      <c r="K158" s="138">
        <v>2140799.46</v>
      </c>
      <c r="L158" s="138">
        <v>2140799.46</v>
      </c>
      <c r="M158" s="138">
        <v>2414671.17</v>
      </c>
      <c r="N158" s="138">
        <v>2414671.17</v>
      </c>
      <c r="O158" s="138">
        <v>2414671.17</v>
      </c>
      <c r="P158" s="138">
        <v>2471422.39</v>
      </c>
      <c r="Q158" s="138">
        <v>2844183.01</v>
      </c>
    </row>
    <row r="159" spans="1:17" ht="11.25">
      <c r="A159" s="93" t="s">
        <v>920</v>
      </c>
      <c r="B159" s="93" t="s">
        <v>921</v>
      </c>
      <c r="C159" s="93" t="s">
        <v>922</v>
      </c>
      <c r="D159" s="137" t="s">
        <v>1075</v>
      </c>
      <c r="E159" s="138">
        <v>7613160.139999999</v>
      </c>
      <c r="F159" s="138">
        <v>7453873.789999999</v>
      </c>
      <c r="G159" s="138">
        <v>6931195.379999999</v>
      </c>
      <c r="H159" s="138">
        <v>6646801.199999999</v>
      </c>
      <c r="I159" s="138">
        <v>4317158.75</v>
      </c>
      <c r="J159" s="138">
        <v>4161419.1</v>
      </c>
      <c r="K159" s="138">
        <v>4005034.85</v>
      </c>
      <c r="L159" s="138">
        <v>3853809.5</v>
      </c>
      <c r="M159" s="138">
        <v>3729991.58</v>
      </c>
      <c r="N159" s="138">
        <v>3605529.06</v>
      </c>
      <c r="O159" s="138">
        <v>3485580.85</v>
      </c>
      <c r="P159" s="138">
        <v>3357571.63</v>
      </c>
      <c r="Q159" s="138">
        <v>3226659.6</v>
      </c>
    </row>
    <row r="160" spans="1:17" ht="11.25">
      <c r="A160" s="93" t="s">
        <v>920</v>
      </c>
      <c r="B160" s="93" t="s">
        <v>921</v>
      </c>
      <c r="C160" s="93" t="s">
        <v>922</v>
      </c>
      <c r="D160" s="93" t="s">
        <v>1076</v>
      </c>
      <c r="E160" s="94">
        <v>457884.66</v>
      </c>
      <c r="F160" s="94">
        <v>473745.41</v>
      </c>
      <c r="G160" s="94">
        <v>443049.81</v>
      </c>
      <c r="H160" s="94">
        <v>125960.41</v>
      </c>
      <c r="I160" s="94">
        <v>440917.6</v>
      </c>
      <c r="J160" s="94">
        <v>122646.99</v>
      </c>
      <c r="K160" s="94">
        <v>475805.45</v>
      </c>
      <c r="L160" s="94">
        <v>434090.45</v>
      </c>
      <c r="M160" s="94">
        <v>565532.56</v>
      </c>
      <c r="N160" s="94">
        <v>333846.35</v>
      </c>
      <c r="O160" s="94">
        <v>457764.18</v>
      </c>
      <c r="P160" s="94">
        <v>347889.92</v>
      </c>
      <c r="Q160" s="94">
        <v>127553.57</v>
      </c>
    </row>
    <row r="161" spans="1:17" ht="11.25">
      <c r="A161" s="93" t="s">
        <v>920</v>
      </c>
      <c r="B161" s="93" t="s">
        <v>921</v>
      </c>
      <c r="C161" s="93" t="s">
        <v>922</v>
      </c>
      <c r="D161" s="93" t="s">
        <v>1077</v>
      </c>
      <c r="E161" s="94">
        <v>79999.99</v>
      </c>
      <c r="F161" s="94">
        <v>78333.32</v>
      </c>
      <c r="G161" s="94">
        <v>76666.65</v>
      </c>
      <c r="H161" s="94">
        <v>74999.98</v>
      </c>
      <c r="I161" s="94">
        <v>73333.31</v>
      </c>
      <c r="J161" s="94">
        <v>71666.64</v>
      </c>
      <c r="K161" s="94">
        <v>70000</v>
      </c>
      <c r="L161" s="94">
        <v>68333.33</v>
      </c>
      <c r="M161" s="94">
        <v>66666.66</v>
      </c>
      <c r="N161" s="94">
        <v>0</v>
      </c>
      <c r="O161" s="94">
        <v>0</v>
      </c>
      <c r="P161" s="94">
        <v>0</v>
      </c>
      <c r="Q161" s="94">
        <v>0</v>
      </c>
    </row>
    <row r="162" spans="1:17" ht="11.25">
      <c r="A162" s="93" t="s">
        <v>920</v>
      </c>
      <c r="B162" s="93" t="s">
        <v>921</v>
      </c>
      <c r="C162" s="93" t="s">
        <v>922</v>
      </c>
      <c r="D162" s="93" t="s">
        <v>1078</v>
      </c>
      <c r="E162" s="94">
        <v>251527.08</v>
      </c>
      <c r="F162" s="94">
        <v>509897.93</v>
      </c>
      <c r="G162" s="94">
        <v>338452.87</v>
      </c>
      <c r="H162" s="94">
        <v>83404.58999999994</v>
      </c>
      <c r="I162" s="94">
        <v>24727.74</v>
      </c>
      <c r="J162" s="94">
        <v>3297.72</v>
      </c>
      <c r="K162" s="94">
        <v>1653.05</v>
      </c>
      <c r="L162" s="94">
        <v>722.7499999999975</v>
      </c>
      <c r="M162" s="94">
        <v>829.1099999999975</v>
      </c>
      <c r="N162" s="94">
        <v>12736.45</v>
      </c>
      <c r="O162" s="94">
        <v>8382.45</v>
      </c>
      <c r="P162" s="94">
        <v>49954.61</v>
      </c>
      <c r="Q162" s="94">
        <v>74700.72</v>
      </c>
    </row>
    <row r="163" spans="1:17" ht="11.25">
      <c r="A163" s="93" t="s">
        <v>920</v>
      </c>
      <c r="B163" s="93" t="s">
        <v>921</v>
      </c>
      <c r="C163" s="93" t="s">
        <v>922</v>
      </c>
      <c r="D163" s="93" t="s">
        <v>1079</v>
      </c>
      <c r="E163" s="94">
        <v>8505.280000000008</v>
      </c>
      <c r="F163" s="94">
        <v>5670.180000000008</v>
      </c>
      <c r="G163" s="94">
        <v>2835.0800000000077</v>
      </c>
      <c r="H163" s="94">
        <v>7.73070496506989E-12</v>
      </c>
      <c r="I163" s="98" t="s">
        <v>941</v>
      </c>
      <c r="J163" s="94">
        <v>29691.47</v>
      </c>
      <c r="K163" s="94">
        <v>26722.32</v>
      </c>
      <c r="L163" s="94">
        <v>23753.17</v>
      </c>
      <c r="M163" s="94">
        <v>20784.02</v>
      </c>
      <c r="N163" s="94">
        <v>17814.87</v>
      </c>
      <c r="O163" s="94">
        <v>14845.72</v>
      </c>
      <c r="P163" s="94">
        <v>29192.57</v>
      </c>
      <c r="Q163" s="94">
        <v>24780.42</v>
      </c>
    </row>
    <row r="164" spans="1:17" ht="11.25">
      <c r="A164" s="93" t="s">
        <v>920</v>
      </c>
      <c r="B164" s="93" t="s">
        <v>921</v>
      </c>
      <c r="C164" s="93" t="s">
        <v>922</v>
      </c>
      <c r="D164" s="93" t="s">
        <v>1080</v>
      </c>
      <c r="E164" s="94">
        <v>82333.6</v>
      </c>
      <c r="F164" s="94">
        <v>67215.43</v>
      </c>
      <c r="G164" s="94">
        <v>71737.3</v>
      </c>
      <c r="H164" s="94">
        <v>57306.63</v>
      </c>
      <c r="I164" s="94">
        <v>42876</v>
      </c>
      <c r="J164" s="94">
        <v>102445.37</v>
      </c>
      <c r="K164" s="94">
        <v>88014.74</v>
      </c>
      <c r="L164" s="94">
        <v>81187.31</v>
      </c>
      <c r="M164" s="94">
        <v>66123.08</v>
      </c>
      <c r="N164" s="94">
        <v>57686.18</v>
      </c>
      <c r="O164" s="94">
        <v>49249.28</v>
      </c>
      <c r="P164" s="94">
        <v>40812.38</v>
      </c>
      <c r="Q164" s="94">
        <v>32375.48</v>
      </c>
    </row>
    <row r="165" spans="1:17" ht="11.25">
      <c r="A165" s="93" t="s">
        <v>920</v>
      </c>
      <c r="B165" s="93" t="s">
        <v>921</v>
      </c>
      <c r="C165" s="93" t="s">
        <v>922</v>
      </c>
      <c r="D165" s="93" t="s">
        <v>1081</v>
      </c>
      <c r="E165" s="94">
        <v>0</v>
      </c>
      <c r="F165" s="94">
        <v>0</v>
      </c>
      <c r="G165" s="94">
        <v>9413782</v>
      </c>
      <c r="H165" s="94">
        <v>7918218</v>
      </c>
      <c r="I165" s="94">
        <v>6598515</v>
      </c>
      <c r="J165" s="94">
        <v>5278812</v>
      </c>
      <c r="K165" s="94">
        <v>3959109</v>
      </c>
      <c r="L165" s="94">
        <v>2639406</v>
      </c>
      <c r="M165" s="94">
        <v>1319703</v>
      </c>
      <c r="N165" s="94">
        <v>0</v>
      </c>
      <c r="O165" s="94">
        <v>0</v>
      </c>
      <c r="P165" s="94">
        <v>0</v>
      </c>
      <c r="Q165" s="94">
        <v>0</v>
      </c>
    </row>
    <row r="166" spans="1:17" ht="11.25">
      <c r="A166" s="93" t="s">
        <v>920</v>
      </c>
      <c r="B166" s="93" t="s">
        <v>921</v>
      </c>
      <c r="C166" s="93" t="s">
        <v>922</v>
      </c>
      <c r="D166" s="93" t="s">
        <v>1082</v>
      </c>
      <c r="E166" s="94">
        <v>367517.5</v>
      </c>
      <c r="F166" s="94">
        <v>245011.66</v>
      </c>
      <c r="G166" s="94">
        <v>122505.82</v>
      </c>
      <c r="H166" s="94">
        <v>2.3283064365386963E-10</v>
      </c>
      <c r="I166" s="98" t="s">
        <v>941</v>
      </c>
      <c r="J166" s="98" t="s">
        <v>941</v>
      </c>
      <c r="K166" s="94">
        <v>1271255.22</v>
      </c>
      <c r="L166" s="94">
        <v>1130004.64</v>
      </c>
      <c r="M166" s="94">
        <v>988754.06</v>
      </c>
      <c r="N166" s="94">
        <v>847503.48</v>
      </c>
      <c r="O166" s="94">
        <v>706252.9</v>
      </c>
      <c r="P166" s="94">
        <v>565002.32</v>
      </c>
      <c r="Q166" s="94">
        <v>423751.74</v>
      </c>
    </row>
    <row r="167" spans="1:17" ht="11.25">
      <c r="A167" s="93" t="s">
        <v>920</v>
      </c>
      <c r="B167" s="93" t="s">
        <v>921</v>
      </c>
      <c r="C167" s="93" t="s">
        <v>922</v>
      </c>
      <c r="D167" s="93" t="s">
        <v>1083</v>
      </c>
      <c r="E167" s="94">
        <v>475109.13</v>
      </c>
      <c r="F167" s="94">
        <v>431893.15</v>
      </c>
      <c r="G167" s="94">
        <v>425098.99</v>
      </c>
      <c r="H167" s="94">
        <v>418644.67</v>
      </c>
      <c r="I167" s="94">
        <v>453521.02</v>
      </c>
      <c r="J167" s="94">
        <v>364787.84</v>
      </c>
      <c r="K167" s="94">
        <v>448551.4</v>
      </c>
      <c r="L167" s="94">
        <v>660482.55</v>
      </c>
      <c r="M167" s="94">
        <v>649064.48</v>
      </c>
      <c r="N167" s="94">
        <v>562442.98</v>
      </c>
      <c r="O167" s="94">
        <v>519764.3</v>
      </c>
      <c r="P167" s="94">
        <v>425121.45</v>
      </c>
      <c r="Q167" s="94">
        <v>723381.43</v>
      </c>
    </row>
    <row r="168" spans="1:17" ht="11.25">
      <c r="A168" s="93" t="s">
        <v>920</v>
      </c>
      <c r="B168" s="93" t="s">
        <v>921</v>
      </c>
      <c r="C168" s="93" t="s">
        <v>922</v>
      </c>
      <c r="D168" s="93" t="s">
        <v>1084</v>
      </c>
      <c r="E168" s="94">
        <v>228120.11</v>
      </c>
      <c r="F168" s="94">
        <v>222401.4</v>
      </c>
      <c r="G168" s="94">
        <v>144920.67</v>
      </c>
      <c r="H168" s="94">
        <v>362837.46</v>
      </c>
      <c r="I168" s="94">
        <v>376041.91</v>
      </c>
      <c r="J168" s="94">
        <v>342039.2</v>
      </c>
      <c r="K168" s="94">
        <v>303100.63</v>
      </c>
      <c r="L168" s="94">
        <v>264138.55</v>
      </c>
      <c r="M168" s="94">
        <v>223350.47</v>
      </c>
      <c r="N168" s="94">
        <v>290234.73</v>
      </c>
      <c r="O168" s="94">
        <v>228948.99</v>
      </c>
      <c r="P168" s="94">
        <v>189024.91</v>
      </c>
      <c r="Q168" s="94">
        <v>147922.93</v>
      </c>
    </row>
    <row r="169" spans="1:17" ht="11.25">
      <c r="A169" s="93" t="s">
        <v>920</v>
      </c>
      <c r="B169" s="93" t="s">
        <v>921</v>
      </c>
      <c r="C169" s="93" t="s">
        <v>922</v>
      </c>
      <c r="D169" s="93" t="s">
        <v>1085</v>
      </c>
      <c r="E169" s="94">
        <v>635494.3</v>
      </c>
      <c r="F169" s="94">
        <v>422021.3</v>
      </c>
      <c r="G169" s="94">
        <v>208561.51</v>
      </c>
      <c r="H169" s="94">
        <v>-4911.490000000311</v>
      </c>
      <c r="I169" s="94">
        <v>2503867.18</v>
      </c>
      <c r="J169" s="94">
        <v>2276243.18</v>
      </c>
      <c r="K169" s="94">
        <v>2048619.18</v>
      </c>
      <c r="L169" s="94">
        <v>1801635.18</v>
      </c>
      <c r="M169" s="94">
        <v>1473529.18</v>
      </c>
      <c r="N169" s="94">
        <v>1263028.18</v>
      </c>
      <c r="O169" s="94">
        <v>1044924.49</v>
      </c>
      <c r="P169" s="94">
        <v>835944.49</v>
      </c>
      <c r="Q169" s="94">
        <v>626964.49</v>
      </c>
    </row>
    <row r="170" spans="1:17" ht="11.25">
      <c r="A170" s="93" t="s">
        <v>920</v>
      </c>
      <c r="B170" s="93" t="s">
        <v>921</v>
      </c>
      <c r="C170" s="93" t="s">
        <v>922</v>
      </c>
      <c r="D170" s="93" t="s">
        <v>1086</v>
      </c>
      <c r="E170" s="94">
        <v>49015.1</v>
      </c>
      <c r="F170" s="94">
        <v>42783.1</v>
      </c>
      <c r="G170" s="94">
        <v>36551.1</v>
      </c>
      <c r="H170" s="94">
        <v>30319.1</v>
      </c>
      <c r="I170" s="94">
        <v>24087.1</v>
      </c>
      <c r="J170" s="94">
        <v>18065.1</v>
      </c>
      <c r="K170" s="94">
        <v>12043.1</v>
      </c>
      <c r="L170" s="94">
        <v>6021.1</v>
      </c>
      <c r="M170" s="94">
        <v>0.499999999998181</v>
      </c>
      <c r="N170" s="94">
        <v>0.499999999998181</v>
      </c>
      <c r="O170" s="94">
        <v>55133.54</v>
      </c>
      <c r="P170" s="94">
        <v>49007.54</v>
      </c>
      <c r="Q170" s="94">
        <v>44631.54</v>
      </c>
    </row>
    <row r="171" spans="1:17" ht="11.25">
      <c r="A171" s="93" t="s">
        <v>920</v>
      </c>
      <c r="B171" s="93" t="s">
        <v>921</v>
      </c>
      <c r="C171" s="93" t="s">
        <v>922</v>
      </c>
      <c r="D171" s="93" t="s">
        <v>1087</v>
      </c>
      <c r="E171" s="94">
        <v>41740.11</v>
      </c>
      <c r="F171" s="94">
        <v>41319.51</v>
      </c>
      <c r="G171" s="94">
        <v>40898.91</v>
      </c>
      <c r="H171" s="94">
        <v>40478.31</v>
      </c>
      <c r="I171" s="94">
        <v>40057.71</v>
      </c>
      <c r="J171" s="94">
        <v>39637.11</v>
      </c>
      <c r="K171" s="94">
        <v>39216.51</v>
      </c>
      <c r="L171" s="94">
        <v>38795.91</v>
      </c>
      <c r="M171" s="94">
        <v>38375.31</v>
      </c>
      <c r="N171" s="94">
        <v>37954.71</v>
      </c>
      <c r="O171" s="94">
        <v>37534.11</v>
      </c>
      <c r="P171" s="94">
        <v>37113.51</v>
      </c>
      <c r="Q171" s="94">
        <v>36692.91</v>
      </c>
    </row>
    <row r="172" spans="1:17" ht="11.25">
      <c r="A172" s="93" t="s">
        <v>920</v>
      </c>
      <c r="B172" s="93" t="s">
        <v>921</v>
      </c>
      <c r="C172" s="93" t="s">
        <v>922</v>
      </c>
      <c r="D172" s="93" t="s">
        <v>1088</v>
      </c>
      <c r="E172" s="94">
        <v>3181000</v>
      </c>
      <c r="F172" s="94">
        <v>3411000</v>
      </c>
      <c r="G172" s="94">
        <v>3021000</v>
      </c>
      <c r="H172" s="94">
        <v>2044000</v>
      </c>
      <c r="I172" s="94">
        <v>937000</v>
      </c>
      <c r="J172" s="94">
        <v>359000</v>
      </c>
      <c r="K172" s="94">
        <v>49000</v>
      </c>
      <c r="L172" s="94">
        <v>0</v>
      </c>
      <c r="M172" s="94">
        <v>327000</v>
      </c>
      <c r="N172" s="94">
        <v>1031000</v>
      </c>
      <c r="O172" s="94">
        <v>1749000</v>
      </c>
      <c r="P172" s="94">
        <v>2465000</v>
      </c>
      <c r="Q172" s="94">
        <v>3181000</v>
      </c>
    </row>
    <row r="173" spans="1:17" ht="11.25">
      <c r="A173" s="93" t="s">
        <v>920</v>
      </c>
      <c r="B173" s="93" t="s">
        <v>921</v>
      </c>
      <c r="C173" s="93" t="s">
        <v>922</v>
      </c>
      <c r="D173" s="93" t="s">
        <v>1089</v>
      </c>
      <c r="E173" s="94">
        <v>-313000</v>
      </c>
      <c r="F173" s="94">
        <v>-610000</v>
      </c>
      <c r="G173" s="94">
        <v>-1000</v>
      </c>
      <c r="H173" s="94">
        <v>-1454000</v>
      </c>
      <c r="I173" s="94">
        <v>-911000</v>
      </c>
      <c r="J173" s="94">
        <v>-1712000</v>
      </c>
      <c r="K173" s="94">
        <v>-4562000</v>
      </c>
      <c r="L173" s="94">
        <v>-5426000</v>
      </c>
      <c r="M173" s="94">
        <v>-5498000</v>
      </c>
      <c r="N173" s="94">
        <v>-5650000</v>
      </c>
      <c r="O173" s="94">
        <v>-5316000</v>
      </c>
      <c r="P173" s="94">
        <v>-4751000</v>
      </c>
      <c r="Q173" s="94">
        <v>-4272000</v>
      </c>
    </row>
    <row r="174" spans="1:17" ht="11.25">
      <c r="A174" s="93" t="s">
        <v>920</v>
      </c>
      <c r="B174" s="93" t="s">
        <v>921</v>
      </c>
      <c r="C174" s="93" t="s">
        <v>922</v>
      </c>
      <c r="D174" s="93" t="s">
        <v>1090</v>
      </c>
      <c r="E174" s="94">
        <v>39506.66</v>
      </c>
      <c r="F174" s="94">
        <v>36872.89</v>
      </c>
      <c r="G174" s="94">
        <v>34239.11</v>
      </c>
      <c r="H174" s="94">
        <v>31605.33</v>
      </c>
      <c r="I174" s="94">
        <v>28971.55</v>
      </c>
      <c r="J174" s="94">
        <v>26337.77</v>
      </c>
      <c r="K174" s="94">
        <v>23703.99</v>
      </c>
      <c r="L174" s="94">
        <v>21070.22</v>
      </c>
      <c r="M174" s="94">
        <v>18436.45</v>
      </c>
      <c r="N174" s="94">
        <v>15802.66</v>
      </c>
      <c r="O174" s="94">
        <v>13168.89</v>
      </c>
      <c r="P174" s="94">
        <v>10535.11</v>
      </c>
      <c r="Q174" s="94">
        <v>7901.33</v>
      </c>
    </row>
    <row r="175" spans="1:17" ht="11.25">
      <c r="A175" s="93" t="s">
        <v>920</v>
      </c>
      <c r="B175" s="93" t="s">
        <v>921</v>
      </c>
      <c r="C175" s="93" t="s">
        <v>922</v>
      </c>
      <c r="D175" s="93" t="s">
        <v>1091</v>
      </c>
      <c r="E175" s="94">
        <v>15751.74</v>
      </c>
      <c r="F175" s="94">
        <v>13389.52</v>
      </c>
      <c r="G175" s="94">
        <v>11027.31</v>
      </c>
      <c r="H175" s="94">
        <v>8665.089999999991</v>
      </c>
      <c r="I175" s="94">
        <v>8665.09</v>
      </c>
      <c r="J175" s="94">
        <v>8665.09</v>
      </c>
      <c r="K175" s="94">
        <v>8665.09</v>
      </c>
      <c r="L175" s="94">
        <v>8665.09</v>
      </c>
      <c r="M175" s="94">
        <v>8665.09</v>
      </c>
      <c r="N175" s="94">
        <v>8665.09</v>
      </c>
      <c r="O175" s="94">
        <v>8665.09</v>
      </c>
      <c r="P175" s="94">
        <v>8665.09</v>
      </c>
      <c r="Q175" s="94">
        <v>8665.09</v>
      </c>
    </row>
    <row r="176" spans="1:17" ht="11.25">
      <c r="A176" s="93" t="s">
        <v>920</v>
      </c>
      <c r="B176" s="93" t="s">
        <v>921</v>
      </c>
      <c r="C176" s="93" t="s">
        <v>922</v>
      </c>
      <c r="D176" s="93" t="s">
        <v>1092</v>
      </c>
      <c r="E176" s="94">
        <v>26958.8</v>
      </c>
      <c r="F176" s="94">
        <v>30852.49</v>
      </c>
      <c r="G176" s="94">
        <v>44476.24</v>
      </c>
      <c r="H176" s="94">
        <v>39396.35</v>
      </c>
      <c r="I176" s="94">
        <v>37382.08</v>
      </c>
      <c r="J176" s="94">
        <v>54914.89</v>
      </c>
      <c r="K176" s="94">
        <v>12404.23</v>
      </c>
      <c r="L176" s="94">
        <v>43015.8</v>
      </c>
      <c r="M176" s="94">
        <v>31853.08</v>
      </c>
      <c r="N176" s="94">
        <v>38792.67</v>
      </c>
      <c r="O176" s="94">
        <v>60164.75</v>
      </c>
      <c r="P176" s="94">
        <v>39478.17</v>
      </c>
      <c r="Q176" s="94">
        <v>23026.5</v>
      </c>
    </row>
    <row r="177" spans="1:17" ht="11.25">
      <c r="A177" s="93" t="s">
        <v>920</v>
      </c>
      <c r="B177" s="93" t="s">
        <v>921</v>
      </c>
      <c r="C177" s="93" t="s">
        <v>922</v>
      </c>
      <c r="D177" s="93" t="s">
        <v>1093</v>
      </c>
      <c r="E177" s="94">
        <v>0</v>
      </c>
      <c r="F177" s="94">
        <v>29442</v>
      </c>
      <c r="G177" s="94">
        <v>29442</v>
      </c>
      <c r="H177" s="94">
        <v>29442</v>
      </c>
      <c r="I177" s="94">
        <v>0</v>
      </c>
      <c r="J177" s="94">
        <v>0</v>
      </c>
      <c r="K177" s="94">
        <v>-1485</v>
      </c>
      <c r="L177" s="94">
        <v>61399</v>
      </c>
      <c r="M177" s="94">
        <v>64362</v>
      </c>
      <c r="N177" s="94">
        <v>31763</v>
      </c>
      <c r="O177" s="94">
        <v>94839</v>
      </c>
      <c r="P177" s="94">
        <v>62401</v>
      </c>
      <c r="Q177" s="94">
        <v>31138</v>
      </c>
    </row>
    <row r="178" spans="1:17" ht="11.25">
      <c r="A178" s="93" t="s">
        <v>920</v>
      </c>
      <c r="B178" s="93" t="s">
        <v>921</v>
      </c>
      <c r="C178" s="93" t="s">
        <v>922</v>
      </c>
      <c r="D178" s="93" t="s">
        <v>1094</v>
      </c>
      <c r="E178" s="94">
        <v>19315745</v>
      </c>
      <c r="F178" s="94">
        <v>42590571.5</v>
      </c>
      <c r="G178" s="94">
        <v>71915046.5</v>
      </c>
      <c r="H178" s="94">
        <v>87518100.5</v>
      </c>
      <c r="I178" s="94">
        <v>91642517.1</v>
      </c>
      <c r="J178" s="94">
        <v>58276879.099999994</v>
      </c>
      <c r="K178" s="94">
        <v>42111139.099999994</v>
      </c>
      <c r="L178" s="94">
        <v>36672519.099999994</v>
      </c>
      <c r="M178" s="94">
        <v>23710968.099999994</v>
      </c>
      <c r="N178" s="94">
        <v>18433707.099999994</v>
      </c>
      <c r="O178" s="94">
        <v>14390287.099999994</v>
      </c>
      <c r="P178" s="94">
        <v>15971532.099999994</v>
      </c>
      <c r="Q178" s="94">
        <v>20886242.099999994</v>
      </c>
    </row>
    <row r="179" spans="1:17" ht="11.25">
      <c r="A179" s="93" t="s">
        <v>920</v>
      </c>
      <c r="B179" s="93" t="s">
        <v>921</v>
      </c>
      <c r="C179" s="93" t="s">
        <v>922</v>
      </c>
      <c r="D179" s="93" t="s">
        <v>1095</v>
      </c>
      <c r="E179" s="94">
        <v>-1.7462298274040222E-10</v>
      </c>
      <c r="F179" s="94">
        <v>-1.7462298274040222E-10</v>
      </c>
      <c r="G179" s="94">
        <v>308344.6</v>
      </c>
      <c r="H179" s="94">
        <v>30173.979999999807</v>
      </c>
      <c r="I179" s="94">
        <v>-3086784.32</v>
      </c>
      <c r="J179" s="94">
        <v>214393.9</v>
      </c>
      <c r="K179" s="94">
        <v>1357111.24</v>
      </c>
      <c r="L179" s="94">
        <v>-510240.02</v>
      </c>
      <c r="M179" s="94">
        <v>4.656612873077393E-10</v>
      </c>
      <c r="N179" s="94">
        <v>4.656612873077393E-10</v>
      </c>
      <c r="O179" s="94">
        <v>4.656612873077393E-10</v>
      </c>
      <c r="P179" s="94">
        <v>4.656612873077393E-10</v>
      </c>
      <c r="Q179" s="94">
        <v>4.656612873077393E-10</v>
      </c>
    </row>
    <row r="180" spans="1:17" ht="11.25">
      <c r="A180" s="93" t="s">
        <v>920</v>
      </c>
      <c r="B180" s="93" t="s">
        <v>921</v>
      </c>
      <c r="C180" s="93" t="s">
        <v>922</v>
      </c>
      <c r="D180" s="93" t="s">
        <v>1096</v>
      </c>
      <c r="E180" s="94">
        <v>1862179.19</v>
      </c>
      <c r="F180" s="94">
        <v>1862179.19</v>
      </c>
      <c r="G180" s="94">
        <v>1862179.19</v>
      </c>
      <c r="H180" s="94">
        <v>1862179.19</v>
      </c>
      <c r="I180" s="94">
        <v>1862179.19</v>
      </c>
      <c r="J180" s="94">
        <v>1862179.19</v>
      </c>
      <c r="K180" s="94">
        <v>1862179.19</v>
      </c>
      <c r="L180" s="94">
        <v>1862179.19</v>
      </c>
      <c r="M180" s="94">
        <v>1862179.19</v>
      </c>
      <c r="N180" s="94">
        <v>1862179.19</v>
      </c>
      <c r="O180" s="94">
        <v>1862179.19</v>
      </c>
      <c r="P180" s="94">
        <v>1862179.19</v>
      </c>
      <c r="Q180" s="94">
        <v>1862179.19</v>
      </c>
    </row>
    <row r="181" spans="1:17" ht="11.25">
      <c r="A181" s="93" t="s">
        <v>920</v>
      </c>
      <c r="B181" s="93" t="s">
        <v>921</v>
      </c>
      <c r="C181" s="93" t="s">
        <v>922</v>
      </c>
      <c r="D181" s="93" t="s">
        <v>1097</v>
      </c>
      <c r="E181" s="98" t="s">
        <v>941</v>
      </c>
      <c r="F181" s="98" t="s">
        <v>941</v>
      </c>
      <c r="G181" s="98" t="s">
        <v>941</v>
      </c>
      <c r="H181" s="94">
        <v>2654473.81</v>
      </c>
      <c r="I181" s="94">
        <v>2654473.81</v>
      </c>
      <c r="J181" s="94">
        <v>2654473.81</v>
      </c>
      <c r="K181" s="94">
        <v>0</v>
      </c>
      <c r="L181" s="94">
        <v>0</v>
      </c>
      <c r="M181" s="94">
        <v>0</v>
      </c>
      <c r="N181" s="94">
        <v>0</v>
      </c>
      <c r="O181" s="94">
        <v>0</v>
      </c>
      <c r="P181" s="94">
        <v>0</v>
      </c>
      <c r="Q181" s="94">
        <v>0</v>
      </c>
    </row>
    <row r="182" spans="1:17" ht="11.25">
      <c r="A182" s="93" t="s">
        <v>920</v>
      </c>
      <c r="B182" s="93" t="s">
        <v>921</v>
      </c>
      <c r="C182" s="93" t="s">
        <v>922</v>
      </c>
      <c r="D182" s="93" t="s">
        <v>1098</v>
      </c>
      <c r="E182" s="98" t="s">
        <v>941</v>
      </c>
      <c r="F182" s="98" t="s">
        <v>941</v>
      </c>
      <c r="G182" s="98" t="s">
        <v>941</v>
      </c>
      <c r="H182" s="94">
        <v>4850000</v>
      </c>
      <c r="I182" s="94">
        <v>4850000</v>
      </c>
      <c r="J182" s="94">
        <v>4850000</v>
      </c>
      <c r="K182" s="94">
        <v>4850000</v>
      </c>
      <c r="L182" s="94">
        <v>4850000</v>
      </c>
      <c r="M182" s="94">
        <v>4850000</v>
      </c>
      <c r="N182" s="94">
        <v>4850000</v>
      </c>
      <c r="O182" s="94">
        <v>4850000</v>
      </c>
      <c r="P182" s="94">
        <v>4850000</v>
      </c>
      <c r="Q182" s="94">
        <v>4850000</v>
      </c>
    </row>
    <row r="183" spans="1:17" ht="11.25">
      <c r="A183" s="93" t="s">
        <v>920</v>
      </c>
      <c r="B183" s="93" t="s">
        <v>921</v>
      </c>
      <c r="C183" s="93" t="s">
        <v>922</v>
      </c>
      <c r="D183" s="93" t="s">
        <v>1099</v>
      </c>
      <c r="E183" s="98" t="s">
        <v>941</v>
      </c>
      <c r="F183" s="98" t="s">
        <v>941</v>
      </c>
      <c r="G183" s="98" t="s">
        <v>941</v>
      </c>
      <c r="H183" s="94">
        <v>-256189</v>
      </c>
      <c r="I183" s="94">
        <v>-227720</v>
      </c>
      <c r="J183" s="94">
        <v>-199255</v>
      </c>
      <c r="K183" s="94">
        <v>-170790</v>
      </c>
      <c r="L183" s="94">
        <v>-142325</v>
      </c>
      <c r="M183" s="94">
        <v>-113860</v>
      </c>
      <c r="N183" s="94">
        <v>-85395</v>
      </c>
      <c r="O183" s="94">
        <v>-56930</v>
      </c>
      <c r="P183" s="94">
        <v>-28465</v>
      </c>
      <c r="Q183" s="94">
        <v>0</v>
      </c>
    </row>
    <row r="184" spans="1:17" ht="11.25">
      <c r="A184" s="93" t="s">
        <v>920</v>
      </c>
      <c r="B184" s="93" t="s">
        <v>921</v>
      </c>
      <c r="C184" s="93" t="s">
        <v>922</v>
      </c>
      <c r="D184" s="93" t="s">
        <v>1100</v>
      </c>
      <c r="E184" s="98" t="s">
        <v>941</v>
      </c>
      <c r="F184" s="98" t="s">
        <v>941</v>
      </c>
      <c r="G184" s="98" t="s">
        <v>941</v>
      </c>
      <c r="H184" s="94">
        <v>-1774262</v>
      </c>
      <c r="I184" s="94">
        <v>-1774262</v>
      </c>
      <c r="J184" s="94">
        <v>-1774262</v>
      </c>
      <c r="K184" s="94">
        <v>-1330698</v>
      </c>
      <c r="L184" s="94">
        <v>-1330698</v>
      </c>
      <c r="M184" s="94">
        <v>-1330698</v>
      </c>
      <c r="N184" s="94">
        <v>-887133</v>
      </c>
      <c r="O184" s="94">
        <v>-739278</v>
      </c>
      <c r="P184" s="94">
        <v>-591423</v>
      </c>
      <c r="Q184" s="94">
        <v>-443568</v>
      </c>
    </row>
    <row r="185" spans="1:17" ht="11.25">
      <c r="A185" s="93" t="s">
        <v>920</v>
      </c>
      <c r="B185" s="93" t="s">
        <v>921</v>
      </c>
      <c r="C185" s="93" t="s">
        <v>922</v>
      </c>
      <c r="D185" s="93" t="s">
        <v>1101</v>
      </c>
      <c r="E185" s="98" t="s">
        <v>941</v>
      </c>
      <c r="F185" s="98" t="s">
        <v>941</v>
      </c>
      <c r="G185" s="98" t="s">
        <v>941</v>
      </c>
      <c r="H185" s="94">
        <v>-167543</v>
      </c>
      <c r="I185" s="94">
        <v>-167543</v>
      </c>
      <c r="J185" s="94">
        <v>-167543</v>
      </c>
      <c r="K185" s="94">
        <v>-112488</v>
      </c>
      <c r="L185" s="94">
        <v>-112488</v>
      </c>
      <c r="M185" s="94">
        <v>-112488</v>
      </c>
      <c r="N185" s="94">
        <v>-58818</v>
      </c>
      <c r="O185" s="94">
        <v>-39262</v>
      </c>
      <c r="P185" s="94">
        <v>-19825</v>
      </c>
      <c r="Q185" s="94">
        <v>0</v>
      </c>
    </row>
    <row r="186" spans="1:17" ht="11.25">
      <c r="A186" s="93" t="s">
        <v>920</v>
      </c>
      <c r="B186" s="93" t="s">
        <v>921</v>
      </c>
      <c r="C186" s="93" t="s">
        <v>922</v>
      </c>
      <c r="D186" s="93" t="s">
        <v>1102</v>
      </c>
      <c r="E186" s="94">
        <v>56960</v>
      </c>
      <c r="F186" s="94">
        <v>56640</v>
      </c>
      <c r="G186" s="94">
        <v>56320</v>
      </c>
      <c r="H186" s="94">
        <v>56000</v>
      </c>
      <c r="I186" s="94">
        <v>55680</v>
      </c>
      <c r="J186" s="94">
        <v>55360</v>
      </c>
      <c r="K186" s="94">
        <v>55040</v>
      </c>
      <c r="L186" s="94">
        <v>54720</v>
      </c>
      <c r="M186" s="94">
        <v>54400</v>
      </c>
      <c r="N186" s="94">
        <v>54080</v>
      </c>
      <c r="O186" s="94">
        <v>53760</v>
      </c>
      <c r="P186" s="94">
        <v>53440</v>
      </c>
      <c r="Q186" s="94">
        <v>53120</v>
      </c>
    </row>
    <row r="187" spans="1:17" ht="11.25">
      <c r="A187" s="93" t="s">
        <v>920</v>
      </c>
      <c r="B187" s="93" t="s">
        <v>921</v>
      </c>
      <c r="C187" s="93" t="s">
        <v>922</v>
      </c>
      <c r="D187" s="93" t="s">
        <v>1103</v>
      </c>
      <c r="E187" s="94">
        <v>5808</v>
      </c>
      <c r="F187" s="94">
        <v>5544</v>
      </c>
      <c r="G187" s="94">
        <v>5280</v>
      </c>
      <c r="H187" s="94">
        <v>5016</v>
      </c>
      <c r="I187" s="94">
        <v>4752</v>
      </c>
      <c r="J187" s="94">
        <v>4488</v>
      </c>
      <c r="K187" s="94">
        <v>4224</v>
      </c>
      <c r="L187" s="94">
        <v>3960</v>
      </c>
      <c r="M187" s="94">
        <v>3696</v>
      </c>
      <c r="N187" s="94">
        <v>3432</v>
      </c>
      <c r="O187" s="94">
        <v>3168</v>
      </c>
      <c r="P187" s="94">
        <v>2904</v>
      </c>
      <c r="Q187" s="94">
        <v>2640</v>
      </c>
    </row>
    <row r="188" spans="1:17" ht="11.25">
      <c r="A188" s="93" t="s">
        <v>920</v>
      </c>
      <c r="B188" s="93" t="s">
        <v>921</v>
      </c>
      <c r="C188" s="93" t="s">
        <v>922</v>
      </c>
      <c r="D188" s="93" t="s">
        <v>1104</v>
      </c>
      <c r="E188" s="94">
        <v>26978</v>
      </c>
      <c r="F188" s="94">
        <v>26696</v>
      </c>
      <c r="G188" s="94">
        <v>26414</v>
      </c>
      <c r="H188" s="94">
        <v>26132</v>
      </c>
      <c r="I188" s="94">
        <v>25850</v>
      </c>
      <c r="J188" s="94">
        <v>25568</v>
      </c>
      <c r="K188" s="94">
        <v>25286</v>
      </c>
      <c r="L188" s="94">
        <v>25004</v>
      </c>
      <c r="M188" s="94">
        <v>24722</v>
      </c>
      <c r="N188" s="94">
        <v>24440</v>
      </c>
      <c r="O188" s="94">
        <v>24158</v>
      </c>
      <c r="P188" s="94">
        <v>23876</v>
      </c>
      <c r="Q188" s="94">
        <v>23594</v>
      </c>
    </row>
    <row r="189" spans="1:17" ht="11.25">
      <c r="A189" s="93" t="s">
        <v>920</v>
      </c>
      <c r="B189" s="93" t="s">
        <v>921</v>
      </c>
      <c r="C189" s="93" t="s">
        <v>922</v>
      </c>
      <c r="D189" s="93" t="s">
        <v>1105</v>
      </c>
      <c r="E189" s="94">
        <v>35025</v>
      </c>
      <c r="F189" s="94">
        <v>34800</v>
      </c>
      <c r="G189" s="94">
        <v>34575</v>
      </c>
      <c r="H189" s="94">
        <v>34350</v>
      </c>
      <c r="I189" s="94">
        <v>34125</v>
      </c>
      <c r="J189" s="94">
        <v>33900</v>
      </c>
      <c r="K189" s="94">
        <v>33675</v>
      </c>
      <c r="L189" s="94">
        <v>33450</v>
      </c>
      <c r="M189" s="94">
        <v>33225</v>
      </c>
      <c r="N189" s="94">
        <v>33000</v>
      </c>
      <c r="O189" s="94">
        <v>32775</v>
      </c>
      <c r="P189" s="94">
        <v>32550</v>
      </c>
      <c r="Q189" s="94">
        <v>32325</v>
      </c>
    </row>
    <row r="190" spans="1:17" ht="11.25">
      <c r="A190" s="93" t="s">
        <v>920</v>
      </c>
      <c r="B190" s="93" t="s">
        <v>921</v>
      </c>
      <c r="C190" s="93" t="s">
        <v>922</v>
      </c>
      <c r="D190" s="93" t="s">
        <v>1106</v>
      </c>
      <c r="E190" s="94">
        <v>57500</v>
      </c>
      <c r="F190" s="94">
        <v>57250</v>
      </c>
      <c r="G190" s="94">
        <v>57000</v>
      </c>
      <c r="H190" s="94">
        <v>56750</v>
      </c>
      <c r="I190" s="94">
        <v>56500</v>
      </c>
      <c r="J190" s="94">
        <v>56250</v>
      </c>
      <c r="K190" s="94">
        <v>56000</v>
      </c>
      <c r="L190" s="94">
        <v>55750</v>
      </c>
      <c r="M190" s="94">
        <v>55500</v>
      </c>
      <c r="N190" s="94">
        <v>55250</v>
      </c>
      <c r="O190" s="94">
        <v>55000</v>
      </c>
      <c r="P190" s="94">
        <v>54750</v>
      </c>
      <c r="Q190" s="94">
        <v>54500</v>
      </c>
    </row>
    <row r="191" spans="1:17" ht="11.25">
      <c r="A191" s="93" t="s">
        <v>920</v>
      </c>
      <c r="B191" s="93" t="s">
        <v>921</v>
      </c>
      <c r="C191" s="93" t="s">
        <v>922</v>
      </c>
      <c r="D191" s="93" t="s">
        <v>1107</v>
      </c>
      <c r="E191" s="94">
        <v>117604</v>
      </c>
      <c r="F191" s="94">
        <v>117115</v>
      </c>
      <c r="G191" s="94">
        <v>116626</v>
      </c>
      <c r="H191" s="94">
        <v>116137</v>
      </c>
      <c r="I191" s="94">
        <v>115648</v>
      </c>
      <c r="J191" s="94">
        <v>115159</v>
      </c>
      <c r="K191" s="94">
        <v>114670</v>
      </c>
      <c r="L191" s="94">
        <v>114181</v>
      </c>
      <c r="M191" s="94">
        <v>113692</v>
      </c>
      <c r="N191" s="94">
        <v>113203</v>
      </c>
      <c r="O191" s="94">
        <v>112714</v>
      </c>
      <c r="P191" s="94">
        <v>112225</v>
      </c>
      <c r="Q191" s="94">
        <v>111736</v>
      </c>
    </row>
    <row r="192" spans="1:17" ht="11.25">
      <c r="A192" s="93" t="s">
        <v>920</v>
      </c>
      <c r="B192" s="93" t="s">
        <v>921</v>
      </c>
      <c r="C192" s="93" t="s">
        <v>922</v>
      </c>
      <c r="D192" s="93" t="s">
        <v>1108</v>
      </c>
      <c r="E192" s="94">
        <v>106144</v>
      </c>
      <c r="F192" s="94">
        <v>105716</v>
      </c>
      <c r="G192" s="94">
        <v>105288</v>
      </c>
      <c r="H192" s="94">
        <v>104860</v>
      </c>
      <c r="I192" s="94">
        <v>104432</v>
      </c>
      <c r="J192" s="94">
        <v>104004</v>
      </c>
      <c r="K192" s="94">
        <v>103576</v>
      </c>
      <c r="L192" s="94">
        <v>103148</v>
      </c>
      <c r="M192" s="94">
        <v>102720</v>
      </c>
      <c r="N192" s="94">
        <v>102292</v>
      </c>
      <c r="O192" s="94">
        <v>101864</v>
      </c>
      <c r="P192" s="94">
        <v>101436</v>
      </c>
      <c r="Q192" s="94">
        <v>101008</v>
      </c>
    </row>
    <row r="193" spans="1:17" ht="11.25">
      <c r="A193" s="93" t="s">
        <v>920</v>
      </c>
      <c r="B193" s="93" t="s">
        <v>921</v>
      </c>
      <c r="C193" s="93" t="s">
        <v>922</v>
      </c>
      <c r="D193" s="93" t="s">
        <v>1109</v>
      </c>
      <c r="E193" s="94">
        <v>3744</v>
      </c>
      <c r="F193" s="94">
        <v>3276</v>
      </c>
      <c r="G193" s="94">
        <v>2808</v>
      </c>
      <c r="H193" s="94">
        <v>2340</v>
      </c>
      <c r="I193" s="94">
        <v>1872</v>
      </c>
      <c r="J193" s="94">
        <v>1404</v>
      </c>
      <c r="K193" s="94">
        <v>936</v>
      </c>
      <c r="L193" s="94">
        <v>468</v>
      </c>
      <c r="M193" s="94">
        <v>0</v>
      </c>
      <c r="N193" s="94">
        <v>0</v>
      </c>
      <c r="O193" s="94">
        <v>0</v>
      </c>
      <c r="P193" s="94">
        <v>0</v>
      </c>
      <c r="Q193" s="94">
        <v>0</v>
      </c>
    </row>
    <row r="194" spans="1:17" ht="11.25">
      <c r="A194" s="93" t="s">
        <v>920</v>
      </c>
      <c r="B194" s="93" t="s">
        <v>921</v>
      </c>
      <c r="C194" s="93" t="s">
        <v>922</v>
      </c>
      <c r="D194" s="93" t="s">
        <v>1110</v>
      </c>
      <c r="E194" s="94">
        <v>203450</v>
      </c>
      <c r="F194" s="94">
        <v>201885</v>
      </c>
      <c r="G194" s="94">
        <v>200320</v>
      </c>
      <c r="H194" s="94">
        <v>198755</v>
      </c>
      <c r="I194" s="94">
        <v>197190</v>
      </c>
      <c r="J194" s="94">
        <v>195625</v>
      </c>
      <c r="K194" s="94">
        <v>194060</v>
      </c>
      <c r="L194" s="94">
        <v>192495</v>
      </c>
      <c r="M194" s="94">
        <v>190930</v>
      </c>
      <c r="N194" s="94">
        <v>189365</v>
      </c>
      <c r="O194" s="94">
        <v>187800</v>
      </c>
      <c r="P194" s="94">
        <v>186235</v>
      </c>
      <c r="Q194" s="94">
        <v>184670</v>
      </c>
    </row>
    <row r="195" spans="1:17" ht="11.25">
      <c r="A195" s="93" t="s">
        <v>920</v>
      </c>
      <c r="B195" s="93" t="s">
        <v>921</v>
      </c>
      <c r="C195" s="93" t="s">
        <v>922</v>
      </c>
      <c r="D195" s="93" t="s">
        <v>1111</v>
      </c>
      <c r="E195" s="94">
        <v>114356</v>
      </c>
      <c r="F195" s="94">
        <v>113904</v>
      </c>
      <c r="G195" s="94">
        <v>113452</v>
      </c>
      <c r="H195" s="94">
        <v>113000</v>
      </c>
      <c r="I195" s="94">
        <v>112548</v>
      </c>
      <c r="J195" s="94">
        <v>112096</v>
      </c>
      <c r="K195" s="94">
        <v>111644</v>
      </c>
      <c r="L195" s="94">
        <v>111192</v>
      </c>
      <c r="M195" s="94">
        <v>110740</v>
      </c>
      <c r="N195" s="94">
        <v>110288</v>
      </c>
      <c r="O195" s="94">
        <v>109836</v>
      </c>
      <c r="P195" s="94">
        <v>109384</v>
      </c>
      <c r="Q195" s="94">
        <v>108932</v>
      </c>
    </row>
    <row r="196" spans="1:17" ht="11.25">
      <c r="A196" s="93" t="s">
        <v>920</v>
      </c>
      <c r="B196" s="93" t="s">
        <v>921</v>
      </c>
      <c r="C196" s="93" t="s">
        <v>922</v>
      </c>
      <c r="D196" s="93" t="s">
        <v>1112</v>
      </c>
      <c r="E196" s="94">
        <v>121128</v>
      </c>
      <c r="F196" s="94">
        <v>120247</v>
      </c>
      <c r="G196" s="94">
        <v>119366</v>
      </c>
      <c r="H196" s="94">
        <v>118485</v>
      </c>
      <c r="I196" s="94">
        <v>117604</v>
      </c>
      <c r="J196" s="94">
        <v>116723</v>
      </c>
      <c r="K196" s="94">
        <v>115842</v>
      </c>
      <c r="L196" s="94">
        <v>114961</v>
      </c>
      <c r="M196" s="94">
        <v>114080</v>
      </c>
      <c r="N196" s="94">
        <v>113199</v>
      </c>
      <c r="O196" s="94">
        <v>112318</v>
      </c>
      <c r="P196" s="94">
        <v>111437</v>
      </c>
      <c r="Q196" s="94">
        <v>110556</v>
      </c>
    </row>
    <row r="197" spans="1:17" ht="11.25">
      <c r="A197" s="93" t="s">
        <v>920</v>
      </c>
      <c r="B197" s="93" t="s">
        <v>921</v>
      </c>
      <c r="C197" s="93" t="s">
        <v>922</v>
      </c>
      <c r="D197" s="93" t="s">
        <v>1113</v>
      </c>
      <c r="E197" s="94">
        <v>70980</v>
      </c>
      <c r="F197" s="94">
        <v>70707</v>
      </c>
      <c r="G197" s="94">
        <v>70434</v>
      </c>
      <c r="H197" s="94">
        <v>70161</v>
      </c>
      <c r="I197" s="94">
        <v>69888</v>
      </c>
      <c r="J197" s="94">
        <v>69615</v>
      </c>
      <c r="K197" s="94">
        <v>69342</v>
      </c>
      <c r="L197" s="94">
        <v>69069</v>
      </c>
      <c r="M197" s="94">
        <v>68796</v>
      </c>
      <c r="N197" s="94">
        <v>68523</v>
      </c>
      <c r="O197" s="94">
        <v>68250</v>
      </c>
      <c r="P197" s="94">
        <v>67977</v>
      </c>
      <c r="Q197" s="94">
        <v>67704</v>
      </c>
    </row>
    <row r="198" spans="1:17" ht="11.25">
      <c r="A198" s="93" t="s">
        <v>920</v>
      </c>
      <c r="B198" s="93" t="s">
        <v>921</v>
      </c>
      <c r="C198" s="93" t="s">
        <v>922</v>
      </c>
      <c r="D198" s="93" t="s">
        <v>1114</v>
      </c>
      <c r="E198" s="94">
        <v>128609</v>
      </c>
      <c r="F198" s="94">
        <v>127795</v>
      </c>
      <c r="G198" s="94">
        <v>126981</v>
      </c>
      <c r="H198" s="94">
        <v>126167</v>
      </c>
      <c r="I198" s="94">
        <v>125353</v>
      </c>
      <c r="J198" s="94">
        <v>124539</v>
      </c>
      <c r="K198" s="94">
        <v>123725</v>
      </c>
      <c r="L198" s="94">
        <v>122911</v>
      </c>
      <c r="M198" s="94">
        <v>122097</v>
      </c>
      <c r="N198" s="94">
        <v>121283</v>
      </c>
      <c r="O198" s="94">
        <v>120469</v>
      </c>
      <c r="P198" s="94">
        <v>119655</v>
      </c>
      <c r="Q198" s="94">
        <v>118841</v>
      </c>
    </row>
    <row r="199" spans="1:17" ht="11.25">
      <c r="A199" s="93" t="s">
        <v>920</v>
      </c>
      <c r="B199" s="93" t="s">
        <v>921</v>
      </c>
      <c r="C199" s="93" t="s">
        <v>922</v>
      </c>
      <c r="D199" s="93" t="s">
        <v>1115</v>
      </c>
      <c r="E199" s="94">
        <v>147004</v>
      </c>
      <c r="F199" s="94">
        <v>146490</v>
      </c>
      <c r="G199" s="94">
        <v>145976</v>
      </c>
      <c r="H199" s="94">
        <v>145462</v>
      </c>
      <c r="I199" s="94">
        <v>144948</v>
      </c>
      <c r="J199" s="94">
        <v>144434</v>
      </c>
      <c r="K199" s="94">
        <v>143920</v>
      </c>
      <c r="L199" s="94">
        <v>143406</v>
      </c>
      <c r="M199" s="94">
        <v>142892</v>
      </c>
      <c r="N199" s="94">
        <v>142378</v>
      </c>
      <c r="O199" s="94">
        <v>141864</v>
      </c>
      <c r="P199" s="94">
        <v>141350</v>
      </c>
      <c r="Q199" s="94">
        <v>140836</v>
      </c>
    </row>
    <row r="200" spans="1:17" ht="11.25">
      <c r="A200" s="93" t="s">
        <v>920</v>
      </c>
      <c r="B200" s="93" t="s">
        <v>921</v>
      </c>
      <c r="C200" s="93" t="s">
        <v>922</v>
      </c>
      <c r="D200" s="93" t="s">
        <v>1116</v>
      </c>
      <c r="E200" s="94">
        <v>74333</v>
      </c>
      <c r="F200" s="94">
        <v>74074</v>
      </c>
      <c r="G200" s="94">
        <v>73815</v>
      </c>
      <c r="H200" s="94">
        <v>73556</v>
      </c>
      <c r="I200" s="94">
        <v>73297</v>
      </c>
      <c r="J200" s="94">
        <v>73038</v>
      </c>
      <c r="K200" s="94">
        <v>72779</v>
      </c>
      <c r="L200" s="94">
        <v>72520</v>
      </c>
      <c r="M200" s="94">
        <v>72261</v>
      </c>
      <c r="N200" s="94">
        <v>72002</v>
      </c>
      <c r="O200" s="94">
        <v>71743</v>
      </c>
      <c r="P200" s="94">
        <v>71484</v>
      </c>
      <c r="Q200" s="94">
        <v>71225</v>
      </c>
    </row>
    <row r="201" spans="1:17" ht="11.25">
      <c r="A201" s="93" t="s">
        <v>920</v>
      </c>
      <c r="B201" s="93" t="s">
        <v>921</v>
      </c>
      <c r="C201" s="93" t="s">
        <v>922</v>
      </c>
      <c r="D201" s="93" t="s">
        <v>1117</v>
      </c>
      <c r="E201" s="94">
        <v>141194</v>
      </c>
      <c r="F201" s="94">
        <v>140572</v>
      </c>
      <c r="G201" s="94">
        <v>139950</v>
      </c>
      <c r="H201" s="94">
        <v>139328</v>
      </c>
      <c r="I201" s="94">
        <v>138706</v>
      </c>
      <c r="J201" s="94">
        <v>138084</v>
      </c>
      <c r="K201" s="94">
        <v>137462</v>
      </c>
      <c r="L201" s="94">
        <v>136840</v>
      </c>
      <c r="M201" s="94">
        <v>136218</v>
      </c>
      <c r="N201" s="94">
        <v>135596</v>
      </c>
      <c r="O201" s="94">
        <v>134974</v>
      </c>
      <c r="P201" s="94">
        <v>134352</v>
      </c>
      <c r="Q201" s="94">
        <v>133730</v>
      </c>
    </row>
    <row r="202" spans="1:17" ht="11.25">
      <c r="A202" s="93" t="s">
        <v>920</v>
      </c>
      <c r="B202" s="93" t="s">
        <v>921</v>
      </c>
      <c r="C202" s="93" t="s">
        <v>922</v>
      </c>
      <c r="D202" s="93" t="s">
        <v>1118</v>
      </c>
      <c r="E202" s="94">
        <v>98100</v>
      </c>
      <c r="F202" s="94">
        <v>96138</v>
      </c>
      <c r="G202" s="94">
        <v>94176</v>
      </c>
      <c r="H202" s="94">
        <v>92214</v>
      </c>
      <c r="I202" s="94">
        <v>90252</v>
      </c>
      <c r="J202" s="94">
        <v>88290</v>
      </c>
      <c r="K202" s="94">
        <v>86328</v>
      </c>
      <c r="L202" s="94">
        <v>84366</v>
      </c>
      <c r="M202" s="94">
        <v>82404</v>
      </c>
      <c r="N202" s="94">
        <v>80442</v>
      </c>
      <c r="O202" s="94">
        <v>78480</v>
      </c>
      <c r="P202" s="94">
        <v>76518</v>
      </c>
      <c r="Q202" s="94">
        <v>74556</v>
      </c>
    </row>
    <row r="203" spans="1:17" ht="11.25">
      <c r="A203" s="93" t="s">
        <v>920</v>
      </c>
      <c r="B203" s="93" t="s">
        <v>921</v>
      </c>
      <c r="C203" s="93" t="s">
        <v>922</v>
      </c>
      <c r="D203" s="93" t="s">
        <v>1119</v>
      </c>
      <c r="E203" s="94">
        <v>35511</v>
      </c>
      <c r="F203" s="94">
        <v>34888</v>
      </c>
      <c r="G203" s="94">
        <v>34265</v>
      </c>
      <c r="H203" s="94">
        <v>33642</v>
      </c>
      <c r="I203" s="94">
        <v>33019</v>
      </c>
      <c r="J203" s="94">
        <v>32396</v>
      </c>
      <c r="K203" s="94">
        <v>31773</v>
      </c>
      <c r="L203" s="94">
        <v>31150</v>
      </c>
      <c r="M203" s="94">
        <v>30527</v>
      </c>
      <c r="N203" s="94">
        <v>29904</v>
      </c>
      <c r="O203" s="94">
        <v>29281</v>
      </c>
      <c r="P203" s="94">
        <v>28658</v>
      </c>
      <c r="Q203" s="94">
        <v>28035</v>
      </c>
    </row>
    <row r="204" spans="1:17" ht="11.25">
      <c r="A204" s="93" t="s">
        <v>920</v>
      </c>
      <c r="B204" s="93" t="s">
        <v>921</v>
      </c>
      <c r="C204" s="93" t="s">
        <v>922</v>
      </c>
      <c r="D204" s="93" t="s">
        <v>1121</v>
      </c>
      <c r="E204" s="94">
        <v>15120</v>
      </c>
      <c r="F204" s="94">
        <v>12600</v>
      </c>
      <c r="G204" s="94">
        <v>10080</v>
      </c>
      <c r="H204" s="94">
        <v>7560</v>
      </c>
      <c r="I204" s="94">
        <v>5040</v>
      </c>
      <c r="J204" s="94">
        <v>2520</v>
      </c>
      <c r="K204" s="94">
        <v>0</v>
      </c>
      <c r="L204" s="94">
        <v>0</v>
      </c>
      <c r="M204" s="94">
        <v>0</v>
      </c>
      <c r="N204" s="94">
        <v>0</v>
      </c>
      <c r="O204" s="94">
        <v>0</v>
      </c>
      <c r="P204" s="94">
        <v>0</v>
      </c>
      <c r="Q204" s="94">
        <v>0</v>
      </c>
    </row>
    <row r="205" spans="1:17" ht="11.25">
      <c r="A205" s="93" t="s">
        <v>920</v>
      </c>
      <c r="B205" s="93" t="s">
        <v>921</v>
      </c>
      <c r="C205" s="93" t="s">
        <v>922</v>
      </c>
      <c r="D205" s="93" t="s">
        <v>1122</v>
      </c>
      <c r="E205" s="94">
        <v>193842</v>
      </c>
      <c r="F205" s="94">
        <v>190905</v>
      </c>
      <c r="G205" s="94">
        <v>187968</v>
      </c>
      <c r="H205" s="94">
        <v>185031</v>
      </c>
      <c r="I205" s="94">
        <v>182094</v>
      </c>
      <c r="J205" s="94">
        <v>179157</v>
      </c>
      <c r="K205" s="94">
        <v>176220</v>
      </c>
      <c r="L205" s="94">
        <v>173283</v>
      </c>
      <c r="M205" s="94">
        <v>170346</v>
      </c>
      <c r="N205" s="94">
        <v>167409</v>
      </c>
      <c r="O205" s="94">
        <v>164472</v>
      </c>
      <c r="P205" s="94">
        <v>161535</v>
      </c>
      <c r="Q205" s="94">
        <v>158598</v>
      </c>
    </row>
    <row r="206" spans="1:17" ht="11.25">
      <c r="A206" s="93" t="s">
        <v>920</v>
      </c>
      <c r="B206" s="93" t="s">
        <v>921</v>
      </c>
      <c r="C206" s="93" t="s">
        <v>922</v>
      </c>
      <c r="D206" s="93" t="s">
        <v>1123</v>
      </c>
      <c r="E206" s="94">
        <v>338520</v>
      </c>
      <c r="F206" s="94">
        <v>337435</v>
      </c>
      <c r="G206" s="94">
        <v>336350</v>
      </c>
      <c r="H206" s="94">
        <v>335265</v>
      </c>
      <c r="I206" s="94">
        <v>334180</v>
      </c>
      <c r="J206" s="94">
        <v>333095</v>
      </c>
      <c r="K206" s="94">
        <v>332010</v>
      </c>
      <c r="L206" s="94">
        <v>330925</v>
      </c>
      <c r="M206" s="94">
        <v>329840</v>
      </c>
      <c r="N206" s="94">
        <v>328755</v>
      </c>
      <c r="O206" s="94">
        <v>327670</v>
      </c>
      <c r="P206" s="94">
        <v>326585</v>
      </c>
      <c r="Q206" s="94">
        <v>325500</v>
      </c>
    </row>
    <row r="207" spans="1:17" ht="11.25">
      <c r="A207" s="93" t="s">
        <v>920</v>
      </c>
      <c r="B207" s="93" t="s">
        <v>921</v>
      </c>
      <c r="C207" s="93" t="s">
        <v>922</v>
      </c>
      <c r="D207" s="93" t="s">
        <v>1124</v>
      </c>
      <c r="E207" s="94">
        <v>314147</v>
      </c>
      <c r="F207" s="94">
        <v>313156</v>
      </c>
      <c r="G207" s="94">
        <v>312165</v>
      </c>
      <c r="H207" s="94">
        <v>311174</v>
      </c>
      <c r="I207" s="94">
        <v>310183</v>
      </c>
      <c r="J207" s="94">
        <v>309192</v>
      </c>
      <c r="K207" s="94">
        <v>308201</v>
      </c>
      <c r="L207" s="94">
        <v>307210</v>
      </c>
      <c r="M207" s="94">
        <v>306219</v>
      </c>
      <c r="N207" s="94">
        <v>305228</v>
      </c>
      <c r="O207" s="94">
        <v>304237</v>
      </c>
      <c r="P207" s="94">
        <v>303246</v>
      </c>
      <c r="Q207" s="94">
        <v>302255</v>
      </c>
    </row>
    <row r="208" spans="1:17" ht="11.25">
      <c r="A208" s="93" t="s">
        <v>920</v>
      </c>
      <c r="B208" s="93" t="s">
        <v>921</v>
      </c>
      <c r="C208" s="93" t="s">
        <v>922</v>
      </c>
      <c r="D208" s="93" t="s">
        <v>1125</v>
      </c>
      <c r="E208" s="94">
        <v>319712</v>
      </c>
      <c r="F208" s="94">
        <v>318160</v>
      </c>
      <c r="G208" s="94">
        <v>316608</v>
      </c>
      <c r="H208" s="94">
        <v>315056</v>
      </c>
      <c r="I208" s="94">
        <v>313504</v>
      </c>
      <c r="J208" s="94">
        <v>311952</v>
      </c>
      <c r="K208" s="94">
        <v>310400</v>
      </c>
      <c r="L208" s="94">
        <v>308848</v>
      </c>
      <c r="M208" s="94">
        <v>307296</v>
      </c>
      <c r="N208" s="94">
        <v>305744</v>
      </c>
      <c r="O208" s="94">
        <v>304192</v>
      </c>
      <c r="P208" s="94">
        <v>302640</v>
      </c>
      <c r="Q208" s="94">
        <v>301088</v>
      </c>
    </row>
    <row r="209" spans="1:17" ht="11.25">
      <c r="A209" s="93" t="s">
        <v>920</v>
      </c>
      <c r="B209" s="93" t="s">
        <v>921</v>
      </c>
      <c r="C209" s="93" t="s">
        <v>922</v>
      </c>
      <c r="D209" s="93" t="s">
        <v>1126</v>
      </c>
      <c r="E209" s="94">
        <v>46500</v>
      </c>
      <c r="F209" s="94">
        <v>45570</v>
      </c>
      <c r="G209" s="94">
        <v>44640</v>
      </c>
      <c r="H209" s="94">
        <v>43710</v>
      </c>
      <c r="I209" s="94">
        <v>42780</v>
      </c>
      <c r="J209" s="94">
        <v>41850</v>
      </c>
      <c r="K209" s="94">
        <v>40920</v>
      </c>
      <c r="L209" s="94">
        <v>39990</v>
      </c>
      <c r="M209" s="94">
        <v>39060</v>
      </c>
      <c r="N209" s="94">
        <v>38130</v>
      </c>
      <c r="O209" s="94">
        <v>37200</v>
      </c>
      <c r="P209" s="94">
        <v>36270</v>
      </c>
      <c r="Q209" s="94">
        <v>35340</v>
      </c>
    </row>
    <row r="210" spans="1:17" ht="11.25">
      <c r="A210" s="93" t="s">
        <v>920</v>
      </c>
      <c r="B210" s="93" t="s">
        <v>921</v>
      </c>
      <c r="C210" s="93" t="s">
        <v>922</v>
      </c>
      <c r="D210" s="93" t="s">
        <v>1127</v>
      </c>
      <c r="E210" s="94">
        <v>296296</v>
      </c>
      <c r="F210" s="94">
        <v>293447</v>
      </c>
      <c r="G210" s="94">
        <v>290598</v>
      </c>
      <c r="H210" s="94">
        <v>287749</v>
      </c>
      <c r="I210" s="94">
        <v>284900</v>
      </c>
      <c r="J210" s="94">
        <v>282051</v>
      </c>
      <c r="K210" s="94">
        <v>279202</v>
      </c>
      <c r="L210" s="94">
        <v>276353</v>
      </c>
      <c r="M210" s="94">
        <v>273504</v>
      </c>
      <c r="N210" s="94">
        <v>270655</v>
      </c>
      <c r="O210" s="94">
        <v>267806</v>
      </c>
      <c r="P210" s="94">
        <v>264957</v>
      </c>
      <c r="Q210" s="94">
        <v>262108</v>
      </c>
    </row>
    <row r="211" spans="1:17" ht="11.25">
      <c r="A211" s="93" t="s">
        <v>920</v>
      </c>
      <c r="B211" s="93" t="s">
        <v>921</v>
      </c>
      <c r="C211" s="93" t="s">
        <v>922</v>
      </c>
      <c r="D211" s="93" t="s">
        <v>1128</v>
      </c>
      <c r="E211" s="94">
        <v>93568</v>
      </c>
      <c r="F211" s="94">
        <v>93296</v>
      </c>
      <c r="G211" s="94">
        <v>93024</v>
      </c>
      <c r="H211" s="94">
        <v>92752</v>
      </c>
      <c r="I211" s="94">
        <v>92480</v>
      </c>
      <c r="J211" s="94">
        <v>92208</v>
      </c>
      <c r="K211" s="94">
        <v>91936</v>
      </c>
      <c r="L211" s="94">
        <v>91664</v>
      </c>
      <c r="M211" s="94">
        <v>91392</v>
      </c>
      <c r="N211" s="94">
        <v>91120</v>
      </c>
      <c r="O211" s="94">
        <v>90848</v>
      </c>
      <c r="P211" s="94">
        <v>90576</v>
      </c>
      <c r="Q211" s="94">
        <v>90304</v>
      </c>
    </row>
    <row r="212" spans="1:17" ht="11.25">
      <c r="A212" s="93" t="s">
        <v>920</v>
      </c>
      <c r="B212" s="93" t="s">
        <v>921</v>
      </c>
      <c r="C212" s="93" t="s">
        <v>922</v>
      </c>
      <c r="D212" s="93" t="s">
        <v>1129</v>
      </c>
      <c r="E212" s="98" t="s">
        <v>941</v>
      </c>
      <c r="F212" s="98" t="s">
        <v>941</v>
      </c>
      <c r="G212" s="98" t="s">
        <v>941</v>
      </c>
      <c r="H212" s="94">
        <v>278712.97</v>
      </c>
      <c r="I212" s="94">
        <v>274580.97</v>
      </c>
      <c r="J212" s="94">
        <v>286076.46</v>
      </c>
      <c r="K212" s="94">
        <v>269532.47</v>
      </c>
      <c r="L212" s="94">
        <v>267218.47</v>
      </c>
      <c r="M212" s="94">
        <v>264904.47</v>
      </c>
      <c r="N212" s="94">
        <v>262590.47</v>
      </c>
      <c r="O212" s="94">
        <v>260276.47</v>
      </c>
      <c r="P212" s="94">
        <v>257962.47</v>
      </c>
      <c r="Q212" s="94">
        <v>255648.47</v>
      </c>
    </row>
    <row r="213" spans="1:17" ht="11.25">
      <c r="A213" s="93" t="s">
        <v>920</v>
      </c>
      <c r="B213" s="93" t="s">
        <v>921</v>
      </c>
      <c r="C213" s="93" t="s">
        <v>922</v>
      </c>
      <c r="D213" s="93" t="s">
        <v>1130</v>
      </c>
      <c r="E213" s="98" t="s">
        <v>941</v>
      </c>
      <c r="F213" s="98" t="s">
        <v>941</v>
      </c>
      <c r="G213" s="98" t="s">
        <v>941</v>
      </c>
      <c r="H213" s="98" t="s">
        <v>941</v>
      </c>
      <c r="I213" s="98" t="s">
        <v>941</v>
      </c>
      <c r="J213" s="98" t="s">
        <v>941</v>
      </c>
      <c r="K213" s="98" t="s">
        <v>941</v>
      </c>
      <c r="L213" s="98" t="s">
        <v>941</v>
      </c>
      <c r="M213" s="94">
        <v>200870.66</v>
      </c>
      <c r="N213" s="94">
        <v>262878.36</v>
      </c>
      <c r="O213" s="94">
        <v>276798.54</v>
      </c>
      <c r="P213" s="94">
        <v>272026.15</v>
      </c>
      <c r="Q213" s="94">
        <v>267253.76</v>
      </c>
    </row>
    <row r="214" spans="1:17" ht="11.25">
      <c r="A214" s="93" t="s">
        <v>920</v>
      </c>
      <c r="B214" s="93" t="s">
        <v>921</v>
      </c>
      <c r="C214" s="93" t="s">
        <v>922</v>
      </c>
      <c r="D214" s="93" t="s">
        <v>1131</v>
      </c>
      <c r="E214" s="98" t="s">
        <v>941</v>
      </c>
      <c r="F214" s="98" t="s">
        <v>941</v>
      </c>
      <c r="G214" s="98" t="s">
        <v>941</v>
      </c>
      <c r="H214" s="94">
        <v>259009.96</v>
      </c>
      <c r="I214" s="94">
        <v>259009.96</v>
      </c>
      <c r="J214" s="94">
        <v>263712.46</v>
      </c>
      <c r="K214" s="94">
        <v>269036.8</v>
      </c>
      <c r="L214" s="94">
        <v>291903.3</v>
      </c>
      <c r="M214" s="94">
        <v>295467.3</v>
      </c>
      <c r="N214" s="94">
        <v>294712.72</v>
      </c>
      <c r="O214" s="94">
        <v>295621.41</v>
      </c>
      <c r="P214" s="94">
        <v>295715.61</v>
      </c>
      <c r="Q214" s="94">
        <v>307128.61</v>
      </c>
    </row>
    <row r="215" spans="1:17" ht="11.25">
      <c r="A215" s="93" t="s">
        <v>920</v>
      </c>
      <c r="B215" s="93" t="s">
        <v>921</v>
      </c>
      <c r="C215" s="93" t="s">
        <v>922</v>
      </c>
      <c r="D215" s="93" t="s">
        <v>1132</v>
      </c>
      <c r="E215" s="94">
        <v>285276.32</v>
      </c>
      <c r="F215" s="94">
        <v>286434.5</v>
      </c>
      <c r="G215" s="94">
        <v>297787.41</v>
      </c>
      <c r="H215" s="94">
        <v>566165.75</v>
      </c>
      <c r="I215" s="94">
        <v>566165.75</v>
      </c>
      <c r="J215" s="94">
        <v>566165.75</v>
      </c>
      <c r="K215" s="94">
        <v>566165.75</v>
      </c>
      <c r="L215" s="94">
        <v>566165.75</v>
      </c>
      <c r="M215" s="94">
        <v>566205.52</v>
      </c>
      <c r="N215" s="94">
        <v>566205.52</v>
      </c>
      <c r="O215" s="94">
        <v>566205.52</v>
      </c>
      <c r="P215" s="94">
        <v>566205.52</v>
      </c>
      <c r="Q215" s="94">
        <v>0</v>
      </c>
    </row>
    <row r="216" spans="1:17" ht="11.25">
      <c r="A216" s="93" t="s">
        <v>920</v>
      </c>
      <c r="B216" s="93" t="s">
        <v>921</v>
      </c>
      <c r="C216" s="93" t="s">
        <v>922</v>
      </c>
      <c r="D216" s="93" t="s">
        <v>1133</v>
      </c>
      <c r="E216" s="98" t="s">
        <v>941</v>
      </c>
      <c r="F216" s="98" t="s">
        <v>941</v>
      </c>
      <c r="G216" s="98" t="s">
        <v>941</v>
      </c>
      <c r="H216" s="98" t="s">
        <v>941</v>
      </c>
      <c r="I216" s="98" t="s">
        <v>941</v>
      </c>
      <c r="J216" s="98" t="s">
        <v>941</v>
      </c>
      <c r="K216" s="98" t="s">
        <v>941</v>
      </c>
      <c r="L216" s="98" t="s">
        <v>941</v>
      </c>
      <c r="M216" s="98" t="s">
        <v>941</v>
      </c>
      <c r="N216" s="98" t="s">
        <v>941</v>
      </c>
      <c r="O216" s="98" t="s">
        <v>941</v>
      </c>
      <c r="P216" s="94">
        <v>290059.2</v>
      </c>
      <c r="Q216" s="94">
        <v>0</v>
      </c>
    </row>
    <row r="217" spans="1:17" ht="11.25">
      <c r="A217" s="93" t="s">
        <v>920</v>
      </c>
      <c r="B217" s="93" t="s">
        <v>921</v>
      </c>
      <c r="C217" s="93" t="s">
        <v>922</v>
      </c>
      <c r="D217" s="93" t="s">
        <v>1134</v>
      </c>
      <c r="E217" s="94">
        <v>174475.66</v>
      </c>
      <c r="F217" s="94">
        <v>-716379.76</v>
      </c>
      <c r="G217" s="94">
        <v>-1155748.54</v>
      </c>
      <c r="H217" s="94">
        <v>0</v>
      </c>
      <c r="I217" s="94">
        <v>-605528.06</v>
      </c>
      <c r="J217" s="94">
        <v>-1122901.82</v>
      </c>
      <c r="K217" s="94">
        <v>-22436.48</v>
      </c>
      <c r="L217" s="94">
        <v>-533405.91</v>
      </c>
      <c r="M217" s="94">
        <v>-1120444.64</v>
      </c>
      <c r="N217" s="94">
        <v>217312.56</v>
      </c>
      <c r="O217" s="94">
        <v>-120067.13</v>
      </c>
      <c r="P217" s="94">
        <v>-659367.71</v>
      </c>
      <c r="Q217" s="94">
        <v>218529.77</v>
      </c>
    </row>
    <row r="218" spans="1:17" ht="11.25">
      <c r="A218" s="93" t="s">
        <v>920</v>
      </c>
      <c r="B218" s="93" t="s">
        <v>921</v>
      </c>
      <c r="C218" s="93" t="s">
        <v>922</v>
      </c>
      <c r="D218" s="93" t="s">
        <v>1135</v>
      </c>
      <c r="E218" s="94">
        <v>662386.52</v>
      </c>
      <c r="F218" s="94">
        <v>687953.39</v>
      </c>
      <c r="G218" s="94">
        <v>701852.73</v>
      </c>
      <c r="H218" s="94">
        <v>279724.07</v>
      </c>
      <c r="I218" s="94">
        <v>272669.41</v>
      </c>
      <c r="J218" s="94">
        <v>269010.44</v>
      </c>
      <c r="K218" s="94">
        <v>-5674.9199999999255</v>
      </c>
      <c r="L218" s="94">
        <v>-68267.90999999992</v>
      </c>
      <c r="M218" s="94">
        <v>-4290.739999999918</v>
      </c>
      <c r="N218" s="94">
        <v>-2744.579999999918</v>
      </c>
      <c r="O218" s="94">
        <v>-6516.449999999918</v>
      </c>
      <c r="P218" s="94">
        <v>6578.980000000082</v>
      </c>
      <c r="Q218" s="94">
        <v>5105.210000000083</v>
      </c>
    </row>
    <row r="219" spans="1:17" ht="11.25">
      <c r="A219" s="93" t="s">
        <v>920</v>
      </c>
      <c r="B219" s="93" t="s">
        <v>921</v>
      </c>
      <c r="C219" s="93" t="s">
        <v>922</v>
      </c>
      <c r="D219" s="93" t="s">
        <v>1136</v>
      </c>
      <c r="E219" s="98">
        <v>-536440</v>
      </c>
      <c r="F219" s="98">
        <v>-536440</v>
      </c>
      <c r="G219" s="94">
        <v>-536440</v>
      </c>
      <c r="H219" s="94">
        <v>-210780</v>
      </c>
      <c r="I219" s="94">
        <v>-210780</v>
      </c>
      <c r="J219" s="94">
        <v>-210780</v>
      </c>
      <c r="K219" s="94">
        <v>68944.07</v>
      </c>
      <c r="L219" s="94">
        <v>68944.07</v>
      </c>
      <c r="M219" s="94">
        <v>68944.07</v>
      </c>
      <c r="N219" s="94">
        <v>68944.07</v>
      </c>
      <c r="O219" s="94">
        <v>68944.07</v>
      </c>
      <c r="P219" s="94">
        <v>68944.07</v>
      </c>
      <c r="Q219" s="94">
        <v>35071</v>
      </c>
    </row>
    <row r="220" spans="1:17" ht="11.25">
      <c r="A220" s="93" t="s">
        <v>920</v>
      </c>
      <c r="B220" s="93" t="s">
        <v>921</v>
      </c>
      <c r="C220" s="93" t="s">
        <v>922</v>
      </c>
      <c r="D220" s="93" t="s">
        <v>1137</v>
      </c>
      <c r="E220" s="98" t="s">
        <v>941</v>
      </c>
      <c r="F220" s="98" t="s">
        <v>941</v>
      </c>
      <c r="G220" s="94">
        <v>-158362.59</v>
      </c>
      <c r="H220" s="94">
        <v>-0.010000000009313226</v>
      </c>
      <c r="I220" s="94">
        <v>-4076.91</v>
      </c>
      <c r="J220" s="94">
        <v>-2571.6</v>
      </c>
      <c r="K220" s="94">
        <v>-32258.05</v>
      </c>
      <c r="L220" s="94">
        <v>-51085.27</v>
      </c>
      <c r="M220" s="94">
        <v>-15866.6</v>
      </c>
      <c r="N220" s="94">
        <v>-5409.2500000000055</v>
      </c>
      <c r="O220" s="94">
        <v>-127572.96</v>
      </c>
      <c r="P220" s="94">
        <v>-7029.200000000012</v>
      </c>
      <c r="Q220" s="94">
        <v>-13227.98</v>
      </c>
    </row>
    <row r="221" spans="1:17" ht="11.25">
      <c r="A221" s="93" t="s">
        <v>920</v>
      </c>
      <c r="B221" s="93" t="s">
        <v>921</v>
      </c>
      <c r="C221" s="93" t="s">
        <v>922</v>
      </c>
      <c r="D221" s="93" t="s">
        <v>1138</v>
      </c>
      <c r="E221" s="94">
        <v>-3.637978807091713E-12</v>
      </c>
      <c r="F221" s="94">
        <v>499.99999999999636</v>
      </c>
      <c r="G221" s="94">
        <v>1176.9</v>
      </c>
      <c r="H221" s="94">
        <v>-3.637978807091713E-12</v>
      </c>
      <c r="I221" s="94">
        <v>125.96</v>
      </c>
      <c r="J221" s="94">
        <v>-2245.72</v>
      </c>
      <c r="K221" s="94">
        <v>35062.45</v>
      </c>
      <c r="L221" s="94">
        <v>15997.58</v>
      </c>
      <c r="M221" s="94">
        <v>15996.58</v>
      </c>
      <c r="N221" s="94">
        <v>16486.67</v>
      </c>
      <c r="O221" s="94">
        <v>16486.62</v>
      </c>
      <c r="P221" s="94">
        <v>17769.06</v>
      </c>
      <c r="Q221" s="94">
        <v>17806.74</v>
      </c>
    </row>
    <row r="222" spans="1:17" ht="11.25">
      <c r="A222" s="93" t="s">
        <v>920</v>
      </c>
      <c r="B222" s="93" t="s">
        <v>921</v>
      </c>
      <c r="C222" s="93" t="s">
        <v>922</v>
      </c>
      <c r="D222" s="99" t="s">
        <v>1139</v>
      </c>
      <c r="E222" s="100">
        <v>121284.56</v>
      </c>
      <c r="F222" s="100">
        <v>121284.56</v>
      </c>
      <c r="G222" s="100">
        <v>121284.56</v>
      </c>
      <c r="H222" s="100">
        <v>123214.9</v>
      </c>
      <c r="I222" s="100">
        <v>123214.9</v>
      </c>
      <c r="J222" s="100">
        <v>123214.9</v>
      </c>
      <c r="K222" s="100">
        <v>123214.9</v>
      </c>
      <c r="L222" s="100">
        <v>123214.9</v>
      </c>
      <c r="M222" s="100">
        <v>123214.9</v>
      </c>
      <c r="N222" s="100">
        <v>123214.9</v>
      </c>
      <c r="O222" s="100">
        <v>123214.9</v>
      </c>
      <c r="P222" s="100">
        <v>123214.9</v>
      </c>
      <c r="Q222" s="100">
        <v>123214.9</v>
      </c>
    </row>
    <row r="223" spans="1:17" ht="11.25">
      <c r="A223" s="93" t="s">
        <v>920</v>
      </c>
      <c r="B223" s="93" t="s">
        <v>921</v>
      </c>
      <c r="C223" s="93" t="s">
        <v>922</v>
      </c>
      <c r="D223" s="99" t="s">
        <v>1140</v>
      </c>
      <c r="E223" s="100">
        <v>5017066.05</v>
      </c>
      <c r="F223" s="100">
        <v>5017066.05</v>
      </c>
      <c r="G223" s="100">
        <v>5017066.05</v>
      </c>
      <c r="H223" s="100">
        <v>5233002.35</v>
      </c>
      <c r="I223" s="100">
        <v>5233002.35</v>
      </c>
      <c r="J223" s="100">
        <v>5233002.35</v>
      </c>
      <c r="K223" s="100">
        <v>5233002.35</v>
      </c>
      <c r="L223" s="100">
        <v>5233002.35</v>
      </c>
      <c r="M223" s="100">
        <v>5233002.35</v>
      </c>
      <c r="N223" s="100">
        <v>5233002.35</v>
      </c>
      <c r="O223" s="100">
        <v>5233002.35</v>
      </c>
      <c r="P223" s="100">
        <v>5233002.35</v>
      </c>
      <c r="Q223" s="100">
        <v>5233002.35</v>
      </c>
    </row>
    <row r="224" spans="1:17" ht="11.25">
      <c r="A224" s="93" t="s">
        <v>920</v>
      </c>
      <c r="B224" s="93" t="s">
        <v>921</v>
      </c>
      <c r="C224" s="93" t="s">
        <v>922</v>
      </c>
      <c r="D224" s="99" t="s">
        <v>1141</v>
      </c>
      <c r="E224" s="100">
        <v>-123214.9</v>
      </c>
      <c r="F224" s="100">
        <v>-123214.9</v>
      </c>
      <c r="G224" s="100">
        <v>-123214.9</v>
      </c>
      <c r="H224" s="100">
        <v>-123214.9</v>
      </c>
      <c r="I224" s="100">
        <v>-123214.9</v>
      </c>
      <c r="J224" s="100">
        <v>-123214.9</v>
      </c>
      <c r="K224" s="100">
        <v>-123214.9</v>
      </c>
      <c r="L224" s="100">
        <v>-123214.9</v>
      </c>
      <c r="M224" s="100">
        <v>-123214.9</v>
      </c>
      <c r="N224" s="100">
        <v>-123214.9</v>
      </c>
      <c r="O224" s="100">
        <v>-123214.9</v>
      </c>
      <c r="P224" s="100">
        <v>-123214.9</v>
      </c>
      <c r="Q224" s="100">
        <v>-123214.9</v>
      </c>
    </row>
    <row r="225" spans="1:17" ht="11.25">
      <c r="A225" s="93" t="s">
        <v>920</v>
      </c>
      <c r="B225" s="93" t="s">
        <v>921</v>
      </c>
      <c r="C225" s="93" t="s">
        <v>922</v>
      </c>
      <c r="D225" s="99" t="s">
        <v>1142</v>
      </c>
      <c r="E225" s="100">
        <v>-5233002.35</v>
      </c>
      <c r="F225" s="100">
        <v>-5233002.35</v>
      </c>
      <c r="G225" s="100">
        <v>-5233002.35</v>
      </c>
      <c r="H225" s="100">
        <v>-5233002.35</v>
      </c>
      <c r="I225" s="100">
        <v>-5233002.35</v>
      </c>
      <c r="J225" s="100">
        <v>-5233002.35</v>
      </c>
      <c r="K225" s="100">
        <v>-5233002.35</v>
      </c>
      <c r="L225" s="100">
        <v>-5233002.35</v>
      </c>
      <c r="M225" s="100">
        <v>-5233002.35</v>
      </c>
      <c r="N225" s="100">
        <v>-5233002.35</v>
      </c>
      <c r="O225" s="100">
        <v>-5233002.35</v>
      </c>
      <c r="P225" s="100">
        <v>-5233002.35</v>
      </c>
      <c r="Q225" s="100">
        <v>-5233002.35</v>
      </c>
    </row>
    <row r="226" spans="1:17" ht="11.25">
      <c r="A226" s="93" t="s">
        <v>920</v>
      </c>
      <c r="B226" s="93" t="s">
        <v>921</v>
      </c>
      <c r="C226" s="93" t="s">
        <v>922</v>
      </c>
      <c r="D226" s="93" t="s">
        <v>1143</v>
      </c>
      <c r="E226" s="94">
        <v>816795.4</v>
      </c>
      <c r="F226" s="94">
        <v>816795.4</v>
      </c>
      <c r="G226" s="94">
        <v>821003.9</v>
      </c>
      <c r="H226" s="94">
        <v>821003.9</v>
      </c>
      <c r="I226" s="94">
        <v>821003.9</v>
      </c>
      <c r="J226" s="94">
        <v>821003.9</v>
      </c>
      <c r="K226" s="94">
        <v>821003.9</v>
      </c>
      <c r="L226" s="94">
        <v>821003.9</v>
      </c>
      <c r="M226" s="94">
        <v>821003.9</v>
      </c>
      <c r="N226" s="94">
        <v>821003.9</v>
      </c>
      <c r="O226" s="94">
        <v>821003.9</v>
      </c>
      <c r="P226" s="94">
        <v>821003.9</v>
      </c>
      <c r="Q226" s="94">
        <v>821003.9</v>
      </c>
    </row>
    <row r="227" spans="1:17" ht="11.25">
      <c r="A227" s="93" t="s">
        <v>920</v>
      </c>
      <c r="B227" s="93" t="s">
        <v>921</v>
      </c>
      <c r="C227" s="93" t="s">
        <v>922</v>
      </c>
      <c r="D227" s="93" t="s">
        <v>1144</v>
      </c>
      <c r="E227" s="94">
        <v>-405747.6</v>
      </c>
      <c r="F227" s="94">
        <v>-408045.73</v>
      </c>
      <c r="G227" s="94">
        <v>-410343.86</v>
      </c>
      <c r="H227" s="94">
        <v>-412660.73</v>
      </c>
      <c r="I227" s="94">
        <v>-414977.6</v>
      </c>
      <c r="J227" s="94">
        <v>-417294.47</v>
      </c>
      <c r="K227" s="94">
        <v>-419611.34</v>
      </c>
      <c r="L227" s="94">
        <v>-421928.21</v>
      </c>
      <c r="M227" s="94">
        <v>-424245.08</v>
      </c>
      <c r="N227" s="94">
        <v>-426561.95</v>
      </c>
      <c r="O227" s="94">
        <v>-428878.82</v>
      </c>
      <c r="P227" s="94">
        <v>-431195.69</v>
      </c>
      <c r="Q227" s="94">
        <v>-433512.56</v>
      </c>
    </row>
    <row r="228" spans="1:17" ht="11.25">
      <c r="A228" s="93" t="s">
        <v>920</v>
      </c>
      <c r="B228" s="93" t="s">
        <v>921</v>
      </c>
      <c r="C228" s="93" t="s">
        <v>922</v>
      </c>
      <c r="D228" s="99" t="s">
        <v>1145</v>
      </c>
      <c r="E228" s="100">
        <v>154101.97</v>
      </c>
      <c r="F228" s="100">
        <v>154101.97</v>
      </c>
      <c r="G228" s="100">
        <v>154101.97</v>
      </c>
      <c r="H228" s="100">
        <v>154101.97</v>
      </c>
      <c r="I228" s="100">
        <v>154101.97</v>
      </c>
      <c r="J228" s="100">
        <v>154101.97</v>
      </c>
      <c r="K228" s="100">
        <v>154101.97</v>
      </c>
      <c r="L228" s="100">
        <v>154101.97</v>
      </c>
      <c r="M228" s="100">
        <v>154101.97</v>
      </c>
      <c r="N228" s="100">
        <v>154101.97</v>
      </c>
      <c r="O228" s="100">
        <v>154101.97</v>
      </c>
      <c r="P228" s="100">
        <v>154101.97</v>
      </c>
      <c r="Q228" s="100">
        <v>154101.97</v>
      </c>
    </row>
    <row r="229" spans="1:17" ht="11.25">
      <c r="A229" s="93" t="s">
        <v>920</v>
      </c>
      <c r="B229" s="93" t="s">
        <v>921</v>
      </c>
      <c r="C229" s="93" t="s">
        <v>922</v>
      </c>
      <c r="D229" s="99" t="s">
        <v>1146</v>
      </c>
      <c r="E229" s="100">
        <v>-154101.97</v>
      </c>
      <c r="F229" s="100">
        <v>-154101.97</v>
      </c>
      <c r="G229" s="100">
        <v>-154101.97</v>
      </c>
      <c r="H229" s="100">
        <v>-154101.97</v>
      </c>
      <c r="I229" s="100">
        <v>-154101.97</v>
      </c>
      <c r="J229" s="100">
        <v>-154101.97</v>
      </c>
      <c r="K229" s="100">
        <v>-154101.97</v>
      </c>
      <c r="L229" s="100">
        <v>-154101.97</v>
      </c>
      <c r="M229" s="100">
        <v>-154101.97</v>
      </c>
      <c r="N229" s="100">
        <v>-154101.97</v>
      </c>
      <c r="O229" s="100">
        <v>-154101.97</v>
      </c>
      <c r="P229" s="100">
        <v>-154101.97</v>
      </c>
      <c r="Q229" s="100">
        <v>-154101.97</v>
      </c>
    </row>
    <row r="230" spans="1:17" ht="11.25">
      <c r="A230" s="93" t="s">
        <v>920</v>
      </c>
      <c r="B230" s="93" t="s">
        <v>921</v>
      </c>
      <c r="C230" s="93" t="s">
        <v>922</v>
      </c>
      <c r="D230" s="93" t="s">
        <v>1147</v>
      </c>
      <c r="E230" s="94">
        <v>888053.92</v>
      </c>
      <c r="F230" s="94">
        <v>888053.92</v>
      </c>
      <c r="G230" s="94">
        <v>888053.92</v>
      </c>
      <c r="H230" s="94">
        <v>505274.36</v>
      </c>
      <c r="I230" s="94">
        <v>505274.36</v>
      </c>
      <c r="J230" s="94">
        <v>505274.36</v>
      </c>
      <c r="K230" s="94">
        <v>505274.36</v>
      </c>
      <c r="L230" s="94">
        <v>505274.36</v>
      </c>
      <c r="M230" s="94">
        <v>505274.36</v>
      </c>
      <c r="N230" s="94">
        <v>505274.36</v>
      </c>
      <c r="O230" s="94">
        <v>505274.36</v>
      </c>
      <c r="P230" s="94">
        <v>505274.36</v>
      </c>
      <c r="Q230" s="94">
        <v>505274.36</v>
      </c>
    </row>
    <row r="231" spans="1:17" ht="11.25">
      <c r="A231" s="93" t="s">
        <v>920</v>
      </c>
      <c r="B231" s="93" t="s">
        <v>921</v>
      </c>
      <c r="C231" s="93" t="s">
        <v>922</v>
      </c>
      <c r="D231" s="99" t="s">
        <v>1148</v>
      </c>
      <c r="E231" s="100">
        <v>292524</v>
      </c>
      <c r="F231" s="100">
        <v>292524</v>
      </c>
      <c r="G231" s="100">
        <v>292524</v>
      </c>
      <c r="H231" s="100">
        <v>292524</v>
      </c>
      <c r="I231" s="100">
        <v>292524</v>
      </c>
      <c r="J231" s="100">
        <v>292524</v>
      </c>
      <c r="K231" s="100">
        <v>292524</v>
      </c>
      <c r="L231" s="100">
        <v>292524</v>
      </c>
      <c r="M231" s="100">
        <v>292524</v>
      </c>
      <c r="N231" s="100">
        <v>292524</v>
      </c>
      <c r="O231" s="100">
        <v>292524</v>
      </c>
      <c r="P231" s="100">
        <v>292524</v>
      </c>
      <c r="Q231" s="100">
        <v>292524</v>
      </c>
    </row>
    <row r="232" spans="1:17" ht="11.25">
      <c r="A232" s="93" t="s">
        <v>920</v>
      </c>
      <c r="B232" s="93" t="s">
        <v>921</v>
      </c>
      <c r="C232" s="93" t="s">
        <v>922</v>
      </c>
      <c r="D232" s="99" t="s">
        <v>1149</v>
      </c>
      <c r="E232" s="100">
        <v>-292524</v>
      </c>
      <c r="F232" s="100">
        <v>-292524</v>
      </c>
      <c r="G232" s="100">
        <v>-292524</v>
      </c>
      <c r="H232" s="100">
        <v>-292524</v>
      </c>
      <c r="I232" s="100">
        <v>-292524</v>
      </c>
      <c r="J232" s="100">
        <v>-292524</v>
      </c>
      <c r="K232" s="100">
        <v>-292524</v>
      </c>
      <c r="L232" s="100">
        <v>-292524</v>
      </c>
      <c r="M232" s="100">
        <v>-292524</v>
      </c>
      <c r="N232" s="100">
        <v>-292524</v>
      </c>
      <c r="O232" s="100">
        <v>-292524</v>
      </c>
      <c r="P232" s="100">
        <v>-292524</v>
      </c>
      <c r="Q232" s="100">
        <v>-292524</v>
      </c>
    </row>
    <row r="233" spans="1:17" ht="11.25">
      <c r="A233" s="93" t="s">
        <v>920</v>
      </c>
      <c r="B233" s="93" t="s">
        <v>921</v>
      </c>
      <c r="C233" s="93" t="s">
        <v>922</v>
      </c>
      <c r="D233" s="93" t="s">
        <v>1150</v>
      </c>
      <c r="E233" s="94">
        <v>66757000</v>
      </c>
      <c r="F233" s="94">
        <v>66757000</v>
      </c>
      <c r="G233" s="94">
        <v>66757000</v>
      </c>
      <c r="H233" s="94">
        <v>67141098</v>
      </c>
      <c r="I233" s="94">
        <v>67141098</v>
      </c>
      <c r="J233" s="94">
        <v>67141098</v>
      </c>
      <c r="K233" s="94">
        <v>68086210</v>
      </c>
      <c r="L233" s="94">
        <v>68086210</v>
      </c>
      <c r="M233" s="94">
        <v>68086210</v>
      </c>
      <c r="N233" s="94">
        <v>68086210</v>
      </c>
      <c r="O233" s="94">
        <v>68086210</v>
      </c>
      <c r="P233" s="94">
        <v>68086210</v>
      </c>
      <c r="Q233" s="94">
        <v>68086210</v>
      </c>
    </row>
    <row r="234" spans="1:17" ht="11.25">
      <c r="A234" s="93" t="s">
        <v>920</v>
      </c>
      <c r="B234" s="93" t="s">
        <v>921</v>
      </c>
      <c r="C234" s="93" t="s">
        <v>922</v>
      </c>
      <c r="D234" s="99" t="s">
        <v>1151</v>
      </c>
      <c r="E234" s="100">
        <v>183793.01</v>
      </c>
      <c r="F234" s="100">
        <v>183793.01</v>
      </c>
      <c r="G234" s="100">
        <v>183793.01</v>
      </c>
      <c r="H234" s="100">
        <v>183793.01</v>
      </c>
      <c r="I234" s="100">
        <v>183793.01</v>
      </c>
      <c r="J234" s="100">
        <v>183793.01</v>
      </c>
      <c r="K234" s="100">
        <v>183793.01</v>
      </c>
      <c r="L234" s="100">
        <v>183465.06</v>
      </c>
      <c r="M234" s="100">
        <v>183465.06</v>
      </c>
      <c r="N234" s="100">
        <v>183465.06</v>
      </c>
      <c r="O234" s="100">
        <v>183465.06</v>
      </c>
      <c r="P234" s="100">
        <v>183465.06</v>
      </c>
      <c r="Q234" s="100">
        <v>183465.06</v>
      </c>
    </row>
    <row r="235" spans="1:17" ht="11.25">
      <c r="A235" s="93" t="s">
        <v>920</v>
      </c>
      <c r="B235" s="93" t="s">
        <v>921</v>
      </c>
      <c r="C235" s="93" t="s">
        <v>922</v>
      </c>
      <c r="D235" s="99" t="s">
        <v>1152</v>
      </c>
      <c r="E235" s="100">
        <v>-159827.38</v>
      </c>
      <c r="F235" s="100">
        <v>-165129.97</v>
      </c>
      <c r="G235" s="100">
        <v>-170432.56</v>
      </c>
      <c r="H235" s="100">
        <v>-175735.15</v>
      </c>
      <c r="I235" s="100">
        <v>-179757.14</v>
      </c>
      <c r="J235" s="100">
        <v>-184120.96</v>
      </c>
      <c r="K235" s="100">
        <v>-184120.96</v>
      </c>
      <c r="L235" s="100">
        <v>-183793.01</v>
      </c>
      <c r="M235" s="100">
        <v>-183793.01</v>
      </c>
      <c r="N235" s="100">
        <v>-183793.01</v>
      </c>
      <c r="O235" s="100">
        <v>-183793.01</v>
      </c>
      <c r="P235" s="100">
        <v>-183793.01</v>
      </c>
      <c r="Q235" s="100">
        <v>-183793.01</v>
      </c>
    </row>
    <row r="236" spans="1:17" ht="11.25">
      <c r="A236" s="93" t="s">
        <v>920</v>
      </c>
      <c r="B236" s="93" t="s">
        <v>921</v>
      </c>
      <c r="C236" s="93" t="s">
        <v>922</v>
      </c>
      <c r="D236" s="99" t="s">
        <v>1153</v>
      </c>
      <c r="E236" s="100">
        <v>75027.72</v>
      </c>
      <c r="F236" s="100">
        <v>75027.72</v>
      </c>
      <c r="G236" s="100">
        <v>75027.72</v>
      </c>
      <c r="H236" s="100">
        <v>75027.72</v>
      </c>
      <c r="I236" s="100">
        <v>75027.72</v>
      </c>
      <c r="J236" s="100">
        <v>75027.72</v>
      </c>
      <c r="K236" s="100">
        <v>75027.72</v>
      </c>
      <c r="L236" s="100">
        <v>75027.72</v>
      </c>
      <c r="M236" s="100">
        <v>75027.72</v>
      </c>
      <c r="N236" s="100">
        <v>75027.72</v>
      </c>
      <c r="O236" s="100">
        <v>75027.72</v>
      </c>
      <c r="P236" s="100">
        <v>75027.72</v>
      </c>
      <c r="Q236" s="100">
        <v>75027.72</v>
      </c>
    </row>
    <row r="237" spans="1:17" ht="11.25">
      <c r="A237" s="93" t="s">
        <v>920</v>
      </c>
      <c r="B237" s="93" t="s">
        <v>921</v>
      </c>
      <c r="C237" s="93" t="s">
        <v>922</v>
      </c>
      <c r="D237" s="99" t="s">
        <v>1154</v>
      </c>
      <c r="E237" s="100">
        <v>-54094.04</v>
      </c>
      <c r="F237" s="100">
        <v>-57084.57</v>
      </c>
      <c r="G237" s="100">
        <v>-60075.1</v>
      </c>
      <c r="H237" s="100">
        <v>-63065.63</v>
      </c>
      <c r="I237" s="100">
        <v>-66056.16</v>
      </c>
      <c r="J237" s="100">
        <v>-69046.69</v>
      </c>
      <c r="K237" s="100">
        <v>-72037.22</v>
      </c>
      <c r="L237" s="100">
        <v>-75027.75</v>
      </c>
      <c r="M237" s="100">
        <v>-75027.72</v>
      </c>
      <c r="N237" s="100">
        <v>-75027.72</v>
      </c>
      <c r="O237" s="100">
        <v>-75027.72</v>
      </c>
      <c r="P237" s="100">
        <v>-75027.72</v>
      </c>
      <c r="Q237" s="100">
        <v>-75027.72</v>
      </c>
    </row>
    <row r="238" spans="1:17" ht="11.25">
      <c r="A238" s="93" t="s">
        <v>920</v>
      </c>
      <c r="B238" s="93" t="s">
        <v>921</v>
      </c>
      <c r="C238" s="93" t="s">
        <v>922</v>
      </c>
      <c r="D238" s="99" t="s">
        <v>1155</v>
      </c>
      <c r="E238" s="100">
        <v>2967545.44</v>
      </c>
      <c r="F238" s="100">
        <v>2967545.44</v>
      </c>
      <c r="G238" s="100">
        <v>2967545.44</v>
      </c>
      <c r="H238" s="100">
        <v>2969517.04</v>
      </c>
      <c r="I238" s="100">
        <v>2969517.04</v>
      </c>
      <c r="J238" s="100">
        <v>2969517.04</v>
      </c>
      <c r="K238" s="100">
        <v>2969517.04</v>
      </c>
      <c r="L238" s="100">
        <v>2969517.04</v>
      </c>
      <c r="M238" s="100">
        <v>2969517.04</v>
      </c>
      <c r="N238" s="100">
        <v>2969517.04</v>
      </c>
      <c r="O238" s="100">
        <v>2977090.04</v>
      </c>
      <c r="P238" s="100">
        <v>2977090.04</v>
      </c>
      <c r="Q238" s="100">
        <v>3004609.14</v>
      </c>
    </row>
    <row r="239" spans="1:17" ht="11.25">
      <c r="A239" s="93" t="s">
        <v>920</v>
      </c>
      <c r="B239" s="93" t="s">
        <v>921</v>
      </c>
      <c r="C239" s="93" t="s">
        <v>922</v>
      </c>
      <c r="D239" s="99" t="s">
        <v>1156</v>
      </c>
      <c r="E239" s="100">
        <v>-267251.7</v>
      </c>
      <c r="F239" s="100">
        <v>-286166.27</v>
      </c>
      <c r="G239" s="100">
        <v>-305080.84</v>
      </c>
      <c r="H239" s="100">
        <v>-323995.41</v>
      </c>
      <c r="I239" s="100">
        <v>-342923.86</v>
      </c>
      <c r="J239" s="100">
        <v>-361852.31</v>
      </c>
      <c r="K239" s="100">
        <v>-380780.76</v>
      </c>
      <c r="L239" s="100">
        <v>-399709.21</v>
      </c>
      <c r="M239" s="100">
        <v>-418637.66</v>
      </c>
      <c r="N239" s="100">
        <v>-437566.11</v>
      </c>
      <c r="O239" s="100">
        <v>-456494.56</v>
      </c>
      <c r="P239" s="100">
        <v>-475479.11</v>
      </c>
      <c r="Q239" s="100">
        <v>-494463.66</v>
      </c>
    </row>
    <row r="240" spans="1:17" ht="11.25">
      <c r="A240" s="93" t="s">
        <v>920</v>
      </c>
      <c r="B240" s="93" t="s">
        <v>921</v>
      </c>
      <c r="C240" s="93" t="s">
        <v>922</v>
      </c>
      <c r="D240" s="99" t="s">
        <v>1157</v>
      </c>
      <c r="E240" s="100">
        <v>1515</v>
      </c>
      <c r="F240" s="100">
        <v>1515</v>
      </c>
      <c r="G240" s="100">
        <v>2722.5</v>
      </c>
      <c r="H240" s="100">
        <v>2722.5</v>
      </c>
      <c r="I240" s="100">
        <v>2722.5</v>
      </c>
      <c r="J240" s="100">
        <v>2722.5</v>
      </c>
      <c r="K240" s="100">
        <v>2722.5</v>
      </c>
      <c r="L240" s="100">
        <v>2722.5</v>
      </c>
      <c r="M240" s="100">
        <v>2722.5</v>
      </c>
      <c r="N240" s="100">
        <v>2722.5</v>
      </c>
      <c r="O240" s="100">
        <v>2722.5</v>
      </c>
      <c r="P240" s="100">
        <v>2722.5</v>
      </c>
      <c r="Q240" s="100">
        <v>2722.5</v>
      </c>
    </row>
    <row r="241" spans="1:17" ht="11.25">
      <c r="A241" s="93" t="s">
        <v>920</v>
      </c>
      <c r="B241" s="93" t="s">
        <v>921</v>
      </c>
      <c r="C241" s="93" t="s">
        <v>922</v>
      </c>
      <c r="D241" s="99" t="s">
        <v>1158</v>
      </c>
      <c r="E241" s="101" t="s">
        <v>941</v>
      </c>
      <c r="F241" s="101" t="s">
        <v>941</v>
      </c>
      <c r="G241" s="101" t="s">
        <v>941</v>
      </c>
      <c r="H241" s="100">
        <v>-4.5</v>
      </c>
      <c r="I241" s="100">
        <v>-9</v>
      </c>
      <c r="J241" s="100">
        <v>-13.5</v>
      </c>
      <c r="K241" s="100">
        <v>-18</v>
      </c>
      <c r="L241" s="100">
        <v>-22.5</v>
      </c>
      <c r="M241" s="100">
        <v>-27</v>
      </c>
      <c r="N241" s="100">
        <v>-31.5</v>
      </c>
      <c r="O241" s="100">
        <v>-36</v>
      </c>
      <c r="P241" s="100">
        <v>-40.5</v>
      </c>
      <c r="Q241" s="100">
        <v>-45</v>
      </c>
    </row>
    <row r="242" spans="1:17" ht="11.25">
      <c r="A242" s="93" t="s">
        <v>920</v>
      </c>
      <c r="B242" s="93" t="s">
        <v>921</v>
      </c>
      <c r="C242" s="93" t="s">
        <v>922</v>
      </c>
      <c r="D242" s="93" t="s">
        <v>1159</v>
      </c>
      <c r="E242" s="94">
        <v>3301341.48</v>
      </c>
      <c r="F242" s="94">
        <v>3301341.48</v>
      </c>
      <c r="G242" s="94">
        <v>3301341.48</v>
      </c>
      <c r="H242" s="94">
        <v>3301341.48</v>
      </c>
      <c r="I242" s="94">
        <v>3301341.48</v>
      </c>
      <c r="J242" s="94">
        <v>3301341.48</v>
      </c>
      <c r="K242" s="94">
        <v>3301341.48</v>
      </c>
      <c r="L242" s="94">
        <v>3301341.48</v>
      </c>
      <c r="M242" s="94">
        <v>3301341.48</v>
      </c>
      <c r="N242" s="94">
        <v>3301341.48</v>
      </c>
      <c r="O242" s="94">
        <v>3301341.48</v>
      </c>
      <c r="P242" s="94">
        <v>3301341.48</v>
      </c>
      <c r="Q242" s="94">
        <v>3301341.48</v>
      </c>
    </row>
    <row r="243" spans="1:17" ht="11.25">
      <c r="A243" s="93" t="s">
        <v>920</v>
      </c>
      <c r="B243" s="93" t="s">
        <v>921</v>
      </c>
      <c r="C243" s="93" t="s">
        <v>922</v>
      </c>
      <c r="D243" s="93" t="s">
        <v>1160</v>
      </c>
      <c r="E243" s="94">
        <v>263163.86</v>
      </c>
      <c r="F243" s="94">
        <v>263163.86</v>
      </c>
      <c r="G243" s="94">
        <v>263163.86</v>
      </c>
      <c r="H243" s="94">
        <v>263163.86</v>
      </c>
      <c r="I243" s="94">
        <v>263163.86</v>
      </c>
      <c r="J243" s="94">
        <v>263163.86</v>
      </c>
      <c r="K243" s="94">
        <v>263163.86</v>
      </c>
      <c r="L243" s="94">
        <v>263163.86</v>
      </c>
      <c r="M243" s="94">
        <v>263163.86</v>
      </c>
      <c r="N243" s="94">
        <v>263163.86</v>
      </c>
      <c r="O243" s="94">
        <v>263163.86</v>
      </c>
      <c r="P243" s="94">
        <v>263163.86</v>
      </c>
      <c r="Q243" s="94">
        <v>263163.86</v>
      </c>
    </row>
    <row r="244" spans="1:17" ht="11.25">
      <c r="A244" s="93" t="s">
        <v>920</v>
      </c>
      <c r="B244" s="93" t="s">
        <v>921</v>
      </c>
      <c r="C244" s="93" t="s">
        <v>922</v>
      </c>
      <c r="D244" s="93" t="s">
        <v>1161</v>
      </c>
      <c r="E244" s="94">
        <v>1297179.48</v>
      </c>
      <c r="F244" s="94">
        <v>1297179.48</v>
      </c>
      <c r="G244" s="94">
        <v>1297179.48</v>
      </c>
      <c r="H244" s="94">
        <v>1297179.48</v>
      </c>
      <c r="I244" s="94">
        <v>1297179.48</v>
      </c>
      <c r="J244" s="94">
        <v>1297179.48</v>
      </c>
      <c r="K244" s="94">
        <v>1297179.48</v>
      </c>
      <c r="L244" s="94">
        <v>1297179.48</v>
      </c>
      <c r="M244" s="94">
        <v>1297179.48</v>
      </c>
      <c r="N244" s="94">
        <v>1297179.48</v>
      </c>
      <c r="O244" s="94">
        <v>1297179.48</v>
      </c>
      <c r="P244" s="94">
        <v>1297179.48</v>
      </c>
      <c r="Q244" s="94">
        <v>1297179.48</v>
      </c>
    </row>
    <row r="245" spans="1:17" ht="11.25">
      <c r="A245" s="93" t="s">
        <v>920</v>
      </c>
      <c r="B245" s="93" t="s">
        <v>921</v>
      </c>
      <c r="C245" s="93" t="s">
        <v>922</v>
      </c>
      <c r="D245" s="93" t="s">
        <v>1162</v>
      </c>
      <c r="E245" s="94">
        <v>3021320.79</v>
      </c>
      <c r="F245" s="94">
        <v>3241491.47</v>
      </c>
      <c r="G245" s="94">
        <v>3470580.55</v>
      </c>
      <c r="H245" s="94">
        <v>3921794.8</v>
      </c>
      <c r="I245" s="94">
        <v>4227178.22</v>
      </c>
      <c r="J245" s="94">
        <v>4794129.82</v>
      </c>
      <c r="K245" s="94">
        <v>4901040.27</v>
      </c>
      <c r="L245" s="94">
        <v>5322771.21</v>
      </c>
      <c r="M245" s="94">
        <v>5495018.83</v>
      </c>
      <c r="N245" s="94">
        <v>5821566.73</v>
      </c>
      <c r="O245" s="94">
        <v>6135211.380000001</v>
      </c>
      <c r="P245" s="94">
        <v>6460488.090000001</v>
      </c>
      <c r="Q245" s="94">
        <v>6665711.890000001</v>
      </c>
    </row>
    <row r="246" spans="1:17" ht="11.25">
      <c r="A246" s="93" t="s">
        <v>920</v>
      </c>
      <c r="B246" s="93" t="s">
        <v>921</v>
      </c>
      <c r="C246" s="93" t="s">
        <v>922</v>
      </c>
      <c r="D246" s="93" t="s">
        <v>1163</v>
      </c>
      <c r="E246" s="94">
        <v>101234.77</v>
      </c>
      <c r="F246" s="94">
        <v>101961.8</v>
      </c>
      <c r="G246" s="94">
        <v>102694.06</v>
      </c>
      <c r="H246" s="94">
        <v>103431.57</v>
      </c>
      <c r="I246" s="94">
        <v>104174.38</v>
      </c>
      <c r="J246" s="94">
        <v>104922.53</v>
      </c>
      <c r="K246" s="94">
        <v>105676.05</v>
      </c>
      <c r="L246" s="94">
        <v>106434.98</v>
      </c>
      <c r="M246" s="94">
        <v>107199.36</v>
      </c>
      <c r="N246" s="94">
        <v>107969.23</v>
      </c>
      <c r="O246" s="94">
        <v>108744.63</v>
      </c>
      <c r="P246" s="94">
        <v>109525.6</v>
      </c>
      <c r="Q246" s="94">
        <v>110312.18</v>
      </c>
    </row>
    <row r="247" spans="1:17" ht="11.25">
      <c r="A247" s="93" t="s">
        <v>920</v>
      </c>
      <c r="B247" s="93" t="s">
        <v>921</v>
      </c>
      <c r="C247" s="93" t="s">
        <v>922</v>
      </c>
      <c r="D247" s="93" t="s">
        <v>1164</v>
      </c>
      <c r="E247" s="94">
        <v>407357.82</v>
      </c>
      <c r="F247" s="94">
        <v>413396.17</v>
      </c>
      <c r="G247" s="94">
        <v>418092.48</v>
      </c>
      <c r="H247" s="94">
        <v>434098.81</v>
      </c>
      <c r="I247" s="94">
        <v>448451.86</v>
      </c>
      <c r="J247" s="94">
        <v>451672.49</v>
      </c>
      <c r="K247" s="94">
        <v>455267.51</v>
      </c>
      <c r="L247" s="94">
        <v>460399.75</v>
      </c>
      <c r="M247" s="94">
        <v>474604.88</v>
      </c>
      <c r="N247" s="94">
        <v>500283.92</v>
      </c>
      <c r="O247" s="94">
        <v>527376.55</v>
      </c>
      <c r="P247" s="94">
        <v>553914.26</v>
      </c>
      <c r="Q247" s="94">
        <v>617548.11</v>
      </c>
    </row>
    <row r="248" spans="1:17" ht="11.25">
      <c r="A248" s="93" t="s">
        <v>920</v>
      </c>
      <c r="B248" s="93" t="s">
        <v>921</v>
      </c>
      <c r="C248" s="93" t="s">
        <v>922</v>
      </c>
      <c r="D248" s="93" t="s">
        <v>1165</v>
      </c>
      <c r="E248" s="94">
        <v>4174884.36</v>
      </c>
      <c r="F248" s="94">
        <v>4619752.04</v>
      </c>
      <c r="G248" s="94">
        <v>4717014.86</v>
      </c>
      <c r="H248" s="94">
        <v>4778524.13</v>
      </c>
      <c r="I248" s="94">
        <v>5357415.4</v>
      </c>
      <c r="J248" s="94">
        <v>5420901.5200000005</v>
      </c>
      <c r="K248" s="94">
        <v>6179340.28</v>
      </c>
      <c r="L248" s="94">
        <v>6200527.57</v>
      </c>
      <c r="M248" s="94">
        <v>6304496.010000001</v>
      </c>
      <c r="N248" s="94">
        <v>6103878.240000001</v>
      </c>
      <c r="O248" s="94">
        <v>6434316.560000001</v>
      </c>
      <c r="P248" s="94">
        <v>6505113.700000001</v>
      </c>
      <c r="Q248" s="94">
        <v>6806620.030000001</v>
      </c>
    </row>
    <row r="249" spans="1:17" ht="11.25">
      <c r="A249" s="93" t="s">
        <v>920</v>
      </c>
      <c r="B249" s="93" t="s">
        <v>921</v>
      </c>
      <c r="C249" s="93" t="s">
        <v>922</v>
      </c>
      <c r="D249" s="93" t="s">
        <v>1166</v>
      </c>
      <c r="E249" s="94">
        <v>11398.3</v>
      </c>
      <c r="F249" s="94">
        <v>11480.16</v>
      </c>
      <c r="G249" s="94">
        <v>11562.61</v>
      </c>
      <c r="H249" s="94">
        <v>11645.65</v>
      </c>
      <c r="I249" s="94">
        <v>11729.29</v>
      </c>
      <c r="J249" s="94">
        <v>11813.53</v>
      </c>
      <c r="K249" s="94">
        <v>11898.37</v>
      </c>
      <c r="L249" s="94">
        <v>11983.82</v>
      </c>
      <c r="M249" s="94">
        <v>12069.88</v>
      </c>
      <c r="N249" s="94">
        <v>12156.56</v>
      </c>
      <c r="O249" s="94">
        <v>12243.86</v>
      </c>
      <c r="P249" s="94">
        <v>12331.79</v>
      </c>
      <c r="Q249" s="94">
        <v>12420.35</v>
      </c>
    </row>
    <row r="250" spans="1:17" ht="11.25">
      <c r="A250" s="93" t="s">
        <v>920</v>
      </c>
      <c r="B250" s="93" t="s">
        <v>921</v>
      </c>
      <c r="C250" s="93" t="s">
        <v>922</v>
      </c>
      <c r="D250" s="93" t="s">
        <v>1167</v>
      </c>
      <c r="E250" s="94">
        <v>9399846.72</v>
      </c>
      <c r="F250" s="94">
        <v>9672782.47</v>
      </c>
      <c r="G250" s="94">
        <v>9995714.81</v>
      </c>
      <c r="H250" s="94">
        <v>9841486.89</v>
      </c>
      <c r="I250" s="94">
        <v>9993940.07</v>
      </c>
      <c r="J250" s="94">
        <v>10066393.030000001</v>
      </c>
      <c r="K250" s="94">
        <v>10227824.360000001</v>
      </c>
      <c r="L250" s="94">
        <v>10301523.780000001</v>
      </c>
      <c r="M250" s="94">
        <v>10499409.81</v>
      </c>
      <c r="N250" s="94">
        <v>10603628.58</v>
      </c>
      <c r="O250" s="94">
        <v>10777987.34</v>
      </c>
      <c r="P250" s="94">
        <v>10855391.25</v>
      </c>
      <c r="Q250" s="94">
        <v>10933491.91</v>
      </c>
    </row>
    <row r="251" spans="1:17" ht="11.25">
      <c r="A251" s="93" t="s">
        <v>920</v>
      </c>
      <c r="B251" s="93" t="s">
        <v>921</v>
      </c>
      <c r="C251" s="93" t="s">
        <v>922</v>
      </c>
      <c r="D251" s="93" t="s">
        <v>1168</v>
      </c>
      <c r="E251" s="94">
        <v>22143.83</v>
      </c>
      <c r="F251" s="94">
        <v>22302.86</v>
      </c>
      <c r="G251" s="94">
        <v>22463.03</v>
      </c>
      <c r="H251" s="94">
        <v>22624.35</v>
      </c>
      <c r="I251" s="94">
        <v>22786.83</v>
      </c>
      <c r="J251" s="94">
        <v>22950.48</v>
      </c>
      <c r="K251" s="94">
        <v>23115.3</v>
      </c>
      <c r="L251" s="94">
        <v>23281.31</v>
      </c>
      <c r="M251" s="94">
        <v>23448.51</v>
      </c>
      <c r="N251" s="94">
        <v>23616.91</v>
      </c>
      <c r="O251" s="94">
        <v>23786.52</v>
      </c>
      <c r="P251" s="94">
        <v>23957.35</v>
      </c>
      <c r="Q251" s="94">
        <v>24129.4</v>
      </c>
    </row>
    <row r="252" spans="1:17" ht="11.25">
      <c r="A252" s="93" t="s">
        <v>920</v>
      </c>
      <c r="B252" s="93" t="s">
        <v>921</v>
      </c>
      <c r="C252" s="93" t="s">
        <v>922</v>
      </c>
      <c r="D252" s="93" t="s">
        <v>1169</v>
      </c>
      <c r="E252" s="98" t="s">
        <v>941</v>
      </c>
      <c r="F252" s="98" t="s">
        <v>941</v>
      </c>
      <c r="G252" s="98" t="s">
        <v>941</v>
      </c>
      <c r="H252" s="98" t="s">
        <v>941</v>
      </c>
      <c r="I252" s="94">
        <v>8712.26</v>
      </c>
      <c r="J252" s="94">
        <v>8967.26</v>
      </c>
      <c r="K252" s="94">
        <v>8967.26</v>
      </c>
      <c r="L252" s="94">
        <v>8967.26</v>
      </c>
      <c r="M252" s="94">
        <v>9598.94</v>
      </c>
      <c r="N252" s="94">
        <v>9887.65</v>
      </c>
      <c r="O252" s="94">
        <v>9958.66</v>
      </c>
      <c r="P252" s="94">
        <v>10309.14</v>
      </c>
      <c r="Q252" s="94">
        <v>10919.06</v>
      </c>
    </row>
    <row r="253" spans="1:17" ht="11.25">
      <c r="A253" s="93" t="s">
        <v>920</v>
      </c>
      <c r="B253" s="93" t="s">
        <v>921</v>
      </c>
      <c r="C253" s="93" t="s">
        <v>922</v>
      </c>
      <c r="D253" s="93" t="s">
        <v>1170</v>
      </c>
      <c r="E253" s="94">
        <v>-232757.93</v>
      </c>
      <c r="F253" s="94">
        <v>-554825.93</v>
      </c>
      <c r="G253" s="94">
        <v>-203841.93</v>
      </c>
      <c r="H253" s="94">
        <v>-99150.92999999993</v>
      </c>
      <c r="I253" s="94">
        <v>-99126.93</v>
      </c>
      <c r="J253" s="94">
        <v>-63136.93</v>
      </c>
      <c r="K253" s="94">
        <v>-46084.93</v>
      </c>
      <c r="L253" s="94">
        <v>-42521.93</v>
      </c>
      <c r="M253" s="94">
        <v>-28194.93</v>
      </c>
      <c r="N253" s="94">
        <v>-20586.93</v>
      </c>
      <c r="O253" s="94">
        <v>-14526.93</v>
      </c>
      <c r="P253" s="94">
        <v>-16100.93</v>
      </c>
      <c r="Q253" s="94">
        <v>-20628.93</v>
      </c>
    </row>
    <row r="254" spans="1:17" ht="11.25">
      <c r="A254" s="93" t="s">
        <v>920</v>
      </c>
      <c r="B254" s="93" t="s">
        <v>921</v>
      </c>
      <c r="C254" s="93" t="s">
        <v>922</v>
      </c>
      <c r="D254" s="93" t="s">
        <v>1171</v>
      </c>
      <c r="E254" s="94">
        <v>60961.33</v>
      </c>
      <c r="F254" s="94">
        <v>0</v>
      </c>
      <c r="G254" s="94">
        <v>0</v>
      </c>
      <c r="H254" s="94">
        <v>0</v>
      </c>
      <c r="I254" s="98" t="s">
        <v>941</v>
      </c>
      <c r="J254" s="98" t="s">
        <v>941</v>
      </c>
      <c r="K254" s="94">
        <v>-633222.93</v>
      </c>
      <c r="L254" s="94">
        <v>-715389.47</v>
      </c>
      <c r="M254" s="94">
        <v>-785090.76</v>
      </c>
      <c r="N254" s="94">
        <v>-826158.19</v>
      </c>
      <c r="O254" s="94">
        <v>-2.3283064365386963E-10</v>
      </c>
      <c r="P254" s="94">
        <v>-2.3283064365386963E-10</v>
      </c>
      <c r="Q254" s="94">
        <v>30160.73999999977</v>
      </c>
    </row>
    <row r="255" spans="1:17" ht="11.25">
      <c r="A255" s="93" t="s">
        <v>920</v>
      </c>
      <c r="B255" s="93" t="s">
        <v>921</v>
      </c>
      <c r="C255" s="93" t="s">
        <v>922</v>
      </c>
      <c r="D255" s="93" t="s">
        <v>1172</v>
      </c>
      <c r="E255" s="94">
        <v>-956163</v>
      </c>
      <c r="F255" s="94">
        <v>-956163</v>
      </c>
      <c r="G255" s="94">
        <v>-956163</v>
      </c>
      <c r="H255" s="94">
        <v>-1048903.26</v>
      </c>
      <c r="I255" s="94">
        <v>-1048903.26</v>
      </c>
      <c r="J255" s="94">
        <v>-1048903.26</v>
      </c>
      <c r="K255" s="94">
        <v>-1048903.26</v>
      </c>
      <c r="L255" s="94">
        <v>-1048903.26</v>
      </c>
      <c r="M255" s="94">
        <v>-1048903.26</v>
      </c>
      <c r="N255" s="94">
        <v>-1154826.64</v>
      </c>
      <c r="O255" s="94">
        <v>-1154826.64</v>
      </c>
      <c r="P255" s="94">
        <v>-1171309.03</v>
      </c>
      <c r="Q255" s="94">
        <v>-1179720.98</v>
      </c>
    </row>
    <row r="256" spans="1:17" ht="11.25">
      <c r="A256" s="93" t="s">
        <v>920</v>
      </c>
      <c r="B256" s="93" t="s">
        <v>921</v>
      </c>
      <c r="C256" s="93" t="s">
        <v>922</v>
      </c>
      <c r="D256" s="93" t="s">
        <v>1173</v>
      </c>
      <c r="E256" s="94">
        <v>-68426.16</v>
      </c>
      <c r="F256" s="94">
        <v>-131484.34</v>
      </c>
      <c r="G256" s="94">
        <v>-203094.56</v>
      </c>
      <c r="H256" s="94">
        <v>-170184.58</v>
      </c>
      <c r="I256" s="94">
        <v>-144191.98</v>
      </c>
      <c r="J256" s="94">
        <v>-120172.22</v>
      </c>
      <c r="K256" s="94">
        <v>-104363.43</v>
      </c>
      <c r="L256" s="94">
        <v>-91788.67</v>
      </c>
      <c r="M256" s="94">
        <v>-82137.74</v>
      </c>
      <c r="N256" s="94">
        <v>-76030.93</v>
      </c>
      <c r="O256" s="94">
        <v>-68601.49</v>
      </c>
      <c r="P256" s="94">
        <v>-64422.74</v>
      </c>
      <c r="Q256" s="94">
        <v>-59932.04</v>
      </c>
    </row>
    <row r="257" spans="1:17" ht="11.25">
      <c r="A257" s="93" t="s">
        <v>920</v>
      </c>
      <c r="B257" s="93" t="s">
        <v>921</v>
      </c>
      <c r="C257" s="93" t="s">
        <v>922</v>
      </c>
      <c r="D257" s="93" t="s">
        <v>1174</v>
      </c>
      <c r="E257" s="94">
        <v>-208.6100000001467</v>
      </c>
      <c r="F257" s="94">
        <v>280.3999999998533</v>
      </c>
      <c r="G257" s="94">
        <v>223.8499999998533</v>
      </c>
      <c r="H257" s="94">
        <v>-8472.610000000146</v>
      </c>
      <c r="I257" s="94">
        <v>-25717.42</v>
      </c>
      <c r="J257" s="94">
        <v>-101456.1</v>
      </c>
      <c r="K257" s="94">
        <v>-22128.13</v>
      </c>
      <c r="L257" s="94">
        <v>26078.98</v>
      </c>
      <c r="M257" s="94">
        <v>-6178.679999999989</v>
      </c>
      <c r="N257" s="94">
        <v>-85.0099999999893</v>
      </c>
      <c r="O257" s="94">
        <v>-25.979999999989303</v>
      </c>
      <c r="P257" s="94">
        <v>-12.579999999989303</v>
      </c>
      <c r="Q257" s="94">
        <v>-13.769999999989302</v>
      </c>
    </row>
    <row r="258" spans="1:17" ht="11.25">
      <c r="A258" s="93" t="s">
        <v>920</v>
      </c>
      <c r="B258" s="93" t="s">
        <v>921</v>
      </c>
      <c r="C258" s="93" t="s">
        <v>922</v>
      </c>
      <c r="D258" s="93" t="s">
        <v>1175</v>
      </c>
      <c r="E258" s="94">
        <v>5697664.04</v>
      </c>
      <c r="F258" s="94">
        <v>5697664.04</v>
      </c>
      <c r="G258" s="94">
        <v>5697664.04</v>
      </c>
      <c r="H258" s="94">
        <v>8761044.43</v>
      </c>
      <c r="I258" s="94">
        <v>8761044.43</v>
      </c>
      <c r="J258" s="94">
        <v>8761044.43</v>
      </c>
      <c r="K258" s="94">
        <v>6461521.2299999995</v>
      </c>
      <c r="L258" s="94">
        <v>6461521.2299999995</v>
      </c>
      <c r="M258" s="94">
        <v>6461521.2299999995</v>
      </c>
      <c r="N258" s="94">
        <v>33941449.839999996</v>
      </c>
      <c r="O258" s="94">
        <v>33941449.839999996</v>
      </c>
      <c r="P258" s="94">
        <v>34160547.839999996</v>
      </c>
      <c r="Q258" s="94">
        <v>32346062.729999997</v>
      </c>
    </row>
    <row r="259" spans="1:17" ht="11.25">
      <c r="A259" s="93" t="s">
        <v>920</v>
      </c>
      <c r="B259" s="93" t="s">
        <v>921</v>
      </c>
      <c r="C259" s="93" t="s">
        <v>922</v>
      </c>
      <c r="D259" s="93" t="s">
        <v>1176</v>
      </c>
      <c r="E259" s="94">
        <v>81499.23</v>
      </c>
      <c r="F259" s="94">
        <v>34822.31</v>
      </c>
      <c r="G259" s="94">
        <v>-13738.8</v>
      </c>
      <c r="H259" s="94">
        <v>-16212.9</v>
      </c>
      <c r="I259" s="94">
        <v>-19327.82</v>
      </c>
      <c r="J259" s="94">
        <v>-22196.55</v>
      </c>
      <c r="K259" s="94">
        <v>-24319.21</v>
      </c>
      <c r="L259" s="94">
        <v>-25932.72</v>
      </c>
      <c r="M259" s="94">
        <v>-27221.62</v>
      </c>
      <c r="N259" s="94">
        <v>-28126.2</v>
      </c>
      <c r="O259" s="94">
        <v>-28866.1</v>
      </c>
      <c r="P259" s="94">
        <v>-29562.36</v>
      </c>
      <c r="Q259" s="94">
        <v>-30290.25</v>
      </c>
    </row>
    <row r="260" spans="1:17" ht="11.25">
      <c r="A260" s="93" t="s">
        <v>920</v>
      </c>
      <c r="B260" s="93" t="s">
        <v>921</v>
      </c>
      <c r="C260" s="93" t="s">
        <v>922</v>
      </c>
      <c r="D260" s="93" t="s">
        <v>1177</v>
      </c>
      <c r="E260" s="94">
        <v>-920.3599999999972</v>
      </c>
      <c r="F260" s="94">
        <v>989.7800000000029</v>
      </c>
      <c r="G260" s="94">
        <v>3282.65</v>
      </c>
      <c r="H260" s="94">
        <v>30.80000000000291</v>
      </c>
      <c r="I260" s="94">
        <v>30.8</v>
      </c>
      <c r="J260" s="94">
        <v>30.8</v>
      </c>
      <c r="K260" s="94">
        <v>30.8</v>
      </c>
      <c r="L260" s="94">
        <v>30.8</v>
      </c>
      <c r="M260" s="94">
        <v>30.8</v>
      </c>
      <c r="N260" s="94">
        <v>30.8</v>
      </c>
      <c r="O260" s="94">
        <v>30.8</v>
      </c>
      <c r="P260" s="94">
        <v>30.8</v>
      </c>
      <c r="Q260" s="94">
        <v>30.8</v>
      </c>
    </row>
    <row r="261" spans="1:17" ht="11.25">
      <c r="A261" s="93" t="s">
        <v>920</v>
      </c>
      <c r="B261" s="93" t="s">
        <v>921</v>
      </c>
      <c r="C261" s="93" t="s">
        <v>922</v>
      </c>
      <c r="D261" s="93" t="s">
        <v>1178</v>
      </c>
      <c r="E261" s="98">
        <v>-1610605.28</v>
      </c>
      <c r="F261" s="98">
        <v>-2363548.22</v>
      </c>
      <c r="G261" s="94">
        <v>-480430.22</v>
      </c>
      <c r="H261" s="94">
        <v>-41112.94999999972</v>
      </c>
      <c r="I261" s="94">
        <v>-368591.22</v>
      </c>
      <c r="J261" s="94">
        <v>-576798.33</v>
      </c>
      <c r="K261" s="94">
        <v>-817265.04</v>
      </c>
      <c r="L261" s="94">
        <v>-704777.16</v>
      </c>
      <c r="M261" s="94">
        <v>-636436.38</v>
      </c>
      <c r="N261" s="94">
        <v>-999567.02</v>
      </c>
      <c r="O261" s="94">
        <v>-941256.07</v>
      </c>
      <c r="P261" s="94">
        <v>-1148944.15</v>
      </c>
      <c r="Q261" s="94">
        <v>-1564848.53</v>
      </c>
    </row>
    <row r="262" spans="1:17" ht="11.25">
      <c r="A262" s="93" t="s">
        <v>920</v>
      </c>
      <c r="B262" s="93" t="s">
        <v>921</v>
      </c>
      <c r="C262" s="93" t="s">
        <v>922</v>
      </c>
      <c r="D262" s="93" t="s">
        <v>1179</v>
      </c>
      <c r="E262" s="94">
        <v>-222961.07</v>
      </c>
      <c r="F262" s="94">
        <v>-302833.97</v>
      </c>
      <c r="G262" s="94">
        <v>-1958294</v>
      </c>
      <c r="H262" s="94">
        <v>-1784060.34</v>
      </c>
      <c r="I262" s="94">
        <v>-1552677.46</v>
      </c>
      <c r="J262" s="94">
        <v>-1332959.33</v>
      </c>
      <c r="K262" s="94">
        <v>-1175176.33</v>
      </c>
      <c r="L262" s="94">
        <v>-1063545.97</v>
      </c>
      <c r="M262" s="94">
        <v>-973712.03</v>
      </c>
      <c r="N262" s="94">
        <v>-914540.77</v>
      </c>
      <c r="O262" s="94">
        <v>-868657.03</v>
      </c>
      <c r="P262" s="94">
        <v>-826782.3</v>
      </c>
      <c r="Q262" s="94">
        <v>-782549.26</v>
      </c>
    </row>
    <row r="263" spans="1:17" ht="11.25">
      <c r="A263" s="93" t="s">
        <v>920</v>
      </c>
      <c r="B263" s="93" t="s">
        <v>921</v>
      </c>
      <c r="C263" s="93" t="s">
        <v>922</v>
      </c>
      <c r="D263" s="93" t="s">
        <v>1180</v>
      </c>
      <c r="E263" s="94">
        <v>-891599.35</v>
      </c>
      <c r="F263" s="94">
        <v>-1575485.65</v>
      </c>
      <c r="G263" s="94">
        <v>-831763.5</v>
      </c>
      <c r="H263" s="94">
        <v>798887.2</v>
      </c>
      <c r="I263" s="94">
        <v>1670828.32</v>
      </c>
      <c r="J263" s="94">
        <v>2574471.74</v>
      </c>
      <c r="K263" s="94">
        <v>2703674.93</v>
      </c>
      <c r="L263" s="94">
        <v>3935775.68</v>
      </c>
      <c r="M263" s="94">
        <v>4379680.1</v>
      </c>
      <c r="N263" s="94">
        <v>3701162.45</v>
      </c>
      <c r="O263" s="94">
        <v>3726226.13</v>
      </c>
      <c r="P263" s="94">
        <v>3331466.5</v>
      </c>
      <c r="Q263" s="94">
        <v>2701948.07</v>
      </c>
    </row>
    <row r="264" spans="1:17" ht="11.25">
      <c r="A264" s="93" t="s">
        <v>920</v>
      </c>
      <c r="B264" s="93" t="s">
        <v>921</v>
      </c>
      <c r="C264" s="93" t="s">
        <v>922</v>
      </c>
      <c r="D264" s="93" t="s">
        <v>1181</v>
      </c>
      <c r="E264" s="94">
        <v>50000</v>
      </c>
      <c r="F264" s="94">
        <v>50000</v>
      </c>
      <c r="G264" s="94">
        <v>0</v>
      </c>
      <c r="H264" s="94">
        <v>0</v>
      </c>
      <c r="I264" s="94">
        <v>50000</v>
      </c>
      <c r="J264" s="94">
        <v>50000</v>
      </c>
      <c r="K264" s="94">
        <v>50000</v>
      </c>
      <c r="L264" s="94">
        <v>50000</v>
      </c>
      <c r="M264" s="94">
        <v>50000</v>
      </c>
      <c r="N264" s="94">
        <v>50000</v>
      </c>
      <c r="O264" s="94">
        <v>50000</v>
      </c>
      <c r="P264" s="94">
        <v>56157.75</v>
      </c>
      <c r="Q264" s="94">
        <v>56157.75</v>
      </c>
    </row>
    <row r="265" spans="1:17" ht="11.25">
      <c r="A265" s="93" t="s">
        <v>920</v>
      </c>
      <c r="B265" s="93" t="s">
        <v>921</v>
      </c>
      <c r="C265" s="93" t="s">
        <v>922</v>
      </c>
      <c r="D265" s="93" t="s">
        <v>1182</v>
      </c>
      <c r="E265" s="94">
        <v>-564614.55</v>
      </c>
      <c r="F265" s="94">
        <v>-725849.76</v>
      </c>
      <c r="G265" s="94">
        <v>-1807958.37</v>
      </c>
      <c r="H265" s="94">
        <v>-1726217.27</v>
      </c>
      <c r="I265" s="94">
        <v>-1604456.66</v>
      </c>
      <c r="J265" s="94">
        <v>-1493624.67</v>
      </c>
      <c r="K265" s="94">
        <v>-1430467.16</v>
      </c>
      <c r="L265" s="94">
        <v>-1379240.83</v>
      </c>
      <c r="M265" s="94">
        <v>-1343235.2</v>
      </c>
      <c r="N265" s="94">
        <v>-1325883.6</v>
      </c>
      <c r="O265" s="94">
        <v>-1292493.52</v>
      </c>
      <c r="P265" s="94">
        <v>-1285853.68</v>
      </c>
      <c r="Q265" s="94">
        <v>-1278051.13</v>
      </c>
    </row>
    <row r="266" spans="1:17" ht="11.25">
      <c r="A266" s="93" t="s">
        <v>920</v>
      </c>
      <c r="B266" s="93" t="s">
        <v>921</v>
      </c>
      <c r="C266" s="93" t="s">
        <v>922</v>
      </c>
      <c r="D266" s="93" t="s">
        <v>1183</v>
      </c>
      <c r="E266" s="94">
        <v>19630</v>
      </c>
      <c r="F266" s="94">
        <v>19630</v>
      </c>
      <c r="G266" s="94">
        <v>19630</v>
      </c>
      <c r="H266" s="94">
        <v>19630</v>
      </c>
      <c r="I266" s="94">
        <v>19630</v>
      </c>
      <c r="J266" s="94">
        <v>19630</v>
      </c>
      <c r="K266" s="94">
        <v>19630</v>
      </c>
      <c r="L266" s="94">
        <v>19630</v>
      </c>
      <c r="M266" s="94">
        <v>19630</v>
      </c>
      <c r="N266" s="94">
        <v>19630</v>
      </c>
      <c r="O266" s="94">
        <v>19630</v>
      </c>
      <c r="P266" s="94">
        <v>19630</v>
      </c>
      <c r="Q266" s="94">
        <v>19630</v>
      </c>
    </row>
    <row r="267" spans="1:17" ht="11.25">
      <c r="A267" s="93" t="s">
        <v>920</v>
      </c>
      <c r="B267" s="93" t="s">
        <v>921</v>
      </c>
      <c r="C267" s="93" t="s">
        <v>922</v>
      </c>
      <c r="D267" s="93" t="s">
        <v>1184</v>
      </c>
      <c r="E267" s="94">
        <v>-3491.84</v>
      </c>
      <c r="F267" s="94">
        <v>-5818.98</v>
      </c>
      <c r="G267" s="94">
        <v>39800.9</v>
      </c>
      <c r="H267" s="94">
        <v>33373.74</v>
      </c>
      <c r="I267" s="94">
        <v>25147.16</v>
      </c>
      <c r="J267" s="94">
        <v>17606.35</v>
      </c>
      <c r="K267" s="94">
        <v>12314.86</v>
      </c>
      <c r="L267" s="94">
        <v>8533.19</v>
      </c>
      <c r="M267" s="94">
        <v>5708.12</v>
      </c>
      <c r="N267" s="94">
        <v>4056.27</v>
      </c>
      <c r="O267" s="94">
        <v>2909.89</v>
      </c>
      <c r="P267" s="94">
        <v>1925.99</v>
      </c>
      <c r="Q267" s="94">
        <v>864.6599999999953</v>
      </c>
    </row>
    <row r="268" spans="1:17" ht="11.25">
      <c r="A268" s="93" t="s">
        <v>920</v>
      </c>
      <c r="B268" s="93" t="s">
        <v>921</v>
      </c>
      <c r="C268" s="93" t="s">
        <v>922</v>
      </c>
      <c r="D268" s="93" t="s">
        <v>1185</v>
      </c>
      <c r="E268" s="94">
        <v>-3017.84</v>
      </c>
      <c r="F268" s="94">
        <v>-2404.92</v>
      </c>
      <c r="G268" s="94">
        <v>-2392.67</v>
      </c>
      <c r="H268" s="94">
        <v>0</v>
      </c>
      <c r="I268" s="98" t="s">
        <v>941</v>
      </c>
      <c r="J268" s="98" t="s">
        <v>941</v>
      </c>
      <c r="K268" s="98" t="s">
        <v>941</v>
      </c>
      <c r="L268" s="98" t="s">
        <v>941</v>
      </c>
      <c r="M268" s="98" t="s">
        <v>941</v>
      </c>
      <c r="N268" s="98" t="s">
        <v>941</v>
      </c>
      <c r="O268" s="98" t="s">
        <v>941</v>
      </c>
      <c r="P268" s="98" t="s">
        <v>941</v>
      </c>
      <c r="Q268" s="98" t="s">
        <v>941</v>
      </c>
    </row>
    <row r="269" spans="1:17" ht="11.25">
      <c r="A269" s="93" t="s">
        <v>920</v>
      </c>
      <c r="B269" s="93" t="s">
        <v>921</v>
      </c>
      <c r="C269" s="93" t="s">
        <v>922</v>
      </c>
      <c r="D269" s="93" t="s">
        <v>1186</v>
      </c>
      <c r="E269" s="98" t="s">
        <v>941</v>
      </c>
      <c r="F269" s="98" t="s">
        <v>941</v>
      </c>
      <c r="G269" s="98" t="s">
        <v>941</v>
      </c>
      <c r="H269" s="98" t="s">
        <v>941</v>
      </c>
      <c r="I269" s="98" t="s">
        <v>941</v>
      </c>
      <c r="J269" s="98" t="s">
        <v>941</v>
      </c>
      <c r="K269" s="98" t="s">
        <v>941</v>
      </c>
      <c r="L269" s="98" t="s">
        <v>941</v>
      </c>
      <c r="M269" s="98" t="s">
        <v>941</v>
      </c>
      <c r="N269" s="98" t="s">
        <v>941</v>
      </c>
      <c r="O269" s="94">
        <v>-859065.68</v>
      </c>
      <c r="P269" s="94">
        <v>-895670.82</v>
      </c>
      <c r="Q269" s="94">
        <v>-937624.94</v>
      </c>
    </row>
    <row r="270" spans="1:17" ht="11.25">
      <c r="A270" s="93" t="s">
        <v>920</v>
      </c>
      <c r="B270" s="93" t="s">
        <v>921</v>
      </c>
      <c r="C270" s="93" t="s">
        <v>922</v>
      </c>
      <c r="D270" s="93" t="s">
        <v>1187</v>
      </c>
      <c r="E270" s="94">
        <v>-5213405.4</v>
      </c>
      <c r="F270" s="94">
        <v>-6008176.01</v>
      </c>
      <c r="G270" s="94">
        <v>-6325117.68</v>
      </c>
      <c r="H270" s="94">
        <v>-6608784.91</v>
      </c>
      <c r="I270" s="94">
        <v>-6878510.22</v>
      </c>
      <c r="J270" s="94">
        <v>-7162997.62</v>
      </c>
      <c r="K270" s="94">
        <v>-7730887.69</v>
      </c>
      <c r="L270" s="94">
        <v>-8429882.700000001</v>
      </c>
      <c r="M270" s="94">
        <v>-3766082.14</v>
      </c>
      <c r="N270" s="94">
        <v>-4969208.28</v>
      </c>
      <c r="O270" s="94">
        <v>-6089090.870000001</v>
      </c>
      <c r="P270" s="94">
        <v>-7218743.120000001</v>
      </c>
      <c r="Q270" s="94">
        <v>-8412061.3</v>
      </c>
    </row>
    <row r="271" spans="1:17" ht="11.25">
      <c r="A271" s="93" t="s">
        <v>920</v>
      </c>
      <c r="B271" s="93" t="s">
        <v>921</v>
      </c>
      <c r="C271" s="93" t="s">
        <v>922</v>
      </c>
      <c r="D271" s="93" t="s">
        <v>1188</v>
      </c>
      <c r="E271" s="94">
        <v>-608981.59</v>
      </c>
      <c r="F271" s="94">
        <v>-708326.92</v>
      </c>
      <c r="G271" s="94">
        <v>-768964.88</v>
      </c>
      <c r="H271" s="94">
        <v>-826323.97</v>
      </c>
      <c r="I271" s="94">
        <v>-826323.97</v>
      </c>
      <c r="J271" s="94">
        <v>-842648.78</v>
      </c>
      <c r="K271" s="94">
        <v>-44030.03</v>
      </c>
      <c r="L271" s="94">
        <v>-212194.03</v>
      </c>
      <c r="M271" s="94">
        <v>-341140.76</v>
      </c>
      <c r="N271" s="94">
        <v>-488894.61</v>
      </c>
      <c r="O271" s="94">
        <v>-629769.53</v>
      </c>
      <c r="P271" s="94">
        <v>-770510.48</v>
      </c>
      <c r="Q271" s="94">
        <v>-915468.61</v>
      </c>
    </row>
    <row r="272" spans="1:17" ht="11.25">
      <c r="A272" s="93" t="s">
        <v>920</v>
      </c>
      <c r="B272" s="93" t="s">
        <v>921</v>
      </c>
      <c r="C272" s="93" t="s">
        <v>922</v>
      </c>
      <c r="D272" s="93" t="s">
        <v>1189</v>
      </c>
      <c r="E272" s="98">
        <v>51378.94</v>
      </c>
      <c r="F272" s="98">
        <v>54519.36</v>
      </c>
      <c r="G272" s="94">
        <v>61561.9</v>
      </c>
      <c r="H272" s="94">
        <v>66504.11</v>
      </c>
      <c r="I272" s="94">
        <v>71146.61</v>
      </c>
      <c r="J272" s="94">
        <v>75444.14</v>
      </c>
      <c r="K272" s="94">
        <v>75957.99</v>
      </c>
      <c r="L272" s="94">
        <v>81560.68</v>
      </c>
      <c r="M272" s="94">
        <v>85395.38</v>
      </c>
      <c r="N272" s="94">
        <v>98861.84</v>
      </c>
      <c r="O272" s="94">
        <v>100545.39</v>
      </c>
      <c r="P272" s="94">
        <v>105652.2</v>
      </c>
      <c r="Q272" s="94">
        <v>109991.37</v>
      </c>
    </row>
    <row r="273" spans="1:17" ht="11.25">
      <c r="A273" s="93" t="s">
        <v>920</v>
      </c>
      <c r="B273" s="93" t="s">
        <v>921</v>
      </c>
      <c r="C273" s="93" t="s">
        <v>922</v>
      </c>
      <c r="D273" s="93" t="s">
        <v>1191</v>
      </c>
      <c r="E273" s="94">
        <v>30111.76</v>
      </c>
      <c r="F273" s="94">
        <v>31673.3</v>
      </c>
      <c r="G273" s="94">
        <v>31877.59</v>
      </c>
      <c r="H273" s="94">
        <v>32083.2</v>
      </c>
      <c r="I273" s="94">
        <v>32290.14</v>
      </c>
      <c r="J273" s="94">
        <v>29695.48</v>
      </c>
      <c r="K273" s="94">
        <v>29936.11</v>
      </c>
      <c r="L273" s="94">
        <v>28826.88</v>
      </c>
      <c r="M273" s="94">
        <v>27638.78</v>
      </c>
      <c r="N273" s="94">
        <v>26609.37</v>
      </c>
      <c r="O273" s="94">
        <v>43284.61</v>
      </c>
      <c r="P273" s="94">
        <v>43573.62</v>
      </c>
      <c r="Q273" s="94">
        <v>42613.61</v>
      </c>
    </row>
    <row r="274" spans="1:17" ht="11.25">
      <c r="A274" s="93" t="s">
        <v>920</v>
      </c>
      <c r="B274" s="93" t="s">
        <v>921</v>
      </c>
      <c r="C274" s="93" t="s">
        <v>922</v>
      </c>
      <c r="D274" s="93" t="s">
        <v>1192</v>
      </c>
      <c r="E274" s="98">
        <v>62220.81</v>
      </c>
      <c r="F274" s="98">
        <v>62622.13</v>
      </c>
      <c r="G274" s="94">
        <v>63026.04</v>
      </c>
      <c r="H274" s="94">
        <v>63432.56</v>
      </c>
      <c r="I274" s="94">
        <v>63841.7</v>
      </c>
      <c r="J274" s="94">
        <v>64276.36</v>
      </c>
      <c r="K274" s="94">
        <v>64713.97</v>
      </c>
      <c r="L274" s="94">
        <v>65154.56</v>
      </c>
      <c r="M274" s="94">
        <v>65598.15</v>
      </c>
      <c r="N274" s="94">
        <v>66057.8</v>
      </c>
      <c r="O274" s="94">
        <v>66511.95</v>
      </c>
      <c r="P274" s="94">
        <v>66969.22</v>
      </c>
      <c r="Q274" s="94">
        <v>67429.63</v>
      </c>
    </row>
    <row r="275" spans="1:17" ht="11.25">
      <c r="A275" s="93" t="s">
        <v>920</v>
      </c>
      <c r="B275" s="93" t="s">
        <v>921</v>
      </c>
      <c r="C275" s="93" t="s">
        <v>922</v>
      </c>
      <c r="D275" s="93" t="s">
        <v>1193</v>
      </c>
      <c r="E275" s="94">
        <v>-8348.869999999992</v>
      </c>
      <c r="F275" s="94">
        <v>-13030.91</v>
      </c>
      <c r="G275" s="94">
        <v>-23224.05</v>
      </c>
      <c r="H275" s="94">
        <v>-39987.87</v>
      </c>
      <c r="I275" s="94">
        <v>-62129.02</v>
      </c>
      <c r="J275" s="94">
        <v>-82174.31</v>
      </c>
      <c r="K275" s="94">
        <v>-97075.75</v>
      </c>
      <c r="L275" s="94">
        <v>-107840.31</v>
      </c>
      <c r="M275" s="94">
        <v>-116290.03</v>
      </c>
      <c r="N275" s="94">
        <v>-122328.5</v>
      </c>
      <c r="O275" s="94">
        <v>-127415.86</v>
      </c>
      <c r="P275" s="94">
        <v>-132178.8</v>
      </c>
      <c r="Q275" s="94">
        <v>-137343.3</v>
      </c>
    </row>
    <row r="276" spans="1:17" ht="11.25">
      <c r="A276" s="93" t="s">
        <v>920</v>
      </c>
      <c r="B276" s="93" t="s">
        <v>921</v>
      </c>
      <c r="C276" s="93" t="s">
        <v>922</v>
      </c>
      <c r="D276" s="93" t="s">
        <v>1194</v>
      </c>
      <c r="E276" s="94">
        <v>558808.62</v>
      </c>
      <c r="F276" s="94">
        <v>558808.62</v>
      </c>
      <c r="G276" s="94">
        <v>558808.62</v>
      </c>
      <c r="H276" s="94">
        <v>558808.62</v>
      </c>
      <c r="I276" s="94">
        <v>558808.62</v>
      </c>
      <c r="J276" s="94">
        <v>558808.62</v>
      </c>
      <c r="K276" s="94">
        <v>558808.62</v>
      </c>
      <c r="L276" s="94">
        <v>558808.62</v>
      </c>
      <c r="M276" s="94">
        <v>558808.62</v>
      </c>
      <c r="N276" s="94">
        <v>558808.62</v>
      </c>
      <c r="O276" s="94">
        <v>558808.62</v>
      </c>
      <c r="P276" s="94">
        <v>558808.62</v>
      </c>
      <c r="Q276" s="94">
        <v>558808.62</v>
      </c>
    </row>
    <row r="277" spans="1:17" ht="11.25">
      <c r="A277" s="93" t="s">
        <v>920</v>
      </c>
      <c r="B277" s="93" t="s">
        <v>921</v>
      </c>
      <c r="C277" s="93" t="s">
        <v>922</v>
      </c>
      <c r="D277" s="93" t="s">
        <v>1195</v>
      </c>
      <c r="E277" s="94">
        <v>-558808.62</v>
      </c>
      <c r="F277" s="94">
        <v>-558808.62</v>
      </c>
      <c r="G277" s="94">
        <v>-558808.62</v>
      </c>
      <c r="H277" s="94">
        <v>-558808.62</v>
      </c>
      <c r="I277" s="94">
        <v>-558808.62</v>
      </c>
      <c r="J277" s="94">
        <v>-558808.62</v>
      </c>
      <c r="K277" s="94">
        <v>-558808.62</v>
      </c>
      <c r="L277" s="94">
        <v>-558808.62</v>
      </c>
      <c r="M277" s="94">
        <v>-558808.62</v>
      </c>
      <c r="N277" s="94">
        <v>-558808.62</v>
      </c>
      <c r="O277" s="94">
        <v>-558808.62</v>
      </c>
      <c r="P277" s="94">
        <v>-558808.62</v>
      </c>
      <c r="Q277" s="94">
        <v>-558808.62</v>
      </c>
    </row>
    <row r="278" spans="1:17" ht="11.25">
      <c r="A278" s="93" t="s">
        <v>920</v>
      </c>
      <c r="B278" s="93" t="s">
        <v>921</v>
      </c>
      <c r="C278" s="93" t="s">
        <v>922</v>
      </c>
      <c r="D278" s="93" t="s">
        <v>1196</v>
      </c>
      <c r="E278" s="98" t="s">
        <v>941</v>
      </c>
      <c r="F278" s="98" t="s">
        <v>941</v>
      </c>
      <c r="G278" s="98" t="s">
        <v>941</v>
      </c>
      <c r="H278" s="94">
        <v>1557000</v>
      </c>
      <c r="I278" s="94">
        <v>1557000</v>
      </c>
      <c r="J278" s="94">
        <v>1557000</v>
      </c>
      <c r="K278" s="94">
        <v>4346000</v>
      </c>
      <c r="L278" s="94">
        <v>4346000</v>
      </c>
      <c r="M278" s="94">
        <v>4346000</v>
      </c>
      <c r="N278" s="94">
        <v>4346000</v>
      </c>
      <c r="O278" s="94">
        <v>4346000</v>
      </c>
      <c r="P278" s="94">
        <v>4346000</v>
      </c>
      <c r="Q278" s="94">
        <v>4528892.88</v>
      </c>
    </row>
    <row r="279" spans="1:17" ht="11.25">
      <c r="A279" s="93" t="s">
        <v>920</v>
      </c>
      <c r="B279" s="93" t="s">
        <v>921</v>
      </c>
      <c r="C279" s="93" t="s">
        <v>922</v>
      </c>
      <c r="D279" s="93" t="s">
        <v>1197</v>
      </c>
      <c r="E279" s="98" t="s">
        <v>941</v>
      </c>
      <c r="F279" s="98" t="s">
        <v>941</v>
      </c>
      <c r="G279" s="98" t="s">
        <v>941</v>
      </c>
      <c r="H279" s="94">
        <v>-1557000</v>
      </c>
      <c r="I279" s="94">
        <v>-1557000</v>
      </c>
      <c r="J279" s="94">
        <v>-1557000</v>
      </c>
      <c r="K279" s="94">
        <v>-4346000</v>
      </c>
      <c r="L279" s="94">
        <v>-4346000</v>
      </c>
      <c r="M279" s="94">
        <v>-4346000</v>
      </c>
      <c r="N279" s="94">
        <v>-4346000</v>
      </c>
      <c r="O279" s="94">
        <v>-4346000</v>
      </c>
      <c r="P279" s="94">
        <v>-4346000</v>
      </c>
      <c r="Q279" s="94">
        <v>0</v>
      </c>
    </row>
    <row r="280" spans="1:17" ht="11.25">
      <c r="A280" s="93" t="s">
        <v>920</v>
      </c>
      <c r="B280" s="93" t="s">
        <v>921</v>
      </c>
      <c r="C280" s="93" t="s">
        <v>922</v>
      </c>
      <c r="D280" s="93" t="s">
        <v>1198</v>
      </c>
      <c r="E280" s="98" t="s">
        <v>941</v>
      </c>
      <c r="F280" s="98" t="s">
        <v>941</v>
      </c>
      <c r="G280" s="98" t="s">
        <v>941</v>
      </c>
      <c r="H280" s="94">
        <v>47605267</v>
      </c>
      <c r="I280" s="94">
        <v>47361350</v>
      </c>
      <c r="J280" s="94">
        <v>47117433</v>
      </c>
      <c r="K280" s="94">
        <v>46873516</v>
      </c>
      <c r="L280" s="94">
        <v>46629599</v>
      </c>
      <c r="M280" s="94">
        <v>46385682</v>
      </c>
      <c r="N280" s="94">
        <v>46141765</v>
      </c>
      <c r="O280" s="94">
        <v>45897848</v>
      </c>
      <c r="P280" s="94">
        <v>45653931</v>
      </c>
      <c r="Q280" s="94">
        <v>45410014</v>
      </c>
    </row>
    <row r="281" spans="1:17" ht="11.25">
      <c r="A281" s="93" t="s">
        <v>920</v>
      </c>
      <c r="B281" s="93" t="s">
        <v>921</v>
      </c>
      <c r="C281" s="93" t="s">
        <v>922</v>
      </c>
      <c r="D281" s="93" t="s">
        <v>1199</v>
      </c>
      <c r="E281" s="98" t="s">
        <v>941</v>
      </c>
      <c r="F281" s="98" t="s">
        <v>941</v>
      </c>
      <c r="G281" s="98" t="s">
        <v>941</v>
      </c>
      <c r="H281" s="94">
        <v>6819800</v>
      </c>
      <c r="I281" s="94">
        <v>6768717</v>
      </c>
      <c r="J281" s="94">
        <v>6717634</v>
      </c>
      <c r="K281" s="94">
        <v>6666551</v>
      </c>
      <c r="L281" s="94">
        <v>6615468</v>
      </c>
      <c r="M281" s="94">
        <v>6564385</v>
      </c>
      <c r="N281" s="94">
        <v>6513302</v>
      </c>
      <c r="O281" s="94">
        <v>6462219</v>
      </c>
      <c r="P281" s="94">
        <v>6411136</v>
      </c>
      <c r="Q281" s="94">
        <v>6360053</v>
      </c>
    </row>
    <row r="282" spans="1:17" ht="11.25">
      <c r="A282" s="93" t="s">
        <v>920</v>
      </c>
      <c r="B282" s="93" t="s">
        <v>921</v>
      </c>
      <c r="C282" s="93" t="s">
        <v>922</v>
      </c>
      <c r="D282" s="93" t="s">
        <v>1200</v>
      </c>
      <c r="E282" s="94">
        <v>7297000</v>
      </c>
      <c r="F282" s="94">
        <v>7297000</v>
      </c>
      <c r="G282" s="94">
        <v>7297000</v>
      </c>
      <c r="H282" s="94">
        <v>3145583</v>
      </c>
      <c r="I282" s="94">
        <v>3145583</v>
      </c>
      <c r="J282" s="94">
        <v>3145583</v>
      </c>
      <c r="K282" s="94">
        <v>15246232</v>
      </c>
      <c r="L282" s="94">
        <v>15246232</v>
      </c>
      <c r="M282" s="94">
        <v>15246232</v>
      </c>
      <c r="N282" s="94">
        <v>4277854</v>
      </c>
      <c r="O282" s="94">
        <v>4277854</v>
      </c>
      <c r="P282" s="94">
        <v>0</v>
      </c>
      <c r="Q282" s="94">
        <v>0</v>
      </c>
    </row>
    <row r="283" spans="1:17" ht="11.25">
      <c r="A283" s="93" t="s">
        <v>920</v>
      </c>
      <c r="B283" s="93" t="s">
        <v>921</v>
      </c>
      <c r="C283" s="93" t="s">
        <v>922</v>
      </c>
      <c r="D283" s="93" t="s">
        <v>1201</v>
      </c>
      <c r="E283" s="94">
        <v>3867000</v>
      </c>
      <c r="F283" s="94">
        <v>3867000</v>
      </c>
      <c r="G283" s="94">
        <v>3867000</v>
      </c>
      <c r="H283" s="94">
        <v>2435000</v>
      </c>
      <c r="I283" s="94">
        <v>2435000</v>
      </c>
      <c r="J283" s="94">
        <v>2435000</v>
      </c>
      <c r="K283" s="94">
        <v>1847000</v>
      </c>
      <c r="L283" s="94">
        <v>1847000</v>
      </c>
      <c r="M283" s="94">
        <v>1847000</v>
      </c>
      <c r="N283" s="94">
        <v>1648000</v>
      </c>
      <c r="O283" s="94">
        <v>1648000</v>
      </c>
      <c r="P283" s="94">
        <v>0</v>
      </c>
      <c r="Q283" s="94">
        <v>0</v>
      </c>
    </row>
    <row r="284" spans="1:17" ht="11.25">
      <c r="A284" s="93" t="s">
        <v>920</v>
      </c>
      <c r="B284" s="93" t="s">
        <v>921</v>
      </c>
      <c r="C284" s="93" t="s">
        <v>922</v>
      </c>
      <c r="D284" s="93" t="s">
        <v>1202</v>
      </c>
      <c r="E284" s="98" t="s">
        <v>941</v>
      </c>
      <c r="F284" s="98" t="s">
        <v>941</v>
      </c>
      <c r="G284" s="98" t="s">
        <v>941</v>
      </c>
      <c r="H284" s="98" t="s">
        <v>941</v>
      </c>
      <c r="I284" s="98" t="s">
        <v>941</v>
      </c>
      <c r="J284" s="98" t="s">
        <v>941</v>
      </c>
      <c r="K284" s="98" t="s">
        <v>941</v>
      </c>
      <c r="L284" s="98" t="s">
        <v>941</v>
      </c>
      <c r="M284" s="98" t="s">
        <v>941</v>
      </c>
      <c r="N284" s="98" t="s">
        <v>941</v>
      </c>
      <c r="O284" s="98" t="s">
        <v>941</v>
      </c>
      <c r="P284" s="94">
        <v>791015</v>
      </c>
      <c r="Q284" s="94">
        <v>806000</v>
      </c>
    </row>
    <row r="285" spans="1:17" ht="11.25">
      <c r="A285" s="93" t="s">
        <v>920</v>
      </c>
      <c r="B285" s="93" t="s">
        <v>921</v>
      </c>
      <c r="C285" s="93" t="s">
        <v>922</v>
      </c>
      <c r="D285" s="93" t="s">
        <v>1203</v>
      </c>
      <c r="E285" s="98" t="s">
        <v>941</v>
      </c>
      <c r="F285" s="98" t="s">
        <v>941</v>
      </c>
      <c r="G285" s="98" t="s">
        <v>941</v>
      </c>
      <c r="H285" s="98" t="s">
        <v>941</v>
      </c>
      <c r="I285" s="98" t="s">
        <v>941</v>
      </c>
      <c r="J285" s="98" t="s">
        <v>941</v>
      </c>
      <c r="K285" s="98" t="s">
        <v>941</v>
      </c>
      <c r="L285" s="98" t="s">
        <v>941</v>
      </c>
      <c r="M285" s="98" t="s">
        <v>941</v>
      </c>
      <c r="N285" s="98" t="s">
        <v>941</v>
      </c>
      <c r="O285" s="98" t="s">
        <v>941</v>
      </c>
      <c r="P285" s="94">
        <v>3681320</v>
      </c>
      <c r="Q285" s="94">
        <v>929029.89</v>
      </c>
    </row>
    <row r="286" spans="1:17" ht="11.25">
      <c r="A286" s="93" t="s">
        <v>920</v>
      </c>
      <c r="B286" s="93" t="s">
        <v>921</v>
      </c>
      <c r="C286" s="93" t="s">
        <v>922</v>
      </c>
      <c r="D286" s="93" t="s">
        <v>1204</v>
      </c>
      <c r="E286" s="98" t="s">
        <v>941</v>
      </c>
      <c r="F286" s="98" t="s">
        <v>941</v>
      </c>
      <c r="G286" s="98" t="s">
        <v>941</v>
      </c>
      <c r="H286" s="98" t="s">
        <v>941</v>
      </c>
      <c r="I286" s="98" t="s">
        <v>941</v>
      </c>
      <c r="J286" s="98" t="s">
        <v>941</v>
      </c>
      <c r="K286" s="98" t="s">
        <v>941</v>
      </c>
      <c r="L286" s="98" t="s">
        <v>941</v>
      </c>
      <c r="M286" s="98" t="s">
        <v>941</v>
      </c>
      <c r="N286" s="98" t="s">
        <v>941</v>
      </c>
      <c r="O286" s="98" t="s">
        <v>941</v>
      </c>
      <c r="P286" s="94">
        <v>856985</v>
      </c>
      <c r="Q286" s="94">
        <v>494000</v>
      </c>
    </row>
    <row r="287" spans="1:17" ht="11.25">
      <c r="A287" s="93" t="s">
        <v>920</v>
      </c>
      <c r="B287" s="93" t="s">
        <v>921</v>
      </c>
      <c r="C287" s="93" t="s">
        <v>922</v>
      </c>
      <c r="D287" s="93" t="s">
        <v>1205</v>
      </c>
      <c r="E287" s="98" t="s">
        <v>941</v>
      </c>
      <c r="F287" s="98" t="s">
        <v>941</v>
      </c>
      <c r="G287" s="98" t="s">
        <v>941</v>
      </c>
      <c r="H287" s="98" t="s">
        <v>941</v>
      </c>
      <c r="I287" s="98" t="s">
        <v>941</v>
      </c>
      <c r="J287" s="98" t="s">
        <v>941</v>
      </c>
      <c r="K287" s="98" t="s">
        <v>941</v>
      </c>
      <c r="L287" s="98" t="s">
        <v>941</v>
      </c>
      <c r="M287" s="98" t="s">
        <v>941</v>
      </c>
      <c r="N287" s="98" t="s">
        <v>941</v>
      </c>
      <c r="O287" s="98" t="s">
        <v>941</v>
      </c>
      <c r="P287" s="94">
        <v>596535</v>
      </c>
      <c r="Q287" s="94">
        <v>143627</v>
      </c>
    </row>
    <row r="288" spans="1:17" ht="11.25">
      <c r="A288" s="93" t="s">
        <v>920</v>
      </c>
      <c r="B288" s="93" t="s">
        <v>921</v>
      </c>
      <c r="C288" s="93" t="s">
        <v>922</v>
      </c>
      <c r="D288" s="93" t="s">
        <v>1206</v>
      </c>
      <c r="E288" s="94">
        <v>877152</v>
      </c>
      <c r="F288" s="94">
        <v>870190</v>
      </c>
      <c r="G288" s="94">
        <v>863228</v>
      </c>
      <c r="H288" s="94">
        <v>856266</v>
      </c>
      <c r="I288" s="94">
        <v>849304</v>
      </c>
      <c r="J288" s="94">
        <v>842342</v>
      </c>
      <c r="K288" s="94">
        <v>835380</v>
      </c>
      <c r="L288" s="94">
        <v>828418</v>
      </c>
      <c r="M288" s="94">
        <v>821456</v>
      </c>
      <c r="N288" s="94">
        <v>814494</v>
      </c>
      <c r="O288" s="94">
        <v>807532</v>
      </c>
      <c r="P288" s="94">
        <v>800570</v>
      </c>
      <c r="Q288" s="94">
        <v>793608</v>
      </c>
    </row>
    <row r="289" spans="1:17" ht="11.25">
      <c r="A289" s="93" t="s">
        <v>920</v>
      </c>
      <c r="B289" s="93" t="s">
        <v>921</v>
      </c>
      <c r="C289" s="93" t="s">
        <v>922</v>
      </c>
      <c r="D289" s="93" t="s">
        <v>1207</v>
      </c>
      <c r="E289" s="98">
        <v>649984</v>
      </c>
      <c r="F289" s="98">
        <v>645244</v>
      </c>
      <c r="G289" s="94">
        <v>640504</v>
      </c>
      <c r="H289" s="94">
        <v>635764</v>
      </c>
      <c r="I289" s="94">
        <v>631024</v>
      </c>
      <c r="J289" s="94">
        <v>626284</v>
      </c>
      <c r="K289" s="94">
        <v>621544</v>
      </c>
      <c r="L289" s="94">
        <v>616804</v>
      </c>
      <c r="M289" s="94">
        <v>612064</v>
      </c>
      <c r="N289" s="94">
        <v>607324</v>
      </c>
      <c r="O289" s="94">
        <v>602584</v>
      </c>
      <c r="P289" s="94">
        <v>597844</v>
      </c>
      <c r="Q289" s="94">
        <v>593104</v>
      </c>
    </row>
    <row r="290" spans="1:17" ht="11.25">
      <c r="A290" s="93" t="s">
        <v>920</v>
      </c>
      <c r="B290" s="93" t="s">
        <v>921</v>
      </c>
      <c r="C290" s="93" t="s">
        <v>922</v>
      </c>
      <c r="D290" s="93" t="s">
        <v>1208</v>
      </c>
      <c r="E290" s="98">
        <v>2410395</v>
      </c>
      <c r="F290" s="98">
        <v>2401230</v>
      </c>
      <c r="G290" s="94">
        <v>2392065</v>
      </c>
      <c r="H290" s="94">
        <v>2382900</v>
      </c>
      <c r="I290" s="94">
        <v>2373735</v>
      </c>
      <c r="J290" s="94">
        <v>2364570</v>
      </c>
      <c r="K290" s="94">
        <v>2355405</v>
      </c>
      <c r="L290" s="94">
        <v>2346240</v>
      </c>
      <c r="M290" s="94">
        <v>2337075</v>
      </c>
      <c r="N290" s="94">
        <v>2327910</v>
      </c>
      <c r="O290" s="94">
        <v>2318745</v>
      </c>
      <c r="P290" s="94">
        <v>2309580</v>
      </c>
      <c r="Q290" s="94">
        <v>2300415</v>
      </c>
    </row>
    <row r="291" spans="1:17" ht="11.25">
      <c r="A291" s="93" t="s">
        <v>920</v>
      </c>
      <c r="B291" s="93" t="s">
        <v>921</v>
      </c>
      <c r="C291" s="93" t="s">
        <v>922</v>
      </c>
      <c r="D291" s="93" t="s">
        <v>1209</v>
      </c>
      <c r="E291" s="98">
        <v>2522320</v>
      </c>
      <c r="F291" s="98">
        <v>2510016</v>
      </c>
      <c r="G291" s="94">
        <v>2497712</v>
      </c>
      <c r="H291" s="94">
        <v>2485408</v>
      </c>
      <c r="I291" s="94">
        <v>2473104</v>
      </c>
      <c r="J291" s="94">
        <v>2460800</v>
      </c>
      <c r="K291" s="94">
        <v>2448496</v>
      </c>
      <c r="L291" s="94">
        <v>2436192</v>
      </c>
      <c r="M291" s="94">
        <v>2423888</v>
      </c>
      <c r="N291" s="94">
        <v>2411584</v>
      </c>
      <c r="O291" s="94">
        <v>2399280</v>
      </c>
      <c r="P291" s="94">
        <v>2386976</v>
      </c>
      <c r="Q291" s="94">
        <v>2374672</v>
      </c>
    </row>
    <row r="292" spans="1:17" ht="11.25">
      <c r="A292" s="93" t="s">
        <v>920</v>
      </c>
      <c r="B292" s="93" t="s">
        <v>921</v>
      </c>
      <c r="C292" s="93" t="s">
        <v>922</v>
      </c>
      <c r="D292" s="93" t="s">
        <v>1210</v>
      </c>
      <c r="E292" s="98">
        <v>103929</v>
      </c>
      <c r="F292" s="98">
        <v>101808</v>
      </c>
      <c r="G292" s="94">
        <v>99687</v>
      </c>
      <c r="H292" s="94">
        <v>97566</v>
      </c>
      <c r="I292" s="94">
        <v>95445</v>
      </c>
      <c r="J292" s="94">
        <v>93324</v>
      </c>
      <c r="K292" s="94">
        <v>91203</v>
      </c>
      <c r="L292" s="94">
        <v>89082</v>
      </c>
      <c r="M292" s="94">
        <v>86961</v>
      </c>
      <c r="N292" s="94">
        <v>84840</v>
      </c>
      <c r="O292" s="94">
        <v>82719</v>
      </c>
      <c r="P292" s="94">
        <v>80598</v>
      </c>
      <c r="Q292" s="94">
        <v>78477</v>
      </c>
    </row>
    <row r="293" spans="1:17" ht="11.25">
      <c r="A293" s="93" t="s">
        <v>920</v>
      </c>
      <c r="B293" s="93" t="s">
        <v>921</v>
      </c>
      <c r="C293" s="93" t="s">
        <v>922</v>
      </c>
      <c r="D293" s="93" t="s">
        <v>1211</v>
      </c>
      <c r="E293" s="98" t="s">
        <v>941</v>
      </c>
      <c r="F293" s="98" t="s">
        <v>941</v>
      </c>
      <c r="G293" s="94">
        <v>19317890.2</v>
      </c>
      <c r="H293" s="94">
        <v>17017118.349999998</v>
      </c>
      <c r="I293" s="94">
        <v>14179198.05</v>
      </c>
      <c r="J293" s="94">
        <v>11558957.74</v>
      </c>
      <c r="K293" s="94">
        <v>9619897.47</v>
      </c>
      <c r="L293" s="94">
        <v>8171109.550000001</v>
      </c>
      <c r="M293" s="94">
        <v>7029486.470000001</v>
      </c>
      <c r="N293" s="94">
        <v>5543122.380000001</v>
      </c>
      <c r="O293" s="94">
        <v>4889820.8</v>
      </c>
      <c r="P293" s="94">
        <v>4272336.12</v>
      </c>
      <c r="Q293" s="94">
        <v>3625313.31</v>
      </c>
    </row>
    <row r="294" spans="1:17" ht="11.25">
      <c r="A294" s="93" t="s">
        <v>920</v>
      </c>
      <c r="B294" s="93" t="s">
        <v>921</v>
      </c>
      <c r="C294" s="93" t="s">
        <v>922</v>
      </c>
      <c r="D294" s="93" t="s">
        <v>1212</v>
      </c>
      <c r="E294" s="94">
        <v>-13952286.979999999</v>
      </c>
      <c r="F294" s="94">
        <v>-17672691.4</v>
      </c>
      <c r="G294" s="94">
        <v>-7194084.419999998</v>
      </c>
      <c r="H294" s="94">
        <v>-12311734.419999998</v>
      </c>
      <c r="I294" s="94">
        <v>-19969063.42</v>
      </c>
      <c r="J294" s="94">
        <v>-23451980.42</v>
      </c>
      <c r="K294" s="94">
        <v>-26401847.42</v>
      </c>
      <c r="L294" s="94">
        <v>-28959290.42</v>
      </c>
      <c r="M294" s="94">
        <v>-29652485.42</v>
      </c>
      <c r="N294" s="94">
        <v>-30685166.42</v>
      </c>
      <c r="O294" s="94">
        <v>-30984036.42</v>
      </c>
      <c r="P294" s="94">
        <v>-31732205.42</v>
      </c>
      <c r="Q294" s="94">
        <v>-32421851.42</v>
      </c>
    </row>
    <row r="295" spans="1:17" ht="11.25">
      <c r="A295" s="93" t="s">
        <v>920</v>
      </c>
      <c r="B295" s="93" t="s">
        <v>921</v>
      </c>
      <c r="C295" s="93" t="s">
        <v>922</v>
      </c>
      <c r="D295" s="93" t="s">
        <v>1213</v>
      </c>
      <c r="E295" s="94">
        <v>222338.24</v>
      </c>
      <c r="F295" s="94">
        <v>377386.53</v>
      </c>
      <c r="G295" s="94">
        <v>-12984448.530000001</v>
      </c>
      <c r="H295" s="94">
        <v>-11407047.030000001</v>
      </c>
      <c r="I295" s="94">
        <v>-9420400.5</v>
      </c>
      <c r="J295" s="94">
        <v>-7585845.82</v>
      </c>
      <c r="K295" s="94">
        <v>-6335358.54</v>
      </c>
      <c r="L295" s="94">
        <v>-5320151.59</v>
      </c>
      <c r="M295" s="94">
        <v>-4519574.4</v>
      </c>
      <c r="N295" s="94">
        <v>-3977811.42</v>
      </c>
      <c r="O295" s="94">
        <v>-3548206.03</v>
      </c>
      <c r="P295" s="94">
        <v>-3140634.43</v>
      </c>
      <c r="Q295" s="94">
        <v>-2709420.14</v>
      </c>
    </row>
    <row r="296" spans="1:17" ht="11.25">
      <c r="A296" s="93" t="s">
        <v>920</v>
      </c>
      <c r="B296" s="93" t="s">
        <v>921</v>
      </c>
      <c r="C296" s="93" t="s">
        <v>922</v>
      </c>
      <c r="D296" s="93" t="s">
        <v>1214</v>
      </c>
      <c r="E296" s="94">
        <v>-2522172.31</v>
      </c>
      <c r="F296" s="94">
        <v>-2502213.91</v>
      </c>
      <c r="G296" s="94">
        <v>134433.1399999992</v>
      </c>
      <c r="H296" s="94">
        <v>-280616.8600000008</v>
      </c>
      <c r="I296" s="94">
        <v>-567717.86</v>
      </c>
      <c r="J296" s="94">
        <v>-729980.86</v>
      </c>
      <c r="K296" s="94">
        <v>-961468.86</v>
      </c>
      <c r="L296" s="94">
        <v>-1576414.87</v>
      </c>
      <c r="M296" s="94">
        <v>-2165864.87</v>
      </c>
      <c r="N296" s="94">
        <v>-2820993.87</v>
      </c>
      <c r="O296" s="94">
        <v>-5090631.37</v>
      </c>
      <c r="P296" s="94">
        <v>-5814854.37</v>
      </c>
      <c r="Q296" s="94">
        <v>-6493391.37</v>
      </c>
    </row>
    <row r="297" spans="1:17" ht="11.25">
      <c r="A297" s="93" t="s">
        <v>920</v>
      </c>
      <c r="B297" s="93" t="s">
        <v>921</v>
      </c>
      <c r="C297" s="93" t="s">
        <v>922</v>
      </c>
      <c r="D297" s="93" t="s">
        <v>1215</v>
      </c>
      <c r="E297" s="94">
        <v>-378657.27</v>
      </c>
      <c r="F297" s="94">
        <v>-674285.81</v>
      </c>
      <c r="G297" s="94">
        <v>-721038.43</v>
      </c>
      <c r="H297" s="94">
        <v>-630999.53</v>
      </c>
      <c r="I297" s="94">
        <v>-516844.39</v>
      </c>
      <c r="J297" s="94">
        <v>-411303.63</v>
      </c>
      <c r="K297" s="94">
        <v>-326274.66</v>
      </c>
      <c r="L297" s="94">
        <v>-270233.65</v>
      </c>
      <c r="M297" s="94">
        <v>-226882.14</v>
      </c>
      <c r="N297" s="94">
        <v>-198903.36</v>
      </c>
      <c r="O297" s="94">
        <v>-177620.71</v>
      </c>
      <c r="P297" s="94">
        <v>-157948.04</v>
      </c>
      <c r="Q297" s="94">
        <v>-136909.58</v>
      </c>
    </row>
    <row r="298" spans="1:17" ht="11.25">
      <c r="A298" s="93" t="s">
        <v>920</v>
      </c>
      <c r="B298" s="93" t="s">
        <v>921</v>
      </c>
      <c r="C298" s="93" t="s">
        <v>922</v>
      </c>
      <c r="D298" s="93" t="s">
        <v>1216</v>
      </c>
      <c r="E298" s="94">
        <v>290846.66</v>
      </c>
      <c r="F298" s="94">
        <v>315655.79</v>
      </c>
      <c r="G298" s="94">
        <v>46805.0799999999</v>
      </c>
      <c r="H298" s="94">
        <v>69469.78999999989</v>
      </c>
      <c r="I298" s="94">
        <v>93873.72</v>
      </c>
      <c r="J298" s="94">
        <v>116257.54</v>
      </c>
      <c r="K298" s="94">
        <v>135917.23</v>
      </c>
      <c r="L298" s="94">
        <v>158621.68</v>
      </c>
      <c r="M298" s="94">
        <v>234089.55</v>
      </c>
      <c r="N298" s="94">
        <v>259608.28</v>
      </c>
      <c r="O298" s="94">
        <v>284843.28</v>
      </c>
      <c r="P298" s="94">
        <v>310438.26</v>
      </c>
      <c r="Q298" s="94">
        <v>336035.09</v>
      </c>
    </row>
    <row r="299" spans="1:17" ht="11.25">
      <c r="A299" s="93" t="s">
        <v>920</v>
      </c>
      <c r="B299" s="93" t="s">
        <v>921</v>
      </c>
      <c r="C299" s="93" t="s">
        <v>922</v>
      </c>
      <c r="D299" s="93" t="s">
        <v>1217</v>
      </c>
      <c r="E299" s="94">
        <v>-185110</v>
      </c>
      <c r="F299" s="94">
        <v>-572607</v>
      </c>
      <c r="G299" s="94">
        <v>-539815</v>
      </c>
      <c r="H299" s="94">
        <v>-1345992</v>
      </c>
      <c r="I299" s="94">
        <v>-2583813</v>
      </c>
      <c r="J299" s="94">
        <v>-3121847</v>
      </c>
      <c r="K299" s="94">
        <v>-3601363</v>
      </c>
      <c r="L299" s="94">
        <v>-4021508</v>
      </c>
      <c r="M299" s="94">
        <v>-4144837</v>
      </c>
      <c r="N299" s="94">
        <v>-4328661</v>
      </c>
      <c r="O299" s="94">
        <v>-4404535</v>
      </c>
      <c r="P299" s="94">
        <v>-4565063</v>
      </c>
      <c r="Q299" s="94">
        <v>-4721823</v>
      </c>
    </row>
    <row r="300" spans="1:17" ht="11.25">
      <c r="A300" s="93" t="s">
        <v>920</v>
      </c>
      <c r="B300" s="93" t="s">
        <v>921</v>
      </c>
      <c r="C300" s="93" t="s">
        <v>922</v>
      </c>
      <c r="D300" s="93" t="s">
        <v>1218</v>
      </c>
      <c r="E300" s="94">
        <v>-110028.07</v>
      </c>
      <c r="F300" s="94">
        <v>-108333.09</v>
      </c>
      <c r="G300" s="94">
        <v>-670593.22</v>
      </c>
      <c r="H300" s="94">
        <v>-639009.78</v>
      </c>
      <c r="I300" s="94">
        <v>-596583.95</v>
      </c>
      <c r="J300" s="94">
        <v>-558870.09</v>
      </c>
      <c r="K300" s="94">
        <v>-531610.24</v>
      </c>
      <c r="L300" s="94">
        <v>-512942.45</v>
      </c>
      <c r="M300" s="94">
        <v>-499361.19</v>
      </c>
      <c r="N300" s="94">
        <v>-491011.59</v>
      </c>
      <c r="O300" s="94">
        <v>-484353.24</v>
      </c>
      <c r="P300" s="94">
        <v>-478402.84</v>
      </c>
      <c r="Q300" s="94">
        <v>-471512.46</v>
      </c>
    </row>
    <row r="301" spans="1:17" ht="11.25">
      <c r="A301" s="93" t="s">
        <v>920</v>
      </c>
      <c r="B301" s="93" t="s">
        <v>921</v>
      </c>
      <c r="C301" s="93" t="s">
        <v>922</v>
      </c>
      <c r="D301" s="93" t="s">
        <v>1219</v>
      </c>
      <c r="E301" s="94">
        <v>4935.5900000000565</v>
      </c>
      <c r="F301" s="94">
        <v>6815.730000000057</v>
      </c>
      <c r="G301" s="94">
        <v>-156072.91</v>
      </c>
      <c r="H301" s="94">
        <v>-93329.78999999995</v>
      </c>
      <c r="I301" s="94">
        <v>14499.04</v>
      </c>
      <c r="J301" s="94">
        <v>132334.6</v>
      </c>
      <c r="K301" s="94">
        <v>250476.57</v>
      </c>
      <c r="L301" s="94">
        <v>324268.78</v>
      </c>
      <c r="M301" s="94">
        <v>404172.51</v>
      </c>
      <c r="N301" s="94">
        <v>474635.67</v>
      </c>
      <c r="O301" s="94">
        <v>376719.12</v>
      </c>
      <c r="P301" s="94">
        <v>444136.29</v>
      </c>
      <c r="Q301" s="94">
        <v>510633.21</v>
      </c>
    </row>
    <row r="302" spans="1:17" ht="11.25">
      <c r="A302" s="93" t="s">
        <v>920</v>
      </c>
      <c r="B302" s="93" t="s">
        <v>921</v>
      </c>
      <c r="C302" s="93" t="s">
        <v>922</v>
      </c>
      <c r="D302" s="93" t="s">
        <v>1220</v>
      </c>
      <c r="E302" s="94">
        <v>-473672.32</v>
      </c>
      <c r="F302" s="94">
        <v>-462588.19</v>
      </c>
      <c r="G302" s="94">
        <v>-485316.94</v>
      </c>
      <c r="H302" s="94">
        <v>-361359.77</v>
      </c>
      <c r="I302" s="94">
        <v>-196291.85</v>
      </c>
      <c r="J302" s="94">
        <v>-47525.16</v>
      </c>
      <c r="K302" s="94">
        <v>-770091.51</v>
      </c>
      <c r="L302" s="94">
        <v>-698050.7</v>
      </c>
      <c r="M302" s="94">
        <v>-643786.83</v>
      </c>
      <c r="N302" s="94">
        <v>-608343.85</v>
      </c>
      <c r="O302" s="94">
        <v>-580049.88</v>
      </c>
      <c r="P302" s="94">
        <v>-554310.64</v>
      </c>
      <c r="Q302" s="94">
        <v>-525573.93</v>
      </c>
    </row>
    <row r="303" spans="1:17" ht="11.25">
      <c r="A303" s="93" t="s">
        <v>920</v>
      </c>
      <c r="B303" s="93" t="s">
        <v>921</v>
      </c>
      <c r="C303" s="93" t="s">
        <v>922</v>
      </c>
      <c r="D303" s="93" t="s">
        <v>1221</v>
      </c>
      <c r="E303" s="94">
        <v>-142956.39</v>
      </c>
      <c r="F303" s="94">
        <v>-80446.3899999999</v>
      </c>
      <c r="G303" s="94">
        <v>-136560</v>
      </c>
      <c r="H303" s="94">
        <v>-807416</v>
      </c>
      <c r="I303" s="94">
        <v>-1539154</v>
      </c>
      <c r="J303" s="94">
        <v>-1862957</v>
      </c>
      <c r="K303" s="94">
        <v>-1994642</v>
      </c>
      <c r="L303" s="94">
        <v>-1985130</v>
      </c>
      <c r="M303" s="94">
        <v>-1740062</v>
      </c>
      <c r="N303" s="94">
        <v>-1472017</v>
      </c>
      <c r="O303" s="94">
        <v>-1119309</v>
      </c>
      <c r="P303" s="94">
        <v>-784165</v>
      </c>
      <c r="Q303" s="94">
        <v>-517326</v>
      </c>
    </row>
    <row r="304" spans="1:17" ht="11.25">
      <c r="A304" s="93" t="s">
        <v>920</v>
      </c>
      <c r="B304" s="93" t="s">
        <v>921</v>
      </c>
      <c r="C304" s="93" t="s">
        <v>922</v>
      </c>
      <c r="D304" s="93" t="s">
        <v>1222</v>
      </c>
      <c r="E304" s="94">
        <v>3060326.55</v>
      </c>
      <c r="F304" s="94">
        <v>2919104.43</v>
      </c>
      <c r="G304" s="94">
        <v>-2500234.66</v>
      </c>
      <c r="H304" s="94">
        <v>-2519798.11</v>
      </c>
      <c r="I304" s="94">
        <v>-4538173.1</v>
      </c>
      <c r="J304" s="94">
        <v>-3139626.8</v>
      </c>
      <c r="K304" s="94">
        <v>635898.83</v>
      </c>
      <c r="L304" s="94">
        <v>2087658.33</v>
      </c>
      <c r="M304" s="94">
        <v>2647785.88</v>
      </c>
      <c r="N304" s="94">
        <v>3118989.16</v>
      </c>
      <c r="O304" s="94">
        <v>3430176.83</v>
      </c>
      <c r="P304" s="94">
        <v>3220279.55</v>
      </c>
      <c r="Q304" s="94">
        <v>2879701.57</v>
      </c>
    </row>
    <row r="305" spans="1:17" ht="11.25">
      <c r="A305" s="93" t="s">
        <v>920</v>
      </c>
      <c r="B305" s="93" t="s">
        <v>921</v>
      </c>
      <c r="C305" s="93" t="s">
        <v>922</v>
      </c>
      <c r="D305" s="93" t="s">
        <v>1223</v>
      </c>
      <c r="E305" s="94">
        <v>0</v>
      </c>
      <c r="F305" s="94">
        <v>0</v>
      </c>
      <c r="G305" s="94">
        <v>-1151845</v>
      </c>
      <c r="H305" s="94">
        <v>-467538</v>
      </c>
      <c r="I305" s="94">
        <v>-112278</v>
      </c>
      <c r="J305" s="94">
        <v>812219</v>
      </c>
      <c r="K305" s="94">
        <v>2260961</v>
      </c>
      <c r="L305" s="94">
        <v>1669165</v>
      </c>
      <c r="M305" s="94">
        <v>1212172</v>
      </c>
      <c r="N305" s="94">
        <v>947480</v>
      </c>
      <c r="O305" s="94">
        <v>646189</v>
      </c>
      <c r="P305" s="94">
        <v>467507</v>
      </c>
      <c r="Q305" s="94">
        <v>295877</v>
      </c>
    </row>
    <row r="306" spans="1:17" ht="11.25">
      <c r="A306" s="93" t="s">
        <v>920</v>
      </c>
      <c r="B306" s="93" t="s">
        <v>921</v>
      </c>
      <c r="C306" s="93" t="s">
        <v>922</v>
      </c>
      <c r="D306" s="93" t="s">
        <v>1224</v>
      </c>
      <c r="E306" s="94">
        <v>29018000</v>
      </c>
      <c r="F306" s="94">
        <v>29018000</v>
      </c>
      <c r="G306" s="94">
        <v>29018000</v>
      </c>
      <c r="H306" s="94">
        <v>38225313</v>
      </c>
      <c r="I306" s="94">
        <v>38225313</v>
      </c>
      <c r="J306" s="94">
        <v>38225313</v>
      </c>
      <c r="K306" s="94">
        <v>-7259403.420000002</v>
      </c>
      <c r="L306" s="94">
        <v>-7259403.420000002</v>
      </c>
      <c r="M306" s="94">
        <v>-7259403.420000002</v>
      </c>
      <c r="N306" s="94">
        <v>16096081</v>
      </c>
      <c r="O306" s="94">
        <v>16096081</v>
      </c>
      <c r="P306" s="94">
        <v>0</v>
      </c>
      <c r="Q306" s="94">
        <v>0</v>
      </c>
    </row>
    <row r="307" spans="1:17" ht="11.25">
      <c r="A307" s="93" t="s">
        <v>920</v>
      </c>
      <c r="B307" s="93" t="s">
        <v>921</v>
      </c>
      <c r="C307" s="93" t="s">
        <v>922</v>
      </c>
      <c r="D307" s="93" t="s">
        <v>1225</v>
      </c>
      <c r="E307" s="94">
        <v>2299000</v>
      </c>
      <c r="F307" s="94">
        <v>2299000</v>
      </c>
      <c r="G307" s="94">
        <v>2299000</v>
      </c>
      <c r="H307" s="94">
        <v>2156000</v>
      </c>
      <c r="I307" s="94">
        <v>2156000</v>
      </c>
      <c r="J307" s="94">
        <v>2156000</v>
      </c>
      <c r="K307" s="94">
        <v>2168000</v>
      </c>
      <c r="L307" s="94">
        <v>2168000</v>
      </c>
      <c r="M307" s="94">
        <v>2168000</v>
      </c>
      <c r="N307" s="94">
        <v>1992000</v>
      </c>
      <c r="O307" s="94">
        <v>1992000</v>
      </c>
      <c r="P307" s="94">
        <v>0</v>
      </c>
      <c r="Q307" s="94">
        <v>0</v>
      </c>
    </row>
    <row r="308" spans="1:17" ht="11.25">
      <c r="A308" s="93" t="s">
        <v>920</v>
      </c>
      <c r="B308" s="93" t="s">
        <v>921</v>
      </c>
      <c r="C308" s="93" t="s">
        <v>922</v>
      </c>
      <c r="D308" s="93" t="s">
        <v>1226</v>
      </c>
      <c r="E308" s="98" t="s">
        <v>941</v>
      </c>
      <c r="F308" s="98" t="s">
        <v>941</v>
      </c>
      <c r="G308" s="98" t="s">
        <v>941</v>
      </c>
      <c r="H308" s="98" t="s">
        <v>941</v>
      </c>
      <c r="I308" s="98" t="s">
        <v>941</v>
      </c>
      <c r="J308" s="98" t="s">
        <v>941</v>
      </c>
      <c r="K308" s="98" t="s">
        <v>941</v>
      </c>
      <c r="L308" s="94">
        <v>-1704151.31</v>
      </c>
      <c r="M308" s="94">
        <v>-1704151.31</v>
      </c>
      <c r="N308" s="94">
        <v>-1704151.31</v>
      </c>
      <c r="O308" s="94">
        <v>0</v>
      </c>
      <c r="P308" s="94">
        <v>0</v>
      </c>
      <c r="Q308" s="94">
        <v>0</v>
      </c>
    </row>
    <row r="309" spans="1:17" ht="11.25">
      <c r="A309" s="93" t="s">
        <v>920</v>
      </c>
      <c r="B309" s="93" t="s">
        <v>921</v>
      </c>
      <c r="C309" s="93" t="s">
        <v>922</v>
      </c>
      <c r="D309" s="93" t="s">
        <v>1227</v>
      </c>
      <c r="E309" s="98" t="s">
        <v>941</v>
      </c>
      <c r="F309" s="98" t="s">
        <v>941</v>
      </c>
      <c r="G309" s="98" t="s">
        <v>941</v>
      </c>
      <c r="H309" s="98" t="s">
        <v>941</v>
      </c>
      <c r="I309" s="98" t="s">
        <v>941</v>
      </c>
      <c r="J309" s="98" t="s">
        <v>941</v>
      </c>
      <c r="K309" s="98" t="s">
        <v>941</v>
      </c>
      <c r="L309" s="98" t="s">
        <v>941</v>
      </c>
      <c r="M309" s="98" t="s">
        <v>941</v>
      </c>
      <c r="N309" s="98" t="s">
        <v>941</v>
      </c>
      <c r="O309" s="98" t="s">
        <v>941</v>
      </c>
      <c r="P309" s="94">
        <v>4920558</v>
      </c>
      <c r="Q309" s="94">
        <v>8278263</v>
      </c>
    </row>
    <row r="310" spans="1:17" ht="11.25">
      <c r="A310" s="93" t="s">
        <v>920</v>
      </c>
      <c r="B310" s="93" t="s">
        <v>921</v>
      </c>
      <c r="C310" s="93" t="s">
        <v>922</v>
      </c>
      <c r="D310" s="93" t="s">
        <v>1228</v>
      </c>
      <c r="E310" s="98" t="s">
        <v>941</v>
      </c>
      <c r="F310" s="98" t="s">
        <v>941</v>
      </c>
      <c r="G310" s="98" t="s">
        <v>941</v>
      </c>
      <c r="H310" s="98" t="s">
        <v>941</v>
      </c>
      <c r="I310" s="98" t="s">
        <v>941</v>
      </c>
      <c r="J310" s="98" t="s">
        <v>941</v>
      </c>
      <c r="K310" s="98" t="s">
        <v>941</v>
      </c>
      <c r="L310" s="98" t="s">
        <v>941</v>
      </c>
      <c r="M310" s="98" t="s">
        <v>941</v>
      </c>
      <c r="N310" s="98" t="s">
        <v>941</v>
      </c>
      <c r="O310" s="98" t="s">
        <v>941</v>
      </c>
      <c r="P310" s="94">
        <v>1664355</v>
      </c>
      <c r="Q310" s="94">
        <v>1691000</v>
      </c>
    </row>
    <row r="311" spans="1:17" ht="11.25">
      <c r="A311" s="93" t="s">
        <v>920</v>
      </c>
      <c r="B311" s="93" t="s">
        <v>921</v>
      </c>
      <c r="C311" s="93" t="s">
        <v>922</v>
      </c>
      <c r="D311" s="93" t="s">
        <v>1229</v>
      </c>
      <c r="E311" s="98" t="s">
        <v>941</v>
      </c>
      <c r="F311" s="98" t="s">
        <v>941</v>
      </c>
      <c r="G311" s="98" t="s">
        <v>941</v>
      </c>
      <c r="H311" s="98" t="s">
        <v>941</v>
      </c>
      <c r="I311" s="98" t="s">
        <v>941</v>
      </c>
      <c r="J311" s="98" t="s">
        <v>941</v>
      </c>
      <c r="K311" s="98" t="s">
        <v>941</v>
      </c>
      <c r="L311" s="98" t="s">
        <v>941</v>
      </c>
      <c r="M311" s="98" t="s">
        <v>941</v>
      </c>
      <c r="N311" s="98" t="s">
        <v>941</v>
      </c>
      <c r="O311" s="98" t="s">
        <v>941</v>
      </c>
      <c r="P311" s="94">
        <v>15453378</v>
      </c>
      <c r="Q311" s="94">
        <v>25697512</v>
      </c>
    </row>
    <row r="312" spans="1:17" ht="11.25">
      <c r="A312" s="93" t="s">
        <v>920</v>
      </c>
      <c r="B312" s="93" t="s">
        <v>921</v>
      </c>
      <c r="C312" s="93" t="s">
        <v>922</v>
      </c>
      <c r="D312" s="93" t="s">
        <v>1230</v>
      </c>
      <c r="E312" s="98" t="s">
        <v>941</v>
      </c>
      <c r="F312" s="98" t="s">
        <v>941</v>
      </c>
      <c r="G312" s="98" t="s">
        <v>941</v>
      </c>
      <c r="H312" s="98" t="s">
        <v>941</v>
      </c>
      <c r="I312" s="98" t="s">
        <v>941</v>
      </c>
      <c r="J312" s="98" t="s">
        <v>941</v>
      </c>
      <c r="K312" s="98" t="s">
        <v>941</v>
      </c>
      <c r="L312" s="98" t="s">
        <v>941</v>
      </c>
      <c r="M312" s="98" t="s">
        <v>941</v>
      </c>
      <c r="N312" s="98" t="s">
        <v>941</v>
      </c>
      <c r="O312" s="98" t="s">
        <v>941</v>
      </c>
      <c r="P312" s="94">
        <v>1975645</v>
      </c>
      <c r="Q312" s="94">
        <v>1406000</v>
      </c>
    </row>
    <row r="313" spans="1:17" ht="11.25">
      <c r="A313" s="93" t="s">
        <v>920</v>
      </c>
      <c r="B313" s="93" t="s">
        <v>921</v>
      </c>
      <c r="C313" s="93" t="s">
        <v>922</v>
      </c>
      <c r="D313" s="93" t="s">
        <v>1231</v>
      </c>
      <c r="E313" s="98" t="s">
        <v>941</v>
      </c>
      <c r="F313" s="98" t="s">
        <v>941</v>
      </c>
      <c r="G313" s="98" t="s">
        <v>941</v>
      </c>
      <c r="H313" s="98" t="s">
        <v>941</v>
      </c>
      <c r="I313" s="98" t="s">
        <v>941</v>
      </c>
      <c r="J313" s="98" t="s">
        <v>941</v>
      </c>
      <c r="K313" s="98" t="s">
        <v>941</v>
      </c>
      <c r="L313" s="98" t="s">
        <v>941</v>
      </c>
      <c r="M313" s="98" t="s">
        <v>941</v>
      </c>
      <c r="N313" s="98" t="s">
        <v>941</v>
      </c>
      <c r="O313" s="98" t="s">
        <v>941</v>
      </c>
      <c r="P313" s="94">
        <v>-596535</v>
      </c>
      <c r="Q313" s="94">
        <v>-143627</v>
      </c>
    </row>
    <row r="314" spans="1:17" ht="11.25">
      <c r="A314" s="93" t="s">
        <v>920</v>
      </c>
      <c r="B314" s="93" t="s">
        <v>921</v>
      </c>
      <c r="C314" s="93" t="s">
        <v>922</v>
      </c>
      <c r="D314" s="93" t="s">
        <v>1232</v>
      </c>
      <c r="E314" s="98" t="s">
        <v>941</v>
      </c>
      <c r="F314" s="98" t="s">
        <v>941</v>
      </c>
      <c r="G314" s="98" t="s">
        <v>941</v>
      </c>
      <c r="H314" s="98" t="s">
        <v>941</v>
      </c>
      <c r="I314" s="98" t="s">
        <v>941</v>
      </c>
      <c r="J314" s="98" t="s">
        <v>941</v>
      </c>
      <c r="K314" s="98" t="s">
        <v>941</v>
      </c>
      <c r="L314" s="98" t="s">
        <v>941</v>
      </c>
      <c r="M314" s="98" t="s">
        <v>941</v>
      </c>
      <c r="N314" s="98" t="s">
        <v>941</v>
      </c>
      <c r="O314" s="98" t="s">
        <v>941</v>
      </c>
      <c r="P314" s="94">
        <v>-791015</v>
      </c>
      <c r="Q314" s="94">
        <v>-806000</v>
      </c>
    </row>
    <row r="315" spans="1:17" ht="11.25">
      <c r="A315" s="93" t="s">
        <v>920</v>
      </c>
      <c r="B315" s="93" t="s">
        <v>921</v>
      </c>
      <c r="C315" s="93" t="s">
        <v>922</v>
      </c>
      <c r="D315" s="93" t="s">
        <v>1233</v>
      </c>
      <c r="E315" s="98" t="s">
        <v>941</v>
      </c>
      <c r="F315" s="98" t="s">
        <v>941</v>
      </c>
      <c r="G315" s="98" t="s">
        <v>941</v>
      </c>
      <c r="H315" s="98" t="s">
        <v>941</v>
      </c>
      <c r="I315" s="98" t="s">
        <v>941</v>
      </c>
      <c r="J315" s="98" t="s">
        <v>941</v>
      </c>
      <c r="K315" s="98" t="s">
        <v>941</v>
      </c>
      <c r="L315" s="98" t="s">
        <v>941</v>
      </c>
      <c r="M315" s="98" t="s">
        <v>941</v>
      </c>
      <c r="N315" s="98" t="s">
        <v>941</v>
      </c>
      <c r="O315" s="98" t="s">
        <v>941</v>
      </c>
      <c r="P315" s="94">
        <v>-3681320</v>
      </c>
      <c r="Q315" s="94">
        <v>-929029.89</v>
      </c>
    </row>
    <row r="316" spans="1:17" ht="11.25">
      <c r="A316" s="93" t="s">
        <v>920</v>
      </c>
      <c r="B316" s="93" t="s">
        <v>921</v>
      </c>
      <c r="C316" s="93" t="s">
        <v>922</v>
      </c>
      <c r="D316" s="93" t="s">
        <v>1234</v>
      </c>
      <c r="E316" s="98" t="s">
        <v>941</v>
      </c>
      <c r="F316" s="98" t="s">
        <v>941</v>
      </c>
      <c r="G316" s="98" t="s">
        <v>941</v>
      </c>
      <c r="H316" s="98" t="s">
        <v>941</v>
      </c>
      <c r="I316" s="98" t="s">
        <v>941</v>
      </c>
      <c r="J316" s="98" t="s">
        <v>941</v>
      </c>
      <c r="K316" s="98" t="s">
        <v>941</v>
      </c>
      <c r="L316" s="98" t="s">
        <v>941</v>
      </c>
      <c r="M316" s="98" t="s">
        <v>941</v>
      </c>
      <c r="N316" s="98" t="s">
        <v>941</v>
      </c>
      <c r="O316" s="98" t="s">
        <v>941</v>
      </c>
      <c r="P316" s="94">
        <v>-856985</v>
      </c>
      <c r="Q316" s="94">
        <v>-494000</v>
      </c>
    </row>
    <row r="317" spans="1:17" ht="11.25">
      <c r="A317" s="93" t="s">
        <v>920</v>
      </c>
      <c r="B317" s="93" t="s">
        <v>921</v>
      </c>
      <c r="C317" s="93" t="s">
        <v>922</v>
      </c>
      <c r="D317" s="93" t="s">
        <v>1235</v>
      </c>
      <c r="E317" s="98" t="s">
        <v>941</v>
      </c>
      <c r="F317" s="98" t="s">
        <v>941</v>
      </c>
      <c r="G317" s="98" t="s">
        <v>941</v>
      </c>
      <c r="H317" s="98" t="s">
        <v>941</v>
      </c>
      <c r="I317" s="98" t="s">
        <v>941</v>
      </c>
      <c r="J317" s="98" t="s">
        <v>941</v>
      </c>
      <c r="K317" s="98" t="s">
        <v>941</v>
      </c>
      <c r="L317" s="98" t="s">
        <v>941</v>
      </c>
      <c r="M317" s="98" t="s">
        <v>941</v>
      </c>
      <c r="N317" s="98" t="s">
        <v>941</v>
      </c>
      <c r="O317" s="98" t="s">
        <v>941</v>
      </c>
      <c r="P317" s="94">
        <v>11860.85</v>
      </c>
      <c r="Q317" s="94">
        <v>15704.65</v>
      </c>
    </row>
    <row r="318" spans="1:17" ht="11.25">
      <c r="A318" s="93" t="s">
        <v>920</v>
      </c>
      <c r="B318" s="93" t="s">
        <v>921</v>
      </c>
      <c r="C318" s="93" t="s">
        <v>922</v>
      </c>
      <c r="D318" s="93" t="s">
        <v>1236</v>
      </c>
      <c r="E318" s="98" t="s">
        <v>941</v>
      </c>
      <c r="F318" s="98" t="s">
        <v>941</v>
      </c>
      <c r="G318" s="98" t="s">
        <v>941</v>
      </c>
      <c r="H318" s="98" t="s">
        <v>941</v>
      </c>
      <c r="I318" s="98" t="s">
        <v>941</v>
      </c>
      <c r="J318" s="98" t="s">
        <v>941</v>
      </c>
      <c r="K318" s="94">
        <v>12154.46</v>
      </c>
      <c r="L318" s="94">
        <v>12154.46</v>
      </c>
      <c r="M318" s="94">
        <v>0</v>
      </c>
      <c r="N318" s="94">
        <v>-7940</v>
      </c>
      <c r="O318" s="94">
        <v>0</v>
      </c>
      <c r="P318" s="94">
        <v>0</v>
      </c>
      <c r="Q318" s="94">
        <v>0</v>
      </c>
    </row>
    <row r="319" spans="1:17" ht="11.25">
      <c r="A319" s="93" t="s">
        <v>920</v>
      </c>
      <c r="B319" s="93" t="s">
        <v>921</v>
      </c>
      <c r="C319" s="93" t="s">
        <v>922</v>
      </c>
      <c r="D319" s="93" t="s">
        <v>1237</v>
      </c>
      <c r="E319" s="98">
        <v>0</v>
      </c>
      <c r="F319" s="98">
        <v>0</v>
      </c>
      <c r="G319" s="94">
        <v>-0.12</v>
      </c>
      <c r="H319" s="94">
        <v>-0.12</v>
      </c>
      <c r="I319" s="94">
        <v>-0.12</v>
      </c>
      <c r="J319" s="94">
        <v>-0.12</v>
      </c>
      <c r="K319" s="94">
        <v>-0.12</v>
      </c>
      <c r="L319" s="94">
        <v>0</v>
      </c>
      <c r="M319" s="94">
        <v>0</v>
      </c>
      <c r="N319" s="94">
        <v>0</v>
      </c>
      <c r="O319" s="94">
        <v>0</v>
      </c>
      <c r="P319" s="94">
        <v>0</v>
      </c>
      <c r="Q319" s="94">
        <v>0</v>
      </c>
    </row>
    <row r="320" spans="1:17" ht="11.25">
      <c r="A320" s="93" t="s">
        <v>920</v>
      </c>
      <c r="B320" s="93" t="s">
        <v>921</v>
      </c>
      <c r="C320" s="93" t="s">
        <v>922</v>
      </c>
      <c r="D320" s="93" t="s">
        <v>1238</v>
      </c>
      <c r="E320" s="98">
        <v>-3851.98</v>
      </c>
      <c r="F320" s="98">
        <v>-3851.98</v>
      </c>
      <c r="G320" s="94">
        <v>-3901.86</v>
      </c>
      <c r="H320" s="94">
        <v>-3901.86</v>
      </c>
      <c r="I320" s="94">
        <v>453.94</v>
      </c>
      <c r="J320" s="94">
        <v>1235.94</v>
      </c>
      <c r="K320" s="94">
        <v>1232.94</v>
      </c>
      <c r="L320" s="94">
        <v>1057.29</v>
      </c>
      <c r="M320" s="94">
        <v>1057.29</v>
      </c>
      <c r="N320" s="94">
        <v>883.65</v>
      </c>
      <c r="O320" s="94">
        <v>883.65</v>
      </c>
      <c r="P320" s="94">
        <v>196.32</v>
      </c>
      <c r="Q320" s="94">
        <v>198.32</v>
      </c>
    </row>
    <row r="321" spans="1:17" ht="11.25">
      <c r="A321" s="93" t="s">
        <v>920</v>
      </c>
      <c r="B321" s="93" t="s">
        <v>921</v>
      </c>
      <c r="C321" s="93" t="s">
        <v>922</v>
      </c>
      <c r="D321" s="93" t="s">
        <v>1239</v>
      </c>
      <c r="E321" s="98">
        <v>381406939.41999996</v>
      </c>
      <c r="F321" s="98">
        <v>378791180.48999995</v>
      </c>
      <c r="G321" s="94">
        <v>375445714.96999997</v>
      </c>
      <c r="H321" s="94">
        <v>369056687.21999997</v>
      </c>
      <c r="I321" s="94">
        <v>367849232.84000003</v>
      </c>
      <c r="J321" s="94">
        <v>367870799.27000004</v>
      </c>
      <c r="K321" s="94">
        <v>360906634.62000006</v>
      </c>
      <c r="L321" s="94">
        <v>355437912.18000007</v>
      </c>
      <c r="M321" s="94">
        <v>355954432.7900001</v>
      </c>
      <c r="N321" s="94">
        <v>347242648.4700001</v>
      </c>
      <c r="O321" s="94">
        <v>336453655.56000006</v>
      </c>
      <c r="P321" s="94">
        <v>336481530.56000006</v>
      </c>
      <c r="Q321" s="94">
        <v>336578457.8500001</v>
      </c>
    </row>
    <row r="322" spans="1:17" ht="11.25">
      <c r="A322" s="93" t="s">
        <v>920</v>
      </c>
      <c r="B322" s="93" t="s">
        <v>921</v>
      </c>
      <c r="C322" s="93" t="s">
        <v>922</v>
      </c>
      <c r="D322" s="93" t="s">
        <v>1240</v>
      </c>
      <c r="E322" s="98">
        <v>293561404.89</v>
      </c>
      <c r="F322" s="98">
        <v>293561404.89</v>
      </c>
      <c r="G322" s="94">
        <v>293561404.89</v>
      </c>
      <c r="H322" s="94">
        <v>293561404.89</v>
      </c>
      <c r="I322" s="94">
        <v>293561404.89</v>
      </c>
      <c r="J322" s="94">
        <v>293561404.89</v>
      </c>
      <c r="K322" s="94">
        <v>293561404.89</v>
      </c>
      <c r="L322" s="94">
        <v>293561404.89</v>
      </c>
      <c r="M322" s="94">
        <v>293561404.89</v>
      </c>
      <c r="N322" s="94">
        <v>293561404.89</v>
      </c>
      <c r="O322" s="94">
        <v>293561404.89</v>
      </c>
      <c r="P322" s="94">
        <v>293561404.89</v>
      </c>
      <c r="Q322" s="94">
        <v>293561404.89</v>
      </c>
    </row>
    <row r="323" spans="1:17" ht="11.25">
      <c r="A323" s="93" t="s">
        <v>920</v>
      </c>
      <c r="B323" s="93" t="s">
        <v>921</v>
      </c>
      <c r="C323" s="93" t="s">
        <v>922</v>
      </c>
      <c r="D323" s="93" t="s">
        <v>1241</v>
      </c>
      <c r="E323" s="94">
        <v>637744.52</v>
      </c>
      <c r="F323" s="94">
        <v>690574.45</v>
      </c>
      <c r="G323" s="94">
        <v>739638.46</v>
      </c>
      <c r="H323" s="94">
        <v>898265.38</v>
      </c>
      <c r="I323" s="94">
        <v>908267.26</v>
      </c>
      <c r="J323" s="94">
        <v>1220391.83</v>
      </c>
      <c r="K323" s="94">
        <v>869039.28</v>
      </c>
      <c r="L323" s="94">
        <v>905615.28</v>
      </c>
      <c r="M323" s="94">
        <v>926167.17</v>
      </c>
      <c r="N323" s="94">
        <v>963801.17</v>
      </c>
      <c r="O323" s="94">
        <v>998841.17</v>
      </c>
      <c r="P323" s="94">
        <v>1022689.17</v>
      </c>
      <c r="Q323" s="94">
        <v>1051651.88</v>
      </c>
    </row>
    <row r="324" spans="1:17" ht="11.25">
      <c r="A324" s="93" t="s">
        <v>920</v>
      </c>
      <c r="B324" s="93" t="s">
        <v>921</v>
      </c>
      <c r="C324" s="93" t="s">
        <v>922</v>
      </c>
      <c r="D324" s="93" t="s">
        <v>1242</v>
      </c>
      <c r="E324" s="94">
        <v>91000</v>
      </c>
      <c r="F324" s="94">
        <v>91000</v>
      </c>
      <c r="G324" s="94">
        <v>91000</v>
      </c>
      <c r="H324" s="94">
        <v>121000</v>
      </c>
      <c r="I324" s="94">
        <v>121000</v>
      </c>
      <c r="J324" s="94">
        <v>121000</v>
      </c>
      <c r="K324" s="94">
        <v>378000</v>
      </c>
      <c r="L324" s="94">
        <v>378000</v>
      </c>
      <c r="M324" s="94">
        <v>378000</v>
      </c>
      <c r="N324" s="94">
        <v>538200</v>
      </c>
      <c r="O324" s="94">
        <v>538200</v>
      </c>
      <c r="P324" s="94">
        <v>538200</v>
      </c>
      <c r="Q324" s="94">
        <v>874600</v>
      </c>
    </row>
    <row r="325" spans="1:17" ht="11.25">
      <c r="A325" s="93" t="s">
        <v>920</v>
      </c>
      <c r="B325" s="93" t="s">
        <v>921</v>
      </c>
      <c r="C325" s="93" t="s">
        <v>922</v>
      </c>
      <c r="D325" s="93" t="s">
        <v>1243</v>
      </c>
      <c r="E325" s="94">
        <v>-350660.97</v>
      </c>
      <c r="F325" s="94">
        <v>-337326.99</v>
      </c>
      <c r="G325" s="94">
        <v>-323993.01</v>
      </c>
      <c r="H325" s="94">
        <v>-310659.03</v>
      </c>
      <c r="I325" s="94">
        <v>-297324.61</v>
      </c>
      <c r="J325" s="94">
        <v>-283990.19</v>
      </c>
      <c r="K325" s="94">
        <v>-270655.77</v>
      </c>
      <c r="L325" s="94">
        <v>-257321.35</v>
      </c>
      <c r="M325" s="94">
        <v>-243986.93</v>
      </c>
      <c r="N325" s="94">
        <v>-230652.51</v>
      </c>
      <c r="O325" s="94">
        <v>-217318.09</v>
      </c>
      <c r="P325" s="94">
        <v>-203983.67</v>
      </c>
      <c r="Q325" s="94">
        <v>-190649.25</v>
      </c>
    </row>
    <row r="326" spans="1:17" ht="11.25">
      <c r="A326" s="93" t="s">
        <v>920</v>
      </c>
      <c r="B326" s="93" t="s">
        <v>921</v>
      </c>
      <c r="C326" s="93" t="s">
        <v>922</v>
      </c>
      <c r="D326" s="93" t="s">
        <v>1244</v>
      </c>
      <c r="E326" s="94">
        <v>-318517.99</v>
      </c>
      <c r="F326" s="94">
        <v>-308140.24</v>
      </c>
      <c r="G326" s="94">
        <v>-298827.47</v>
      </c>
      <c r="H326" s="94">
        <v>-288449.72</v>
      </c>
      <c r="I326" s="94">
        <v>-278071.97</v>
      </c>
      <c r="J326" s="94">
        <v>-267694.22</v>
      </c>
      <c r="K326" s="94">
        <v>-257316.47</v>
      </c>
      <c r="L326" s="94">
        <v>-246938.72</v>
      </c>
      <c r="M326" s="94">
        <v>-236510.97</v>
      </c>
      <c r="N326" s="94">
        <v>-226133.22</v>
      </c>
      <c r="O326" s="94">
        <v>-215755.47</v>
      </c>
      <c r="P326" s="94">
        <v>-205377.72</v>
      </c>
      <c r="Q326" s="94">
        <v>-194999.97</v>
      </c>
    </row>
    <row r="327" spans="1:17" ht="11.25">
      <c r="A327" s="93" t="s">
        <v>920</v>
      </c>
      <c r="B327" s="93" t="s">
        <v>921</v>
      </c>
      <c r="C327" s="93" t="s">
        <v>922</v>
      </c>
      <c r="D327" s="93" t="s">
        <v>1245</v>
      </c>
      <c r="E327" s="94">
        <v>-293561404.89</v>
      </c>
      <c r="F327" s="94">
        <v>-293561404.89</v>
      </c>
      <c r="G327" s="94">
        <v>-293561404.89</v>
      </c>
      <c r="H327" s="94">
        <v>-293561404.89</v>
      </c>
      <c r="I327" s="94">
        <v>-293561404.89</v>
      </c>
      <c r="J327" s="94">
        <v>-293561404.89</v>
      </c>
      <c r="K327" s="94">
        <v>-293561404.89</v>
      </c>
      <c r="L327" s="94">
        <v>-293561404.89</v>
      </c>
      <c r="M327" s="94">
        <v>-293561404.89</v>
      </c>
      <c r="N327" s="94">
        <v>-293561404.89</v>
      </c>
      <c r="O327" s="94">
        <v>-293561404.89</v>
      </c>
      <c r="P327" s="94">
        <v>-293561404.89</v>
      </c>
      <c r="Q327" s="94">
        <v>-293561404.89</v>
      </c>
    </row>
    <row r="328" spans="1:17" ht="11.25">
      <c r="A328" s="93" t="s">
        <v>920</v>
      </c>
      <c r="B328" s="93" t="s">
        <v>921</v>
      </c>
      <c r="C328" s="93" t="s">
        <v>922</v>
      </c>
      <c r="D328" s="93" t="s">
        <v>1246</v>
      </c>
      <c r="E328" s="94">
        <v>1649863.59</v>
      </c>
      <c r="F328" s="94">
        <v>1649863.59</v>
      </c>
      <c r="G328" s="94">
        <v>1649863.59</v>
      </c>
      <c r="H328" s="94">
        <v>1649863.59</v>
      </c>
      <c r="I328" s="94">
        <v>1649863.59</v>
      </c>
      <c r="J328" s="94">
        <v>1649863.59</v>
      </c>
      <c r="K328" s="94">
        <v>1649863.59</v>
      </c>
      <c r="L328" s="94">
        <v>1649863.59</v>
      </c>
      <c r="M328" s="94">
        <v>1649863.59</v>
      </c>
      <c r="N328" s="94">
        <v>1649863.59</v>
      </c>
      <c r="O328" s="94">
        <v>1649863.59</v>
      </c>
      <c r="P328" s="94">
        <v>1649863.59</v>
      </c>
      <c r="Q328" s="94">
        <v>1649863.59</v>
      </c>
    </row>
    <row r="329" spans="1:17" ht="11.25">
      <c r="A329" s="93" t="s">
        <v>920</v>
      </c>
      <c r="B329" s="93" t="s">
        <v>921</v>
      </c>
      <c r="C329" s="93" t="s">
        <v>922</v>
      </c>
      <c r="D329" s="93" t="s">
        <v>1247</v>
      </c>
      <c r="E329" s="94">
        <v>781126.84</v>
      </c>
      <c r="F329" s="94">
        <v>853367.92</v>
      </c>
      <c r="G329" s="94">
        <v>1393.3299999998417</v>
      </c>
      <c r="H329" s="94">
        <v>524.6999999998417</v>
      </c>
      <c r="I329" s="94">
        <v>65172.29</v>
      </c>
      <c r="J329" s="94">
        <v>152950.78</v>
      </c>
      <c r="K329" s="94">
        <v>244281.63</v>
      </c>
      <c r="L329" s="94">
        <v>308129.56</v>
      </c>
      <c r="M329" s="94">
        <v>361230.85</v>
      </c>
      <c r="N329" s="94">
        <v>422940.9</v>
      </c>
      <c r="O329" s="94">
        <v>488235.42</v>
      </c>
      <c r="P329" s="94">
        <v>523887</v>
      </c>
      <c r="Q329" s="94">
        <v>582986.07</v>
      </c>
    </row>
    <row r="330" spans="1:17" ht="11.25">
      <c r="A330" s="93" t="s">
        <v>920</v>
      </c>
      <c r="B330" s="93" t="s">
        <v>921</v>
      </c>
      <c r="C330" s="93" t="s">
        <v>922</v>
      </c>
      <c r="D330" s="93" t="s">
        <v>1248</v>
      </c>
      <c r="E330" s="94">
        <v>44.66</v>
      </c>
      <c r="F330" s="94">
        <v>44.66</v>
      </c>
      <c r="G330" s="94">
        <v>44.66</v>
      </c>
      <c r="H330" s="94">
        <v>44.66</v>
      </c>
      <c r="I330" s="94">
        <v>44.66</v>
      </c>
      <c r="J330" s="94">
        <v>44.66</v>
      </c>
      <c r="K330" s="94">
        <v>44.66</v>
      </c>
      <c r="L330" s="94">
        <v>44.66</v>
      </c>
      <c r="M330" s="94">
        <v>44.66</v>
      </c>
      <c r="N330" s="94">
        <v>44.66</v>
      </c>
      <c r="O330" s="94">
        <v>44.66</v>
      </c>
      <c r="P330" s="94">
        <v>0</v>
      </c>
      <c r="Q330" s="94">
        <v>0</v>
      </c>
    </row>
    <row r="331" spans="1:17" ht="11.25">
      <c r="A331" s="93" t="s">
        <v>920</v>
      </c>
      <c r="B331" s="93" t="s">
        <v>921</v>
      </c>
      <c r="C331" s="93" t="s">
        <v>922</v>
      </c>
      <c r="D331" s="93" t="s">
        <v>1249</v>
      </c>
      <c r="E331" s="94">
        <v>217619927.33</v>
      </c>
      <c r="F331" s="94">
        <v>217619927.33</v>
      </c>
      <c r="G331" s="94">
        <v>217619927.33</v>
      </c>
      <c r="H331" s="94">
        <v>217589292.12</v>
      </c>
      <c r="I331" s="94">
        <v>242706073.4</v>
      </c>
      <c r="J331" s="94">
        <v>242706073.4</v>
      </c>
      <c r="K331" s="94">
        <v>242706073.4</v>
      </c>
      <c r="L331" s="94">
        <v>242706073.4</v>
      </c>
      <c r="M331" s="94">
        <v>242706073.4</v>
      </c>
      <c r="N331" s="94">
        <v>242706073.4</v>
      </c>
      <c r="O331" s="94">
        <v>242706073.4</v>
      </c>
      <c r="P331" s="94">
        <v>242706073.4</v>
      </c>
      <c r="Q331" s="94">
        <v>242706073.4</v>
      </c>
    </row>
    <row r="332" spans="1:17" ht="11.25">
      <c r="A332" s="93" t="s">
        <v>920</v>
      </c>
      <c r="B332" s="93" t="s">
        <v>921</v>
      </c>
      <c r="C332" s="93" t="s">
        <v>922</v>
      </c>
      <c r="D332" s="93" t="s">
        <v>1250</v>
      </c>
      <c r="E332" s="94">
        <v>-2562211.71</v>
      </c>
      <c r="F332" s="94">
        <v>-2562211.71</v>
      </c>
      <c r="G332" s="94">
        <v>-2562211.71</v>
      </c>
      <c r="H332" s="94">
        <v>-2562211.71</v>
      </c>
      <c r="I332" s="94">
        <v>-2562211.71</v>
      </c>
      <c r="J332" s="94">
        <v>-2562211.71</v>
      </c>
      <c r="K332" s="94">
        <v>-2562211.71</v>
      </c>
      <c r="L332" s="94">
        <v>-2562211.71</v>
      </c>
      <c r="M332" s="94">
        <v>-2562211.71</v>
      </c>
      <c r="N332" s="94">
        <v>-2562211.71</v>
      </c>
      <c r="O332" s="94">
        <v>-2562211.71</v>
      </c>
      <c r="P332" s="94">
        <v>-2562211.71</v>
      </c>
      <c r="Q332" s="94">
        <v>-2562211.71</v>
      </c>
    </row>
    <row r="333" spans="1:17" ht="11.25">
      <c r="A333" s="93" t="s">
        <v>920</v>
      </c>
      <c r="B333" s="93" t="s">
        <v>921</v>
      </c>
      <c r="C333" s="93" t="s">
        <v>922</v>
      </c>
      <c r="D333" s="93" t="s">
        <v>1251</v>
      </c>
      <c r="E333" s="94">
        <v>-8436924.76</v>
      </c>
      <c r="F333" s="94">
        <v>-8436924.76</v>
      </c>
      <c r="G333" s="94">
        <v>-8436924.76</v>
      </c>
      <c r="H333" s="94">
        <v>-8436924.76</v>
      </c>
      <c r="I333" s="94">
        <v>-8436924.76</v>
      </c>
      <c r="J333" s="94">
        <v>-8436924.76</v>
      </c>
      <c r="K333" s="94">
        <v>-8436924.76</v>
      </c>
      <c r="L333" s="94">
        <v>-8436924.76</v>
      </c>
      <c r="M333" s="94">
        <v>-8436924.76</v>
      </c>
      <c r="N333" s="94">
        <v>-8436924.76</v>
      </c>
      <c r="O333" s="94">
        <v>-8436924.76</v>
      </c>
      <c r="P333" s="94">
        <v>-8436924.76</v>
      </c>
      <c r="Q333" s="94">
        <v>-8436924.76</v>
      </c>
    </row>
    <row r="334" spans="1:17" ht="11.25">
      <c r="A334" s="93" t="s">
        <v>920</v>
      </c>
      <c r="B334" s="93" t="s">
        <v>921</v>
      </c>
      <c r="C334" s="93" t="s">
        <v>922</v>
      </c>
      <c r="D334" s="93" t="s">
        <v>1252</v>
      </c>
      <c r="E334" s="94">
        <v>-933350.75</v>
      </c>
      <c r="F334" s="94">
        <v>-933350.75</v>
      </c>
      <c r="G334" s="94">
        <v>-933350.75</v>
      </c>
      <c r="H334" s="94">
        <v>-933350.75</v>
      </c>
      <c r="I334" s="94">
        <v>-933350.75</v>
      </c>
      <c r="J334" s="94">
        <v>-933350.75</v>
      </c>
      <c r="K334" s="94">
        <v>-933350.75</v>
      </c>
      <c r="L334" s="94">
        <v>-933350.75</v>
      </c>
      <c r="M334" s="94">
        <v>-933350.75</v>
      </c>
      <c r="N334" s="94">
        <v>-933350.75</v>
      </c>
      <c r="O334" s="94">
        <v>-933350.75</v>
      </c>
      <c r="P334" s="94">
        <v>-933350.75</v>
      </c>
      <c r="Q334" s="94">
        <v>-933350.75</v>
      </c>
    </row>
    <row r="335" spans="1:17" ht="11.25">
      <c r="A335" s="93" t="s">
        <v>920</v>
      </c>
      <c r="B335" s="93" t="s">
        <v>921</v>
      </c>
      <c r="C335" s="93" t="s">
        <v>922</v>
      </c>
      <c r="D335" s="93" t="s">
        <v>1253</v>
      </c>
      <c r="E335" s="94">
        <v>4769225.43</v>
      </c>
      <c r="F335" s="94">
        <v>-3205970.61</v>
      </c>
      <c r="G335" s="94">
        <v>8373558.030000003</v>
      </c>
      <c r="H335" s="94">
        <v>25116781.28</v>
      </c>
      <c r="I335" s="94">
        <v>12704082.5</v>
      </c>
      <c r="J335" s="94">
        <v>27746234.5</v>
      </c>
      <c r="K335" s="94">
        <v>38398182.17</v>
      </c>
      <c r="L335" s="94">
        <v>34821457.77</v>
      </c>
      <c r="M335" s="94">
        <v>35209099.29000001</v>
      </c>
      <c r="N335" s="94">
        <v>31435079.820000008</v>
      </c>
      <c r="O335" s="94">
        <v>18865311.270000007</v>
      </c>
      <c r="P335" s="94">
        <v>16180614.630000006</v>
      </c>
      <c r="Q335" s="94">
        <v>16091285.460000006</v>
      </c>
    </row>
    <row r="336" spans="1:17" ht="11.25">
      <c r="A336" s="93" t="s">
        <v>920</v>
      </c>
      <c r="B336" s="93" t="s">
        <v>921</v>
      </c>
      <c r="C336" s="93" t="s">
        <v>922</v>
      </c>
      <c r="D336" s="93" t="s">
        <v>1254</v>
      </c>
      <c r="E336" s="94">
        <v>-1910950.5</v>
      </c>
      <c r="F336" s="94">
        <v>-1910950.5</v>
      </c>
      <c r="G336" s="94">
        <v>-1910950.5</v>
      </c>
      <c r="H336" s="94">
        <v>-2356201.5</v>
      </c>
      <c r="I336" s="94">
        <v>-2345576.5</v>
      </c>
      <c r="J336" s="94">
        <v>-2334951.5</v>
      </c>
      <c r="K336" s="94">
        <v>-2324326.5</v>
      </c>
      <c r="L336" s="94">
        <v>-2313701.5</v>
      </c>
      <c r="M336" s="94">
        <v>-2303076.5</v>
      </c>
      <c r="N336" s="94">
        <v>-2292451.5</v>
      </c>
      <c r="O336" s="94">
        <v>-2281826.5</v>
      </c>
      <c r="P336" s="94">
        <v>-2271201.5</v>
      </c>
      <c r="Q336" s="94">
        <v>-2260576.5</v>
      </c>
    </row>
    <row r="337" spans="1:17" ht="11.25">
      <c r="A337" s="93" t="s">
        <v>920</v>
      </c>
      <c r="B337" s="93" t="s">
        <v>921</v>
      </c>
      <c r="C337" s="93" t="s">
        <v>922</v>
      </c>
      <c r="D337" s="93" t="s">
        <v>1255</v>
      </c>
      <c r="E337" s="94">
        <v>-29500000</v>
      </c>
      <c r="F337" s="94">
        <v>-29500000</v>
      </c>
      <c r="G337" s="94">
        <v>-29500000</v>
      </c>
      <c r="H337" s="94">
        <v>-29500000</v>
      </c>
      <c r="I337" s="94">
        <v>-29500000</v>
      </c>
      <c r="J337" s="94">
        <v>-29500000</v>
      </c>
      <c r="K337" s="94">
        <v>-9500000</v>
      </c>
      <c r="L337" s="94">
        <v>-9500000</v>
      </c>
      <c r="M337" s="94">
        <v>0</v>
      </c>
      <c r="N337" s="94">
        <v>0</v>
      </c>
      <c r="O337" s="94">
        <v>-5000000</v>
      </c>
      <c r="P337" s="94">
        <v>-5000000</v>
      </c>
      <c r="Q337" s="94">
        <v>-5000000</v>
      </c>
    </row>
    <row r="338" spans="1:17" ht="11.25">
      <c r="A338" s="93" t="s">
        <v>920</v>
      </c>
      <c r="B338" s="93" t="s">
        <v>921</v>
      </c>
      <c r="C338" s="93" t="s">
        <v>922</v>
      </c>
      <c r="D338" s="93" t="s">
        <v>1256</v>
      </c>
      <c r="E338" s="94">
        <v>10000000</v>
      </c>
      <c r="F338" s="94">
        <v>10000000</v>
      </c>
      <c r="G338" s="94">
        <v>10000000</v>
      </c>
      <c r="H338" s="94">
        <v>10000000</v>
      </c>
      <c r="I338" s="94">
        <v>10000000</v>
      </c>
      <c r="J338" s="94">
        <v>10000000</v>
      </c>
      <c r="K338" s="94">
        <v>10000000</v>
      </c>
      <c r="L338" s="94">
        <v>10000000</v>
      </c>
      <c r="M338" s="94">
        <v>10000000</v>
      </c>
      <c r="N338" s="94">
        <v>10000000</v>
      </c>
      <c r="O338" s="94">
        <v>10000000</v>
      </c>
      <c r="P338" s="94">
        <v>10000000</v>
      </c>
      <c r="Q338" s="94">
        <v>10000000</v>
      </c>
    </row>
    <row r="339" spans="1:17" ht="11.25">
      <c r="A339" s="93" t="s">
        <v>920</v>
      </c>
      <c r="B339" s="93" t="s">
        <v>921</v>
      </c>
      <c r="C339" s="93" t="s">
        <v>922</v>
      </c>
      <c r="D339" s="93" t="s">
        <v>1257</v>
      </c>
      <c r="E339" s="94">
        <v>5000000</v>
      </c>
      <c r="F339" s="94">
        <v>5000000</v>
      </c>
      <c r="G339" s="94">
        <v>5000000</v>
      </c>
      <c r="H339" s="94">
        <v>5000000</v>
      </c>
      <c r="I339" s="94">
        <v>5000000</v>
      </c>
      <c r="J339" s="94">
        <v>5000000</v>
      </c>
      <c r="K339" s="94">
        <v>5000000</v>
      </c>
      <c r="L339" s="94">
        <v>5000000</v>
      </c>
      <c r="M339" s="94">
        <v>5000000</v>
      </c>
      <c r="N339" s="94">
        <v>5000000</v>
      </c>
      <c r="O339" s="94">
        <v>5000000</v>
      </c>
      <c r="P339" s="94">
        <v>5000000</v>
      </c>
      <c r="Q339" s="94">
        <v>5000000</v>
      </c>
    </row>
    <row r="340" spans="1:17" ht="11.25">
      <c r="A340" s="93" t="s">
        <v>920</v>
      </c>
      <c r="B340" s="93" t="s">
        <v>921</v>
      </c>
      <c r="C340" s="93" t="s">
        <v>922</v>
      </c>
      <c r="D340" s="93" t="s">
        <v>1258</v>
      </c>
      <c r="E340" s="94">
        <v>10000000</v>
      </c>
      <c r="F340" s="94">
        <v>10000000</v>
      </c>
      <c r="G340" s="94">
        <v>10000000</v>
      </c>
      <c r="H340" s="94">
        <v>10000000</v>
      </c>
      <c r="I340" s="94">
        <v>10000000</v>
      </c>
      <c r="J340" s="94">
        <v>10000000</v>
      </c>
      <c r="K340" s="94">
        <v>10000000</v>
      </c>
      <c r="L340" s="94">
        <v>10000000</v>
      </c>
      <c r="M340" s="94">
        <v>10000000</v>
      </c>
      <c r="N340" s="94">
        <v>10000000</v>
      </c>
      <c r="O340" s="94">
        <v>10000000</v>
      </c>
      <c r="P340" s="94">
        <v>10000000</v>
      </c>
      <c r="Q340" s="94">
        <v>10000000</v>
      </c>
    </row>
    <row r="341" spans="1:17" ht="11.25">
      <c r="A341" s="93" t="s">
        <v>920</v>
      </c>
      <c r="B341" s="93" t="s">
        <v>921</v>
      </c>
      <c r="C341" s="93" t="s">
        <v>922</v>
      </c>
      <c r="D341" s="93" t="s">
        <v>1259</v>
      </c>
      <c r="E341" s="94">
        <v>10000000</v>
      </c>
      <c r="F341" s="94">
        <v>10000000</v>
      </c>
      <c r="G341" s="94">
        <v>10000000</v>
      </c>
      <c r="H341" s="94">
        <v>10000000</v>
      </c>
      <c r="I341" s="94">
        <v>10000000</v>
      </c>
      <c r="J341" s="94">
        <v>10000000</v>
      </c>
      <c r="K341" s="94">
        <v>10000000</v>
      </c>
      <c r="L341" s="94">
        <v>10000000</v>
      </c>
      <c r="M341" s="94">
        <v>10000000</v>
      </c>
      <c r="N341" s="94">
        <v>10000000</v>
      </c>
      <c r="O341" s="94">
        <v>10000000</v>
      </c>
      <c r="P341" s="94">
        <v>10000000</v>
      </c>
      <c r="Q341" s="94">
        <v>10000000</v>
      </c>
    </row>
    <row r="342" spans="1:17" ht="11.25">
      <c r="A342" s="93" t="s">
        <v>920</v>
      </c>
      <c r="B342" s="93" t="s">
        <v>921</v>
      </c>
      <c r="C342" s="93" t="s">
        <v>922</v>
      </c>
      <c r="D342" s="93" t="s">
        <v>1260</v>
      </c>
      <c r="E342" s="94">
        <v>10000000</v>
      </c>
      <c r="F342" s="94">
        <v>10000000</v>
      </c>
      <c r="G342" s="94">
        <v>10000000</v>
      </c>
      <c r="H342" s="94">
        <v>10000000</v>
      </c>
      <c r="I342" s="94">
        <v>10000000</v>
      </c>
      <c r="J342" s="94">
        <v>10000000</v>
      </c>
      <c r="K342" s="94">
        <v>10000000</v>
      </c>
      <c r="L342" s="94">
        <v>10000000</v>
      </c>
      <c r="M342" s="94">
        <v>10000000</v>
      </c>
      <c r="N342" s="94">
        <v>10000000</v>
      </c>
      <c r="O342" s="94">
        <v>10000000</v>
      </c>
      <c r="P342" s="94">
        <v>10000000</v>
      </c>
      <c r="Q342" s="94">
        <v>10000000</v>
      </c>
    </row>
    <row r="343" spans="1:17" ht="11.25">
      <c r="A343" s="93" t="s">
        <v>920</v>
      </c>
      <c r="B343" s="93" t="s">
        <v>921</v>
      </c>
      <c r="C343" s="93" t="s">
        <v>922</v>
      </c>
      <c r="D343" s="93" t="s">
        <v>1261</v>
      </c>
      <c r="E343" s="94">
        <v>20000000</v>
      </c>
      <c r="F343" s="94">
        <v>20000000</v>
      </c>
      <c r="G343" s="94">
        <v>20000000</v>
      </c>
      <c r="H343" s="94">
        <v>20000000</v>
      </c>
      <c r="I343" s="94">
        <v>20000000</v>
      </c>
      <c r="J343" s="94">
        <v>20000000</v>
      </c>
      <c r="K343" s="94">
        <v>20000000</v>
      </c>
      <c r="L343" s="94">
        <v>20000000</v>
      </c>
      <c r="M343" s="94">
        <v>20000000</v>
      </c>
      <c r="N343" s="94">
        <v>20000000</v>
      </c>
      <c r="O343" s="94">
        <v>20000000</v>
      </c>
      <c r="P343" s="94">
        <v>20000000</v>
      </c>
      <c r="Q343" s="94">
        <v>20000000</v>
      </c>
    </row>
    <row r="344" spans="1:17" ht="11.25">
      <c r="A344" s="93" t="s">
        <v>920</v>
      </c>
      <c r="B344" s="93" t="s">
        <v>921</v>
      </c>
      <c r="C344" s="93" t="s">
        <v>922</v>
      </c>
      <c r="D344" s="93" t="s">
        <v>1262</v>
      </c>
      <c r="E344" s="94">
        <v>20000000</v>
      </c>
      <c r="F344" s="94">
        <v>20000000</v>
      </c>
      <c r="G344" s="94">
        <v>20000000</v>
      </c>
      <c r="H344" s="94">
        <v>20000000</v>
      </c>
      <c r="I344" s="94">
        <v>20000000</v>
      </c>
      <c r="J344" s="94">
        <v>20000000</v>
      </c>
      <c r="K344" s="94">
        <v>20000000</v>
      </c>
      <c r="L344" s="94">
        <v>20000000</v>
      </c>
      <c r="M344" s="94">
        <v>20000000</v>
      </c>
      <c r="N344" s="94">
        <v>20000000</v>
      </c>
      <c r="O344" s="94">
        <v>20000000</v>
      </c>
      <c r="P344" s="94">
        <v>20000000</v>
      </c>
      <c r="Q344" s="94">
        <v>20000000</v>
      </c>
    </row>
    <row r="345" spans="1:17" ht="11.25">
      <c r="A345" s="93" t="s">
        <v>920</v>
      </c>
      <c r="B345" s="93" t="s">
        <v>921</v>
      </c>
      <c r="C345" s="93" t="s">
        <v>922</v>
      </c>
      <c r="D345" s="93" t="s">
        <v>1263</v>
      </c>
      <c r="E345" s="94">
        <v>9500000</v>
      </c>
      <c r="F345" s="94">
        <v>9500000</v>
      </c>
      <c r="G345" s="94">
        <v>9500000</v>
      </c>
      <c r="H345" s="94">
        <v>9500000</v>
      </c>
      <c r="I345" s="94">
        <v>9500000</v>
      </c>
      <c r="J345" s="94">
        <v>9500000</v>
      </c>
      <c r="K345" s="94">
        <v>9500000</v>
      </c>
      <c r="L345" s="94">
        <v>9500000</v>
      </c>
      <c r="M345" s="94">
        <v>0</v>
      </c>
      <c r="N345" s="94">
        <v>0</v>
      </c>
      <c r="O345" s="94">
        <v>0</v>
      </c>
      <c r="P345" s="94">
        <v>0</v>
      </c>
      <c r="Q345" s="94">
        <v>0</v>
      </c>
    </row>
    <row r="346" spans="1:17" ht="11.25">
      <c r="A346" s="93" t="s">
        <v>920</v>
      </c>
      <c r="B346" s="93" t="s">
        <v>921</v>
      </c>
      <c r="C346" s="93" t="s">
        <v>922</v>
      </c>
      <c r="D346" s="93" t="s">
        <v>1264</v>
      </c>
      <c r="E346" s="94">
        <v>40000000</v>
      </c>
      <c r="F346" s="94">
        <v>40000000</v>
      </c>
      <c r="G346" s="94">
        <v>40000000</v>
      </c>
      <c r="H346" s="94">
        <v>40000000</v>
      </c>
      <c r="I346" s="94">
        <v>40000000</v>
      </c>
      <c r="J346" s="94">
        <v>40000000</v>
      </c>
      <c r="K346" s="94">
        <v>40000000</v>
      </c>
      <c r="L346" s="94">
        <v>40000000</v>
      </c>
      <c r="M346" s="94">
        <v>40000000</v>
      </c>
      <c r="N346" s="94">
        <v>40000000</v>
      </c>
      <c r="O346" s="94">
        <v>40000000</v>
      </c>
      <c r="P346" s="94">
        <v>40000000</v>
      </c>
      <c r="Q346" s="94">
        <v>40000000</v>
      </c>
    </row>
    <row r="347" spans="1:17" ht="11.25">
      <c r="A347" s="93" t="s">
        <v>920</v>
      </c>
      <c r="B347" s="93" t="s">
        <v>921</v>
      </c>
      <c r="C347" s="93" t="s">
        <v>922</v>
      </c>
      <c r="D347" s="93" t="s">
        <v>1265</v>
      </c>
      <c r="E347" s="94">
        <v>20000000</v>
      </c>
      <c r="F347" s="94">
        <v>20000000</v>
      </c>
      <c r="G347" s="94">
        <v>20000000</v>
      </c>
      <c r="H347" s="94">
        <v>20000000</v>
      </c>
      <c r="I347" s="94">
        <v>20000000</v>
      </c>
      <c r="J347" s="94">
        <v>20000000</v>
      </c>
      <c r="K347" s="94">
        <v>20000000</v>
      </c>
      <c r="L347" s="94">
        <v>20000000</v>
      </c>
      <c r="M347" s="94">
        <v>20000000</v>
      </c>
      <c r="N347" s="94">
        <v>20000000</v>
      </c>
      <c r="O347" s="94">
        <v>20000000</v>
      </c>
      <c r="P347" s="94">
        <v>20000000</v>
      </c>
      <c r="Q347" s="94">
        <v>20000000</v>
      </c>
    </row>
    <row r="348" spans="1:17" ht="11.25">
      <c r="A348" s="93" t="s">
        <v>920</v>
      </c>
      <c r="B348" s="93" t="s">
        <v>921</v>
      </c>
      <c r="C348" s="93" t="s">
        <v>922</v>
      </c>
      <c r="D348" s="93" t="s">
        <v>1266</v>
      </c>
      <c r="E348" s="94">
        <v>22000000</v>
      </c>
      <c r="F348" s="94">
        <v>22000000</v>
      </c>
      <c r="G348" s="94">
        <v>22000000</v>
      </c>
      <c r="H348" s="94">
        <v>22000000</v>
      </c>
      <c r="I348" s="94">
        <v>22000000</v>
      </c>
      <c r="J348" s="94">
        <v>22000000</v>
      </c>
      <c r="K348" s="94">
        <v>22000000</v>
      </c>
      <c r="L348" s="94">
        <v>22000000</v>
      </c>
      <c r="M348" s="94">
        <v>22000000</v>
      </c>
      <c r="N348" s="94">
        <v>22000000</v>
      </c>
      <c r="O348" s="94">
        <v>22000000</v>
      </c>
      <c r="P348" s="94">
        <v>22000000</v>
      </c>
      <c r="Q348" s="94">
        <v>22000000</v>
      </c>
    </row>
    <row r="349" spans="1:17" ht="11.25">
      <c r="A349" s="93" t="s">
        <v>920</v>
      </c>
      <c r="B349" s="93" t="s">
        <v>921</v>
      </c>
      <c r="C349" s="93" t="s">
        <v>922</v>
      </c>
      <c r="D349" s="93" t="s">
        <v>1267</v>
      </c>
      <c r="E349" s="94">
        <v>10000000</v>
      </c>
      <c r="F349" s="94">
        <v>10000000</v>
      </c>
      <c r="G349" s="94">
        <v>10000000</v>
      </c>
      <c r="H349" s="94">
        <v>10000000</v>
      </c>
      <c r="I349" s="94">
        <v>10000000</v>
      </c>
      <c r="J349" s="94">
        <v>10000000</v>
      </c>
      <c r="K349" s="94">
        <v>10000000</v>
      </c>
      <c r="L349" s="94">
        <v>10000000</v>
      </c>
      <c r="M349" s="94">
        <v>10000000</v>
      </c>
      <c r="N349" s="94">
        <v>10000000</v>
      </c>
      <c r="O349" s="94">
        <v>10000000</v>
      </c>
      <c r="P349" s="94">
        <v>10000000</v>
      </c>
      <c r="Q349" s="94">
        <v>10000000</v>
      </c>
    </row>
    <row r="350" spans="1:17" ht="11.25">
      <c r="A350" s="93" t="s">
        <v>920</v>
      </c>
      <c r="B350" s="93" t="s">
        <v>921</v>
      </c>
      <c r="C350" s="93" t="s">
        <v>922</v>
      </c>
      <c r="D350" s="93" t="s">
        <v>1268</v>
      </c>
      <c r="E350" s="94">
        <v>20000000</v>
      </c>
      <c r="F350" s="94">
        <v>20000000</v>
      </c>
      <c r="G350" s="94">
        <v>20000000</v>
      </c>
      <c r="H350" s="94">
        <v>20000000</v>
      </c>
      <c r="I350" s="94">
        <v>20000000</v>
      </c>
      <c r="J350" s="94">
        <v>20000000</v>
      </c>
      <c r="K350" s="94">
        <v>20000000</v>
      </c>
      <c r="L350" s="94">
        <v>20000000</v>
      </c>
      <c r="M350" s="94">
        <v>20000000</v>
      </c>
      <c r="N350" s="94">
        <v>20000000</v>
      </c>
      <c r="O350" s="94">
        <v>20000000</v>
      </c>
      <c r="P350" s="94">
        <v>20000000</v>
      </c>
      <c r="Q350" s="94">
        <v>20000000</v>
      </c>
    </row>
    <row r="351" spans="1:17" ht="11.25">
      <c r="A351" s="93" t="s">
        <v>920</v>
      </c>
      <c r="B351" s="93" t="s">
        <v>921</v>
      </c>
      <c r="C351" s="93" t="s">
        <v>922</v>
      </c>
      <c r="D351" s="93" t="s">
        <v>1269</v>
      </c>
      <c r="E351" s="94">
        <v>20000000</v>
      </c>
      <c r="F351" s="94">
        <v>20000000</v>
      </c>
      <c r="G351" s="94">
        <v>20000000</v>
      </c>
      <c r="H351" s="94">
        <v>20000000</v>
      </c>
      <c r="I351" s="94">
        <v>20000000</v>
      </c>
      <c r="J351" s="94">
        <v>20000000</v>
      </c>
      <c r="K351" s="94">
        <v>20000000</v>
      </c>
      <c r="L351" s="94">
        <v>20000000</v>
      </c>
      <c r="M351" s="94">
        <v>20000000</v>
      </c>
      <c r="N351" s="94">
        <v>20000000</v>
      </c>
      <c r="O351" s="94">
        <v>20000000</v>
      </c>
      <c r="P351" s="94">
        <v>20000000</v>
      </c>
      <c r="Q351" s="94">
        <v>20000000</v>
      </c>
    </row>
    <row r="352" spans="1:17" ht="11.25">
      <c r="A352" s="93" t="s">
        <v>920</v>
      </c>
      <c r="B352" s="93" t="s">
        <v>921</v>
      </c>
      <c r="C352" s="93" t="s">
        <v>922</v>
      </c>
      <c r="D352" s="93" t="s">
        <v>1270</v>
      </c>
      <c r="E352" s="94">
        <v>10000000</v>
      </c>
      <c r="F352" s="94">
        <v>10000000</v>
      </c>
      <c r="G352" s="94">
        <v>10000000</v>
      </c>
      <c r="H352" s="94">
        <v>10000000</v>
      </c>
      <c r="I352" s="94">
        <v>10000000</v>
      </c>
      <c r="J352" s="94">
        <v>10000000</v>
      </c>
      <c r="K352" s="94">
        <v>10000000</v>
      </c>
      <c r="L352" s="94">
        <v>10000000</v>
      </c>
      <c r="M352" s="94">
        <v>10000000</v>
      </c>
      <c r="N352" s="94">
        <v>10000000</v>
      </c>
      <c r="O352" s="94">
        <v>10000000</v>
      </c>
      <c r="P352" s="94">
        <v>10000000</v>
      </c>
      <c r="Q352" s="94">
        <v>10000000</v>
      </c>
    </row>
    <row r="353" spans="1:17" ht="11.25">
      <c r="A353" s="93" t="s">
        <v>920</v>
      </c>
      <c r="B353" s="93" t="s">
        <v>921</v>
      </c>
      <c r="C353" s="93" t="s">
        <v>922</v>
      </c>
      <c r="D353" s="93" t="s">
        <v>1271</v>
      </c>
      <c r="E353" s="94">
        <v>20000000</v>
      </c>
      <c r="F353" s="94">
        <v>20000000</v>
      </c>
      <c r="G353" s="94">
        <v>20000000</v>
      </c>
      <c r="H353" s="94">
        <v>20000000</v>
      </c>
      <c r="I353" s="94">
        <v>20000000</v>
      </c>
      <c r="J353" s="94">
        <v>20000000</v>
      </c>
      <c r="K353" s="94">
        <v>20000000</v>
      </c>
      <c r="L353" s="94">
        <v>20000000</v>
      </c>
      <c r="M353" s="94">
        <v>20000000</v>
      </c>
      <c r="N353" s="94">
        <v>20000000</v>
      </c>
      <c r="O353" s="94">
        <v>20000000</v>
      </c>
      <c r="P353" s="94">
        <v>20000000</v>
      </c>
      <c r="Q353" s="94">
        <v>20000000</v>
      </c>
    </row>
    <row r="354" spans="1:17" ht="11.25">
      <c r="A354" s="93" t="s">
        <v>920</v>
      </c>
      <c r="B354" s="93" t="s">
        <v>921</v>
      </c>
      <c r="C354" s="93" t="s">
        <v>922</v>
      </c>
      <c r="D354" s="93" t="s">
        <v>1272</v>
      </c>
      <c r="E354" s="94">
        <v>25000000</v>
      </c>
      <c r="F354" s="94">
        <v>25000000</v>
      </c>
      <c r="G354" s="94">
        <v>25000000</v>
      </c>
      <c r="H354" s="94">
        <v>25000000</v>
      </c>
      <c r="I354" s="94">
        <v>25000000</v>
      </c>
      <c r="J354" s="94">
        <v>25000000</v>
      </c>
      <c r="K354" s="94">
        <v>25000000</v>
      </c>
      <c r="L354" s="94">
        <v>25000000</v>
      </c>
      <c r="M354" s="94">
        <v>25000000</v>
      </c>
      <c r="N354" s="94">
        <v>25000000</v>
      </c>
      <c r="O354" s="94">
        <v>25000000</v>
      </c>
      <c r="P354" s="94">
        <v>25000000</v>
      </c>
      <c r="Q354" s="94">
        <v>25000000</v>
      </c>
    </row>
    <row r="355" spans="1:17" ht="11.25">
      <c r="A355" s="93" t="s">
        <v>920</v>
      </c>
      <c r="B355" s="93" t="s">
        <v>921</v>
      </c>
      <c r="C355" s="93" t="s">
        <v>922</v>
      </c>
      <c r="D355" s="93" t="s">
        <v>1273</v>
      </c>
      <c r="E355" s="94">
        <v>10000000</v>
      </c>
      <c r="F355" s="94">
        <v>10000000</v>
      </c>
      <c r="G355" s="94">
        <v>10000000</v>
      </c>
      <c r="H355" s="94">
        <v>10000000</v>
      </c>
      <c r="I355" s="94">
        <v>10000000</v>
      </c>
      <c r="J355" s="94">
        <v>10000000</v>
      </c>
      <c r="K355" s="94">
        <v>10000000</v>
      </c>
      <c r="L355" s="94">
        <v>10000000</v>
      </c>
      <c r="M355" s="94">
        <v>10000000</v>
      </c>
      <c r="N355" s="94">
        <v>10000000</v>
      </c>
      <c r="O355" s="94">
        <v>10000000</v>
      </c>
      <c r="P355" s="94">
        <v>10000000</v>
      </c>
      <c r="Q355" s="94">
        <v>10000000</v>
      </c>
    </row>
    <row r="356" spans="1:17" ht="11.25">
      <c r="A356" s="93" t="s">
        <v>920</v>
      </c>
      <c r="B356" s="93" t="s">
        <v>921</v>
      </c>
      <c r="C356" s="93" t="s">
        <v>922</v>
      </c>
      <c r="D356" s="93" t="s">
        <v>1274</v>
      </c>
      <c r="E356" s="94">
        <v>20000000</v>
      </c>
      <c r="F356" s="94">
        <v>20000000</v>
      </c>
      <c r="G356" s="94">
        <v>20000000</v>
      </c>
      <c r="H356" s="94">
        <v>20000000</v>
      </c>
      <c r="I356" s="94">
        <v>20000000</v>
      </c>
      <c r="J356" s="94">
        <v>20000000</v>
      </c>
      <c r="K356" s="94">
        <v>0</v>
      </c>
      <c r="L356" s="94">
        <v>0</v>
      </c>
      <c r="M356" s="94">
        <v>0</v>
      </c>
      <c r="N356" s="94">
        <v>0</v>
      </c>
      <c r="O356" s="94">
        <v>0</v>
      </c>
      <c r="P356" s="94">
        <v>0</v>
      </c>
      <c r="Q356" s="94">
        <v>0</v>
      </c>
    </row>
    <row r="357" spans="1:17" ht="11.25">
      <c r="A357" s="93" t="s">
        <v>920</v>
      </c>
      <c r="B357" s="93" t="s">
        <v>921</v>
      </c>
      <c r="C357" s="93" t="s">
        <v>922</v>
      </c>
      <c r="D357" s="93" t="s">
        <v>1275</v>
      </c>
      <c r="E357" s="94">
        <v>40000000</v>
      </c>
      <c r="F357" s="94">
        <v>40000000</v>
      </c>
      <c r="G357" s="94">
        <v>40000000</v>
      </c>
      <c r="H357" s="94">
        <v>40000000</v>
      </c>
      <c r="I357" s="94">
        <v>40000000</v>
      </c>
      <c r="J357" s="94">
        <v>40000000</v>
      </c>
      <c r="K357" s="94">
        <v>40000000</v>
      </c>
      <c r="L357" s="94">
        <v>40000000</v>
      </c>
      <c r="M357" s="94">
        <v>40000000</v>
      </c>
      <c r="N357" s="94">
        <v>40000000</v>
      </c>
      <c r="O357" s="94">
        <v>40000000</v>
      </c>
      <c r="P357" s="94">
        <v>40000000</v>
      </c>
      <c r="Q357" s="94">
        <v>40000000</v>
      </c>
    </row>
    <row r="358" spans="1:17" ht="11.25">
      <c r="A358" s="93" t="s">
        <v>920</v>
      </c>
      <c r="B358" s="93" t="s">
        <v>921</v>
      </c>
      <c r="C358" s="93" t="s">
        <v>922</v>
      </c>
      <c r="D358" s="93" t="s">
        <v>1276</v>
      </c>
      <c r="E358" s="94">
        <v>30000000</v>
      </c>
      <c r="F358" s="94">
        <v>30000000</v>
      </c>
      <c r="G358" s="94">
        <v>30000000</v>
      </c>
      <c r="H358" s="94">
        <v>30000000</v>
      </c>
      <c r="I358" s="94">
        <v>30000000</v>
      </c>
      <c r="J358" s="94">
        <v>30000000</v>
      </c>
      <c r="K358" s="94">
        <v>30000000</v>
      </c>
      <c r="L358" s="94">
        <v>30000000</v>
      </c>
      <c r="M358" s="94">
        <v>30000000</v>
      </c>
      <c r="N358" s="94">
        <v>30000000</v>
      </c>
      <c r="O358" s="94">
        <v>30000000</v>
      </c>
      <c r="P358" s="94">
        <v>30000000</v>
      </c>
      <c r="Q358" s="94">
        <v>30000000</v>
      </c>
    </row>
    <row r="359" spans="1:17" ht="11.25">
      <c r="A359" s="93" t="s">
        <v>920</v>
      </c>
      <c r="B359" s="93" t="s">
        <v>921</v>
      </c>
      <c r="C359" s="93" t="s">
        <v>922</v>
      </c>
      <c r="D359" s="93" t="s">
        <v>1277</v>
      </c>
      <c r="E359" s="94">
        <v>40000000</v>
      </c>
      <c r="F359" s="94">
        <v>40000000</v>
      </c>
      <c r="G359" s="94">
        <v>40000000</v>
      </c>
      <c r="H359" s="94">
        <v>40000000</v>
      </c>
      <c r="I359" s="94">
        <v>40000000</v>
      </c>
      <c r="J359" s="94">
        <v>40000000</v>
      </c>
      <c r="K359" s="94">
        <v>40000000</v>
      </c>
      <c r="L359" s="94">
        <v>40000000</v>
      </c>
      <c r="M359" s="94">
        <v>40000000</v>
      </c>
      <c r="N359" s="94">
        <v>40000000</v>
      </c>
      <c r="O359" s="94">
        <v>40000000</v>
      </c>
      <c r="P359" s="94">
        <v>40000000</v>
      </c>
      <c r="Q359" s="94">
        <v>40000000</v>
      </c>
    </row>
    <row r="360" spans="1:17" ht="11.25">
      <c r="A360" s="93" t="s">
        <v>920</v>
      </c>
      <c r="B360" s="93" t="s">
        <v>921</v>
      </c>
      <c r="C360" s="93" t="s">
        <v>922</v>
      </c>
      <c r="D360" s="93" t="s">
        <v>1278</v>
      </c>
      <c r="E360" s="94">
        <v>40000000</v>
      </c>
      <c r="F360" s="94">
        <v>40000000</v>
      </c>
      <c r="G360" s="94">
        <v>40000000</v>
      </c>
      <c r="H360" s="94">
        <v>40000000</v>
      </c>
      <c r="I360" s="94">
        <v>40000000</v>
      </c>
      <c r="J360" s="94">
        <v>40000000</v>
      </c>
      <c r="K360" s="94">
        <v>40000000</v>
      </c>
      <c r="L360" s="94">
        <v>40000000</v>
      </c>
      <c r="M360" s="94">
        <v>40000000</v>
      </c>
      <c r="N360" s="94">
        <v>40000000</v>
      </c>
      <c r="O360" s="94">
        <v>40000000</v>
      </c>
      <c r="P360" s="94">
        <v>40000000</v>
      </c>
      <c r="Q360" s="94">
        <v>40000000</v>
      </c>
    </row>
    <row r="361" spans="1:17" ht="11.25">
      <c r="A361" s="93" t="s">
        <v>920</v>
      </c>
      <c r="B361" s="93" t="s">
        <v>921</v>
      </c>
      <c r="C361" s="93" t="s">
        <v>922</v>
      </c>
      <c r="D361" s="93" t="s">
        <v>1279</v>
      </c>
      <c r="E361" s="94">
        <v>10000000</v>
      </c>
      <c r="F361" s="94">
        <v>10000000</v>
      </c>
      <c r="G361" s="94">
        <v>10000000</v>
      </c>
      <c r="H361" s="94">
        <v>10000000</v>
      </c>
      <c r="I361" s="94">
        <v>10000000</v>
      </c>
      <c r="J361" s="94">
        <v>10000000</v>
      </c>
      <c r="K361" s="94">
        <v>10000000</v>
      </c>
      <c r="L361" s="94">
        <v>10000000</v>
      </c>
      <c r="M361" s="94">
        <v>10000000</v>
      </c>
      <c r="N361" s="94">
        <v>10000000</v>
      </c>
      <c r="O361" s="94">
        <v>10000000</v>
      </c>
      <c r="P361" s="94">
        <v>10000000</v>
      </c>
      <c r="Q361" s="94">
        <v>10000000</v>
      </c>
    </row>
    <row r="362" spans="1:17" ht="11.25">
      <c r="A362" s="93" t="s">
        <v>920</v>
      </c>
      <c r="B362" s="93" t="s">
        <v>921</v>
      </c>
      <c r="C362" s="93" t="s">
        <v>922</v>
      </c>
      <c r="D362" s="93" t="s">
        <v>1280</v>
      </c>
      <c r="E362" s="94">
        <v>40000000</v>
      </c>
      <c r="F362" s="94">
        <v>40000000</v>
      </c>
      <c r="G362" s="94">
        <v>40000000</v>
      </c>
      <c r="H362" s="94">
        <v>40000000</v>
      </c>
      <c r="I362" s="94">
        <v>40000000</v>
      </c>
      <c r="J362" s="94">
        <v>40000000</v>
      </c>
      <c r="K362" s="94">
        <v>40000000</v>
      </c>
      <c r="L362" s="94">
        <v>40000000</v>
      </c>
      <c r="M362" s="94">
        <v>40000000</v>
      </c>
      <c r="N362" s="94">
        <v>40000000</v>
      </c>
      <c r="O362" s="94">
        <v>40000000</v>
      </c>
      <c r="P362" s="94">
        <v>40000000</v>
      </c>
      <c r="Q362" s="94">
        <v>40000000</v>
      </c>
    </row>
    <row r="363" spans="1:17" ht="11.25">
      <c r="A363" s="93" t="s">
        <v>920</v>
      </c>
      <c r="B363" s="93" t="s">
        <v>921</v>
      </c>
      <c r="C363" s="93" t="s">
        <v>922</v>
      </c>
      <c r="D363" s="93" t="s">
        <v>1281</v>
      </c>
      <c r="E363" s="94">
        <v>10000000</v>
      </c>
      <c r="F363" s="94">
        <v>10000000</v>
      </c>
      <c r="G363" s="94">
        <v>10000000</v>
      </c>
      <c r="H363" s="94">
        <v>10000000</v>
      </c>
      <c r="I363" s="94">
        <v>10000000</v>
      </c>
      <c r="J363" s="94">
        <v>10000000</v>
      </c>
      <c r="K363" s="94">
        <v>10000000</v>
      </c>
      <c r="L363" s="94">
        <v>10000000</v>
      </c>
      <c r="M363" s="94">
        <v>10000000</v>
      </c>
      <c r="N363" s="94">
        <v>10000000</v>
      </c>
      <c r="O363" s="94">
        <v>10000000</v>
      </c>
      <c r="P363" s="94">
        <v>10000000</v>
      </c>
      <c r="Q363" s="94">
        <v>10000000</v>
      </c>
    </row>
    <row r="364" spans="1:17" ht="11.25">
      <c r="A364" s="93" t="s">
        <v>920</v>
      </c>
      <c r="B364" s="93" t="s">
        <v>921</v>
      </c>
      <c r="C364" s="93" t="s">
        <v>922</v>
      </c>
      <c r="D364" s="93" t="s">
        <v>1282</v>
      </c>
      <c r="E364" s="98" t="s">
        <v>941</v>
      </c>
      <c r="F364" s="98" t="s">
        <v>941</v>
      </c>
      <c r="G364" s="98" t="s">
        <v>941</v>
      </c>
      <c r="H364" s="94">
        <v>25000000</v>
      </c>
      <c r="I364" s="94">
        <v>25000000</v>
      </c>
      <c r="J364" s="94">
        <v>25000000</v>
      </c>
      <c r="K364" s="94">
        <v>25000000</v>
      </c>
      <c r="L364" s="94">
        <v>25000000</v>
      </c>
      <c r="M364" s="94">
        <v>25000000</v>
      </c>
      <c r="N364" s="94">
        <v>25000000</v>
      </c>
      <c r="O364" s="94">
        <v>25000000</v>
      </c>
      <c r="P364" s="94">
        <v>25000000</v>
      </c>
      <c r="Q364" s="94">
        <v>25000000</v>
      </c>
    </row>
    <row r="365" spans="1:17" ht="11.25">
      <c r="A365" s="93" t="s">
        <v>920</v>
      </c>
      <c r="B365" s="93" t="s">
        <v>921</v>
      </c>
      <c r="C365" s="93" t="s">
        <v>922</v>
      </c>
      <c r="D365" s="93" t="s">
        <v>1283</v>
      </c>
      <c r="E365" s="94">
        <v>2782.14</v>
      </c>
      <c r="F365" s="94">
        <v>2782.14</v>
      </c>
      <c r="G365" s="94">
        <v>2782.14</v>
      </c>
      <c r="H365" s="94">
        <v>1404.94</v>
      </c>
      <c r="I365" s="94">
        <v>1404.94</v>
      </c>
      <c r="J365" s="94">
        <v>1404.94</v>
      </c>
      <c r="K365" s="94">
        <v>0</v>
      </c>
      <c r="L365" s="94">
        <v>0</v>
      </c>
      <c r="M365" s="94">
        <v>0</v>
      </c>
      <c r="N365" s="94">
        <v>-108.41</v>
      </c>
      <c r="O365" s="94">
        <v>-108.41</v>
      </c>
      <c r="P365" s="94">
        <v>-108.41</v>
      </c>
      <c r="Q365" s="94">
        <v>-108.41</v>
      </c>
    </row>
    <row r="366" spans="1:17" ht="11.25">
      <c r="A366" s="93" t="s">
        <v>920</v>
      </c>
      <c r="B366" s="93" t="s">
        <v>921</v>
      </c>
      <c r="C366" s="93" t="s">
        <v>922</v>
      </c>
      <c r="D366" s="93" t="s">
        <v>1284</v>
      </c>
      <c r="E366" s="94">
        <v>16364.77</v>
      </c>
      <c r="F366" s="94">
        <v>16364.77</v>
      </c>
      <c r="G366" s="94">
        <v>16364.77</v>
      </c>
      <c r="H366" s="94">
        <v>9444.39</v>
      </c>
      <c r="I366" s="94">
        <v>9444.39</v>
      </c>
      <c r="J366" s="94">
        <v>9444.39</v>
      </c>
      <c r="K366" s="94">
        <v>2384.68</v>
      </c>
      <c r="L366" s="94">
        <v>2384.68</v>
      </c>
      <c r="M366" s="94">
        <v>2384.68</v>
      </c>
      <c r="N366" s="94">
        <v>0</v>
      </c>
      <c r="O366" s="94">
        <v>0</v>
      </c>
      <c r="P366" s="94">
        <v>0</v>
      </c>
      <c r="Q366" s="94">
        <v>0</v>
      </c>
    </row>
    <row r="367" spans="1:17" ht="11.25">
      <c r="A367" s="93" t="s">
        <v>920</v>
      </c>
      <c r="B367" s="93" t="s">
        <v>921</v>
      </c>
      <c r="C367" s="93" t="s">
        <v>922</v>
      </c>
      <c r="D367" s="93" t="s">
        <v>1285</v>
      </c>
      <c r="E367" s="94">
        <v>10848.04</v>
      </c>
      <c r="F367" s="94">
        <v>10848.04</v>
      </c>
      <c r="G367" s="94">
        <v>10848.04</v>
      </c>
      <c r="H367" s="94">
        <v>6260.59</v>
      </c>
      <c r="I367" s="94">
        <v>6260.59</v>
      </c>
      <c r="J367" s="94">
        <v>6260.59</v>
      </c>
      <c r="K367" s="94">
        <v>1580.78</v>
      </c>
      <c r="L367" s="94">
        <v>1580.78</v>
      </c>
      <c r="M367" s="94">
        <v>1580.78</v>
      </c>
      <c r="N367" s="94">
        <v>0</v>
      </c>
      <c r="O367" s="94">
        <v>0</v>
      </c>
      <c r="P367" s="94">
        <v>0</v>
      </c>
      <c r="Q367" s="94">
        <v>0</v>
      </c>
    </row>
    <row r="368" spans="1:17" ht="11.25">
      <c r="A368" s="93" t="s">
        <v>920</v>
      </c>
      <c r="B368" s="93" t="s">
        <v>921</v>
      </c>
      <c r="C368" s="93" t="s">
        <v>922</v>
      </c>
      <c r="D368" s="93" t="s">
        <v>1286</v>
      </c>
      <c r="E368" s="94">
        <v>1687.55</v>
      </c>
      <c r="F368" s="94">
        <v>1687.55</v>
      </c>
      <c r="G368" s="94">
        <v>1687.55</v>
      </c>
      <c r="H368" s="94">
        <v>973.91</v>
      </c>
      <c r="I368" s="94">
        <v>973.91</v>
      </c>
      <c r="J368" s="94">
        <v>973.91</v>
      </c>
      <c r="K368" s="94">
        <v>245.91</v>
      </c>
      <c r="L368" s="94">
        <v>245.91</v>
      </c>
      <c r="M368" s="94">
        <v>245.91</v>
      </c>
      <c r="N368" s="94">
        <v>0</v>
      </c>
      <c r="O368" s="94">
        <v>0</v>
      </c>
      <c r="P368" s="94">
        <v>0</v>
      </c>
      <c r="Q368" s="94">
        <v>0</v>
      </c>
    </row>
    <row r="369" spans="1:17" ht="11.25">
      <c r="A369" s="93" t="s">
        <v>920</v>
      </c>
      <c r="B369" s="93" t="s">
        <v>921</v>
      </c>
      <c r="C369" s="93" t="s">
        <v>922</v>
      </c>
      <c r="D369" s="93" t="s">
        <v>1287</v>
      </c>
      <c r="E369" s="94">
        <v>6729.67</v>
      </c>
      <c r="F369" s="94">
        <v>6729.67</v>
      </c>
      <c r="G369" s="94">
        <v>6729.67</v>
      </c>
      <c r="H369" s="94">
        <v>4247.87</v>
      </c>
      <c r="I369" s="94">
        <v>4247.87</v>
      </c>
      <c r="J369" s="94">
        <v>4247.87</v>
      </c>
      <c r="K369" s="94">
        <v>1716.1</v>
      </c>
      <c r="L369" s="94">
        <v>1716.1</v>
      </c>
      <c r="M369" s="94">
        <v>1716.1</v>
      </c>
      <c r="N369" s="94">
        <v>0</v>
      </c>
      <c r="O369" s="94">
        <v>0</v>
      </c>
      <c r="P369" s="94">
        <v>0</v>
      </c>
      <c r="Q369" s="94">
        <v>0</v>
      </c>
    </row>
    <row r="370" spans="1:17" ht="11.25">
      <c r="A370" s="93" t="s">
        <v>920</v>
      </c>
      <c r="B370" s="93" t="s">
        <v>921</v>
      </c>
      <c r="C370" s="93" t="s">
        <v>922</v>
      </c>
      <c r="D370" s="93" t="s">
        <v>1288</v>
      </c>
      <c r="E370" s="94">
        <v>23600.91</v>
      </c>
      <c r="F370" s="94">
        <v>23600.91</v>
      </c>
      <c r="G370" s="94">
        <v>23600.91</v>
      </c>
      <c r="H370" s="94">
        <v>16684.55</v>
      </c>
      <c r="I370" s="94">
        <v>16684.55</v>
      </c>
      <c r="J370" s="94">
        <v>16684.55</v>
      </c>
      <c r="K370" s="94">
        <v>9628.94</v>
      </c>
      <c r="L370" s="94">
        <v>9628.94</v>
      </c>
      <c r="M370" s="94">
        <v>9628.94</v>
      </c>
      <c r="N370" s="94">
        <v>2431.28</v>
      </c>
      <c r="O370" s="94">
        <v>2431.28</v>
      </c>
      <c r="P370" s="94">
        <v>2431.28</v>
      </c>
      <c r="Q370" s="94">
        <v>2431.28</v>
      </c>
    </row>
    <row r="371" spans="1:17" ht="11.25">
      <c r="A371" s="93" t="s">
        <v>920</v>
      </c>
      <c r="B371" s="93" t="s">
        <v>921</v>
      </c>
      <c r="C371" s="93" t="s">
        <v>922</v>
      </c>
      <c r="D371" s="93" t="s">
        <v>1289</v>
      </c>
      <c r="E371" s="94">
        <v>5745.24</v>
      </c>
      <c r="F371" s="94">
        <v>5745.24</v>
      </c>
      <c r="G371" s="94">
        <v>5745.24</v>
      </c>
      <c r="H371" s="94">
        <v>4061.57</v>
      </c>
      <c r="I371" s="94">
        <v>4061.57</v>
      </c>
      <c r="J371" s="94">
        <v>4061.57</v>
      </c>
      <c r="K371" s="94">
        <v>2344</v>
      </c>
      <c r="L371" s="94">
        <v>2344</v>
      </c>
      <c r="M371" s="94">
        <v>2344</v>
      </c>
      <c r="N371" s="94">
        <v>591.85</v>
      </c>
      <c r="O371" s="94">
        <v>591.85</v>
      </c>
      <c r="P371" s="94">
        <v>591.85</v>
      </c>
      <c r="Q371" s="94">
        <v>591.85</v>
      </c>
    </row>
    <row r="372" spans="1:17" ht="11.25">
      <c r="A372" s="93" t="s">
        <v>920</v>
      </c>
      <c r="B372" s="93" t="s">
        <v>921</v>
      </c>
      <c r="C372" s="93" t="s">
        <v>922</v>
      </c>
      <c r="D372" s="93" t="s">
        <v>1290</v>
      </c>
      <c r="E372" s="94">
        <v>8340.53</v>
      </c>
      <c r="F372" s="94">
        <v>8340.53</v>
      </c>
      <c r="G372" s="94">
        <v>8340.53</v>
      </c>
      <c r="H372" s="94">
        <v>6738.25</v>
      </c>
      <c r="I372" s="94">
        <v>6738.25</v>
      </c>
      <c r="J372" s="94">
        <v>6738.25</v>
      </c>
      <c r="K372" s="94">
        <v>5103.72</v>
      </c>
      <c r="L372" s="94">
        <v>5103.72</v>
      </c>
      <c r="M372" s="94">
        <v>5103.72</v>
      </c>
      <c r="N372" s="94">
        <v>3436.28</v>
      </c>
      <c r="O372" s="94">
        <v>3436.28</v>
      </c>
      <c r="P372" s="94">
        <v>3436.28</v>
      </c>
      <c r="Q372" s="94">
        <v>3436.28</v>
      </c>
    </row>
    <row r="373" spans="1:17" ht="11.25">
      <c r="A373" s="93" t="s">
        <v>920</v>
      </c>
      <c r="B373" s="93" t="s">
        <v>921</v>
      </c>
      <c r="C373" s="93" t="s">
        <v>922</v>
      </c>
      <c r="D373" s="93" t="s">
        <v>1291</v>
      </c>
      <c r="E373" s="94">
        <v>9636.68</v>
      </c>
      <c r="F373" s="94">
        <v>9636.68</v>
      </c>
      <c r="G373" s="94">
        <v>9636.68</v>
      </c>
      <c r="H373" s="94">
        <v>7785.4</v>
      </c>
      <c r="I373" s="94">
        <v>7785.4</v>
      </c>
      <c r="J373" s="94">
        <v>7785.4</v>
      </c>
      <c r="K373" s="94">
        <v>5896.86</v>
      </c>
      <c r="L373" s="94">
        <v>5896.86</v>
      </c>
      <c r="M373" s="94">
        <v>5896.86</v>
      </c>
      <c r="N373" s="94">
        <v>3970.29</v>
      </c>
      <c r="O373" s="94">
        <v>3970.29</v>
      </c>
      <c r="P373" s="94">
        <v>3970.29</v>
      </c>
      <c r="Q373" s="94">
        <v>3970.29</v>
      </c>
    </row>
    <row r="374" spans="1:17" ht="11.25">
      <c r="A374" s="93" t="s">
        <v>920</v>
      </c>
      <c r="B374" s="93" t="s">
        <v>921</v>
      </c>
      <c r="C374" s="93" t="s">
        <v>922</v>
      </c>
      <c r="D374" s="93" t="s">
        <v>1292</v>
      </c>
      <c r="E374" s="94">
        <v>34204.26</v>
      </c>
      <c r="F374" s="94">
        <v>34204.26</v>
      </c>
      <c r="G374" s="94">
        <v>34204.26</v>
      </c>
      <c r="H374" s="94">
        <v>28783.82</v>
      </c>
      <c r="I374" s="94">
        <v>28783.82</v>
      </c>
      <c r="J374" s="94">
        <v>28783.82</v>
      </c>
      <c r="K374" s="94">
        <v>23254.24</v>
      </c>
      <c r="L374" s="94">
        <v>23254.24</v>
      </c>
      <c r="M374" s="94">
        <v>23254.24</v>
      </c>
      <c r="N374" s="94">
        <v>17613.34</v>
      </c>
      <c r="O374" s="94">
        <v>17613.34</v>
      </c>
      <c r="P374" s="94">
        <v>17613.34</v>
      </c>
      <c r="Q374" s="94">
        <v>17613.34</v>
      </c>
    </row>
    <row r="375" spans="1:17" ht="11.25">
      <c r="A375" s="93" t="s">
        <v>920</v>
      </c>
      <c r="B375" s="93" t="s">
        <v>921</v>
      </c>
      <c r="C375" s="93" t="s">
        <v>922</v>
      </c>
      <c r="D375" s="93" t="s">
        <v>1293</v>
      </c>
      <c r="E375" s="94">
        <v>38907.67</v>
      </c>
      <c r="F375" s="94">
        <v>38907.67</v>
      </c>
      <c r="G375" s="94">
        <v>38907.67</v>
      </c>
      <c r="H375" s="94">
        <v>33930.99</v>
      </c>
      <c r="I375" s="94">
        <v>33930.99</v>
      </c>
      <c r="J375" s="94">
        <v>33930.99</v>
      </c>
      <c r="K375" s="94">
        <v>28854.1</v>
      </c>
      <c r="L375" s="94">
        <v>28854.1</v>
      </c>
      <c r="M375" s="94">
        <v>28854.1</v>
      </c>
      <c r="N375" s="94">
        <v>23675</v>
      </c>
      <c r="O375" s="94">
        <v>23675</v>
      </c>
      <c r="P375" s="94">
        <v>23675</v>
      </c>
      <c r="Q375" s="94">
        <v>23675</v>
      </c>
    </row>
    <row r="376" spans="1:17" ht="11.25">
      <c r="A376" s="93" t="s">
        <v>920</v>
      </c>
      <c r="B376" s="93" t="s">
        <v>921</v>
      </c>
      <c r="C376" s="93" t="s">
        <v>922</v>
      </c>
      <c r="D376" s="93" t="s">
        <v>1294</v>
      </c>
      <c r="E376" s="94">
        <v>15924.3</v>
      </c>
      <c r="F376" s="94">
        <v>15924.3</v>
      </c>
      <c r="G376" s="94">
        <v>15924.3</v>
      </c>
      <c r="H376" s="94">
        <v>12370.59</v>
      </c>
      <c r="I376" s="94">
        <v>12370.59</v>
      </c>
      <c r="J376" s="94">
        <v>12370.59</v>
      </c>
      <c r="K376" s="94">
        <v>8745.33</v>
      </c>
      <c r="L376" s="94">
        <v>8745.33</v>
      </c>
      <c r="M376" s="94">
        <v>8745.33</v>
      </c>
      <c r="N376" s="94">
        <v>5047.09</v>
      </c>
      <c r="O376" s="94">
        <v>5047.09</v>
      </c>
      <c r="P376" s="94">
        <v>5047.09</v>
      </c>
      <c r="Q376" s="94">
        <v>5047.09</v>
      </c>
    </row>
    <row r="377" spans="1:17" ht="11.25">
      <c r="A377" s="93" t="s">
        <v>920</v>
      </c>
      <c r="B377" s="93" t="s">
        <v>921</v>
      </c>
      <c r="C377" s="93" t="s">
        <v>922</v>
      </c>
      <c r="D377" s="93" t="s">
        <v>1295</v>
      </c>
      <c r="E377" s="94">
        <v>21568.98</v>
      </c>
      <c r="F377" s="94">
        <v>21568.98</v>
      </c>
      <c r="G377" s="94">
        <v>21568.98</v>
      </c>
      <c r="H377" s="94">
        <v>17697.5</v>
      </c>
      <c r="I377" s="94">
        <v>17697.5</v>
      </c>
      <c r="J377" s="94">
        <v>17697.5</v>
      </c>
      <c r="K377" s="94">
        <v>13748.08</v>
      </c>
      <c r="L377" s="94">
        <v>13748.08</v>
      </c>
      <c r="M377" s="94">
        <v>13748.08</v>
      </c>
      <c r="N377" s="94">
        <v>9719.18</v>
      </c>
      <c r="O377" s="94">
        <v>9719.18</v>
      </c>
      <c r="P377" s="94">
        <v>9719.18</v>
      </c>
      <c r="Q377" s="94">
        <v>9719.18</v>
      </c>
    </row>
    <row r="378" spans="1:17" ht="11.25">
      <c r="A378" s="93" t="s">
        <v>920</v>
      </c>
      <c r="B378" s="93" t="s">
        <v>921</v>
      </c>
      <c r="C378" s="93" t="s">
        <v>922</v>
      </c>
      <c r="D378" s="93" t="s">
        <v>1296</v>
      </c>
      <c r="E378" s="94">
        <v>14534.82</v>
      </c>
      <c r="F378" s="94">
        <v>14534.82</v>
      </c>
      <c r="G378" s="94">
        <v>14534.82</v>
      </c>
      <c r="H378" s="94">
        <v>13103.68</v>
      </c>
      <c r="I378" s="94">
        <v>13103.68</v>
      </c>
      <c r="J378" s="94">
        <v>13103.68</v>
      </c>
      <c r="K378" s="94">
        <v>11643.72</v>
      </c>
      <c r="L378" s="94">
        <v>11643.72</v>
      </c>
      <c r="M378" s="94">
        <v>11643.72</v>
      </c>
      <c r="N378" s="94">
        <v>10154.37</v>
      </c>
      <c r="O378" s="94">
        <v>10154.37</v>
      </c>
      <c r="P378" s="94">
        <v>10154.37</v>
      </c>
      <c r="Q378" s="94">
        <v>10154.37</v>
      </c>
    </row>
    <row r="379" spans="1:17" ht="11.25">
      <c r="A379" s="93" t="s">
        <v>920</v>
      </c>
      <c r="B379" s="93" t="s">
        <v>921</v>
      </c>
      <c r="C379" s="93" t="s">
        <v>922</v>
      </c>
      <c r="D379" s="93" t="s">
        <v>1297</v>
      </c>
      <c r="E379" s="94">
        <v>1539.52</v>
      </c>
      <c r="F379" s="94">
        <v>1539.52</v>
      </c>
      <c r="G379" s="94">
        <v>1539.52</v>
      </c>
      <c r="H379" s="94">
        <v>1280.32</v>
      </c>
      <c r="I379" s="94">
        <v>1280.32</v>
      </c>
      <c r="J379" s="94">
        <v>1280.32</v>
      </c>
      <c r="K379" s="94">
        <v>1015.9</v>
      </c>
      <c r="L379" s="94">
        <v>1015.9</v>
      </c>
      <c r="M379" s="94">
        <v>1015.9</v>
      </c>
      <c r="N379" s="94">
        <v>746.16</v>
      </c>
      <c r="O379" s="94">
        <v>746.16</v>
      </c>
      <c r="P379" s="94">
        <v>746.16</v>
      </c>
      <c r="Q379" s="94">
        <v>746.16</v>
      </c>
    </row>
    <row r="380" spans="1:17" ht="11.25">
      <c r="A380" s="93" t="s">
        <v>920</v>
      </c>
      <c r="B380" s="93" t="s">
        <v>921</v>
      </c>
      <c r="C380" s="93" t="s">
        <v>922</v>
      </c>
      <c r="D380" s="93" t="s">
        <v>1298</v>
      </c>
      <c r="E380" s="94">
        <v>40054.79</v>
      </c>
      <c r="F380" s="94">
        <v>40054.79</v>
      </c>
      <c r="G380" s="94">
        <v>40054.79</v>
      </c>
      <c r="H380" s="94">
        <v>34380.58</v>
      </c>
      <c r="I380" s="94">
        <v>34380.58</v>
      </c>
      <c r="J380" s="94">
        <v>34380.58</v>
      </c>
      <c r="K380" s="94">
        <v>28592.13</v>
      </c>
      <c r="L380" s="94">
        <v>28592.13</v>
      </c>
      <c r="M380" s="94">
        <v>28592.13</v>
      </c>
      <c r="N380" s="94">
        <v>22687.15</v>
      </c>
      <c r="O380" s="94">
        <v>22687.15</v>
      </c>
      <c r="P380" s="94">
        <v>22687.15</v>
      </c>
      <c r="Q380" s="94">
        <v>22687.15</v>
      </c>
    </row>
    <row r="381" spans="1:17" ht="11.25">
      <c r="A381" s="93" t="s">
        <v>920</v>
      </c>
      <c r="B381" s="93" t="s">
        <v>921</v>
      </c>
      <c r="C381" s="93" t="s">
        <v>922</v>
      </c>
      <c r="D381" s="93" t="s">
        <v>1299</v>
      </c>
      <c r="E381" s="94">
        <v>41510.16</v>
      </c>
      <c r="F381" s="94">
        <v>41510.16</v>
      </c>
      <c r="G381" s="94">
        <v>41510.16</v>
      </c>
      <c r="H381" s="94">
        <v>35928.8</v>
      </c>
      <c r="I381" s="94">
        <v>35928.8</v>
      </c>
      <c r="J381" s="94">
        <v>35928.8</v>
      </c>
      <c r="K381" s="94">
        <v>30235.07</v>
      </c>
      <c r="L381" s="94">
        <v>30235.07</v>
      </c>
      <c r="M381" s="94">
        <v>30235.07</v>
      </c>
      <c r="N381" s="94">
        <v>24426.7</v>
      </c>
      <c r="O381" s="94">
        <v>24426.7</v>
      </c>
      <c r="P381" s="94">
        <v>24426.7</v>
      </c>
      <c r="Q381" s="94">
        <v>24426.7</v>
      </c>
    </row>
    <row r="382" spans="1:17" ht="11.25">
      <c r="A382" s="93" t="s">
        <v>920</v>
      </c>
      <c r="B382" s="93" t="s">
        <v>921</v>
      </c>
      <c r="C382" s="93" t="s">
        <v>922</v>
      </c>
      <c r="D382" s="93" t="s">
        <v>1300</v>
      </c>
      <c r="E382" s="94">
        <v>25682.28</v>
      </c>
      <c r="F382" s="94">
        <v>25682.28</v>
      </c>
      <c r="G382" s="94">
        <v>25682.28</v>
      </c>
      <c r="H382" s="94">
        <v>22691.46</v>
      </c>
      <c r="I382" s="94">
        <v>22691.46</v>
      </c>
      <c r="J382" s="94">
        <v>22691.46</v>
      </c>
      <c r="K382" s="94">
        <v>19640.41</v>
      </c>
      <c r="L382" s="94">
        <v>19640.41</v>
      </c>
      <c r="M382" s="94">
        <v>19640.41</v>
      </c>
      <c r="N382" s="94">
        <v>16527.95</v>
      </c>
      <c r="O382" s="94">
        <v>16527.95</v>
      </c>
      <c r="P382" s="94">
        <v>16527.95</v>
      </c>
      <c r="Q382" s="94">
        <v>16527.95</v>
      </c>
    </row>
    <row r="383" spans="1:17" ht="11.25">
      <c r="A383" s="93" t="s">
        <v>920</v>
      </c>
      <c r="B383" s="93" t="s">
        <v>921</v>
      </c>
      <c r="C383" s="93" t="s">
        <v>922</v>
      </c>
      <c r="D383" s="93" t="s">
        <v>1301</v>
      </c>
      <c r="E383" s="98" t="s">
        <v>941</v>
      </c>
      <c r="F383" s="98" t="s">
        <v>941</v>
      </c>
      <c r="G383" s="98" t="s">
        <v>941</v>
      </c>
      <c r="H383" s="98" t="s">
        <v>941</v>
      </c>
      <c r="I383" s="98" t="s">
        <v>941</v>
      </c>
      <c r="J383" s="98" t="s">
        <v>941</v>
      </c>
      <c r="K383" s="94">
        <v>38907.43</v>
      </c>
      <c r="L383" s="94">
        <v>38907.43</v>
      </c>
      <c r="M383" s="94">
        <v>38907.43</v>
      </c>
      <c r="N383" s="94">
        <v>33676.02</v>
      </c>
      <c r="O383" s="94">
        <v>33676.02</v>
      </c>
      <c r="P383" s="94">
        <v>33676.02</v>
      </c>
      <c r="Q383" s="94">
        <v>33676.02</v>
      </c>
    </row>
    <row r="384" spans="1:17" ht="11.25">
      <c r="A384" s="93" t="s">
        <v>920</v>
      </c>
      <c r="B384" s="93" t="s">
        <v>921</v>
      </c>
      <c r="C384" s="93" t="s">
        <v>922</v>
      </c>
      <c r="D384" s="93" t="s">
        <v>1302</v>
      </c>
      <c r="E384" s="98" t="s">
        <v>941</v>
      </c>
      <c r="F384" s="98" t="s">
        <v>941</v>
      </c>
      <c r="G384" s="98" t="s">
        <v>941</v>
      </c>
      <c r="H384" s="98" t="s">
        <v>941</v>
      </c>
      <c r="I384" s="98" t="s">
        <v>941</v>
      </c>
      <c r="J384" s="98" t="s">
        <v>941</v>
      </c>
      <c r="K384" s="98" t="s">
        <v>941</v>
      </c>
      <c r="L384" s="98" t="s">
        <v>941</v>
      </c>
      <c r="M384" s="98" t="s">
        <v>941</v>
      </c>
      <c r="N384" s="94">
        <v>31346.54</v>
      </c>
      <c r="O384" s="94">
        <v>31346.54</v>
      </c>
      <c r="P384" s="94">
        <v>31346.54</v>
      </c>
      <c r="Q384" s="94">
        <v>31346.54</v>
      </c>
    </row>
    <row r="385" spans="1:17" ht="11.25">
      <c r="A385" s="93" t="s">
        <v>920</v>
      </c>
      <c r="B385" s="93" t="s">
        <v>921</v>
      </c>
      <c r="C385" s="93" t="s">
        <v>922</v>
      </c>
      <c r="D385" s="93" t="s">
        <v>1303</v>
      </c>
      <c r="E385" s="98" t="s">
        <v>941</v>
      </c>
      <c r="F385" s="98" t="s">
        <v>941</v>
      </c>
      <c r="G385" s="98" t="s">
        <v>941</v>
      </c>
      <c r="H385" s="98" t="s">
        <v>941</v>
      </c>
      <c r="I385" s="98" t="s">
        <v>941</v>
      </c>
      <c r="J385" s="98" t="s">
        <v>941</v>
      </c>
      <c r="K385" s="98" t="s">
        <v>941</v>
      </c>
      <c r="L385" s="98" t="s">
        <v>941</v>
      </c>
      <c r="M385" s="98" t="s">
        <v>941</v>
      </c>
      <c r="N385" s="94">
        <v>21066.63</v>
      </c>
      <c r="O385" s="94">
        <v>21066.63</v>
      </c>
      <c r="P385" s="94">
        <v>21066.63</v>
      </c>
      <c r="Q385" s="94">
        <v>21066.63</v>
      </c>
    </row>
    <row r="386" spans="1:17" ht="11.25">
      <c r="A386" s="93" t="s">
        <v>920</v>
      </c>
      <c r="B386" s="93" t="s">
        <v>921</v>
      </c>
      <c r="C386" s="93" t="s">
        <v>922</v>
      </c>
      <c r="D386" s="93" t="s">
        <v>1304</v>
      </c>
      <c r="E386" s="98" t="s">
        <v>941</v>
      </c>
      <c r="F386" s="98" t="s">
        <v>941</v>
      </c>
      <c r="G386" s="98" t="s">
        <v>941</v>
      </c>
      <c r="H386" s="94">
        <v>1134372</v>
      </c>
      <c r="I386" s="94">
        <v>1134372</v>
      </c>
      <c r="J386" s="94">
        <v>1134372</v>
      </c>
      <c r="K386" s="94">
        <v>1134372</v>
      </c>
      <c r="L386" s="94">
        <v>1134372</v>
      </c>
      <c r="M386" s="94">
        <v>1134372</v>
      </c>
      <c r="N386" s="94">
        <v>1134372</v>
      </c>
      <c r="O386" s="94">
        <v>1134372</v>
      </c>
      <c r="P386" s="94">
        <v>1134372</v>
      </c>
      <c r="Q386" s="94">
        <v>1134372</v>
      </c>
    </row>
    <row r="387" spans="1:17" ht="11.25">
      <c r="A387" s="93" t="s">
        <v>920</v>
      </c>
      <c r="B387" s="93" t="s">
        <v>921</v>
      </c>
      <c r="C387" s="93" t="s">
        <v>922</v>
      </c>
      <c r="D387" s="93" t="s">
        <v>1305</v>
      </c>
      <c r="E387" s="98" t="s">
        <v>941</v>
      </c>
      <c r="F387" s="98" t="s">
        <v>941</v>
      </c>
      <c r="G387" s="98" t="s">
        <v>941</v>
      </c>
      <c r="H387" s="94">
        <v>1502966</v>
      </c>
      <c r="I387" s="94">
        <v>1502966</v>
      </c>
      <c r="J387" s="94">
        <v>1502966</v>
      </c>
      <c r="K387" s="94">
        <v>1502966</v>
      </c>
      <c r="L387" s="94">
        <v>1502966</v>
      </c>
      <c r="M387" s="94">
        <v>1502966</v>
      </c>
      <c r="N387" s="94">
        <v>1502966</v>
      </c>
      <c r="O387" s="94">
        <v>1502966</v>
      </c>
      <c r="P387" s="94">
        <v>1502966</v>
      </c>
      <c r="Q387" s="94">
        <v>1502966</v>
      </c>
    </row>
    <row r="388" spans="1:17" ht="11.25">
      <c r="A388" s="93" t="s">
        <v>920</v>
      </c>
      <c r="B388" s="93" t="s">
        <v>921</v>
      </c>
      <c r="C388" s="93" t="s">
        <v>922</v>
      </c>
      <c r="D388" s="93" t="s">
        <v>1306</v>
      </c>
      <c r="E388" s="98" t="s">
        <v>941</v>
      </c>
      <c r="F388" s="98" t="s">
        <v>941</v>
      </c>
      <c r="G388" s="98" t="s">
        <v>941</v>
      </c>
      <c r="H388" s="94">
        <v>12538326.21</v>
      </c>
      <c r="I388" s="94">
        <v>12748334.21</v>
      </c>
      <c r="J388" s="94">
        <v>12958342.21</v>
      </c>
      <c r="K388" s="94">
        <v>12904554.360000001</v>
      </c>
      <c r="L388" s="94">
        <v>13026630.410000002</v>
      </c>
      <c r="M388" s="94">
        <v>13148706.460000003</v>
      </c>
      <c r="N388" s="94">
        <v>13270782.510000004</v>
      </c>
      <c r="O388" s="94">
        <v>13322919.240000004</v>
      </c>
      <c r="P388" s="94">
        <v>13337468.440000003</v>
      </c>
      <c r="Q388" s="94">
        <v>13547476.440000003</v>
      </c>
    </row>
    <row r="389" spans="1:17" ht="11.25">
      <c r="A389" s="93" t="s">
        <v>920</v>
      </c>
      <c r="B389" s="93" t="s">
        <v>921</v>
      </c>
      <c r="C389" s="93" t="s">
        <v>922</v>
      </c>
      <c r="D389" s="93" t="s">
        <v>1307</v>
      </c>
      <c r="E389" s="98" t="s">
        <v>941</v>
      </c>
      <c r="F389" s="98" t="s">
        <v>941</v>
      </c>
      <c r="G389" s="98" t="s">
        <v>941</v>
      </c>
      <c r="H389" s="94">
        <v>270983</v>
      </c>
      <c r="I389" s="94">
        <v>284483</v>
      </c>
      <c r="J389" s="94">
        <v>297983</v>
      </c>
      <c r="K389" s="94">
        <v>311483</v>
      </c>
      <c r="L389" s="94">
        <v>324983</v>
      </c>
      <c r="M389" s="94">
        <v>338483</v>
      </c>
      <c r="N389" s="94">
        <v>351983</v>
      </c>
      <c r="O389" s="94">
        <v>365483</v>
      </c>
      <c r="P389" s="94">
        <v>378983</v>
      </c>
      <c r="Q389" s="94">
        <v>395480</v>
      </c>
    </row>
    <row r="390" spans="1:17" ht="11.25">
      <c r="A390" s="93" t="s">
        <v>920</v>
      </c>
      <c r="B390" s="93" t="s">
        <v>921</v>
      </c>
      <c r="C390" s="93" t="s">
        <v>922</v>
      </c>
      <c r="D390" s="93" t="s">
        <v>1308</v>
      </c>
      <c r="E390" s="98" t="s">
        <v>941</v>
      </c>
      <c r="F390" s="98" t="s">
        <v>941</v>
      </c>
      <c r="G390" s="98" t="s">
        <v>941</v>
      </c>
      <c r="H390" s="94">
        <v>18947895</v>
      </c>
      <c r="I390" s="94">
        <v>19229978</v>
      </c>
      <c r="J390" s="94">
        <v>19512061</v>
      </c>
      <c r="K390" s="94">
        <v>19794144</v>
      </c>
      <c r="L390" s="94">
        <v>20076227</v>
      </c>
      <c r="M390" s="94">
        <v>20358310</v>
      </c>
      <c r="N390" s="94">
        <v>20640393</v>
      </c>
      <c r="O390" s="94">
        <v>20922476</v>
      </c>
      <c r="P390" s="94">
        <v>21204559</v>
      </c>
      <c r="Q390" s="94">
        <v>21768566</v>
      </c>
    </row>
    <row r="391" spans="1:17" ht="11.25">
      <c r="A391" s="93" t="s">
        <v>920</v>
      </c>
      <c r="B391" s="93" t="s">
        <v>921</v>
      </c>
      <c r="C391" s="93" t="s">
        <v>922</v>
      </c>
      <c r="D391" s="93" t="s">
        <v>1309</v>
      </c>
      <c r="E391" s="98" t="s">
        <v>941</v>
      </c>
      <c r="F391" s="98" t="s">
        <v>941</v>
      </c>
      <c r="G391" s="98" t="s">
        <v>941</v>
      </c>
      <c r="H391" s="94">
        <v>20932808</v>
      </c>
      <c r="I391" s="94">
        <v>21088725</v>
      </c>
      <c r="J391" s="94">
        <v>21244642</v>
      </c>
      <c r="K391" s="94">
        <v>21107072.87</v>
      </c>
      <c r="L391" s="94">
        <v>21163159.02</v>
      </c>
      <c r="M391" s="94">
        <v>21216756.89</v>
      </c>
      <c r="N391" s="94">
        <v>21269361.27</v>
      </c>
      <c r="O391" s="94">
        <v>21359725.43</v>
      </c>
      <c r="P391" s="94">
        <v>21388017.02</v>
      </c>
      <c r="Q391" s="94">
        <v>21387263.64</v>
      </c>
    </row>
    <row r="392" spans="1:17" ht="11.25">
      <c r="A392" s="93" t="s">
        <v>920</v>
      </c>
      <c r="B392" s="93" t="s">
        <v>921</v>
      </c>
      <c r="C392" s="93" t="s">
        <v>922</v>
      </c>
      <c r="D392" s="93" t="s">
        <v>1310</v>
      </c>
      <c r="E392" s="98" t="s">
        <v>941</v>
      </c>
      <c r="F392" s="98" t="s">
        <v>941</v>
      </c>
      <c r="G392" s="98" t="s">
        <v>941</v>
      </c>
      <c r="H392" s="94">
        <v>7841351.49</v>
      </c>
      <c r="I392" s="94">
        <v>7841351.49</v>
      </c>
      <c r="J392" s="94">
        <v>7781322.5600000005</v>
      </c>
      <c r="K392" s="94">
        <v>7932313.880000001</v>
      </c>
      <c r="L392" s="94">
        <v>8356851.420000001</v>
      </c>
      <c r="M392" s="94">
        <v>8356851.420000001</v>
      </c>
      <c r="N392" s="94">
        <v>8532481.290000001</v>
      </c>
      <c r="O392" s="94">
        <v>8487047.83</v>
      </c>
      <c r="P392" s="94">
        <v>8571133.13</v>
      </c>
      <c r="Q392" s="94">
        <v>8625180.440000001</v>
      </c>
    </row>
    <row r="393" spans="1:17" ht="11.25">
      <c r="A393" s="93" t="s">
        <v>920</v>
      </c>
      <c r="B393" s="93" t="s">
        <v>921</v>
      </c>
      <c r="C393" s="93" t="s">
        <v>922</v>
      </c>
      <c r="D393" s="93" t="s">
        <v>1311</v>
      </c>
      <c r="E393" s="98" t="s">
        <v>941</v>
      </c>
      <c r="F393" s="98" t="s">
        <v>941</v>
      </c>
      <c r="G393" s="98" t="s">
        <v>941</v>
      </c>
      <c r="H393" s="94">
        <v>2813801.64</v>
      </c>
      <c r="I393" s="94">
        <v>2814208.77</v>
      </c>
      <c r="J393" s="94">
        <v>2746950.99</v>
      </c>
      <c r="K393" s="94">
        <v>2847700.99</v>
      </c>
      <c r="L393" s="94">
        <v>2958051.02</v>
      </c>
      <c r="M393" s="94">
        <v>3007551.02</v>
      </c>
      <c r="N393" s="94">
        <v>3065201.02</v>
      </c>
      <c r="O393" s="94">
        <v>3193809.02</v>
      </c>
      <c r="P393" s="94">
        <v>3147200.87</v>
      </c>
      <c r="Q393" s="94">
        <v>3209200.87</v>
      </c>
    </row>
    <row r="394" spans="1:17" ht="11.25">
      <c r="A394" s="93" t="s">
        <v>920</v>
      </c>
      <c r="B394" s="93" t="s">
        <v>921</v>
      </c>
      <c r="C394" s="93" t="s">
        <v>922</v>
      </c>
      <c r="D394" s="93" t="s">
        <v>1312</v>
      </c>
      <c r="E394" s="94">
        <v>103300000.00000001</v>
      </c>
      <c r="F394" s="94">
        <v>114800000.00000001</v>
      </c>
      <c r="G394" s="94">
        <v>129100000.00000001</v>
      </c>
      <c r="H394" s="94">
        <v>100100000.00000001</v>
      </c>
      <c r="I394" s="94">
        <v>53100000</v>
      </c>
      <c r="J394" s="94">
        <v>14400000</v>
      </c>
      <c r="K394" s="94">
        <v>5500000</v>
      </c>
      <c r="L394" s="94">
        <v>4900000</v>
      </c>
      <c r="M394" s="94">
        <v>5600000</v>
      </c>
      <c r="N394" s="94">
        <v>42100200</v>
      </c>
      <c r="O394" s="94">
        <v>56300000</v>
      </c>
      <c r="P394" s="94">
        <v>85800000</v>
      </c>
      <c r="Q394" s="94">
        <v>112100000</v>
      </c>
    </row>
    <row r="395" spans="1:17" ht="11.25">
      <c r="A395" s="93" t="s">
        <v>920</v>
      </c>
      <c r="B395" s="93" t="s">
        <v>921</v>
      </c>
      <c r="C395" s="93" t="s">
        <v>922</v>
      </c>
      <c r="D395" s="93" t="s">
        <v>1313</v>
      </c>
      <c r="E395" s="94">
        <v>4396305.96</v>
      </c>
      <c r="F395" s="94">
        <v>4116598.58</v>
      </c>
      <c r="G395" s="94">
        <v>4879388.37</v>
      </c>
      <c r="H395" s="94">
        <v>7893776.52</v>
      </c>
      <c r="I395" s="94">
        <v>3889050.48</v>
      </c>
      <c r="J395" s="94">
        <v>3970273.79</v>
      </c>
      <c r="K395" s="94">
        <v>4702372.14</v>
      </c>
      <c r="L395" s="94">
        <v>4780498.09</v>
      </c>
      <c r="M395" s="94">
        <v>4181707.28</v>
      </c>
      <c r="N395" s="94">
        <v>3219003.97</v>
      </c>
      <c r="O395" s="94">
        <v>3864160.28</v>
      </c>
      <c r="P395" s="94">
        <v>3051287.59</v>
      </c>
      <c r="Q395" s="94">
        <v>4396025.91</v>
      </c>
    </row>
    <row r="396" spans="1:17" ht="11.25">
      <c r="A396" s="93" t="s">
        <v>920</v>
      </c>
      <c r="B396" s="93" t="s">
        <v>921</v>
      </c>
      <c r="C396" s="93" t="s">
        <v>922</v>
      </c>
      <c r="D396" s="93" t="s">
        <v>1314</v>
      </c>
      <c r="E396" s="94">
        <v>647176.97</v>
      </c>
      <c r="F396" s="94">
        <v>886379.71</v>
      </c>
      <c r="G396" s="94">
        <v>837268.53</v>
      </c>
      <c r="H396" s="94">
        <v>491416.26</v>
      </c>
      <c r="I396" s="94">
        <v>683115.82</v>
      </c>
      <c r="J396" s="94">
        <v>628026.3</v>
      </c>
      <c r="K396" s="94">
        <v>502956.03</v>
      </c>
      <c r="L396" s="94">
        <v>594597.29</v>
      </c>
      <c r="M396" s="94">
        <v>497940.02</v>
      </c>
      <c r="N396" s="94">
        <v>537026.38</v>
      </c>
      <c r="O396" s="94">
        <v>531173.05</v>
      </c>
      <c r="P396" s="94">
        <v>621604.91</v>
      </c>
      <c r="Q396" s="94">
        <v>559752.1</v>
      </c>
    </row>
    <row r="397" spans="1:17" ht="11.25">
      <c r="A397" s="93" t="s">
        <v>920</v>
      </c>
      <c r="B397" s="93" t="s">
        <v>921</v>
      </c>
      <c r="C397" s="93" t="s">
        <v>922</v>
      </c>
      <c r="D397" s="93" t="s">
        <v>1315</v>
      </c>
      <c r="E397" s="94">
        <v>689.55</v>
      </c>
      <c r="F397" s="94">
        <v>689.55</v>
      </c>
      <c r="G397" s="94">
        <v>689.55</v>
      </c>
      <c r="H397" s="94">
        <v>689.55</v>
      </c>
      <c r="I397" s="94">
        <v>689.55</v>
      </c>
      <c r="J397" s="94">
        <v>689.55</v>
      </c>
      <c r="K397" s="94">
        <v>689.55</v>
      </c>
      <c r="L397" s="94">
        <v>-2580.45</v>
      </c>
      <c r="M397" s="94">
        <v>689.55</v>
      </c>
      <c r="N397" s="94">
        <v>689.55</v>
      </c>
      <c r="O397" s="94">
        <v>689.55</v>
      </c>
      <c r="P397" s="94">
        <v>0</v>
      </c>
      <c r="Q397" s="94">
        <v>0</v>
      </c>
    </row>
    <row r="398" spans="1:17" ht="11.25">
      <c r="A398" s="93" t="s">
        <v>920</v>
      </c>
      <c r="B398" s="93" t="s">
        <v>921</v>
      </c>
      <c r="C398" s="93" t="s">
        <v>922</v>
      </c>
      <c r="D398" s="93" t="s">
        <v>1316</v>
      </c>
      <c r="E398" s="94">
        <v>4775063.01</v>
      </c>
      <c r="F398" s="94">
        <v>5006509.4</v>
      </c>
      <c r="G398" s="94">
        <v>3896606.11</v>
      </c>
      <c r="H398" s="94">
        <v>3710622.35</v>
      </c>
      <c r="I398" s="94">
        <v>4799724.77</v>
      </c>
      <c r="J398" s="94">
        <v>4115641.4</v>
      </c>
      <c r="K398" s="94">
        <v>5247390.43</v>
      </c>
      <c r="L398" s="94">
        <v>4861085.49</v>
      </c>
      <c r="M398" s="94">
        <v>10420137.829999998</v>
      </c>
      <c r="N398" s="94">
        <v>3370306.14</v>
      </c>
      <c r="O398" s="94">
        <v>3527822.1</v>
      </c>
      <c r="P398" s="94">
        <v>4330023.07</v>
      </c>
      <c r="Q398" s="94">
        <v>3873229.82</v>
      </c>
    </row>
    <row r="399" spans="1:17" ht="11.25">
      <c r="A399" s="93" t="s">
        <v>920</v>
      </c>
      <c r="B399" s="93" t="s">
        <v>921</v>
      </c>
      <c r="C399" s="93" t="s">
        <v>922</v>
      </c>
      <c r="D399" s="93" t="s">
        <v>1317</v>
      </c>
      <c r="E399" s="94">
        <v>-2096.6</v>
      </c>
      <c r="F399" s="94">
        <v>-2096.6</v>
      </c>
      <c r="G399" s="94">
        <v>-2096.6</v>
      </c>
      <c r="H399" s="94">
        <v>-2096.6</v>
      </c>
      <c r="I399" s="94">
        <v>-2096.6</v>
      </c>
      <c r="J399" s="94">
        <v>-2096.6</v>
      </c>
      <c r="K399" s="94">
        <v>-2096.6</v>
      </c>
      <c r="L399" s="94">
        <v>-2096.6</v>
      </c>
      <c r="M399" s="94">
        <v>-2096.6</v>
      </c>
      <c r="N399" s="94">
        <v>-2096.6</v>
      </c>
      <c r="O399" s="94">
        <v>-2096.6</v>
      </c>
      <c r="P399" s="94">
        <v>0</v>
      </c>
      <c r="Q399" s="94">
        <v>0</v>
      </c>
    </row>
    <row r="400" spans="1:17" ht="11.25">
      <c r="A400" s="93" t="s">
        <v>920</v>
      </c>
      <c r="B400" s="93" t="s">
        <v>921</v>
      </c>
      <c r="C400" s="93" t="s">
        <v>922</v>
      </c>
      <c r="D400" s="93" t="s">
        <v>1318</v>
      </c>
      <c r="E400" s="94">
        <v>-3548.55</v>
      </c>
      <c r="F400" s="94">
        <v>0</v>
      </c>
      <c r="G400" s="94">
        <v>0</v>
      </c>
      <c r="H400" s="94">
        <v>0</v>
      </c>
      <c r="I400" s="94">
        <v>3690</v>
      </c>
      <c r="J400" s="94">
        <v>608.41</v>
      </c>
      <c r="K400" s="94">
        <v>1917.81</v>
      </c>
      <c r="L400" s="94">
        <v>-150</v>
      </c>
      <c r="M400" s="94">
        <v>603.12</v>
      </c>
      <c r="N400" s="94">
        <v>0</v>
      </c>
      <c r="O400" s="94">
        <v>0</v>
      </c>
      <c r="P400" s="94">
        <v>0</v>
      </c>
      <c r="Q400" s="94">
        <v>0</v>
      </c>
    </row>
    <row r="401" spans="1:17" ht="11.25">
      <c r="A401" s="93" t="s">
        <v>920</v>
      </c>
      <c r="B401" s="93" t="s">
        <v>921</v>
      </c>
      <c r="C401" s="93" t="s">
        <v>922</v>
      </c>
      <c r="D401" s="93" t="s">
        <v>1319</v>
      </c>
      <c r="E401" s="94">
        <v>618434.44</v>
      </c>
      <c r="F401" s="94">
        <v>930570.31</v>
      </c>
      <c r="G401" s="94">
        <v>1118885.14</v>
      </c>
      <c r="H401" s="94">
        <v>736714.91</v>
      </c>
      <c r="I401" s="94">
        <v>941641.96</v>
      </c>
      <c r="J401" s="94">
        <v>1819723.26</v>
      </c>
      <c r="K401" s="94">
        <v>537536.49</v>
      </c>
      <c r="L401" s="94">
        <v>736224.2</v>
      </c>
      <c r="M401" s="94">
        <v>1102074.77</v>
      </c>
      <c r="N401" s="94">
        <v>1277347.2</v>
      </c>
      <c r="O401" s="94">
        <v>805332.33</v>
      </c>
      <c r="P401" s="94">
        <v>506345.33</v>
      </c>
      <c r="Q401" s="94">
        <v>560706.51</v>
      </c>
    </row>
    <row r="402" spans="1:17" ht="11.25">
      <c r="A402" s="93" t="s">
        <v>920</v>
      </c>
      <c r="B402" s="93" t="s">
        <v>921</v>
      </c>
      <c r="C402" s="93" t="s">
        <v>922</v>
      </c>
      <c r="D402" s="93" t="s">
        <v>1320</v>
      </c>
      <c r="E402" s="94">
        <v>762456.92</v>
      </c>
      <c r="F402" s="94">
        <v>781209.38</v>
      </c>
      <c r="G402" s="94">
        <v>774322.17</v>
      </c>
      <c r="H402" s="94">
        <v>1032320.22</v>
      </c>
      <c r="I402" s="94">
        <v>626072.48</v>
      </c>
      <c r="J402" s="94">
        <v>553978.87</v>
      </c>
      <c r="K402" s="94">
        <v>583291.37</v>
      </c>
      <c r="L402" s="94">
        <v>561658.69</v>
      </c>
      <c r="M402" s="94">
        <v>525879.48</v>
      </c>
      <c r="N402" s="94">
        <v>571840.13</v>
      </c>
      <c r="O402" s="94">
        <v>536774.7</v>
      </c>
      <c r="P402" s="94">
        <v>505306.37</v>
      </c>
      <c r="Q402" s="94">
        <v>504338.77</v>
      </c>
    </row>
    <row r="403" spans="1:17" ht="11.25">
      <c r="A403" s="93" t="s">
        <v>920</v>
      </c>
      <c r="B403" s="93" t="s">
        <v>921</v>
      </c>
      <c r="C403" s="93" t="s">
        <v>922</v>
      </c>
      <c r="D403" s="93" t="s">
        <v>1321</v>
      </c>
      <c r="E403" s="98" t="s">
        <v>941</v>
      </c>
      <c r="F403" s="94">
        <v>704306</v>
      </c>
      <c r="G403" s="94">
        <v>864822</v>
      </c>
      <c r="H403" s="94">
        <v>895103</v>
      </c>
      <c r="I403" s="94">
        <v>843110</v>
      </c>
      <c r="J403" s="94">
        <v>826869.01</v>
      </c>
      <c r="K403" s="94">
        <v>661030</v>
      </c>
      <c r="L403" s="94">
        <v>496570</v>
      </c>
      <c r="M403" s="94">
        <v>505320</v>
      </c>
      <c r="N403" s="94">
        <v>552426</v>
      </c>
      <c r="O403" s="94">
        <v>391982.58</v>
      </c>
      <c r="P403" s="94">
        <v>323255.58</v>
      </c>
      <c r="Q403" s="94">
        <v>286965</v>
      </c>
    </row>
    <row r="404" spans="1:17" ht="11.25">
      <c r="A404" s="93" t="s">
        <v>920</v>
      </c>
      <c r="B404" s="93" t="s">
        <v>921</v>
      </c>
      <c r="C404" s="93" t="s">
        <v>922</v>
      </c>
      <c r="D404" s="93" t="s">
        <v>1322</v>
      </c>
      <c r="E404" s="94">
        <v>2608475.74</v>
      </c>
      <c r="F404" s="94">
        <v>2594043.05</v>
      </c>
      <c r="G404" s="94">
        <v>2563655.93</v>
      </c>
      <c r="H404" s="94">
        <v>4118756.06</v>
      </c>
      <c r="I404" s="94">
        <v>4108222.81</v>
      </c>
      <c r="J404" s="94">
        <v>11288.629999999888</v>
      </c>
      <c r="K404" s="94">
        <v>1418252</v>
      </c>
      <c r="L404" s="94">
        <v>1408895.19</v>
      </c>
      <c r="M404" s="94">
        <v>1404263.4</v>
      </c>
      <c r="N404" s="94">
        <v>1837544.22</v>
      </c>
      <c r="O404" s="94">
        <v>1829745.65</v>
      </c>
      <c r="P404" s="94">
        <v>1819206.62</v>
      </c>
      <c r="Q404" s="94">
        <v>2333596.86</v>
      </c>
    </row>
    <row r="405" spans="1:17" ht="11.25">
      <c r="A405" s="93" t="s">
        <v>920</v>
      </c>
      <c r="B405" s="93" t="s">
        <v>921</v>
      </c>
      <c r="C405" s="93" t="s">
        <v>922</v>
      </c>
      <c r="D405" s="93" t="s">
        <v>1323</v>
      </c>
      <c r="E405" s="94">
        <v>3247834.39</v>
      </c>
      <c r="F405" s="94">
        <v>3247834.39</v>
      </c>
      <c r="G405" s="94">
        <v>3247834.39</v>
      </c>
      <c r="H405" s="94">
        <v>4397314.47</v>
      </c>
      <c r="I405" s="94">
        <v>4397314.47</v>
      </c>
      <c r="J405" s="94">
        <v>4394031.4</v>
      </c>
      <c r="K405" s="94">
        <v>1325784</v>
      </c>
      <c r="L405" s="94">
        <v>1316294.93</v>
      </c>
      <c r="M405" s="94">
        <v>1316294.93</v>
      </c>
      <c r="N405" s="94">
        <v>2952293.48</v>
      </c>
      <c r="O405" s="94">
        <v>2950110.95</v>
      </c>
      <c r="P405" s="94">
        <v>2944246.26</v>
      </c>
      <c r="Q405" s="94">
        <v>3871832.26</v>
      </c>
    </row>
    <row r="406" spans="1:17" ht="11.25">
      <c r="A406" s="93" t="s">
        <v>920</v>
      </c>
      <c r="B406" s="93" t="s">
        <v>921</v>
      </c>
      <c r="C406" s="93" t="s">
        <v>922</v>
      </c>
      <c r="D406" s="93" t="s">
        <v>1330</v>
      </c>
      <c r="E406" s="94">
        <v>375334</v>
      </c>
      <c r="F406" s="94">
        <v>375334</v>
      </c>
      <c r="G406" s="94">
        <v>375334</v>
      </c>
      <c r="H406" s="94">
        <v>387283</v>
      </c>
      <c r="I406" s="94">
        <v>387283</v>
      </c>
      <c r="J406" s="94">
        <v>387283</v>
      </c>
      <c r="K406" s="94">
        <v>387283</v>
      </c>
      <c r="L406" s="94">
        <v>387283</v>
      </c>
      <c r="M406" s="94">
        <v>387283</v>
      </c>
      <c r="N406" s="94">
        <v>387283</v>
      </c>
      <c r="O406" s="94">
        <v>387283</v>
      </c>
      <c r="P406" s="94">
        <v>387283</v>
      </c>
      <c r="Q406" s="94">
        <v>387283</v>
      </c>
    </row>
    <row r="407" spans="1:17" ht="11.25">
      <c r="A407" s="93" t="s">
        <v>920</v>
      </c>
      <c r="B407" s="93" t="s">
        <v>921</v>
      </c>
      <c r="C407" s="93" t="s">
        <v>922</v>
      </c>
      <c r="D407" s="93" t="s">
        <v>1331</v>
      </c>
      <c r="E407" s="94">
        <v>1635486.89</v>
      </c>
      <c r="F407" s="94">
        <v>1581825.64</v>
      </c>
      <c r="G407" s="94">
        <v>1653333.91</v>
      </c>
      <c r="H407" s="94">
        <v>1697299.14</v>
      </c>
      <c r="I407" s="94">
        <v>1782348.92</v>
      </c>
      <c r="J407" s="94">
        <v>1879311.51</v>
      </c>
      <c r="K407" s="94">
        <v>1930756.14</v>
      </c>
      <c r="L407" s="94">
        <v>1986295.22</v>
      </c>
      <c r="M407" s="94">
        <v>2017619.01</v>
      </c>
      <c r="N407" s="94">
        <v>2008182.7</v>
      </c>
      <c r="O407" s="94">
        <v>1930272.05</v>
      </c>
      <c r="P407" s="94">
        <v>1824000.7</v>
      </c>
      <c r="Q407" s="94">
        <v>1765528.05</v>
      </c>
    </row>
    <row r="408" spans="1:17" ht="11.25">
      <c r="A408" s="93" t="s">
        <v>920</v>
      </c>
      <c r="B408" s="93" t="s">
        <v>921</v>
      </c>
      <c r="C408" s="93" t="s">
        <v>922</v>
      </c>
      <c r="D408" s="93" t="s">
        <v>1332</v>
      </c>
      <c r="E408" s="94">
        <v>-5330000</v>
      </c>
      <c r="F408" s="94">
        <v>-6634000</v>
      </c>
      <c r="G408" s="94">
        <v>-4627000</v>
      </c>
      <c r="H408" s="94">
        <v>0</v>
      </c>
      <c r="I408" s="94">
        <v>4394000</v>
      </c>
      <c r="J408" s="94">
        <v>7465000</v>
      </c>
      <c r="K408" s="94">
        <v>8778000</v>
      </c>
      <c r="L408" s="94">
        <v>8591000</v>
      </c>
      <c r="M408" s="94">
        <v>6751000</v>
      </c>
      <c r="N408" s="94">
        <v>4003000</v>
      </c>
      <c r="O408" s="94">
        <v>762000</v>
      </c>
      <c r="P408" s="94">
        <v>-2471000</v>
      </c>
      <c r="Q408" s="94">
        <v>-5330000</v>
      </c>
    </row>
    <row r="409" spans="1:17" ht="11.25">
      <c r="A409" s="93" t="s">
        <v>920</v>
      </c>
      <c r="B409" s="93" t="s">
        <v>921</v>
      </c>
      <c r="C409" s="93" t="s">
        <v>922</v>
      </c>
      <c r="D409" s="93" t="s">
        <v>1333</v>
      </c>
      <c r="E409" s="94">
        <v>-0.01</v>
      </c>
      <c r="F409" s="94">
        <v>0</v>
      </c>
      <c r="G409" s="94">
        <v>0</v>
      </c>
      <c r="H409" s="94">
        <v>0</v>
      </c>
      <c r="I409" s="98" t="s">
        <v>941</v>
      </c>
      <c r="J409" s="94">
        <v>2578.59</v>
      </c>
      <c r="K409" s="94">
        <v>0</v>
      </c>
      <c r="L409" s="94">
        <v>0</v>
      </c>
      <c r="M409" s="94">
        <v>0</v>
      </c>
      <c r="N409" s="94">
        <v>0</v>
      </c>
      <c r="O409" s="94">
        <v>0</v>
      </c>
      <c r="P409" s="94">
        <v>0</v>
      </c>
      <c r="Q409" s="94">
        <v>0</v>
      </c>
    </row>
    <row r="410" spans="1:17" ht="11.25">
      <c r="A410" s="93" t="s">
        <v>920</v>
      </c>
      <c r="B410" s="93" t="s">
        <v>921</v>
      </c>
      <c r="C410" s="93" t="s">
        <v>922</v>
      </c>
      <c r="D410" s="93" t="s">
        <v>1334</v>
      </c>
      <c r="E410" s="94">
        <v>0</v>
      </c>
      <c r="F410" s="94">
        <v>0</v>
      </c>
      <c r="G410" s="94">
        <v>0</v>
      </c>
      <c r="H410" s="94">
        <v>9361.76</v>
      </c>
      <c r="I410" s="94">
        <v>12425.16</v>
      </c>
      <c r="J410" s="94">
        <v>9323.24</v>
      </c>
      <c r="K410" s="94">
        <v>0</v>
      </c>
      <c r="L410" s="94">
        <v>0</v>
      </c>
      <c r="M410" s="94">
        <v>216</v>
      </c>
      <c r="N410" s="94">
        <v>0</v>
      </c>
      <c r="O410" s="94">
        <v>10111.48</v>
      </c>
      <c r="P410" s="94">
        <v>867.7099999999991</v>
      </c>
      <c r="Q410" s="94">
        <v>-542.2900000000009</v>
      </c>
    </row>
    <row r="411" spans="1:17" ht="11.25">
      <c r="A411" s="93" t="s">
        <v>920</v>
      </c>
      <c r="B411" s="93" t="s">
        <v>921</v>
      </c>
      <c r="C411" s="93" t="s">
        <v>922</v>
      </c>
      <c r="D411" s="93" t="s">
        <v>1335</v>
      </c>
      <c r="E411" s="94">
        <v>41.5</v>
      </c>
      <c r="F411" s="94">
        <v>0</v>
      </c>
      <c r="G411" s="94">
        <v>-43.5</v>
      </c>
      <c r="H411" s="94">
        <v>25068.99</v>
      </c>
      <c r="I411" s="94">
        <v>24767.99</v>
      </c>
      <c r="J411" s="94">
        <v>24466.99</v>
      </c>
      <c r="K411" s="94">
        <v>-43.5</v>
      </c>
      <c r="L411" s="94">
        <v>-43.5</v>
      </c>
      <c r="M411" s="94">
        <v>-0.5</v>
      </c>
      <c r="N411" s="94">
        <v>85.5</v>
      </c>
      <c r="O411" s="94">
        <v>22854.95</v>
      </c>
      <c r="P411" s="94">
        <v>-0.5</v>
      </c>
      <c r="Q411" s="94">
        <v>-0.5</v>
      </c>
    </row>
    <row r="412" spans="1:17" ht="11.25">
      <c r="A412" s="93" t="s">
        <v>920</v>
      </c>
      <c r="B412" s="93" t="s">
        <v>921</v>
      </c>
      <c r="C412" s="93" t="s">
        <v>922</v>
      </c>
      <c r="D412" s="93" t="s">
        <v>1336</v>
      </c>
      <c r="E412" s="94">
        <v>-41.5</v>
      </c>
      <c r="F412" s="94">
        <v>0</v>
      </c>
      <c r="G412" s="94">
        <v>43</v>
      </c>
      <c r="H412" s="94">
        <v>43</v>
      </c>
      <c r="I412" s="94">
        <v>43</v>
      </c>
      <c r="J412" s="94">
        <v>43</v>
      </c>
      <c r="K412" s="94">
        <v>-86</v>
      </c>
      <c r="L412" s="94">
        <v>-86</v>
      </c>
      <c r="M412" s="94">
        <v>-129</v>
      </c>
      <c r="N412" s="94">
        <v>-129</v>
      </c>
      <c r="O412" s="94">
        <v>-43</v>
      </c>
      <c r="P412" s="94">
        <v>0</v>
      </c>
      <c r="Q412" s="94">
        <v>0</v>
      </c>
    </row>
    <row r="413" spans="1:17" ht="11.25">
      <c r="A413" s="93" t="s">
        <v>920</v>
      </c>
      <c r="B413" s="93" t="s">
        <v>921</v>
      </c>
      <c r="C413" s="93" t="s">
        <v>922</v>
      </c>
      <c r="D413" s="93" t="s">
        <v>1337</v>
      </c>
      <c r="E413" s="94">
        <v>0</v>
      </c>
      <c r="F413" s="94">
        <v>0</v>
      </c>
      <c r="G413" s="94">
        <v>0</v>
      </c>
      <c r="H413" s="94">
        <v>89993.68</v>
      </c>
      <c r="I413" s="94">
        <v>87849.5</v>
      </c>
      <c r="J413" s="94">
        <v>88472</v>
      </c>
      <c r="K413" s="94">
        <v>-146</v>
      </c>
      <c r="L413" s="94">
        <v>-146</v>
      </c>
      <c r="M413" s="94">
        <v>-146</v>
      </c>
      <c r="N413" s="94">
        <v>-146</v>
      </c>
      <c r="O413" s="94">
        <v>82310.5</v>
      </c>
      <c r="P413" s="94">
        <v>0</v>
      </c>
      <c r="Q413" s="94">
        <v>0</v>
      </c>
    </row>
    <row r="414" spans="1:17" ht="11.25">
      <c r="A414" s="93" t="s">
        <v>920</v>
      </c>
      <c r="B414" s="93" t="s">
        <v>921</v>
      </c>
      <c r="C414" s="93" t="s">
        <v>922</v>
      </c>
      <c r="D414" s="93" t="s">
        <v>1338</v>
      </c>
      <c r="E414" s="94">
        <v>148.09</v>
      </c>
      <c r="F414" s="94">
        <v>458.09</v>
      </c>
      <c r="G414" s="94">
        <v>848.09</v>
      </c>
      <c r="H414" s="94">
        <v>733.09</v>
      </c>
      <c r="I414" s="94">
        <v>1213.09</v>
      </c>
      <c r="J414" s="94">
        <v>993.09</v>
      </c>
      <c r="K414" s="94">
        <v>603.09</v>
      </c>
      <c r="L414" s="94">
        <v>383.09</v>
      </c>
      <c r="M414" s="94">
        <v>2810</v>
      </c>
      <c r="N414" s="94">
        <v>730</v>
      </c>
      <c r="O414" s="94">
        <v>3440</v>
      </c>
      <c r="P414" s="94">
        <v>390</v>
      </c>
      <c r="Q414" s="94">
        <v>630</v>
      </c>
    </row>
    <row r="415" spans="1:17" ht="11.25">
      <c r="A415" s="93" t="s">
        <v>920</v>
      </c>
      <c r="B415" s="93" t="s">
        <v>921</v>
      </c>
      <c r="C415" s="93" t="s">
        <v>922</v>
      </c>
      <c r="D415" s="93" t="s">
        <v>1339</v>
      </c>
      <c r="E415" s="98">
        <v>0</v>
      </c>
      <c r="F415" s="98">
        <v>0</v>
      </c>
      <c r="G415" s="94">
        <v>0</v>
      </c>
      <c r="H415" s="94">
        <v>0</v>
      </c>
      <c r="I415" s="94">
        <v>216.48</v>
      </c>
      <c r="J415" s="94">
        <v>0</v>
      </c>
      <c r="K415" s="94">
        <v>0</v>
      </c>
      <c r="L415" s="94">
        <v>0</v>
      </c>
      <c r="M415" s="94">
        <v>0</v>
      </c>
      <c r="N415" s="94">
        <v>0</v>
      </c>
      <c r="O415" s="94">
        <v>0</v>
      </c>
      <c r="P415" s="94">
        <v>0</v>
      </c>
      <c r="Q415" s="94">
        <v>0</v>
      </c>
    </row>
    <row r="416" spans="1:17" ht="11.25">
      <c r="A416" s="93" t="s">
        <v>920</v>
      </c>
      <c r="B416" s="93" t="s">
        <v>921</v>
      </c>
      <c r="C416" s="93" t="s">
        <v>922</v>
      </c>
      <c r="D416" s="93" t="s">
        <v>1340</v>
      </c>
      <c r="E416" s="94">
        <v>0.3999999999796273</v>
      </c>
      <c r="F416" s="94">
        <v>0.3999999999796273</v>
      </c>
      <c r="G416" s="94">
        <v>331.2199999999796</v>
      </c>
      <c r="H416" s="94">
        <v>129216</v>
      </c>
      <c r="I416" s="94">
        <v>130275.53</v>
      </c>
      <c r="J416" s="94">
        <v>300094.68</v>
      </c>
      <c r="K416" s="94">
        <v>-11.510000000009313</v>
      </c>
      <c r="L416" s="94">
        <v>-330.3700000000093</v>
      </c>
      <c r="M416" s="94">
        <v>-0.860000000009336</v>
      </c>
      <c r="N416" s="94">
        <v>4.639999999990664</v>
      </c>
      <c r="O416" s="94">
        <v>217759.19</v>
      </c>
      <c r="P416" s="94">
        <v>-215.46000000002095</v>
      </c>
      <c r="Q416" s="94">
        <v>-506.13000000002097</v>
      </c>
    </row>
    <row r="417" spans="1:17" ht="11.25">
      <c r="A417" s="93" t="s">
        <v>920</v>
      </c>
      <c r="B417" s="93" t="s">
        <v>921</v>
      </c>
      <c r="C417" s="93" t="s">
        <v>922</v>
      </c>
      <c r="D417" s="93" t="s">
        <v>1341</v>
      </c>
      <c r="E417" s="94">
        <v>0</v>
      </c>
      <c r="F417" s="94">
        <v>0</v>
      </c>
      <c r="G417" s="94">
        <v>0</v>
      </c>
      <c r="H417" s="94">
        <v>600.58</v>
      </c>
      <c r="I417" s="94">
        <v>3795.35</v>
      </c>
      <c r="J417" s="94">
        <v>599.58</v>
      </c>
      <c r="K417" s="94">
        <v>0</v>
      </c>
      <c r="L417" s="94">
        <v>0</v>
      </c>
      <c r="M417" s="94">
        <v>0</v>
      </c>
      <c r="N417" s="94">
        <v>0</v>
      </c>
      <c r="O417" s="94">
        <v>579.58</v>
      </c>
      <c r="P417" s="94">
        <v>0</v>
      </c>
      <c r="Q417" s="94">
        <v>0</v>
      </c>
    </row>
    <row r="418" spans="1:17" ht="11.25">
      <c r="A418" s="93" t="s">
        <v>920</v>
      </c>
      <c r="B418" s="93" t="s">
        <v>921</v>
      </c>
      <c r="C418" s="93" t="s">
        <v>922</v>
      </c>
      <c r="D418" s="93" t="s">
        <v>1342</v>
      </c>
      <c r="E418" s="94">
        <v>0</v>
      </c>
      <c r="F418" s="94">
        <v>0</v>
      </c>
      <c r="G418" s="94">
        <v>0</v>
      </c>
      <c r="H418" s="94">
        <v>92.95999999999992</v>
      </c>
      <c r="I418" s="94">
        <v>614.32</v>
      </c>
      <c r="J418" s="94">
        <v>71.71</v>
      </c>
      <c r="K418" s="94">
        <v>0</v>
      </c>
      <c r="L418" s="94">
        <v>0</v>
      </c>
      <c r="M418" s="94">
        <v>0</v>
      </c>
      <c r="N418" s="94">
        <v>0</v>
      </c>
      <c r="O418" s="94">
        <v>71.71</v>
      </c>
      <c r="P418" s="94">
        <v>0</v>
      </c>
      <c r="Q418" s="94">
        <v>0</v>
      </c>
    </row>
    <row r="419" spans="1:17" ht="11.25">
      <c r="A419" s="93" t="s">
        <v>920</v>
      </c>
      <c r="B419" s="93" t="s">
        <v>921</v>
      </c>
      <c r="C419" s="93" t="s">
        <v>922</v>
      </c>
      <c r="D419" s="93" t="s">
        <v>1343</v>
      </c>
      <c r="E419" s="94">
        <v>0</v>
      </c>
      <c r="F419" s="94">
        <v>0</v>
      </c>
      <c r="G419" s="94">
        <v>0</v>
      </c>
      <c r="H419" s="94">
        <v>217.63</v>
      </c>
      <c r="I419" s="94">
        <v>1143.78</v>
      </c>
      <c r="J419" s="94">
        <v>196.38</v>
      </c>
      <c r="K419" s="94">
        <v>0</v>
      </c>
      <c r="L419" s="94">
        <v>0</v>
      </c>
      <c r="M419" s="94">
        <v>0</v>
      </c>
      <c r="N419" s="94">
        <v>0</v>
      </c>
      <c r="O419" s="94">
        <v>191.38</v>
      </c>
      <c r="P419" s="94">
        <v>0</v>
      </c>
      <c r="Q419" s="94">
        <v>0</v>
      </c>
    </row>
    <row r="420" spans="1:17" ht="11.25">
      <c r="A420" s="93" t="s">
        <v>920</v>
      </c>
      <c r="B420" s="93" t="s">
        <v>921</v>
      </c>
      <c r="C420" s="93" t="s">
        <v>922</v>
      </c>
      <c r="D420" s="93" t="s">
        <v>1344</v>
      </c>
      <c r="E420" s="94">
        <v>-20734.94</v>
      </c>
      <c r="F420" s="94">
        <v>-86965.79</v>
      </c>
      <c r="G420" s="94">
        <v>-88854.04</v>
      </c>
      <c r="H420" s="94">
        <v>-1888.2500000000146</v>
      </c>
      <c r="I420" s="94">
        <v>-1888.25</v>
      </c>
      <c r="J420" s="94">
        <v>-1888.25</v>
      </c>
      <c r="K420" s="94">
        <v>-1888.25</v>
      </c>
      <c r="L420" s="94">
        <v>-1888.25</v>
      </c>
      <c r="M420" s="94">
        <v>-1888.25</v>
      </c>
      <c r="N420" s="94">
        <v>-1888.25</v>
      </c>
      <c r="O420" s="94">
        <v>-1888.25</v>
      </c>
      <c r="P420" s="94">
        <v>0</v>
      </c>
      <c r="Q420" s="94">
        <v>0</v>
      </c>
    </row>
    <row r="421" spans="1:17" ht="11.25">
      <c r="A421" s="93" t="s">
        <v>920</v>
      </c>
      <c r="B421" s="93" t="s">
        <v>921</v>
      </c>
      <c r="C421" s="93" t="s">
        <v>922</v>
      </c>
      <c r="D421" s="93" t="s">
        <v>1345</v>
      </c>
      <c r="E421" s="94">
        <v>10998528.18</v>
      </c>
      <c r="F421" s="94">
        <v>13505677.68</v>
      </c>
      <c r="G421" s="94">
        <v>12553871.02</v>
      </c>
      <c r="H421" s="94">
        <v>9113351.14</v>
      </c>
      <c r="I421" s="94">
        <v>4213472.21</v>
      </c>
      <c r="J421" s="94">
        <v>2314030.2</v>
      </c>
      <c r="K421" s="94">
        <v>1367026.82</v>
      </c>
      <c r="L421" s="94">
        <v>612272.9100000012</v>
      </c>
      <c r="M421" s="94">
        <v>884265.9300000012</v>
      </c>
      <c r="N421" s="94">
        <v>2121149.63</v>
      </c>
      <c r="O421" s="94">
        <v>4435581.28</v>
      </c>
      <c r="P421" s="94">
        <v>8215668.640000001</v>
      </c>
      <c r="Q421" s="94">
        <v>11575857.34</v>
      </c>
    </row>
    <row r="422" spans="1:17" ht="11.25">
      <c r="A422" s="93" t="s">
        <v>920</v>
      </c>
      <c r="B422" s="93" t="s">
        <v>921</v>
      </c>
      <c r="C422" s="93" t="s">
        <v>922</v>
      </c>
      <c r="D422" s="93" t="s">
        <v>1346</v>
      </c>
      <c r="E422" s="94">
        <v>36097800.12</v>
      </c>
      <c r="F422" s="94">
        <v>27046322.33</v>
      </c>
      <c r="G422" s="94">
        <v>52810573.67</v>
      </c>
      <c r="H422" s="94">
        <v>70598060.24000001</v>
      </c>
      <c r="I422" s="94">
        <v>69741419.22999999</v>
      </c>
      <c r="J422" s="94">
        <v>56242707.66999999</v>
      </c>
      <c r="K422" s="94">
        <v>61765645.959999986</v>
      </c>
      <c r="L422" s="94">
        <v>39930951.02999999</v>
      </c>
      <c r="M422" s="94">
        <v>37116203.30999999</v>
      </c>
      <c r="N422" s="94">
        <v>38757092.179999985</v>
      </c>
      <c r="O422" s="94">
        <v>38656199.15999998</v>
      </c>
      <c r="P422" s="94">
        <v>32911661.23999998</v>
      </c>
      <c r="Q422" s="94">
        <v>27935270.98999998</v>
      </c>
    </row>
    <row r="423" spans="1:17" ht="11.25">
      <c r="A423" s="93" t="s">
        <v>920</v>
      </c>
      <c r="B423" s="93" t="s">
        <v>921</v>
      </c>
      <c r="C423" s="93" t="s">
        <v>922</v>
      </c>
      <c r="D423" s="93" t="s">
        <v>1347</v>
      </c>
      <c r="E423" s="94">
        <v>453799.85</v>
      </c>
      <c r="F423" s="94">
        <v>537714.79</v>
      </c>
      <c r="G423" s="94">
        <v>-45814.52</v>
      </c>
      <c r="H423" s="94">
        <v>101360.76</v>
      </c>
      <c r="I423" s="94">
        <v>-92699.81</v>
      </c>
      <c r="J423" s="94">
        <v>-142826.06</v>
      </c>
      <c r="K423" s="94">
        <v>-140358.68</v>
      </c>
      <c r="L423" s="94">
        <v>-216410.66</v>
      </c>
      <c r="M423" s="94">
        <v>-182241.33</v>
      </c>
      <c r="N423" s="94">
        <v>-141871.98</v>
      </c>
      <c r="O423" s="94">
        <v>41841.33</v>
      </c>
      <c r="P423" s="94">
        <v>86576.43000000005</v>
      </c>
      <c r="Q423" s="94">
        <v>204941.09</v>
      </c>
    </row>
    <row r="424" spans="1:17" ht="11.25">
      <c r="A424" s="93" t="s">
        <v>920</v>
      </c>
      <c r="B424" s="93" t="s">
        <v>921</v>
      </c>
      <c r="C424" s="93" t="s">
        <v>922</v>
      </c>
      <c r="D424" s="93" t="s">
        <v>1348</v>
      </c>
      <c r="E424" s="94">
        <v>-2136191.43</v>
      </c>
      <c r="F424" s="94">
        <v>-635163.05</v>
      </c>
      <c r="G424" s="94">
        <v>-659246.3</v>
      </c>
      <c r="H424" s="94">
        <v>381720.91</v>
      </c>
      <c r="I424" s="94">
        <v>378553.27</v>
      </c>
      <c r="J424" s="94">
        <v>163916.44</v>
      </c>
      <c r="K424" s="94">
        <v>1100611.12</v>
      </c>
      <c r="L424" s="94">
        <v>-381645.36</v>
      </c>
      <c r="M424" s="94">
        <v>543474.48</v>
      </c>
      <c r="N424" s="94">
        <v>519543.72</v>
      </c>
      <c r="O424" s="94">
        <v>299350.51</v>
      </c>
      <c r="P424" s="94">
        <v>-240626.3</v>
      </c>
      <c r="Q424" s="94">
        <v>-1961062.4</v>
      </c>
    </row>
    <row r="425" spans="1:17" ht="11.25">
      <c r="A425" s="93" t="s">
        <v>920</v>
      </c>
      <c r="B425" s="93" t="s">
        <v>921</v>
      </c>
      <c r="C425" s="93" t="s">
        <v>922</v>
      </c>
      <c r="D425" s="93" t="s">
        <v>1349</v>
      </c>
      <c r="E425" s="94">
        <v>0</v>
      </c>
      <c r="F425" s="94">
        <v>0</v>
      </c>
      <c r="G425" s="94">
        <v>0</v>
      </c>
      <c r="H425" s="94">
        <v>85</v>
      </c>
      <c r="I425" s="94">
        <v>0</v>
      </c>
      <c r="J425" s="94">
        <v>177</v>
      </c>
      <c r="K425" s="94">
        <v>0</v>
      </c>
      <c r="L425" s="94">
        <v>0</v>
      </c>
      <c r="M425" s="94">
        <v>0</v>
      </c>
      <c r="N425" s="94">
        <v>0</v>
      </c>
      <c r="O425" s="94">
        <v>67</v>
      </c>
      <c r="P425" s="94">
        <v>0</v>
      </c>
      <c r="Q425" s="94">
        <v>0</v>
      </c>
    </row>
    <row r="426" spans="1:17" ht="11.25">
      <c r="A426" s="93" t="s">
        <v>920</v>
      </c>
      <c r="B426" s="93" t="s">
        <v>921</v>
      </c>
      <c r="C426" s="93" t="s">
        <v>922</v>
      </c>
      <c r="D426" s="93" t="s">
        <v>1350</v>
      </c>
      <c r="E426" s="98" t="s">
        <v>941</v>
      </c>
      <c r="F426" s="98" t="s">
        <v>941</v>
      </c>
      <c r="G426" s="98" t="s">
        <v>941</v>
      </c>
      <c r="H426" s="98" t="s">
        <v>941</v>
      </c>
      <c r="I426" s="98" t="s">
        <v>941</v>
      </c>
      <c r="J426" s="98" t="s">
        <v>941</v>
      </c>
      <c r="K426" s="98" t="s">
        <v>941</v>
      </c>
      <c r="L426" s="98" t="s">
        <v>941</v>
      </c>
      <c r="M426" s="98" t="s">
        <v>941</v>
      </c>
      <c r="N426" s="94">
        <v>32045.64</v>
      </c>
      <c r="O426" s="94">
        <v>23705.92</v>
      </c>
      <c r="P426" s="94">
        <v>36136.92</v>
      </c>
      <c r="Q426" s="94">
        <v>36136.92</v>
      </c>
    </row>
    <row r="427" spans="1:17" ht="11.25">
      <c r="A427" s="93" t="s">
        <v>920</v>
      </c>
      <c r="B427" s="93" t="s">
        <v>921</v>
      </c>
      <c r="C427" s="93" t="s">
        <v>922</v>
      </c>
      <c r="D427" s="93" t="s">
        <v>1351</v>
      </c>
      <c r="E427" s="94">
        <v>1959000</v>
      </c>
      <c r="F427" s="94">
        <v>1959000</v>
      </c>
      <c r="G427" s="94">
        <v>1959000</v>
      </c>
      <c r="H427" s="94">
        <v>3115849.45</v>
      </c>
      <c r="I427" s="94">
        <v>3115849.45</v>
      </c>
      <c r="J427" s="94">
        <v>3115849.45</v>
      </c>
      <c r="K427" s="94">
        <v>1235800.45</v>
      </c>
      <c r="L427" s="94">
        <v>1235800.45</v>
      </c>
      <c r="M427" s="94">
        <v>1235800.45</v>
      </c>
      <c r="N427" s="94">
        <v>1385400.45</v>
      </c>
      <c r="O427" s="94">
        <v>1385400.45</v>
      </c>
      <c r="P427" s="94">
        <v>1385400.45</v>
      </c>
      <c r="Q427" s="94">
        <v>1812102.45</v>
      </c>
    </row>
    <row r="428" spans="1:17" ht="11.25">
      <c r="A428" s="93" t="s">
        <v>920</v>
      </c>
      <c r="B428" s="93" t="s">
        <v>921</v>
      </c>
      <c r="C428" s="93" t="s">
        <v>922</v>
      </c>
      <c r="D428" s="93" t="s">
        <v>1352</v>
      </c>
      <c r="E428" s="94">
        <v>2704208.86</v>
      </c>
      <c r="F428" s="94">
        <v>3756627.01</v>
      </c>
      <c r="G428" s="94">
        <v>2514403.56</v>
      </c>
      <c r="H428" s="94">
        <v>3686548.44</v>
      </c>
      <c r="I428" s="94">
        <v>2305562.97</v>
      </c>
      <c r="J428" s="94">
        <v>8138048.64</v>
      </c>
      <c r="K428" s="94">
        <v>16602.729999999516</v>
      </c>
      <c r="L428" s="94">
        <v>2528248.66</v>
      </c>
      <c r="M428" s="94">
        <v>3146661.82</v>
      </c>
      <c r="N428" s="94">
        <v>2501299.49</v>
      </c>
      <c r="O428" s="94">
        <v>3018374.25</v>
      </c>
      <c r="P428" s="94">
        <v>3426233.37</v>
      </c>
      <c r="Q428" s="94">
        <v>4164283.17</v>
      </c>
    </row>
    <row r="429" spans="1:17" ht="11.25">
      <c r="A429" s="93" t="s">
        <v>920</v>
      </c>
      <c r="B429" s="93" t="s">
        <v>921</v>
      </c>
      <c r="C429" s="93" t="s">
        <v>922</v>
      </c>
      <c r="D429" s="93" t="s">
        <v>1353</v>
      </c>
      <c r="E429" s="94">
        <v>3994698.85</v>
      </c>
      <c r="F429" s="94">
        <v>4075253.22</v>
      </c>
      <c r="G429" s="94">
        <v>4174012.74</v>
      </c>
      <c r="H429" s="94">
        <v>4274061.45</v>
      </c>
      <c r="I429" s="94">
        <v>4432085.45</v>
      </c>
      <c r="J429" s="94">
        <v>4471639.53</v>
      </c>
      <c r="K429" s="94">
        <v>4546693.59</v>
      </c>
      <c r="L429" s="94">
        <v>4492647.12</v>
      </c>
      <c r="M429" s="94">
        <v>4452637.13</v>
      </c>
      <c r="N429" s="94">
        <v>4349334.59</v>
      </c>
      <c r="O429" s="94">
        <v>4314238.37</v>
      </c>
      <c r="P429" s="94">
        <v>4307953.61</v>
      </c>
      <c r="Q429" s="94">
        <v>4215553.25</v>
      </c>
    </row>
    <row r="430" spans="1:17" ht="11.25">
      <c r="A430" s="93" t="s">
        <v>920</v>
      </c>
      <c r="B430" s="93" t="s">
        <v>921</v>
      </c>
      <c r="C430" s="93" t="s">
        <v>922</v>
      </c>
      <c r="D430" s="93" t="s">
        <v>0</v>
      </c>
      <c r="E430" s="98" t="s">
        <v>941</v>
      </c>
      <c r="F430" s="98" t="s">
        <v>941</v>
      </c>
      <c r="G430" s="94">
        <v>26818.54</v>
      </c>
      <c r="H430" s="94">
        <v>29943.73</v>
      </c>
      <c r="I430" s="94">
        <v>83811.41</v>
      </c>
      <c r="J430" s="94">
        <v>132410</v>
      </c>
      <c r="K430" s="94">
        <v>60518</v>
      </c>
      <c r="L430" s="94">
        <v>51760.25</v>
      </c>
      <c r="M430" s="94">
        <v>67731.56</v>
      </c>
      <c r="N430" s="94">
        <v>55945.77</v>
      </c>
      <c r="O430" s="94">
        <v>46761.47</v>
      </c>
      <c r="P430" s="94">
        <v>55598.66</v>
      </c>
      <c r="Q430" s="94">
        <v>59275.4</v>
      </c>
    </row>
    <row r="431" spans="1:17" ht="11.25">
      <c r="A431" s="93" t="s">
        <v>920</v>
      </c>
      <c r="B431" s="93" t="s">
        <v>921</v>
      </c>
      <c r="C431" s="93" t="s">
        <v>922</v>
      </c>
      <c r="D431" s="93" t="s">
        <v>1</v>
      </c>
      <c r="E431" s="94">
        <v>-0.3600000000442378</v>
      </c>
      <c r="F431" s="94">
        <v>-0.3600000000442378</v>
      </c>
      <c r="G431" s="94">
        <v>-0.3600000000442378</v>
      </c>
      <c r="H431" s="94">
        <v>-0.3600000000442378</v>
      </c>
      <c r="I431" s="94">
        <v>-0.36</v>
      </c>
      <c r="J431" s="94">
        <v>-0.36</v>
      </c>
      <c r="K431" s="94">
        <v>-0.36</v>
      </c>
      <c r="L431" s="94">
        <v>-0.36</v>
      </c>
      <c r="M431" s="94">
        <v>-0.36</v>
      </c>
      <c r="N431" s="94">
        <v>0</v>
      </c>
      <c r="O431" s="94">
        <v>0</v>
      </c>
      <c r="P431" s="94">
        <v>0</v>
      </c>
      <c r="Q431" s="94">
        <v>0</v>
      </c>
    </row>
    <row r="432" spans="1:17" ht="11.25">
      <c r="A432" s="93" t="s">
        <v>920</v>
      </c>
      <c r="B432" s="93" t="s">
        <v>921</v>
      </c>
      <c r="C432" s="93" t="s">
        <v>922</v>
      </c>
      <c r="D432" s="93" t="s">
        <v>2</v>
      </c>
      <c r="E432" s="94">
        <v>4167846.28</v>
      </c>
      <c r="F432" s="94">
        <v>5599893.5</v>
      </c>
      <c r="G432" s="94">
        <v>0.009999999776482582</v>
      </c>
      <c r="H432" s="94">
        <v>-2.2351741811588166E-10</v>
      </c>
      <c r="I432" s="98" t="s">
        <v>941</v>
      </c>
      <c r="J432" s="98" t="s">
        <v>941</v>
      </c>
      <c r="K432" s="94">
        <v>308.27</v>
      </c>
      <c r="L432" s="94">
        <v>308.27</v>
      </c>
      <c r="M432" s="94">
        <v>308.27</v>
      </c>
      <c r="N432" s="94">
        <v>0</v>
      </c>
      <c r="O432" s="94">
        <v>1385688</v>
      </c>
      <c r="P432" s="94">
        <v>2771376</v>
      </c>
      <c r="Q432" s="94">
        <v>4157064</v>
      </c>
    </row>
    <row r="433" spans="1:17" ht="11.25">
      <c r="A433" s="93" t="s">
        <v>920</v>
      </c>
      <c r="B433" s="93" t="s">
        <v>921</v>
      </c>
      <c r="C433" s="93" t="s">
        <v>922</v>
      </c>
      <c r="D433" s="93" t="s">
        <v>3</v>
      </c>
      <c r="E433" s="94">
        <v>1491204.94</v>
      </c>
      <c r="F433" s="94">
        <v>1007734.5</v>
      </c>
      <c r="G433" s="94">
        <v>1118467.5</v>
      </c>
      <c r="H433" s="94">
        <v>1229200.5</v>
      </c>
      <c r="I433" s="94">
        <v>1336758.5</v>
      </c>
      <c r="J433" s="94">
        <v>1444316.5</v>
      </c>
      <c r="K433" s="94">
        <v>1551874.5</v>
      </c>
      <c r="L433" s="94">
        <v>894705.62</v>
      </c>
      <c r="M433" s="94">
        <v>987122.62</v>
      </c>
      <c r="N433" s="94">
        <v>1077673.8</v>
      </c>
      <c r="O433" s="94">
        <v>1171956.62</v>
      </c>
      <c r="P433" s="94">
        <v>1264373.62</v>
      </c>
      <c r="Q433" s="94">
        <v>1356790.62</v>
      </c>
    </row>
    <row r="434" spans="1:17" ht="11.25">
      <c r="A434" s="93" t="s">
        <v>920</v>
      </c>
      <c r="B434" s="93" t="s">
        <v>921</v>
      </c>
      <c r="C434" s="93" t="s">
        <v>922</v>
      </c>
      <c r="D434" s="93" t="s">
        <v>4</v>
      </c>
      <c r="E434" s="98" t="s">
        <v>941</v>
      </c>
      <c r="F434" s="98" t="s">
        <v>941</v>
      </c>
      <c r="G434" s="98" t="s">
        <v>941</v>
      </c>
      <c r="H434" s="98" t="s">
        <v>941</v>
      </c>
      <c r="I434" s="98" t="s">
        <v>941</v>
      </c>
      <c r="J434" s="98" t="s">
        <v>941</v>
      </c>
      <c r="K434" s="98" t="s">
        <v>941</v>
      </c>
      <c r="L434" s="98" t="s">
        <v>941</v>
      </c>
      <c r="M434" s="94">
        <v>-0.01</v>
      </c>
      <c r="N434" s="94">
        <v>-0.01</v>
      </c>
      <c r="O434" s="94">
        <v>0.01</v>
      </c>
      <c r="P434" s="94">
        <v>0.01</v>
      </c>
      <c r="Q434" s="94">
        <v>0.01</v>
      </c>
    </row>
    <row r="435" spans="1:17" ht="11.25">
      <c r="A435" s="93" t="s">
        <v>920</v>
      </c>
      <c r="B435" s="93" t="s">
        <v>921</v>
      </c>
      <c r="C435" s="93" t="s">
        <v>922</v>
      </c>
      <c r="D435" s="93" t="s">
        <v>5</v>
      </c>
      <c r="E435" s="94">
        <v>-87162</v>
      </c>
      <c r="F435" s="94">
        <v>-87162</v>
      </c>
      <c r="G435" s="94">
        <v>-87162</v>
      </c>
      <c r="H435" s="94">
        <v>-87162</v>
      </c>
      <c r="I435" s="94">
        <v>-87162</v>
      </c>
      <c r="J435" s="94">
        <v>-87162</v>
      </c>
      <c r="K435" s="94">
        <v>-87162</v>
      </c>
      <c r="L435" s="94">
        <v>-87162</v>
      </c>
      <c r="M435" s="94">
        <v>-87162</v>
      </c>
      <c r="N435" s="94">
        <v>-87162</v>
      </c>
      <c r="O435" s="94">
        <v>-87162</v>
      </c>
      <c r="P435" s="94">
        <v>-87162</v>
      </c>
      <c r="Q435" s="94">
        <v>-87162</v>
      </c>
    </row>
    <row r="436" spans="1:17" ht="11.25">
      <c r="A436" s="93" t="s">
        <v>920</v>
      </c>
      <c r="B436" s="93" t="s">
        <v>921</v>
      </c>
      <c r="C436" s="93" t="s">
        <v>922</v>
      </c>
      <c r="D436" s="93" t="s">
        <v>6</v>
      </c>
      <c r="E436" s="94">
        <v>625967</v>
      </c>
      <c r="F436" s="94">
        <v>1608197</v>
      </c>
      <c r="G436" s="94">
        <v>8246542</v>
      </c>
      <c r="H436" s="94">
        <v>6858343</v>
      </c>
      <c r="I436" s="94">
        <v>22456989</v>
      </c>
      <c r="J436" s="94">
        <v>32620056</v>
      </c>
      <c r="K436" s="94">
        <v>-733940</v>
      </c>
      <c r="L436" s="94">
        <v>-10022229</v>
      </c>
      <c r="M436" s="94">
        <v>-10011174</v>
      </c>
      <c r="N436" s="94">
        <v>-641657</v>
      </c>
      <c r="O436" s="94">
        <v>-641657</v>
      </c>
      <c r="P436" s="94">
        <v>-641657</v>
      </c>
      <c r="Q436" s="94">
        <v>-4411252</v>
      </c>
    </row>
    <row r="437" spans="1:17" ht="11.25">
      <c r="A437" s="93" t="s">
        <v>920</v>
      </c>
      <c r="B437" s="93" t="s">
        <v>921</v>
      </c>
      <c r="C437" s="93" t="s">
        <v>922</v>
      </c>
      <c r="D437" s="93" t="s">
        <v>7</v>
      </c>
      <c r="E437" s="98" t="s">
        <v>941</v>
      </c>
      <c r="F437" s="98" t="s">
        <v>941</v>
      </c>
      <c r="G437" s="98" t="s">
        <v>941</v>
      </c>
      <c r="H437" s="98" t="s">
        <v>941</v>
      </c>
      <c r="I437" s="98" t="s">
        <v>941</v>
      </c>
      <c r="J437" s="98" t="s">
        <v>941</v>
      </c>
      <c r="K437" s="94">
        <v>27380655</v>
      </c>
      <c r="L437" s="94">
        <v>30578668</v>
      </c>
      <c r="M437" s="94">
        <v>30869354</v>
      </c>
      <c r="N437" s="94">
        <v>7376188</v>
      </c>
      <c r="O437" s="94">
        <v>5601672</v>
      </c>
      <c r="P437" s="94">
        <v>4151940</v>
      </c>
      <c r="Q437" s="94">
        <v>-8529835</v>
      </c>
    </row>
    <row r="438" spans="1:17" ht="11.25">
      <c r="A438" s="93" t="s">
        <v>920</v>
      </c>
      <c r="B438" s="93" t="s">
        <v>921</v>
      </c>
      <c r="C438" s="93" t="s">
        <v>922</v>
      </c>
      <c r="D438" s="93" t="s">
        <v>8</v>
      </c>
      <c r="E438" s="98">
        <v>-26741</v>
      </c>
      <c r="F438" s="98">
        <v>-26741</v>
      </c>
      <c r="G438" s="94">
        <v>-26741</v>
      </c>
      <c r="H438" s="94">
        <v>-26741</v>
      </c>
      <c r="I438" s="94">
        <v>-26741</v>
      </c>
      <c r="J438" s="94">
        <v>-26741</v>
      </c>
      <c r="K438" s="94">
        <v>-26741</v>
      </c>
      <c r="L438" s="94">
        <v>-26741</v>
      </c>
      <c r="M438" s="94">
        <v>-26741</v>
      </c>
      <c r="N438" s="94">
        <v>-26741</v>
      </c>
      <c r="O438" s="94">
        <v>-26741</v>
      </c>
      <c r="P438" s="94">
        <v>-26741</v>
      </c>
      <c r="Q438" s="94">
        <v>-26741</v>
      </c>
    </row>
    <row r="439" spans="1:17" ht="11.25">
      <c r="A439" s="93" t="s">
        <v>920</v>
      </c>
      <c r="B439" s="93" t="s">
        <v>921</v>
      </c>
      <c r="C439" s="93" t="s">
        <v>922</v>
      </c>
      <c r="D439" s="93" t="s">
        <v>9</v>
      </c>
      <c r="E439" s="94">
        <v>557404</v>
      </c>
      <c r="F439" s="94">
        <v>707933</v>
      </c>
      <c r="G439" s="94">
        <v>1904847</v>
      </c>
      <c r="H439" s="94">
        <v>1138827</v>
      </c>
      <c r="I439" s="94">
        <v>3987323</v>
      </c>
      <c r="J439" s="94">
        <v>5829530</v>
      </c>
      <c r="K439" s="94">
        <v>488548</v>
      </c>
      <c r="L439" s="94">
        <v>-1472982</v>
      </c>
      <c r="M439" s="94">
        <v>-1469961</v>
      </c>
      <c r="N439" s="94">
        <v>-361173</v>
      </c>
      <c r="O439" s="94">
        <v>-361173</v>
      </c>
      <c r="P439" s="94">
        <v>-361173</v>
      </c>
      <c r="Q439" s="94">
        <v>-1001231</v>
      </c>
    </row>
    <row r="440" spans="1:17" ht="11.25">
      <c r="A440" s="93" t="s">
        <v>920</v>
      </c>
      <c r="B440" s="93" t="s">
        <v>921</v>
      </c>
      <c r="C440" s="93" t="s">
        <v>922</v>
      </c>
      <c r="D440" s="93" t="s">
        <v>10</v>
      </c>
      <c r="E440" s="98" t="s">
        <v>941</v>
      </c>
      <c r="F440" s="98" t="s">
        <v>941</v>
      </c>
      <c r="G440" s="98" t="s">
        <v>941</v>
      </c>
      <c r="H440" s="98" t="s">
        <v>941</v>
      </c>
      <c r="I440" s="98" t="s">
        <v>941</v>
      </c>
      <c r="J440" s="98" t="s">
        <v>941</v>
      </c>
      <c r="K440" s="94">
        <v>4049443</v>
      </c>
      <c r="L440" s="94">
        <v>4596220</v>
      </c>
      <c r="M440" s="94">
        <v>4604775</v>
      </c>
      <c r="N440" s="94">
        <v>1371803</v>
      </c>
      <c r="O440" s="94">
        <v>1010873</v>
      </c>
      <c r="P440" s="94">
        <v>695106</v>
      </c>
      <c r="Q440" s="94">
        <v>-1054376</v>
      </c>
    </row>
    <row r="441" spans="1:17" ht="11.25">
      <c r="A441" s="93" t="s">
        <v>920</v>
      </c>
      <c r="B441" s="93" t="s">
        <v>921</v>
      </c>
      <c r="C441" s="93" t="s">
        <v>922</v>
      </c>
      <c r="D441" s="93" t="s">
        <v>11</v>
      </c>
      <c r="E441" s="94">
        <v>473236</v>
      </c>
      <c r="F441" s="94">
        <v>1043469</v>
      </c>
      <c r="G441" s="94">
        <v>1761919</v>
      </c>
      <c r="H441" s="94">
        <v>2144194</v>
      </c>
      <c r="I441" s="94">
        <v>2245242</v>
      </c>
      <c r="J441" s="94">
        <v>1427784</v>
      </c>
      <c r="K441" s="94">
        <v>1048568</v>
      </c>
      <c r="L441" s="94">
        <v>913146</v>
      </c>
      <c r="M441" s="94">
        <v>590403</v>
      </c>
      <c r="N441" s="94">
        <v>458999</v>
      </c>
      <c r="O441" s="94">
        <v>358318</v>
      </c>
      <c r="P441" s="94">
        <v>397691</v>
      </c>
      <c r="Q441" s="94">
        <v>520067</v>
      </c>
    </row>
    <row r="442" spans="1:17" ht="11.25">
      <c r="A442" s="93" t="s">
        <v>920</v>
      </c>
      <c r="B442" s="93" t="s">
        <v>921</v>
      </c>
      <c r="C442" s="93" t="s">
        <v>922</v>
      </c>
      <c r="D442" s="93" t="s">
        <v>12</v>
      </c>
      <c r="E442" s="94">
        <v>-5.4569682106375694E-12</v>
      </c>
      <c r="F442" s="94">
        <v>-5.4569682106375694E-12</v>
      </c>
      <c r="G442" s="94">
        <v>7554.439999999994</v>
      </c>
      <c r="H442" s="94">
        <v>739.2599999999939</v>
      </c>
      <c r="I442" s="94">
        <v>-75626.22</v>
      </c>
      <c r="J442" s="94">
        <v>5252.649999999994</v>
      </c>
      <c r="K442" s="94">
        <v>33792.07</v>
      </c>
      <c r="L442" s="94">
        <v>-12500.88</v>
      </c>
      <c r="M442" s="94">
        <v>-5.4569682106375694E-12</v>
      </c>
      <c r="N442" s="94">
        <v>-5.4569682106375694E-12</v>
      </c>
      <c r="O442" s="94">
        <v>-5.4569682106375694E-12</v>
      </c>
      <c r="P442" s="94">
        <v>-5.4569682106375694E-12</v>
      </c>
      <c r="Q442" s="94">
        <v>-5.4569682106375694E-12</v>
      </c>
    </row>
    <row r="443" spans="1:17" ht="11.25">
      <c r="A443" s="93" t="s">
        <v>920</v>
      </c>
      <c r="B443" s="93" t="s">
        <v>921</v>
      </c>
      <c r="C443" s="93" t="s">
        <v>922</v>
      </c>
      <c r="D443" s="93" t="s">
        <v>13</v>
      </c>
      <c r="E443" s="94">
        <v>-6149.93</v>
      </c>
      <c r="F443" s="94">
        <v>-7445.42</v>
      </c>
      <c r="G443" s="94">
        <v>-7445.42</v>
      </c>
      <c r="H443" s="94">
        <v>1250</v>
      </c>
      <c r="I443" s="94">
        <v>-1198.54</v>
      </c>
      <c r="J443" s="94">
        <v>-1198.54</v>
      </c>
      <c r="K443" s="94">
        <v>-1198.54</v>
      </c>
      <c r="L443" s="94">
        <v>-4319.4</v>
      </c>
      <c r="M443" s="94">
        <v>-4319.4</v>
      </c>
      <c r="N443" s="94">
        <v>-4319.4</v>
      </c>
      <c r="O443" s="94">
        <v>-6643.81</v>
      </c>
      <c r="P443" s="94">
        <v>-6643.81</v>
      </c>
      <c r="Q443" s="94">
        <v>-6643.81</v>
      </c>
    </row>
    <row r="444" spans="1:17" ht="11.25">
      <c r="A444" s="93" t="s">
        <v>920</v>
      </c>
      <c r="B444" s="93" t="s">
        <v>921</v>
      </c>
      <c r="C444" s="93" t="s">
        <v>922</v>
      </c>
      <c r="D444" s="93" t="s">
        <v>14</v>
      </c>
      <c r="E444" s="94">
        <v>5554789.91</v>
      </c>
      <c r="F444" s="94">
        <v>6179127.26</v>
      </c>
      <c r="G444" s="94">
        <v>6776909.64</v>
      </c>
      <c r="H444" s="94">
        <v>0</v>
      </c>
      <c r="I444" s="94">
        <v>580231.06</v>
      </c>
      <c r="J444" s="94">
        <v>1176657.06</v>
      </c>
      <c r="K444" s="94">
        <v>1779554.16</v>
      </c>
      <c r="L444" s="94">
        <v>2383054.47</v>
      </c>
      <c r="M444" s="94">
        <v>2975344.11</v>
      </c>
      <c r="N444" s="94">
        <v>3565103.56</v>
      </c>
      <c r="O444" s="94">
        <v>4160199.11</v>
      </c>
      <c r="P444" s="94">
        <v>4751691.64</v>
      </c>
      <c r="Q444" s="94">
        <v>5679174.470000001</v>
      </c>
    </row>
    <row r="445" spans="1:17" ht="11.25">
      <c r="A445" s="93" t="s">
        <v>920</v>
      </c>
      <c r="B445" s="93" t="s">
        <v>921</v>
      </c>
      <c r="C445" s="93" t="s">
        <v>922</v>
      </c>
      <c r="D445" s="93" t="s">
        <v>15</v>
      </c>
      <c r="E445" s="94">
        <v>-455529.28</v>
      </c>
      <c r="F445" s="94">
        <v>-479624.99</v>
      </c>
      <c r="G445" s="94">
        <v>-479624.99</v>
      </c>
      <c r="H445" s="94">
        <v>10999.999999999942</v>
      </c>
      <c r="I445" s="94">
        <v>6983.52</v>
      </c>
      <c r="J445" s="94">
        <v>6983.52</v>
      </c>
      <c r="K445" s="94">
        <v>6983.52</v>
      </c>
      <c r="L445" s="94">
        <v>-253212.78</v>
      </c>
      <c r="M445" s="94">
        <v>-253212.78</v>
      </c>
      <c r="N445" s="94">
        <v>-253212.78</v>
      </c>
      <c r="O445" s="94">
        <v>-348147.46</v>
      </c>
      <c r="P445" s="94">
        <v>-348147.46</v>
      </c>
      <c r="Q445" s="94">
        <v>-348147.46</v>
      </c>
    </row>
    <row r="446" spans="1:17" ht="11.25">
      <c r="A446" s="93" t="s">
        <v>920</v>
      </c>
      <c r="B446" s="93" t="s">
        <v>921</v>
      </c>
      <c r="C446" s="93" t="s">
        <v>922</v>
      </c>
      <c r="D446" s="93" t="s">
        <v>16</v>
      </c>
      <c r="E446" s="94">
        <v>-13497.77</v>
      </c>
      <c r="F446" s="94">
        <v>-15196.72</v>
      </c>
      <c r="G446" s="94">
        <v>-15196.72</v>
      </c>
      <c r="H446" s="94">
        <v>999.9999999999982</v>
      </c>
      <c r="I446" s="94">
        <v>681.32</v>
      </c>
      <c r="J446" s="94">
        <v>681.32</v>
      </c>
      <c r="K446" s="94">
        <v>681.32</v>
      </c>
      <c r="L446" s="94">
        <v>-5013.65</v>
      </c>
      <c r="M446" s="94">
        <v>-5013.65</v>
      </c>
      <c r="N446" s="94">
        <v>-5013.65</v>
      </c>
      <c r="O446" s="94">
        <v>-7906.99</v>
      </c>
      <c r="P446" s="94">
        <v>-7906.99</v>
      </c>
      <c r="Q446" s="94">
        <v>-7906.99</v>
      </c>
    </row>
    <row r="447" spans="1:17" ht="11.25">
      <c r="A447" s="93" t="s">
        <v>920</v>
      </c>
      <c r="B447" s="93" t="s">
        <v>921</v>
      </c>
      <c r="C447" s="93" t="s">
        <v>922</v>
      </c>
      <c r="D447" s="93" t="s">
        <v>17</v>
      </c>
      <c r="E447" s="94">
        <v>-72537.56</v>
      </c>
      <c r="F447" s="94">
        <v>-72716.3</v>
      </c>
      <c r="G447" s="94">
        <v>-72716.3</v>
      </c>
      <c r="H447" s="94">
        <v>150</v>
      </c>
      <c r="I447" s="94">
        <v>8.66</v>
      </c>
      <c r="J447" s="94">
        <v>8.66</v>
      </c>
      <c r="K447" s="94">
        <v>8.66</v>
      </c>
      <c r="L447" s="94">
        <v>-66951.32</v>
      </c>
      <c r="M447" s="94">
        <v>-66951.32</v>
      </c>
      <c r="N447" s="94">
        <v>-66951.32</v>
      </c>
      <c r="O447" s="94">
        <v>-67512.76</v>
      </c>
      <c r="P447" s="94">
        <v>-67512.76</v>
      </c>
      <c r="Q447" s="94">
        <v>-67512.76</v>
      </c>
    </row>
    <row r="448" spans="1:17" ht="11.25">
      <c r="A448" s="93" t="s">
        <v>920</v>
      </c>
      <c r="B448" s="93" t="s">
        <v>921</v>
      </c>
      <c r="C448" s="93" t="s">
        <v>922</v>
      </c>
      <c r="D448" s="93" t="s">
        <v>18</v>
      </c>
      <c r="E448" s="94">
        <v>-1768.3</v>
      </c>
      <c r="F448" s="94">
        <v>-1772.7</v>
      </c>
      <c r="G448" s="94">
        <v>-1772.7</v>
      </c>
      <c r="H448" s="94">
        <v>5</v>
      </c>
      <c r="I448" s="94">
        <v>1.52</v>
      </c>
      <c r="J448" s="94">
        <v>1.52</v>
      </c>
      <c r="K448" s="94">
        <v>1.52</v>
      </c>
      <c r="L448" s="94">
        <v>-1645.04</v>
      </c>
      <c r="M448" s="94">
        <v>-1645.04</v>
      </c>
      <c r="N448" s="94">
        <v>-1645.04</v>
      </c>
      <c r="O448" s="94">
        <v>-1658.85</v>
      </c>
      <c r="P448" s="94">
        <v>-1658.85</v>
      </c>
      <c r="Q448" s="94">
        <v>-1658.85</v>
      </c>
    </row>
    <row r="449" spans="1:17" ht="11.25">
      <c r="A449" s="93" t="s">
        <v>920</v>
      </c>
      <c r="B449" s="93" t="s">
        <v>921</v>
      </c>
      <c r="C449" s="93" t="s">
        <v>922</v>
      </c>
      <c r="D449" s="93" t="s">
        <v>19</v>
      </c>
      <c r="E449" s="94">
        <v>-3248550.7</v>
      </c>
      <c r="F449" s="94">
        <v>-3702387.54</v>
      </c>
      <c r="G449" s="94">
        <v>-4052739.72</v>
      </c>
      <c r="H449" s="94">
        <v>520844</v>
      </c>
      <c r="I449" s="94">
        <v>142703.35</v>
      </c>
      <c r="J449" s="94">
        <v>-235394.62</v>
      </c>
      <c r="K449" s="94">
        <v>-1104630.72</v>
      </c>
      <c r="L449" s="94">
        <v>-1560525.35</v>
      </c>
      <c r="M449" s="94">
        <v>-1939813.33</v>
      </c>
      <c r="N449" s="94">
        <v>-2297707.94</v>
      </c>
      <c r="O449" s="94">
        <v>-2659209.64</v>
      </c>
      <c r="P449" s="94">
        <v>-3013187.39</v>
      </c>
      <c r="Q449" s="94">
        <v>-3361941.17</v>
      </c>
    </row>
    <row r="450" spans="1:17" ht="11.25">
      <c r="A450" s="93" t="s">
        <v>920</v>
      </c>
      <c r="B450" s="93" t="s">
        <v>921</v>
      </c>
      <c r="C450" s="93" t="s">
        <v>922</v>
      </c>
      <c r="D450" s="93" t="s">
        <v>20</v>
      </c>
      <c r="E450" s="94">
        <v>-191509.68</v>
      </c>
      <c r="F450" s="94">
        <v>-282661.12</v>
      </c>
      <c r="G450" s="94">
        <v>-282661.12</v>
      </c>
      <c r="H450" s="94">
        <v>91000</v>
      </c>
      <c r="I450" s="94">
        <v>409.52999999999884</v>
      </c>
      <c r="J450" s="94">
        <v>409.52999999999884</v>
      </c>
      <c r="K450" s="94">
        <v>409.52999999999884</v>
      </c>
      <c r="L450" s="94">
        <v>-126373.02</v>
      </c>
      <c r="M450" s="94">
        <v>-126373.02</v>
      </c>
      <c r="N450" s="94">
        <v>-126373.02</v>
      </c>
      <c r="O450" s="94">
        <v>-212819.68</v>
      </c>
      <c r="P450" s="94">
        <v>-212819.68</v>
      </c>
      <c r="Q450" s="94">
        <v>-212819.68</v>
      </c>
    </row>
    <row r="451" spans="1:17" ht="11.25">
      <c r="A451" s="93" t="s">
        <v>920</v>
      </c>
      <c r="B451" s="93" t="s">
        <v>921</v>
      </c>
      <c r="C451" s="93" t="s">
        <v>922</v>
      </c>
      <c r="D451" s="93" t="s">
        <v>21</v>
      </c>
      <c r="E451" s="94">
        <v>-9623.61</v>
      </c>
      <c r="F451" s="94">
        <v>-14703.71</v>
      </c>
      <c r="G451" s="94">
        <v>-14703.71</v>
      </c>
      <c r="H451" s="94">
        <v>5000</v>
      </c>
      <c r="I451" s="94">
        <v>709.66</v>
      </c>
      <c r="J451" s="94">
        <v>709.66</v>
      </c>
      <c r="K451" s="94">
        <v>709.66</v>
      </c>
      <c r="L451" s="94">
        <v>-5072.89</v>
      </c>
      <c r="M451" s="94">
        <v>-5072.89</v>
      </c>
      <c r="N451" s="94">
        <v>-5072.89</v>
      </c>
      <c r="O451" s="94">
        <v>-9096.15</v>
      </c>
      <c r="P451" s="94">
        <v>-9096.15</v>
      </c>
      <c r="Q451" s="94">
        <v>-9096.15</v>
      </c>
    </row>
    <row r="452" spans="1:17" ht="11.25">
      <c r="A452" s="93" t="s">
        <v>920</v>
      </c>
      <c r="B452" s="93" t="s">
        <v>921</v>
      </c>
      <c r="C452" s="93" t="s">
        <v>922</v>
      </c>
      <c r="D452" s="93" t="s">
        <v>22</v>
      </c>
      <c r="E452" s="94">
        <v>-793711.64</v>
      </c>
      <c r="F452" s="94">
        <v>-908959.47</v>
      </c>
      <c r="G452" s="94">
        <v>-1003021.8</v>
      </c>
      <c r="H452" s="94">
        <v>122009</v>
      </c>
      <c r="I452" s="94">
        <v>16482.74</v>
      </c>
      <c r="J452" s="94">
        <v>-71943.24</v>
      </c>
      <c r="K452" s="94">
        <v>-285962.45</v>
      </c>
      <c r="L452" s="94">
        <v>-399368.7</v>
      </c>
      <c r="M452" s="94">
        <v>-496358.69</v>
      </c>
      <c r="N452" s="94">
        <v>-585780.78</v>
      </c>
      <c r="O452" s="94">
        <v>-675903.27</v>
      </c>
      <c r="P452" s="94">
        <v>-765299.93</v>
      </c>
      <c r="Q452" s="94">
        <v>-856289.73</v>
      </c>
    </row>
    <row r="453" spans="1:17" ht="11.25">
      <c r="A453" s="93" t="s">
        <v>920</v>
      </c>
      <c r="B453" s="93" t="s">
        <v>921</v>
      </c>
      <c r="C453" s="93" t="s">
        <v>922</v>
      </c>
      <c r="D453" s="93" t="s">
        <v>23</v>
      </c>
      <c r="E453" s="98" t="s">
        <v>941</v>
      </c>
      <c r="F453" s="94">
        <v>83054</v>
      </c>
      <c r="G453" s="94">
        <v>104105.12</v>
      </c>
      <c r="H453" s="94">
        <v>107797.05</v>
      </c>
      <c r="I453" s="94">
        <v>97854.66</v>
      </c>
      <c r="J453" s="94">
        <v>97854.66</v>
      </c>
      <c r="K453" s="94">
        <v>74327.74</v>
      </c>
      <c r="L453" s="94">
        <v>57150.09</v>
      </c>
      <c r="M453" s="94">
        <v>57005.83</v>
      </c>
      <c r="N453" s="94">
        <v>65994.72</v>
      </c>
      <c r="O453" s="94">
        <v>47627.77</v>
      </c>
      <c r="P453" s="94">
        <v>39536.5</v>
      </c>
      <c r="Q453" s="94">
        <v>35277.65</v>
      </c>
    </row>
    <row r="454" spans="1:17" ht="11.25">
      <c r="A454" s="93" t="s">
        <v>920</v>
      </c>
      <c r="B454" s="93" t="s">
        <v>921</v>
      </c>
      <c r="C454" s="93" t="s">
        <v>922</v>
      </c>
      <c r="D454" s="93" t="s">
        <v>24</v>
      </c>
      <c r="E454" s="98" t="s">
        <v>941</v>
      </c>
      <c r="F454" s="98" t="s">
        <v>941</v>
      </c>
      <c r="G454" s="98" t="s">
        <v>941</v>
      </c>
      <c r="H454" s="98" t="s">
        <v>941</v>
      </c>
      <c r="I454" s="98" t="s">
        <v>941</v>
      </c>
      <c r="J454" s="98" t="s">
        <v>941</v>
      </c>
      <c r="K454" s="98" t="s">
        <v>941</v>
      </c>
      <c r="L454" s="98" t="s">
        <v>941</v>
      </c>
      <c r="M454" s="98" t="s">
        <v>941</v>
      </c>
      <c r="N454" s="94">
        <v>3049.04</v>
      </c>
      <c r="O454" s="94">
        <v>1898.44</v>
      </c>
      <c r="P454" s="94">
        <v>3207.12</v>
      </c>
      <c r="Q454" s="94">
        <v>3207.12</v>
      </c>
    </row>
    <row r="455" spans="1:17" ht="11.25">
      <c r="A455" s="93" t="s">
        <v>920</v>
      </c>
      <c r="B455" s="93" t="s">
        <v>921</v>
      </c>
      <c r="C455" s="93" t="s">
        <v>922</v>
      </c>
      <c r="D455" s="93" t="s">
        <v>25</v>
      </c>
      <c r="E455" s="94">
        <v>155669</v>
      </c>
      <c r="F455" s="94">
        <v>194389</v>
      </c>
      <c r="G455" s="94">
        <v>229849</v>
      </c>
      <c r="H455" s="94">
        <v>146319</v>
      </c>
      <c r="I455" s="94">
        <v>179289</v>
      </c>
      <c r="J455" s="94">
        <v>213954</v>
      </c>
      <c r="K455" s="94">
        <v>247464</v>
      </c>
      <c r="L455" s="94">
        <v>-36136</v>
      </c>
      <c r="M455" s="94">
        <v>79023</v>
      </c>
      <c r="N455" s="94">
        <v>-18566</v>
      </c>
      <c r="O455" s="94">
        <v>11648</v>
      </c>
      <c r="P455" s="94">
        <v>56613</v>
      </c>
      <c r="Q455" s="94">
        <v>-85839</v>
      </c>
    </row>
    <row r="456" spans="1:17" ht="11.25">
      <c r="A456" s="93" t="s">
        <v>920</v>
      </c>
      <c r="B456" s="93" t="s">
        <v>921</v>
      </c>
      <c r="C456" s="93" t="s">
        <v>922</v>
      </c>
      <c r="D456" s="93" t="s">
        <v>26</v>
      </c>
      <c r="E456" s="94">
        <v>759843.8</v>
      </c>
      <c r="F456" s="94">
        <v>1084371.16</v>
      </c>
      <c r="G456" s="94">
        <v>901192.91</v>
      </c>
      <c r="H456" s="94">
        <v>1878225.03</v>
      </c>
      <c r="I456" s="94">
        <v>3086683.94</v>
      </c>
      <c r="J456" s="94">
        <v>2305795.19</v>
      </c>
      <c r="K456" s="94">
        <v>3186877.78</v>
      </c>
      <c r="L456" s="94">
        <v>3811409.77</v>
      </c>
      <c r="M456" s="94">
        <v>1071297.09</v>
      </c>
      <c r="N456" s="94">
        <v>1413426.97</v>
      </c>
      <c r="O456" s="94">
        <v>1677403.9</v>
      </c>
      <c r="P456" s="94">
        <v>515919.1599999992</v>
      </c>
      <c r="Q456" s="94">
        <v>771203.4099999992</v>
      </c>
    </row>
    <row r="457" spans="1:17" ht="11.25">
      <c r="A457" s="93" t="s">
        <v>920</v>
      </c>
      <c r="B457" s="93" t="s">
        <v>921</v>
      </c>
      <c r="C457" s="93" t="s">
        <v>922</v>
      </c>
      <c r="D457" s="93" t="s">
        <v>27</v>
      </c>
      <c r="E457" s="94">
        <v>20361.86</v>
      </c>
      <c r="F457" s="94">
        <v>24515.27</v>
      </c>
      <c r="G457" s="94">
        <v>39524.26</v>
      </c>
      <c r="H457" s="94">
        <v>69633.53</v>
      </c>
      <c r="I457" s="94">
        <v>87810.41</v>
      </c>
      <c r="J457" s="94">
        <v>78138.99</v>
      </c>
      <c r="K457" s="94">
        <v>66696.19</v>
      </c>
      <c r="L457" s="94">
        <v>46215.9</v>
      </c>
      <c r="M457" s="94">
        <v>33914.16</v>
      </c>
      <c r="N457" s="94">
        <v>25642.41</v>
      </c>
      <c r="O457" s="94">
        <v>19612.12</v>
      </c>
      <c r="P457" s="94">
        <v>18923.78</v>
      </c>
      <c r="Q457" s="94">
        <v>19434.4</v>
      </c>
    </row>
    <row r="458" spans="1:17" ht="11.25">
      <c r="A458" s="93" t="s">
        <v>920</v>
      </c>
      <c r="B458" s="93" t="s">
        <v>921</v>
      </c>
      <c r="C458" s="93" t="s">
        <v>922</v>
      </c>
      <c r="D458" s="93" t="s">
        <v>28</v>
      </c>
      <c r="E458" s="94">
        <v>12415.47</v>
      </c>
      <c r="F458" s="94">
        <v>13390.68</v>
      </c>
      <c r="G458" s="94">
        <v>15065.03</v>
      </c>
      <c r="H458" s="94">
        <v>17924.77</v>
      </c>
      <c r="I458" s="94">
        <v>21455.89</v>
      </c>
      <c r="J458" s="94">
        <v>6388.68</v>
      </c>
      <c r="K458" s="94">
        <v>8474.84</v>
      </c>
      <c r="L458" s="94">
        <v>10011.16</v>
      </c>
      <c r="M458" s="94">
        <v>10909.5</v>
      </c>
      <c r="N458" s="94">
        <v>11549.54</v>
      </c>
      <c r="O458" s="94">
        <v>12049.89</v>
      </c>
      <c r="P458" s="94">
        <v>12527.37</v>
      </c>
      <c r="Q458" s="94">
        <v>13082.51</v>
      </c>
    </row>
    <row r="459" spans="1:17" ht="11.25">
      <c r="A459" s="93" t="s">
        <v>920</v>
      </c>
      <c r="B459" s="93" t="s">
        <v>921</v>
      </c>
      <c r="C459" s="93" t="s">
        <v>922</v>
      </c>
      <c r="D459" s="93" t="s">
        <v>29</v>
      </c>
      <c r="E459" s="94">
        <v>20115.48</v>
      </c>
      <c r="F459" s="94">
        <v>27955.24</v>
      </c>
      <c r="G459" s="94">
        <v>51441.45</v>
      </c>
      <c r="H459" s="94">
        <v>74857.24</v>
      </c>
      <c r="I459" s="94">
        <v>84224.89</v>
      </c>
      <c r="J459" s="94">
        <v>79288.19</v>
      </c>
      <c r="K459" s="94">
        <v>55448.7</v>
      </c>
      <c r="L459" s="94">
        <v>45481.99</v>
      </c>
      <c r="M459" s="94">
        <v>29218.59</v>
      </c>
      <c r="N459" s="94">
        <v>24238.96</v>
      </c>
      <c r="O459" s="94">
        <v>18297.99</v>
      </c>
      <c r="P459" s="94">
        <v>17846.73</v>
      </c>
      <c r="Q459" s="94">
        <v>19929.41</v>
      </c>
    </row>
    <row r="460" spans="1:17" ht="11.25">
      <c r="A460" s="93" t="s">
        <v>920</v>
      </c>
      <c r="B460" s="93" t="s">
        <v>921</v>
      </c>
      <c r="C460" s="93" t="s">
        <v>922</v>
      </c>
      <c r="D460" s="93" t="s">
        <v>30</v>
      </c>
      <c r="E460" s="94">
        <v>47076.23</v>
      </c>
      <c r="F460" s="94">
        <v>49205.53</v>
      </c>
      <c r="G460" s="94">
        <v>52481.65</v>
      </c>
      <c r="H460" s="94">
        <v>60448.72</v>
      </c>
      <c r="I460" s="94">
        <v>72175.02</v>
      </c>
      <c r="J460" s="94">
        <v>22681.3</v>
      </c>
      <c r="K460" s="94">
        <v>31644.08</v>
      </c>
      <c r="L460" s="94">
        <v>37366.93</v>
      </c>
      <c r="M460" s="94">
        <v>41238.27</v>
      </c>
      <c r="N460" s="94">
        <v>44190.68</v>
      </c>
      <c r="O460" s="94">
        <v>46427.24</v>
      </c>
      <c r="P460" s="94">
        <v>48242.77</v>
      </c>
      <c r="Q460" s="94">
        <v>50109.9</v>
      </c>
    </row>
    <row r="461" spans="1:17" ht="11.25">
      <c r="A461" s="93" t="s">
        <v>920</v>
      </c>
      <c r="B461" s="93" t="s">
        <v>921</v>
      </c>
      <c r="C461" s="93" t="s">
        <v>922</v>
      </c>
      <c r="D461" s="93" t="s">
        <v>31</v>
      </c>
      <c r="E461" s="94">
        <v>6145.6</v>
      </c>
      <c r="F461" s="94">
        <v>6510.81</v>
      </c>
      <c r="G461" s="94">
        <v>7123.81</v>
      </c>
      <c r="H461" s="94">
        <v>8261.86</v>
      </c>
      <c r="I461" s="94">
        <v>9653.2</v>
      </c>
      <c r="J461" s="94">
        <v>2914.9</v>
      </c>
      <c r="K461" s="94">
        <v>3975.93</v>
      </c>
      <c r="L461" s="94">
        <v>4669.31</v>
      </c>
      <c r="M461" s="94">
        <v>5244.99</v>
      </c>
      <c r="N461" s="94">
        <v>5620.73</v>
      </c>
      <c r="O461" s="94">
        <v>5910.38</v>
      </c>
      <c r="P461" s="94">
        <v>6038.59</v>
      </c>
      <c r="Q461" s="94">
        <v>6206.89</v>
      </c>
    </row>
    <row r="462" spans="1:17" ht="11.25">
      <c r="A462" s="93" t="s">
        <v>920</v>
      </c>
      <c r="B462" s="93" t="s">
        <v>921</v>
      </c>
      <c r="C462" s="93" t="s">
        <v>922</v>
      </c>
      <c r="D462" s="93" t="s">
        <v>32</v>
      </c>
      <c r="E462" s="94">
        <v>1802.17</v>
      </c>
      <c r="F462" s="94">
        <v>2798.88</v>
      </c>
      <c r="G462" s="94">
        <v>3361.71</v>
      </c>
      <c r="H462" s="94">
        <v>6292.8</v>
      </c>
      <c r="I462" s="94">
        <v>9885.23</v>
      </c>
      <c r="J462" s="94">
        <v>6316.55</v>
      </c>
      <c r="K462" s="94">
        <v>8189.82</v>
      </c>
      <c r="L462" s="94">
        <v>9683.32</v>
      </c>
      <c r="M462" s="94">
        <v>2494.38</v>
      </c>
      <c r="N462" s="94">
        <v>3236.12</v>
      </c>
      <c r="O462" s="94">
        <v>3907.72</v>
      </c>
      <c r="P462" s="94">
        <v>1294.91</v>
      </c>
      <c r="Q462" s="94">
        <v>2018.55</v>
      </c>
    </row>
    <row r="463" spans="1:17" ht="11.25">
      <c r="A463" s="93" t="s">
        <v>920</v>
      </c>
      <c r="B463" s="93" t="s">
        <v>921</v>
      </c>
      <c r="C463" s="93" t="s">
        <v>922</v>
      </c>
      <c r="D463" s="93" t="s">
        <v>33</v>
      </c>
      <c r="E463" s="94">
        <v>10697.47</v>
      </c>
      <c r="F463" s="94">
        <v>12355.7</v>
      </c>
      <c r="G463" s="94">
        <v>17449.54</v>
      </c>
      <c r="H463" s="94">
        <v>23329.36</v>
      </c>
      <c r="I463" s="94">
        <v>30641.66</v>
      </c>
      <c r="J463" s="94">
        <v>28767.12</v>
      </c>
      <c r="K463" s="94">
        <v>25228.05</v>
      </c>
      <c r="L463" s="94">
        <v>19748.23</v>
      </c>
      <c r="M463" s="94">
        <v>15726.23</v>
      </c>
      <c r="N463" s="94">
        <v>14664.75</v>
      </c>
      <c r="O463" s="94">
        <v>12781.47</v>
      </c>
      <c r="P463" s="94">
        <v>12087.49</v>
      </c>
      <c r="Q463" s="94">
        <v>11922.66</v>
      </c>
    </row>
    <row r="464" spans="1:17" ht="11.25">
      <c r="A464" s="93" t="s">
        <v>920</v>
      </c>
      <c r="B464" s="93" t="s">
        <v>921</v>
      </c>
      <c r="C464" s="93" t="s">
        <v>922</v>
      </c>
      <c r="D464" s="93" t="s">
        <v>34</v>
      </c>
      <c r="E464" s="94">
        <v>17993.69</v>
      </c>
      <c r="F464" s="94">
        <v>28160.56</v>
      </c>
      <c r="G464" s="94">
        <v>51302.27</v>
      </c>
      <c r="H464" s="94">
        <v>82863.15</v>
      </c>
      <c r="I464" s="94">
        <v>120408.83</v>
      </c>
      <c r="J464" s="94">
        <v>67486.1</v>
      </c>
      <c r="K464" s="94">
        <v>88382.86</v>
      </c>
      <c r="L464" s="94">
        <v>105304.32</v>
      </c>
      <c r="M464" s="94">
        <v>115099.06</v>
      </c>
      <c r="N464" s="94">
        <v>122438.43</v>
      </c>
      <c r="O464" s="94">
        <v>128157.1</v>
      </c>
      <c r="P464" s="94">
        <v>134199.62</v>
      </c>
      <c r="Q464" s="94">
        <v>18582.35</v>
      </c>
    </row>
    <row r="465" spans="1:17" ht="11.25">
      <c r="A465" s="93" t="s">
        <v>920</v>
      </c>
      <c r="B465" s="93" t="s">
        <v>921</v>
      </c>
      <c r="C465" s="93" t="s">
        <v>922</v>
      </c>
      <c r="D465" s="93" t="s">
        <v>35</v>
      </c>
      <c r="E465" s="94">
        <v>22305.14</v>
      </c>
      <c r="F465" s="94">
        <v>23761.3</v>
      </c>
      <c r="G465" s="94">
        <v>26728.8</v>
      </c>
      <c r="H465" s="94">
        <v>31566.56</v>
      </c>
      <c r="I465" s="94">
        <v>37295.41</v>
      </c>
      <c r="J465" s="94">
        <v>10562.56</v>
      </c>
      <c r="K465" s="94">
        <v>13722.04</v>
      </c>
      <c r="L465" s="94">
        <v>16624.66</v>
      </c>
      <c r="M465" s="94">
        <v>18373.6</v>
      </c>
      <c r="N465" s="94">
        <v>19818.24</v>
      </c>
      <c r="O465" s="94">
        <v>20972.62</v>
      </c>
      <c r="P465" s="94">
        <v>22031.79</v>
      </c>
      <c r="Q465" s="94">
        <v>23100.65</v>
      </c>
    </row>
    <row r="466" spans="1:17" ht="11.25">
      <c r="A466" s="93" t="s">
        <v>920</v>
      </c>
      <c r="B466" s="93" t="s">
        <v>921</v>
      </c>
      <c r="C466" s="93" t="s">
        <v>922</v>
      </c>
      <c r="D466" s="93" t="s">
        <v>36</v>
      </c>
      <c r="E466" s="94">
        <v>0</v>
      </c>
      <c r="F466" s="94">
        <v>0</v>
      </c>
      <c r="G466" s="94">
        <v>0</v>
      </c>
      <c r="H466" s="94">
        <v>0</v>
      </c>
      <c r="I466" s="94">
        <v>122505.82</v>
      </c>
      <c r="J466" s="94">
        <v>-1412505.8</v>
      </c>
      <c r="K466" s="94">
        <v>0</v>
      </c>
      <c r="L466" s="94">
        <v>0</v>
      </c>
      <c r="M466" s="94">
        <v>0</v>
      </c>
      <c r="N466" s="94">
        <v>0</v>
      </c>
      <c r="O466" s="94">
        <v>0</v>
      </c>
      <c r="P466" s="94">
        <v>0</v>
      </c>
      <c r="Q466" s="94">
        <v>0</v>
      </c>
    </row>
    <row r="467" spans="1:17" ht="11.25">
      <c r="A467" s="93" t="s">
        <v>920</v>
      </c>
      <c r="B467" s="93" t="s">
        <v>921</v>
      </c>
      <c r="C467" s="93" t="s">
        <v>922</v>
      </c>
      <c r="D467" s="93" t="s">
        <v>37</v>
      </c>
      <c r="E467" s="94">
        <v>11306.7</v>
      </c>
      <c r="F467" s="94">
        <v>5657.5599999999895</v>
      </c>
      <c r="G467" s="94">
        <v>15123.14</v>
      </c>
      <c r="H467" s="94">
        <v>29261.61</v>
      </c>
      <c r="I467" s="94">
        <v>16765.97</v>
      </c>
      <c r="J467" s="94">
        <v>32774.97</v>
      </c>
      <c r="K467" s="94">
        <v>44381.4</v>
      </c>
      <c r="L467" s="94">
        <v>8860.41</v>
      </c>
      <c r="M467" s="94">
        <v>14436.41</v>
      </c>
      <c r="N467" s="94">
        <v>19454.61</v>
      </c>
      <c r="O467" s="94">
        <v>3917.37</v>
      </c>
      <c r="P467" s="94">
        <v>7443.11</v>
      </c>
      <c r="Q467" s="94">
        <v>12467.46</v>
      </c>
    </row>
    <row r="468" spans="1:17" ht="11.25">
      <c r="A468" s="93" t="s">
        <v>920</v>
      </c>
      <c r="B468" s="93" t="s">
        <v>921</v>
      </c>
      <c r="C468" s="93" t="s">
        <v>922</v>
      </c>
      <c r="D468" s="93" t="s">
        <v>38</v>
      </c>
      <c r="E468" s="94">
        <v>17354.49</v>
      </c>
      <c r="F468" s="94">
        <v>24252.89</v>
      </c>
      <c r="G468" s="94">
        <v>17635.29</v>
      </c>
      <c r="H468" s="94">
        <v>37516.93</v>
      </c>
      <c r="I468" s="94">
        <v>66260.15</v>
      </c>
      <c r="J468" s="94">
        <v>55958.94</v>
      </c>
      <c r="K468" s="94">
        <v>77530.22</v>
      </c>
      <c r="L468" s="94">
        <v>92430.83</v>
      </c>
      <c r="M468" s="94">
        <v>25362.12</v>
      </c>
      <c r="N468" s="94">
        <v>33558.27</v>
      </c>
      <c r="O468" s="94">
        <v>39785.1</v>
      </c>
      <c r="P468" s="94">
        <v>11906.96</v>
      </c>
      <c r="Q468" s="94">
        <v>17712.3</v>
      </c>
    </row>
    <row r="469" spans="1:17" ht="11.25">
      <c r="A469" s="93" t="s">
        <v>920</v>
      </c>
      <c r="B469" s="93" t="s">
        <v>921</v>
      </c>
      <c r="C469" s="93" t="s">
        <v>922</v>
      </c>
      <c r="D469" s="93" t="s">
        <v>39</v>
      </c>
      <c r="E469" s="94">
        <v>28930.44</v>
      </c>
      <c r="F469" s="94">
        <v>40045.23</v>
      </c>
      <c r="G469" s="94">
        <v>59735.96</v>
      </c>
      <c r="H469" s="94">
        <v>100697.08</v>
      </c>
      <c r="I469" s="94">
        <v>154881.39</v>
      </c>
      <c r="J469" s="94">
        <v>210522.99</v>
      </c>
      <c r="K469" s="94">
        <v>153629.69</v>
      </c>
      <c r="L469" s="94">
        <v>182927.13</v>
      </c>
      <c r="M469" s="94">
        <v>205099.86</v>
      </c>
      <c r="N469" s="94">
        <v>221712.81</v>
      </c>
      <c r="O469" s="94">
        <v>232940.95</v>
      </c>
      <c r="P469" s="94">
        <v>242137.39</v>
      </c>
      <c r="Q469" s="94">
        <v>29861.78</v>
      </c>
    </row>
    <row r="470" spans="1:17" ht="11.25">
      <c r="A470" s="93" t="s">
        <v>920</v>
      </c>
      <c r="B470" s="93" t="s">
        <v>921</v>
      </c>
      <c r="C470" s="93" t="s">
        <v>922</v>
      </c>
      <c r="D470" s="93" t="s">
        <v>40</v>
      </c>
      <c r="E470" s="94">
        <v>129787.52</v>
      </c>
      <c r="F470" s="94">
        <v>137023.5</v>
      </c>
      <c r="G470" s="94">
        <v>150507.09</v>
      </c>
      <c r="H470" s="94">
        <v>173965.41</v>
      </c>
      <c r="I470" s="94">
        <v>29368.94</v>
      </c>
      <c r="J470" s="94">
        <v>59434.23</v>
      </c>
      <c r="K470" s="94">
        <v>82359.06</v>
      </c>
      <c r="L470" s="94">
        <v>98160.32</v>
      </c>
      <c r="M470" s="94">
        <v>109198.37</v>
      </c>
      <c r="N470" s="94">
        <v>117875.21</v>
      </c>
      <c r="O470" s="94">
        <v>124280.38</v>
      </c>
      <c r="P470" s="94">
        <v>130207.85</v>
      </c>
      <c r="Q470" s="94">
        <v>136137.97</v>
      </c>
    </row>
    <row r="471" spans="1:17" ht="11.25">
      <c r="A471" s="93" t="s">
        <v>920</v>
      </c>
      <c r="B471" s="93" t="s">
        <v>921</v>
      </c>
      <c r="C471" s="93" t="s">
        <v>922</v>
      </c>
      <c r="D471" s="93" t="s">
        <v>41</v>
      </c>
      <c r="E471" s="94">
        <v>83350.23</v>
      </c>
      <c r="F471" s="94">
        <v>122226.98</v>
      </c>
      <c r="G471" s="94">
        <v>116740.16</v>
      </c>
      <c r="H471" s="94">
        <v>252550.19</v>
      </c>
      <c r="I471" s="94">
        <v>414986.33</v>
      </c>
      <c r="J471" s="94">
        <v>305800.01</v>
      </c>
      <c r="K471" s="94">
        <v>411223.98</v>
      </c>
      <c r="L471" s="94">
        <v>490506</v>
      </c>
      <c r="M471" s="94">
        <v>129578.28</v>
      </c>
      <c r="N471" s="94">
        <v>168820.71</v>
      </c>
      <c r="O471" s="94">
        <v>198649.46</v>
      </c>
      <c r="P471" s="94">
        <v>58558.09</v>
      </c>
      <c r="Q471" s="94">
        <v>88205.12</v>
      </c>
    </row>
    <row r="472" spans="1:17" ht="11.25">
      <c r="A472" s="93" t="s">
        <v>920</v>
      </c>
      <c r="B472" s="93" t="s">
        <v>921</v>
      </c>
      <c r="C472" s="93" t="s">
        <v>922</v>
      </c>
      <c r="D472" s="93" t="s">
        <v>42</v>
      </c>
      <c r="E472" s="94">
        <v>89540.39</v>
      </c>
      <c r="F472" s="94">
        <v>95197.67</v>
      </c>
      <c r="G472" s="94">
        <v>105279.25</v>
      </c>
      <c r="H472" s="94">
        <v>120658.35</v>
      </c>
      <c r="I472" s="94">
        <v>143096.74</v>
      </c>
      <c r="J472" s="94">
        <v>42152.3</v>
      </c>
      <c r="K472" s="94">
        <v>58031.4</v>
      </c>
      <c r="L472" s="94">
        <v>69278.98</v>
      </c>
      <c r="M472" s="94">
        <v>81122.73</v>
      </c>
      <c r="N472" s="94">
        <v>85918.2</v>
      </c>
      <c r="O472" s="94">
        <v>89629.64</v>
      </c>
      <c r="P472" s="94">
        <v>90644.27</v>
      </c>
      <c r="Q472" s="94">
        <v>94692.18</v>
      </c>
    </row>
    <row r="473" spans="1:17" ht="11.25">
      <c r="A473" s="93" t="s">
        <v>920</v>
      </c>
      <c r="B473" s="93" t="s">
        <v>921</v>
      </c>
      <c r="C473" s="93" t="s">
        <v>922</v>
      </c>
      <c r="D473" s="93" t="s">
        <v>43</v>
      </c>
      <c r="E473" s="94">
        <v>31488.3</v>
      </c>
      <c r="F473" s="94">
        <v>3016.48</v>
      </c>
      <c r="G473" s="94">
        <v>7783.65</v>
      </c>
      <c r="H473" s="94">
        <v>14650.88</v>
      </c>
      <c r="I473" s="94">
        <v>7930.56</v>
      </c>
      <c r="J473" s="94">
        <v>12435.89</v>
      </c>
      <c r="K473" s="94">
        <v>19372.59</v>
      </c>
      <c r="L473" s="94">
        <v>4076.91</v>
      </c>
      <c r="M473" s="94">
        <v>6876.26</v>
      </c>
      <c r="N473" s="94">
        <v>9170.69</v>
      </c>
      <c r="O473" s="94">
        <v>2376.4</v>
      </c>
      <c r="P473" s="94">
        <v>4491.25</v>
      </c>
      <c r="Q473" s="94">
        <v>6717.11</v>
      </c>
    </row>
    <row r="474" spans="1:17" ht="11.25">
      <c r="A474" s="93" t="s">
        <v>920</v>
      </c>
      <c r="B474" s="93" t="s">
        <v>921</v>
      </c>
      <c r="C474" s="93" t="s">
        <v>922</v>
      </c>
      <c r="D474" s="93" t="s">
        <v>44</v>
      </c>
      <c r="E474" s="94">
        <v>38324.23</v>
      </c>
      <c r="F474" s="94">
        <v>41326.26</v>
      </c>
      <c r="G474" s="94">
        <v>46829.2</v>
      </c>
      <c r="H474" s="94">
        <v>55073.53</v>
      </c>
      <c r="I474" s="94">
        <v>65002.01</v>
      </c>
      <c r="J474" s="94">
        <v>18111.74</v>
      </c>
      <c r="K474" s="94">
        <v>24485.96</v>
      </c>
      <c r="L474" s="94">
        <v>29346.51</v>
      </c>
      <c r="M474" s="94">
        <v>32255.88</v>
      </c>
      <c r="N474" s="94">
        <v>34430.96</v>
      </c>
      <c r="O474" s="94">
        <v>36132.16</v>
      </c>
      <c r="P474" s="94">
        <v>37779.83</v>
      </c>
      <c r="Q474" s="94">
        <v>39755.91</v>
      </c>
    </row>
    <row r="475" spans="1:17" ht="11.25">
      <c r="A475" s="93" t="s">
        <v>920</v>
      </c>
      <c r="B475" s="93" t="s">
        <v>921</v>
      </c>
      <c r="C475" s="93" t="s">
        <v>922</v>
      </c>
      <c r="D475" s="93" t="s">
        <v>45</v>
      </c>
      <c r="E475" s="94">
        <v>33869.949999999946</v>
      </c>
      <c r="F475" s="94">
        <v>49210.41999999995</v>
      </c>
      <c r="G475" s="94">
        <v>77408.05999999994</v>
      </c>
      <c r="H475" s="94">
        <v>127954.96</v>
      </c>
      <c r="I475" s="94">
        <v>192907.7</v>
      </c>
      <c r="J475" s="94">
        <v>122716.38</v>
      </c>
      <c r="K475" s="94">
        <v>168117.68</v>
      </c>
      <c r="L475" s="94">
        <v>200403.38</v>
      </c>
      <c r="M475" s="94">
        <v>222877.87</v>
      </c>
      <c r="N475" s="94">
        <v>240100.07</v>
      </c>
      <c r="O475" s="94">
        <v>254208.37</v>
      </c>
      <c r="P475" s="94">
        <v>26981.42</v>
      </c>
      <c r="Q475" s="94">
        <v>40169.36</v>
      </c>
    </row>
    <row r="476" spans="1:17" ht="11.25">
      <c r="A476" s="93" t="s">
        <v>920</v>
      </c>
      <c r="B476" s="93" t="s">
        <v>921</v>
      </c>
      <c r="C476" s="93" t="s">
        <v>922</v>
      </c>
      <c r="D476" s="93" t="s">
        <v>46</v>
      </c>
      <c r="E476" s="94">
        <v>407324.78</v>
      </c>
      <c r="F476" s="94">
        <v>425301.59</v>
      </c>
      <c r="G476" s="94">
        <v>464052.29</v>
      </c>
      <c r="H476" s="94">
        <v>535228.89</v>
      </c>
      <c r="I476" s="94">
        <v>628696.67</v>
      </c>
      <c r="J476" s="94">
        <v>191335.96</v>
      </c>
      <c r="K476" s="94">
        <v>261872.11</v>
      </c>
      <c r="L476" s="94">
        <v>311414.31</v>
      </c>
      <c r="M476" s="94">
        <v>349106.39</v>
      </c>
      <c r="N476" s="94">
        <v>374790.56</v>
      </c>
      <c r="O476" s="94">
        <v>393343.23</v>
      </c>
      <c r="P476" s="94">
        <v>407283.02</v>
      </c>
      <c r="Q476" s="94">
        <v>422099.81</v>
      </c>
    </row>
    <row r="477" spans="1:17" ht="11.25">
      <c r="A477" s="93" t="s">
        <v>920</v>
      </c>
      <c r="B477" s="93" t="s">
        <v>921</v>
      </c>
      <c r="C477" s="93" t="s">
        <v>922</v>
      </c>
      <c r="D477" s="93" t="s">
        <v>47</v>
      </c>
      <c r="E477" s="94">
        <v>107827.83</v>
      </c>
      <c r="F477" s="94">
        <v>115654.77</v>
      </c>
      <c r="G477" s="94">
        <v>132558.45</v>
      </c>
      <c r="H477" s="94">
        <v>158566.21</v>
      </c>
      <c r="I477" s="94">
        <v>189513.39</v>
      </c>
      <c r="J477" s="94">
        <v>55708.87</v>
      </c>
      <c r="K477" s="94">
        <v>72812.27</v>
      </c>
      <c r="L477" s="94">
        <v>87545.28</v>
      </c>
      <c r="M477" s="94">
        <v>95445.39</v>
      </c>
      <c r="N477" s="94">
        <v>101589.84</v>
      </c>
      <c r="O477" s="94">
        <v>106670.93</v>
      </c>
      <c r="P477" s="94">
        <v>111554.78</v>
      </c>
      <c r="Q477" s="94">
        <v>117254.57</v>
      </c>
    </row>
    <row r="478" spans="1:17" ht="11.25">
      <c r="A478" s="93" t="s">
        <v>920</v>
      </c>
      <c r="B478" s="93" t="s">
        <v>921</v>
      </c>
      <c r="C478" s="93" t="s">
        <v>922</v>
      </c>
      <c r="D478" s="93" t="s">
        <v>48</v>
      </c>
      <c r="E478" s="94">
        <v>130005.38</v>
      </c>
      <c r="F478" s="94">
        <v>138079.45</v>
      </c>
      <c r="G478" s="94">
        <v>154282.03</v>
      </c>
      <c r="H478" s="94">
        <v>181460.11</v>
      </c>
      <c r="I478" s="94">
        <v>216792.12</v>
      </c>
      <c r="J478" s="94">
        <v>63979.69</v>
      </c>
      <c r="K478" s="94">
        <v>85663.66</v>
      </c>
      <c r="L478" s="94">
        <v>101514.83</v>
      </c>
      <c r="M478" s="94">
        <v>111020.78</v>
      </c>
      <c r="N478" s="94">
        <v>119038.81</v>
      </c>
      <c r="O478" s="94">
        <v>125279.53</v>
      </c>
      <c r="P478" s="94">
        <v>131214.89</v>
      </c>
      <c r="Q478" s="94">
        <v>137395.43</v>
      </c>
    </row>
    <row r="479" spans="1:17" ht="11.25">
      <c r="A479" s="93" t="s">
        <v>920</v>
      </c>
      <c r="B479" s="93" t="s">
        <v>921</v>
      </c>
      <c r="C479" s="93" t="s">
        <v>922</v>
      </c>
      <c r="D479" s="93" t="s">
        <v>49</v>
      </c>
      <c r="E479" s="94">
        <v>805510.67</v>
      </c>
      <c r="F479" s="94">
        <v>846150.06</v>
      </c>
      <c r="G479" s="94">
        <v>920227.42</v>
      </c>
      <c r="H479" s="94">
        <v>1043309.26</v>
      </c>
      <c r="I479" s="94">
        <v>1208189.73</v>
      </c>
      <c r="J479" s="94">
        <v>325004.96</v>
      </c>
      <c r="K479" s="94">
        <v>452130.52</v>
      </c>
      <c r="L479" s="94">
        <v>545045.24</v>
      </c>
      <c r="M479" s="94">
        <v>611905.25</v>
      </c>
      <c r="N479" s="94">
        <v>664984.91</v>
      </c>
      <c r="O479" s="94">
        <v>705925.24</v>
      </c>
      <c r="P479" s="94">
        <v>743975.22</v>
      </c>
      <c r="Q479" s="94">
        <v>783328.11</v>
      </c>
    </row>
    <row r="480" spans="1:17" ht="11.25">
      <c r="A480" s="93" t="s">
        <v>920</v>
      </c>
      <c r="B480" s="93" t="s">
        <v>921</v>
      </c>
      <c r="C480" s="93" t="s">
        <v>922</v>
      </c>
      <c r="D480" s="93" t="s">
        <v>50</v>
      </c>
      <c r="E480" s="94">
        <v>106829.98</v>
      </c>
      <c r="F480" s="94">
        <v>113758.81</v>
      </c>
      <c r="G480" s="94">
        <v>124566.31</v>
      </c>
      <c r="H480" s="94">
        <v>142614.46</v>
      </c>
      <c r="I480" s="94">
        <v>165674.34</v>
      </c>
      <c r="J480" s="94">
        <v>44845.61</v>
      </c>
      <c r="K480" s="94">
        <v>61291.32</v>
      </c>
      <c r="L480" s="94">
        <v>73813.79</v>
      </c>
      <c r="M480" s="94">
        <v>82980.2</v>
      </c>
      <c r="N480" s="94">
        <v>90058.95</v>
      </c>
      <c r="O480" s="94">
        <v>95848.03</v>
      </c>
      <c r="P480" s="94">
        <v>101433.38</v>
      </c>
      <c r="Q480" s="94">
        <v>107715.87</v>
      </c>
    </row>
    <row r="481" spans="1:17" ht="11.25">
      <c r="A481" s="93" t="s">
        <v>920</v>
      </c>
      <c r="B481" s="93" t="s">
        <v>921</v>
      </c>
      <c r="C481" s="93" t="s">
        <v>922</v>
      </c>
      <c r="D481" s="93" t="s">
        <v>51</v>
      </c>
      <c r="E481" s="94">
        <v>5790.75</v>
      </c>
      <c r="F481" s="94">
        <v>7970.3</v>
      </c>
      <c r="G481" s="94">
        <v>6492.66</v>
      </c>
      <c r="H481" s="94">
        <v>14582.74</v>
      </c>
      <c r="I481" s="94">
        <v>25234.75</v>
      </c>
      <c r="J481" s="94">
        <v>21801.36</v>
      </c>
      <c r="K481" s="94">
        <v>29961.43</v>
      </c>
      <c r="L481" s="94">
        <v>35721.61</v>
      </c>
      <c r="M481" s="94">
        <v>9700.85</v>
      </c>
      <c r="N481" s="94">
        <v>12641.53</v>
      </c>
      <c r="O481" s="94">
        <v>14809.1</v>
      </c>
      <c r="P481" s="94">
        <v>4143.36</v>
      </c>
      <c r="Q481" s="94">
        <v>6055.63</v>
      </c>
    </row>
    <row r="482" spans="1:17" ht="11.25">
      <c r="A482" s="93" t="s">
        <v>920</v>
      </c>
      <c r="B482" s="93" t="s">
        <v>921</v>
      </c>
      <c r="C482" s="93" t="s">
        <v>922</v>
      </c>
      <c r="D482" s="93" t="s">
        <v>52</v>
      </c>
      <c r="E482" s="94">
        <v>94964.47999999995</v>
      </c>
      <c r="F482" s="94">
        <v>135354.9</v>
      </c>
      <c r="G482" s="94">
        <v>107162.82</v>
      </c>
      <c r="H482" s="94">
        <v>233177.45</v>
      </c>
      <c r="I482" s="94">
        <v>387920.72</v>
      </c>
      <c r="J482" s="94">
        <v>296828.29</v>
      </c>
      <c r="K482" s="94">
        <v>405311.91</v>
      </c>
      <c r="L482" s="94">
        <v>489012.84</v>
      </c>
      <c r="M482" s="94">
        <v>139563.13</v>
      </c>
      <c r="N482" s="94">
        <v>183384.25</v>
      </c>
      <c r="O482" s="94">
        <v>217122.88</v>
      </c>
      <c r="P482" s="94">
        <v>65631.95</v>
      </c>
      <c r="Q482" s="94">
        <v>98441.05</v>
      </c>
    </row>
    <row r="483" spans="1:17" ht="11.25">
      <c r="A483" s="93" t="s">
        <v>920</v>
      </c>
      <c r="B483" s="93" t="s">
        <v>921</v>
      </c>
      <c r="C483" s="93" t="s">
        <v>922</v>
      </c>
      <c r="D483" s="93" t="s">
        <v>53</v>
      </c>
      <c r="E483" s="94">
        <v>64187.25</v>
      </c>
      <c r="F483" s="94">
        <v>68563.72</v>
      </c>
      <c r="G483" s="94">
        <v>77794.89</v>
      </c>
      <c r="H483" s="94">
        <v>93487.35</v>
      </c>
      <c r="I483" s="94">
        <v>112065.38</v>
      </c>
      <c r="J483" s="94">
        <v>33391.2</v>
      </c>
      <c r="K483" s="94">
        <v>43972.9</v>
      </c>
      <c r="L483" s="94">
        <v>52261.69</v>
      </c>
      <c r="M483" s="94">
        <v>56551.08</v>
      </c>
      <c r="N483" s="94">
        <v>59784.54</v>
      </c>
      <c r="O483" s="94">
        <v>62346.77</v>
      </c>
      <c r="P483" s="94">
        <v>64782.68</v>
      </c>
      <c r="Q483" s="94">
        <v>67563.72</v>
      </c>
    </row>
    <row r="484" spans="1:17" ht="11.25">
      <c r="A484" s="93" t="s">
        <v>920</v>
      </c>
      <c r="B484" s="93" t="s">
        <v>921</v>
      </c>
      <c r="C484" s="93" t="s">
        <v>922</v>
      </c>
      <c r="D484" s="93" t="s">
        <v>54</v>
      </c>
      <c r="E484" s="94">
        <v>31461.82</v>
      </c>
      <c r="F484" s="94">
        <v>48264.05</v>
      </c>
      <c r="G484" s="94">
        <v>51058.22</v>
      </c>
      <c r="H484" s="94">
        <v>101212.24</v>
      </c>
      <c r="I484" s="94">
        <v>159850.8</v>
      </c>
      <c r="J484" s="94">
        <v>107834.43</v>
      </c>
      <c r="K484" s="94">
        <v>144154.7</v>
      </c>
      <c r="L484" s="94">
        <v>171937.89</v>
      </c>
      <c r="M484" s="94">
        <v>45559.49</v>
      </c>
      <c r="N484" s="94">
        <v>59286.64</v>
      </c>
      <c r="O484" s="94">
        <v>70151.5</v>
      </c>
      <c r="P484" s="94">
        <v>21391.07</v>
      </c>
      <c r="Q484" s="94">
        <v>33296.75</v>
      </c>
    </row>
    <row r="485" spans="1:17" ht="11.25">
      <c r="A485" s="93" t="s">
        <v>920</v>
      </c>
      <c r="B485" s="93" t="s">
        <v>921</v>
      </c>
      <c r="C485" s="93" t="s">
        <v>922</v>
      </c>
      <c r="D485" s="93" t="s">
        <v>55</v>
      </c>
      <c r="E485" s="94">
        <v>23347.2</v>
      </c>
      <c r="F485" s="94">
        <v>24699.23</v>
      </c>
      <c r="G485" s="94">
        <v>26935.96</v>
      </c>
      <c r="H485" s="94">
        <v>31038.32</v>
      </c>
      <c r="I485" s="94">
        <v>36740.62</v>
      </c>
      <c r="J485" s="94">
        <v>10950.78</v>
      </c>
      <c r="K485" s="94">
        <v>15286.03</v>
      </c>
      <c r="L485" s="94">
        <v>18088.06</v>
      </c>
      <c r="M485" s="94">
        <v>20141.4</v>
      </c>
      <c r="N485" s="94">
        <v>21761.3</v>
      </c>
      <c r="O485" s="94">
        <v>23002.99</v>
      </c>
      <c r="P485" s="94">
        <v>24131.62</v>
      </c>
      <c r="Q485" s="94">
        <v>25316.71</v>
      </c>
    </row>
    <row r="486" spans="1:17" ht="11.25">
      <c r="A486" s="93" t="s">
        <v>920</v>
      </c>
      <c r="B486" s="93" t="s">
        <v>921</v>
      </c>
      <c r="C486" s="93" t="s">
        <v>922</v>
      </c>
      <c r="D486" s="93" t="s">
        <v>56</v>
      </c>
      <c r="E486" s="94">
        <v>143233.79</v>
      </c>
      <c r="F486" s="94">
        <v>196675.47</v>
      </c>
      <c r="G486" s="94">
        <v>146117.02</v>
      </c>
      <c r="H486" s="94">
        <v>283781.94</v>
      </c>
      <c r="I486" s="94">
        <v>452279.81</v>
      </c>
      <c r="J486" s="94">
        <v>330325.42</v>
      </c>
      <c r="K486" s="94">
        <v>461610.57</v>
      </c>
      <c r="L486" s="94">
        <v>558740.49</v>
      </c>
      <c r="M486" s="94">
        <v>171243.78</v>
      </c>
      <c r="N486" s="94">
        <v>232869.73</v>
      </c>
      <c r="O486" s="94">
        <v>280242.83</v>
      </c>
      <c r="P486" s="94">
        <v>92968.61</v>
      </c>
      <c r="Q486" s="94">
        <v>139336.58</v>
      </c>
    </row>
    <row r="487" spans="1:17" ht="11.25">
      <c r="A487" s="93" t="s">
        <v>920</v>
      </c>
      <c r="B487" s="93" t="s">
        <v>921</v>
      </c>
      <c r="C487" s="93" t="s">
        <v>922</v>
      </c>
      <c r="D487" s="93" t="s">
        <v>57</v>
      </c>
      <c r="E487" s="94">
        <v>36721.83</v>
      </c>
      <c r="F487" s="94">
        <v>55332.15</v>
      </c>
      <c r="G487" s="94">
        <v>49967.82</v>
      </c>
      <c r="H487" s="94">
        <v>90229.26</v>
      </c>
      <c r="I487" s="94">
        <v>141972.21</v>
      </c>
      <c r="J487" s="94">
        <v>96115.87</v>
      </c>
      <c r="K487" s="94">
        <v>131685.37</v>
      </c>
      <c r="L487" s="94">
        <v>159950.54</v>
      </c>
      <c r="M487" s="94">
        <v>46342.64</v>
      </c>
      <c r="N487" s="94">
        <v>60491.12</v>
      </c>
      <c r="O487" s="94">
        <v>72420.76</v>
      </c>
      <c r="P487" s="94">
        <v>24100.41</v>
      </c>
      <c r="Q487" s="94">
        <v>37160.04</v>
      </c>
    </row>
    <row r="488" spans="1:17" ht="11.25">
      <c r="A488" s="93" t="s">
        <v>920</v>
      </c>
      <c r="B488" s="93" t="s">
        <v>921</v>
      </c>
      <c r="C488" s="93" t="s">
        <v>922</v>
      </c>
      <c r="D488" s="93" t="s">
        <v>58</v>
      </c>
      <c r="E488" s="94">
        <v>8773.890000000007</v>
      </c>
      <c r="F488" s="94">
        <v>3214.020000000007</v>
      </c>
      <c r="G488" s="94">
        <v>9044.320000000007</v>
      </c>
      <c r="H488" s="94">
        <v>21291.03</v>
      </c>
      <c r="I488" s="94">
        <v>18122.48</v>
      </c>
      <c r="J488" s="94">
        <v>35488.76</v>
      </c>
      <c r="K488" s="94">
        <v>49419.79</v>
      </c>
      <c r="L488" s="94">
        <v>7745.179999999993</v>
      </c>
      <c r="M488" s="94">
        <v>12644.44</v>
      </c>
      <c r="N488" s="94">
        <v>17253.12</v>
      </c>
      <c r="O488" s="94">
        <v>3516.11</v>
      </c>
      <c r="P488" s="94">
        <v>6363.46</v>
      </c>
      <c r="Q488" s="94">
        <v>9616.09</v>
      </c>
    </row>
    <row r="489" spans="1:17" ht="11.25">
      <c r="A489" s="93" t="s">
        <v>920</v>
      </c>
      <c r="B489" s="93" t="s">
        <v>921</v>
      </c>
      <c r="C489" s="93" t="s">
        <v>922</v>
      </c>
      <c r="D489" s="93" t="s">
        <v>59</v>
      </c>
      <c r="E489" s="94">
        <v>12206.74</v>
      </c>
      <c r="F489" s="94">
        <v>13284.59</v>
      </c>
      <c r="G489" s="94">
        <v>15012.48</v>
      </c>
      <c r="H489" s="94">
        <v>18473.28</v>
      </c>
      <c r="I489" s="94">
        <v>21402.61</v>
      </c>
      <c r="J489" s="94">
        <v>5774.75</v>
      </c>
      <c r="K489" s="94">
        <v>7998.39</v>
      </c>
      <c r="L489" s="94">
        <v>9534.38</v>
      </c>
      <c r="M489" s="94">
        <v>10650.6</v>
      </c>
      <c r="N489" s="94">
        <v>11428.84</v>
      </c>
      <c r="O489" s="94">
        <v>12039.61</v>
      </c>
      <c r="P489" s="94">
        <v>12521.33</v>
      </c>
      <c r="Q489" s="94">
        <v>12994.68</v>
      </c>
    </row>
    <row r="490" spans="1:17" ht="11.25">
      <c r="A490" s="93" t="s">
        <v>920</v>
      </c>
      <c r="B490" s="93" t="s">
        <v>921</v>
      </c>
      <c r="C490" s="93" t="s">
        <v>922</v>
      </c>
      <c r="D490" s="93" t="s">
        <v>60</v>
      </c>
      <c r="E490" s="94">
        <v>28262.4</v>
      </c>
      <c r="F490" s="94">
        <v>31225.97</v>
      </c>
      <c r="G490" s="94">
        <v>35668.81</v>
      </c>
      <c r="H490" s="94">
        <v>41382.53</v>
      </c>
      <c r="I490" s="94">
        <v>48432.77</v>
      </c>
      <c r="J490" s="94">
        <v>12914.23</v>
      </c>
      <c r="K490" s="94">
        <v>17717.09</v>
      </c>
      <c r="L490" s="94">
        <v>21655.66</v>
      </c>
      <c r="M490" s="94">
        <v>24254.07</v>
      </c>
      <c r="N490" s="94">
        <v>26461.84</v>
      </c>
      <c r="O490" s="94">
        <v>28001.78</v>
      </c>
      <c r="P490" s="94">
        <v>29801.26</v>
      </c>
      <c r="Q490" s="94">
        <v>31827.65</v>
      </c>
    </row>
    <row r="491" spans="1:17" ht="11.25">
      <c r="A491" s="93" t="s">
        <v>920</v>
      </c>
      <c r="B491" s="93" t="s">
        <v>921</v>
      </c>
      <c r="C491" s="93" t="s">
        <v>922</v>
      </c>
      <c r="D491" s="93" t="s">
        <v>61</v>
      </c>
      <c r="E491" s="94">
        <v>52349.28</v>
      </c>
      <c r="F491" s="94">
        <v>5658.45</v>
      </c>
      <c r="G491" s="94">
        <v>14164.5</v>
      </c>
      <c r="H491" s="94">
        <v>28508.84</v>
      </c>
      <c r="I491" s="94">
        <v>18089.55</v>
      </c>
      <c r="J491" s="94">
        <v>34723.76</v>
      </c>
      <c r="K491" s="94">
        <v>46522.3</v>
      </c>
      <c r="L491" s="94">
        <v>8818.77</v>
      </c>
      <c r="M491" s="94">
        <v>14518.22</v>
      </c>
      <c r="N491" s="94">
        <v>19288.6</v>
      </c>
      <c r="O491" s="94">
        <v>3445.55</v>
      </c>
      <c r="P491" s="94">
        <v>6855.91</v>
      </c>
      <c r="Q491" s="94">
        <v>10102.75</v>
      </c>
    </row>
    <row r="492" spans="1:17" ht="11.25">
      <c r="A492" s="93" t="s">
        <v>920</v>
      </c>
      <c r="B492" s="93" t="s">
        <v>921</v>
      </c>
      <c r="C492" s="93" t="s">
        <v>922</v>
      </c>
      <c r="D492" s="93" t="s">
        <v>62</v>
      </c>
      <c r="E492" s="94">
        <v>36853.66</v>
      </c>
      <c r="F492" s="94">
        <v>39264.19</v>
      </c>
      <c r="G492" s="94">
        <v>43463.97</v>
      </c>
      <c r="H492" s="94">
        <v>51074.18</v>
      </c>
      <c r="I492" s="94">
        <v>60814.95</v>
      </c>
      <c r="J492" s="94">
        <v>19188.92</v>
      </c>
      <c r="K492" s="94">
        <v>25591.12</v>
      </c>
      <c r="L492" s="94">
        <v>29874.74</v>
      </c>
      <c r="M492" s="94">
        <v>33578.14</v>
      </c>
      <c r="N492" s="94">
        <v>35972.64</v>
      </c>
      <c r="O492" s="94">
        <v>38035.71</v>
      </c>
      <c r="P492" s="94">
        <v>39616.56</v>
      </c>
      <c r="Q492" s="94">
        <v>36513.26</v>
      </c>
    </row>
    <row r="493" spans="1:17" ht="11.25">
      <c r="A493" s="93" t="s">
        <v>920</v>
      </c>
      <c r="B493" s="93" t="s">
        <v>921</v>
      </c>
      <c r="C493" s="93" t="s">
        <v>922</v>
      </c>
      <c r="D493" s="93" t="s">
        <v>63</v>
      </c>
      <c r="E493" s="94">
        <v>53705.4</v>
      </c>
      <c r="F493" s="94">
        <v>77430.21</v>
      </c>
      <c r="G493" s="94">
        <v>123760.94</v>
      </c>
      <c r="H493" s="94">
        <v>210373.86</v>
      </c>
      <c r="I493" s="94">
        <v>313514.22</v>
      </c>
      <c r="J493" s="94">
        <v>202271.03</v>
      </c>
      <c r="K493" s="94">
        <v>274212.57</v>
      </c>
      <c r="L493" s="94">
        <v>325609.3</v>
      </c>
      <c r="M493" s="94">
        <v>360619.91</v>
      </c>
      <c r="N493" s="94">
        <v>386247.17</v>
      </c>
      <c r="O493" s="94">
        <v>405302.65</v>
      </c>
      <c r="P493" s="94">
        <v>36699.659999999916</v>
      </c>
      <c r="Q493" s="94">
        <v>54513.829999999914</v>
      </c>
    </row>
    <row r="494" spans="1:17" ht="11.25">
      <c r="A494" s="93" t="s">
        <v>920</v>
      </c>
      <c r="B494" s="93" t="s">
        <v>921</v>
      </c>
      <c r="C494" s="93" t="s">
        <v>922</v>
      </c>
      <c r="D494" s="93" t="s">
        <v>64</v>
      </c>
      <c r="E494" s="94">
        <v>5276.71</v>
      </c>
      <c r="F494" s="94">
        <v>7560.92</v>
      </c>
      <c r="G494" s="94">
        <v>6747.81</v>
      </c>
      <c r="H494" s="94">
        <v>14855.07</v>
      </c>
      <c r="I494" s="94">
        <v>24663.71</v>
      </c>
      <c r="J494" s="94">
        <v>21436.1</v>
      </c>
      <c r="K494" s="94">
        <v>29994.43</v>
      </c>
      <c r="L494" s="94">
        <v>35893.68</v>
      </c>
      <c r="M494" s="94">
        <v>9680.57</v>
      </c>
      <c r="N494" s="94">
        <v>12734.93</v>
      </c>
      <c r="O494" s="94">
        <v>14650.89</v>
      </c>
      <c r="P494" s="94">
        <v>3525.15</v>
      </c>
      <c r="Q494" s="94">
        <v>5181.21</v>
      </c>
    </row>
    <row r="495" spans="1:17" ht="11.25">
      <c r="A495" s="93" t="s">
        <v>920</v>
      </c>
      <c r="B495" s="93" t="s">
        <v>921</v>
      </c>
      <c r="C495" s="93" t="s">
        <v>922</v>
      </c>
      <c r="D495" s="93" t="s">
        <v>65</v>
      </c>
      <c r="E495" s="94">
        <v>10102.54</v>
      </c>
      <c r="F495" s="94">
        <v>14947.27</v>
      </c>
      <c r="G495" s="94">
        <v>12527.16</v>
      </c>
      <c r="H495" s="94">
        <v>26194.36</v>
      </c>
      <c r="I495" s="94">
        <v>44446.12</v>
      </c>
      <c r="J495" s="94">
        <v>32760.45</v>
      </c>
      <c r="K495" s="94">
        <v>44450.49</v>
      </c>
      <c r="L495" s="94">
        <v>52441.14</v>
      </c>
      <c r="M495" s="94">
        <v>13037.03</v>
      </c>
      <c r="N495" s="94">
        <v>17585.45</v>
      </c>
      <c r="O495" s="94">
        <v>21454.5</v>
      </c>
      <c r="P495" s="94">
        <v>7647.59</v>
      </c>
      <c r="Q495" s="94">
        <v>11376.84</v>
      </c>
    </row>
    <row r="496" spans="1:17" ht="11.25">
      <c r="A496" s="93" t="s">
        <v>920</v>
      </c>
      <c r="B496" s="93" t="s">
        <v>921</v>
      </c>
      <c r="C496" s="93" t="s">
        <v>922</v>
      </c>
      <c r="D496" s="93" t="s">
        <v>66</v>
      </c>
      <c r="E496" s="94">
        <v>9360.22</v>
      </c>
      <c r="F496" s="94">
        <v>13796.57</v>
      </c>
      <c r="G496" s="94">
        <v>11987.12</v>
      </c>
      <c r="H496" s="94">
        <v>24260.46</v>
      </c>
      <c r="I496" s="94">
        <v>38832.75</v>
      </c>
      <c r="J496" s="94">
        <v>26794.9</v>
      </c>
      <c r="K496" s="94">
        <v>35947.71</v>
      </c>
      <c r="L496" s="94">
        <v>43124.04</v>
      </c>
      <c r="M496" s="94">
        <v>10729.48</v>
      </c>
      <c r="N496" s="94">
        <v>14373.39</v>
      </c>
      <c r="O496" s="94">
        <v>17190.54</v>
      </c>
      <c r="P496" s="94">
        <v>5584.58</v>
      </c>
      <c r="Q496" s="94">
        <v>8326.07</v>
      </c>
    </row>
    <row r="497" spans="1:17" ht="11.25">
      <c r="A497" s="93" t="s">
        <v>920</v>
      </c>
      <c r="B497" s="93" t="s">
        <v>921</v>
      </c>
      <c r="C497" s="93" t="s">
        <v>922</v>
      </c>
      <c r="D497" s="93" t="s">
        <v>67</v>
      </c>
      <c r="E497" s="94">
        <v>1318</v>
      </c>
      <c r="F497" s="94">
        <v>633.5499999999995</v>
      </c>
      <c r="G497" s="94">
        <v>1897.07</v>
      </c>
      <c r="H497" s="94">
        <v>3946.18</v>
      </c>
      <c r="I497" s="94">
        <v>2760.17</v>
      </c>
      <c r="J497" s="94">
        <v>4791.46</v>
      </c>
      <c r="K497" s="94">
        <v>6453.99</v>
      </c>
      <c r="L497" s="94">
        <v>1166.53</v>
      </c>
      <c r="M497" s="94">
        <v>1770.21</v>
      </c>
      <c r="N497" s="94">
        <v>2390.47</v>
      </c>
      <c r="O497" s="94">
        <v>431.3999999999994</v>
      </c>
      <c r="P497" s="94">
        <v>878.3699999999994</v>
      </c>
      <c r="Q497" s="94">
        <v>1302.63</v>
      </c>
    </row>
    <row r="498" spans="1:17" ht="11.25">
      <c r="A498" s="93" t="s">
        <v>920</v>
      </c>
      <c r="B498" s="93" t="s">
        <v>921</v>
      </c>
      <c r="C498" s="93" t="s">
        <v>922</v>
      </c>
      <c r="D498" s="93" t="s">
        <v>68</v>
      </c>
      <c r="E498" s="94">
        <v>6017.21</v>
      </c>
      <c r="F498" s="94">
        <v>6391.9</v>
      </c>
      <c r="G498" s="94">
        <v>7100.06</v>
      </c>
      <c r="H498" s="94">
        <v>8294.45</v>
      </c>
      <c r="I498" s="94">
        <v>9938.3</v>
      </c>
      <c r="J498" s="94">
        <v>2891.16</v>
      </c>
      <c r="K498" s="94">
        <v>4009.7</v>
      </c>
      <c r="L498" s="94">
        <v>4887.02</v>
      </c>
      <c r="M498" s="94">
        <v>5437.81</v>
      </c>
      <c r="N498" s="94">
        <v>5815.86</v>
      </c>
      <c r="O498" s="94">
        <v>6093.58</v>
      </c>
      <c r="P498" s="94">
        <v>6305.06</v>
      </c>
      <c r="Q498" s="94">
        <v>6516.72</v>
      </c>
    </row>
    <row r="499" spans="1:17" ht="11.25">
      <c r="A499" s="93" t="s">
        <v>920</v>
      </c>
      <c r="B499" s="93" t="s">
        <v>921</v>
      </c>
      <c r="C499" s="93" t="s">
        <v>922</v>
      </c>
      <c r="D499" s="93" t="s">
        <v>69</v>
      </c>
      <c r="E499" s="94">
        <v>9391.5</v>
      </c>
      <c r="F499" s="94">
        <v>10002.7</v>
      </c>
      <c r="G499" s="94">
        <v>11061.02</v>
      </c>
      <c r="H499" s="94">
        <v>12860.05</v>
      </c>
      <c r="I499" s="94">
        <v>15289.65</v>
      </c>
      <c r="J499" s="94">
        <v>4398.81</v>
      </c>
      <c r="K499" s="94">
        <v>6164.77</v>
      </c>
      <c r="L499" s="94">
        <v>7432.8</v>
      </c>
      <c r="M499" s="94">
        <v>8271.59</v>
      </c>
      <c r="N499" s="94">
        <v>8834.37</v>
      </c>
      <c r="O499" s="94">
        <v>9208.23</v>
      </c>
      <c r="P499" s="94">
        <v>9443.94</v>
      </c>
      <c r="Q499" s="94">
        <v>9727.52</v>
      </c>
    </row>
    <row r="500" spans="1:17" ht="11.25">
      <c r="A500" s="93" t="s">
        <v>920</v>
      </c>
      <c r="B500" s="93" t="s">
        <v>921</v>
      </c>
      <c r="C500" s="93" t="s">
        <v>922</v>
      </c>
      <c r="D500" s="93" t="s">
        <v>70</v>
      </c>
      <c r="E500" s="94">
        <v>32569.65</v>
      </c>
      <c r="F500" s="94">
        <v>35089.65</v>
      </c>
      <c r="G500" s="94">
        <v>39738.26</v>
      </c>
      <c r="H500" s="94">
        <v>46573.05</v>
      </c>
      <c r="I500" s="94">
        <v>54902.54</v>
      </c>
      <c r="J500" s="94">
        <v>15975.29</v>
      </c>
      <c r="K500" s="94">
        <v>21761.94</v>
      </c>
      <c r="L500" s="94">
        <v>26651.27</v>
      </c>
      <c r="M500" s="94">
        <v>29467.03</v>
      </c>
      <c r="N500" s="94">
        <v>30840.55</v>
      </c>
      <c r="O500" s="94">
        <v>32595.43</v>
      </c>
      <c r="P500" s="94">
        <v>33841.62</v>
      </c>
      <c r="Q500" s="94">
        <v>35267.35</v>
      </c>
    </row>
    <row r="501" spans="1:17" ht="11.25">
      <c r="A501" s="93" t="s">
        <v>920</v>
      </c>
      <c r="B501" s="93" t="s">
        <v>921</v>
      </c>
      <c r="C501" s="93" t="s">
        <v>922</v>
      </c>
      <c r="D501" s="93" t="s">
        <v>71</v>
      </c>
      <c r="E501" s="94">
        <v>7753.26</v>
      </c>
      <c r="F501" s="94">
        <v>3171.08</v>
      </c>
      <c r="G501" s="94">
        <v>8994.32</v>
      </c>
      <c r="H501" s="94">
        <v>18183.94</v>
      </c>
      <c r="I501" s="94">
        <v>29911.29</v>
      </c>
      <c r="J501" s="94">
        <v>25543.4</v>
      </c>
      <c r="K501" s="94">
        <v>36696.85</v>
      </c>
      <c r="L501" s="94">
        <v>7666.510000000006</v>
      </c>
      <c r="M501" s="94">
        <v>13544.94</v>
      </c>
      <c r="N501" s="94">
        <v>18265.18</v>
      </c>
      <c r="O501" s="94">
        <v>2975.900000000007</v>
      </c>
      <c r="P501" s="94">
        <v>5493.720000000007</v>
      </c>
      <c r="Q501" s="94">
        <v>7952.640000000007</v>
      </c>
    </row>
    <row r="502" spans="1:17" ht="11.25">
      <c r="A502" s="93" t="s">
        <v>920</v>
      </c>
      <c r="B502" s="93" t="s">
        <v>921</v>
      </c>
      <c r="C502" s="93" t="s">
        <v>922</v>
      </c>
      <c r="D502" s="93" t="s">
        <v>72</v>
      </c>
      <c r="E502" s="94">
        <v>21342.56</v>
      </c>
      <c r="F502" s="94">
        <v>22386.96</v>
      </c>
      <c r="G502" s="94">
        <v>24597.79</v>
      </c>
      <c r="H502" s="94">
        <v>28055.94</v>
      </c>
      <c r="I502" s="94">
        <v>32833.93</v>
      </c>
      <c r="J502" s="94">
        <v>16176.98</v>
      </c>
      <c r="K502" s="94">
        <v>23784.26</v>
      </c>
      <c r="L502" s="94">
        <v>29774.37</v>
      </c>
      <c r="M502" s="94">
        <v>18351.91</v>
      </c>
      <c r="N502" s="94">
        <v>19947.64</v>
      </c>
      <c r="O502" s="94">
        <v>20992.09</v>
      </c>
      <c r="P502" s="94">
        <v>21871.06</v>
      </c>
      <c r="Q502" s="94">
        <v>22796.46</v>
      </c>
    </row>
    <row r="503" spans="1:17" ht="11.25">
      <c r="A503" s="93" t="s">
        <v>920</v>
      </c>
      <c r="B503" s="93" t="s">
        <v>921</v>
      </c>
      <c r="C503" s="93" t="s">
        <v>922</v>
      </c>
      <c r="D503" s="93" t="s">
        <v>73</v>
      </c>
      <c r="E503" s="94">
        <v>11899.35</v>
      </c>
      <c r="F503" s="94">
        <v>12700.55</v>
      </c>
      <c r="G503" s="94">
        <v>14430.08</v>
      </c>
      <c r="H503" s="94">
        <v>16946.07</v>
      </c>
      <c r="I503" s="94">
        <v>20405.4</v>
      </c>
      <c r="J503" s="94">
        <v>6117.63</v>
      </c>
      <c r="K503" s="94">
        <v>8130.78</v>
      </c>
      <c r="L503" s="94">
        <v>9407.39</v>
      </c>
      <c r="M503" s="94">
        <v>10472.42</v>
      </c>
      <c r="N503" s="94">
        <v>11257.71</v>
      </c>
      <c r="O503" s="94">
        <v>11824.63</v>
      </c>
      <c r="P503" s="94">
        <v>12361.38</v>
      </c>
      <c r="Q503" s="94">
        <v>12829.15</v>
      </c>
    </row>
    <row r="504" spans="1:17" ht="11.25">
      <c r="A504" s="93" t="s">
        <v>920</v>
      </c>
      <c r="B504" s="93" t="s">
        <v>921</v>
      </c>
      <c r="C504" s="93" t="s">
        <v>922</v>
      </c>
      <c r="D504" s="93" t="s">
        <v>74</v>
      </c>
      <c r="E504" s="94">
        <v>1254.09</v>
      </c>
      <c r="F504" s="94">
        <v>1444.99</v>
      </c>
      <c r="G504" s="94">
        <v>2964.12</v>
      </c>
      <c r="H504" s="94">
        <v>4875.08</v>
      </c>
      <c r="I504" s="94">
        <v>5853.14</v>
      </c>
      <c r="J504" s="94">
        <v>4873.86</v>
      </c>
      <c r="K504" s="94">
        <v>3536.22</v>
      </c>
      <c r="L504" s="94">
        <v>3268.99</v>
      </c>
      <c r="M504" s="94">
        <v>1789.71</v>
      </c>
      <c r="N504" s="94">
        <v>1498.78</v>
      </c>
      <c r="O504" s="94">
        <v>1071.23</v>
      </c>
      <c r="P504" s="94">
        <v>884.8199999999994</v>
      </c>
      <c r="Q504" s="94">
        <v>1323.66</v>
      </c>
    </row>
    <row r="505" spans="1:17" ht="11.25">
      <c r="A505" s="93" t="s">
        <v>920</v>
      </c>
      <c r="B505" s="93" t="s">
        <v>921</v>
      </c>
      <c r="C505" s="93" t="s">
        <v>922</v>
      </c>
      <c r="D505" s="93" t="s">
        <v>75</v>
      </c>
      <c r="E505" s="94">
        <v>470.16</v>
      </c>
      <c r="F505" s="94">
        <v>664.51</v>
      </c>
      <c r="G505" s="94">
        <v>593.18</v>
      </c>
      <c r="H505" s="94">
        <v>1396.98</v>
      </c>
      <c r="I505" s="94">
        <v>2458.12</v>
      </c>
      <c r="J505" s="94">
        <v>2115.73</v>
      </c>
      <c r="K505" s="94">
        <v>2771.98</v>
      </c>
      <c r="L505" s="94">
        <v>3237.55</v>
      </c>
      <c r="M505" s="94">
        <v>752.83</v>
      </c>
      <c r="N505" s="94">
        <v>981.05</v>
      </c>
      <c r="O505" s="94">
        <v>1141.15</v>
      </c>
      <c r="P505" s="94">
        <v>300.84</v>
      </c>
      <c r="Q505" s="94">
        <v>458.86</v>
      </c>
    </row>
    <row r="506" spans="1:17" ht="11.25">
      <c r="A506" s="93" t="s">
        <v>920</v>
      </c>
      <c r="B506" s="93" t="s">
        <v>921</v>
      </c>
      <c r="C506" s="93" t="s">
        <v>922</v>
      </c>
      <c r="D506" s="93" t="s">
        <v>76</v>
      </c>
      <c r="E506" s="94">
        <v>120827.5</v>
      </c>
      <c r="F506" s="94">
        <v>128178.64</v>
      </c>
      <c r="G506" s="94">
        <v>139687.22</v>
      </c>
      <c r="H506" s="94">
        <v>159946.29</v>
      </c>
      <c r="I506" s="94">
        <v>184034.88</v>
      </c>
      <c r="J506" s="94">
        <v>48063.77</v>
      </c>
      <c r="K506" s="94">
        <v>66972.61</v>
      </c>
      <c r="L506" s="94">
        <v>81897.14</v>
      </c>
      <c r="M506" s="94">
        <v>93999.65</v>
      </c>
      <c r="N506" s="94">
        <v>103351.63</v>
      </c>
      <c r="O506" s="94">
        <v>111043.52</v>
      </c>
      <c r="P506" s="94">
        <v>118494.36</v>
      </c>
      <c r="Q506" s="94">
        <v>125723.44</v>
      </c>
    </row>
    <row r="507" spans="1:17" ht="11.25">
      <c r="A507" s="93" t="s">
        <v>920</v>
      </c>
      <c r="B507" s="93" t="s">
        <v>921</v>
      </c>
      <c r="C507" s="93" t="s">
        <v>922</v>
      </c>
      <c r="D507" s="93" t="s">
        <v>77</v>
      </c>
      <c r="E507" s="94">
        <v>6208.29</v>
      </c>
      <c r="F507" s="94">
        <v>6446.82</v>
      </c>
      <c r="G507" s="94">
        <v>7111.64</v>
      </c>
      <c r="H507" s="94">
        <v>8300.82</v>
      </c>
      <c r="I507" s="94">
        <v>9726.56</v>
      </c>
      <c r="J507" s="94">
        <v>2836.22</v>
      </c>
      <c r="K507" s="94">
        <v>3950.81</v>
      </c>
      <c r="L507" s="94">
        <v>4716.56</v>
      </c>
      <c r="M507" s="94">
        <v>5291.6</v>
      </c>
      <c r="N507" s="94">
        <v>5634.88</v>
      </c>
      <c r="O507" s="94">
        <v>5839.78</v>
      </c>
      <c r="P507" s="94">
        <v>6033.24</v>
      </c>
      <c r="Q507" s="94">
        <v>6215.26</v>
      </c>
    </row>
    <row r="508" spans="1:17" ht="11.25">
      <c r="A508" s="93" t="s">
        <v>920</v>
      </c>
      <c r="B508" s="93" t="s">
        <v>921</v>
      </c>
      <c r="C508" s="93" t="s">
        <v>922</v>
      </c>
      <c r="D508" s="93" t="s">
        <v>78</v>
      </c>
      <c r="E508" s="94">
        <v>7057.88</v>
      </c>
      <c r="F508" s="94">
        <v>7376.44</v>
      </c>
      <c r="G508" s="94">
        <v>8063.68</v>
      </c>
      <c r="H508" s="94">
        <v>9373.54</v>
      </c>
      <c r="I508" s="94">
        <v>11088.59</v>
      </c>
      <c r="J508" s="94">
        <v>3309.91</v>
      </c>
      <c r="K508" s="94">
        <v>4539.78</v>
      </c>
      <c r="L508" s="94">
        <v>5407.04</v>
      </c>
      <c r="M508" s="94">
        <v>6093.88</v>
      </c>
      <c r="N508" s="94">
        <v>6509.59</v>
      </c>
      <c r="O508" s="94">
        <v>6782.12</v>
      </c>
      <c r="P508" s="94">
        <v>7010.03</v>
      </c>
      <c r="Q508" s="94">
        <v>7237.53</v>
      </c>
    </row>
    <row r="509" spans="1:17" ht="11.25">
      <c r="A509" s="93" t="s">
        <v>920</v>
      </c>
      <c r="B509" s="93" t="s">
        <v>921</v>
      </c>
      <c r="C509" s="93" t="s">
        <v>922</v>
      </c>
      <c r="D509" s="93" t="s">
        <v>79</v>
      </c>
      <c r="E509" s="94">
        <v>20190.94</v>
      </c>
      <c r="F509" s="94">
        <v>21607.46</v>
      </c>
      <c r="G509" s="94">
        <v>23871.65</v>
      </c>
      <c r="H509" s="94">
        <v>27290.48</v>
      </c>
      <c r="I509" s="94">
        <v>31537.01</v>
      </c>
      <c r="J509" s="94">
        <v>7892.52</v>
      </c>
      <c r="K509" s="94">
        <v>10988.4</v>
      </c>
      <c r="L509" s="94">
        <v>13439.15</v>
      </c>
      <c r="M509" s="94">
        <v>15102.19</v>
      </c>
      <c r="N509" s="94">
        <v>16471.64</v>
      </c>
      <c r="O509" s="94">
        <v>17606.77</v>
      </c>
      <c r="P509" s="94">
        <v>19761.38</v>
      </c>
      <c r="Q509" s="94">
        <v>21002.41</v>
      </c>
    </row>
    <row r="510" spans="1:17" ht="11.25">
      <c r="A510" s="93" t="s">
        <v>920</v>
      </c>
      <c r="B510" s="93" t="s">
        <v>921</v>
      </c>
      <c r="C510" s="93" t="s">
        <v>922</v>
      </c>
      <c r="D510" s="93" t="s">
        <v>80</v>
      </c>
      <c r="E510" s="94">
        <v>8941.22</v>
      </c>
      <c r="F510" s="94">
        <v>9317.8</v>
      </c>
      <c r="G510" s="94">
        <v>10198.69</v>
      </c>
      <c r="H510" s="94">
        <v>11812.49</v>
      </c>
      <c r="I510" s="94">
        <v>13966.63</v>
      </c>
      <c r="J510" s="94">
        <v>4345.63</v>
      </c>
      <c r="K510" s="94">
        <v>5904.43</v>
      </c>
      <c r="L510" s="94">
        <v>6991.04</v>
      </c>
      <c r="M510" s="94">
        <v>7877.19</v>
      </c>
      <c r="N510" s="94">
        <v>8438.42</v>
      </c>
      <c r="O510" s="94">
        <v>8785.09</v>
      </c>
      <c r="P510" s="94">
        <v>9024.49</v>
      </c>
      <c r="Q510" s="94">
        <v>9290.37</v>
      </c>
    </row>
    <row r="511" spans="1:17" ht="11.25">
      <c r="A511" s="93" t="s">
        <v>920</v>
      </c>
      <c r="B511" s="93" t="s">
        <v>921</v>
      </c>
      <c r="C511" s="93" t="s">
        <v>922</v>
      </c>
      <c r="D511" s="93" t="s">
        <v>81</v>
      </c>
      <c r="E511" s="94">
        <v>7433.51</v>
      </c>
      <c r="F511" s="94">
        <v>10471.82</v>
      </c>
      <c r="G511" s="94">
        <v>7194.05</v>
      </c>
      <c r="H511" s="94">
        <v>12118.39</v>
      </c>
      <c r="I511" s="94">
        <v>17692.48</v>
      </c>
      <c r="J511" s="94">
        <v>8967.67</v>
      </c>
      <c r="K511" s="94">
        <v>12712.9</v>
      </c>
      <c r="L511" s="94">
        <v>17665.76</v>
      </c>
      <c r="M511" s="94">
        <v>7712.47</v>
      </c>
      <c r="N511" s="94">
        <v>10195.93</v>
      </c>
      <c r="O511" s="94">
        <v>12329.84</v>
      </c>
      <c r="P511" s="94">
        <v>4572.75</v>
      </c>
      <c r="Q511" s="94">
        <v>7111.39</v>
      </c>
    </row>
    <row r="512" spans="1:17" ht="11.25">
      <c r="A512" s="93" t="s">
        <v>920</v>
      </c>
      <c r="B512" s="93" t="s">
        <v>921</v>
      </c>
      <c r="C512" s="93" t="s">
        <v>922</v>
      </c>
      <c r="D512" s="93" t="s">
        <v>82</v>
      </c>
      <c r="E512" s="94">
        <v>97275.01</v>
      </c>
      <c r="F512" s="94">
        <v>103289.54</v>
      </c>
      <c r="G512" s="94">
        <v>113744.52</v>
      </c>
      <c r="H512" s="94">
        <v>131192.07</v>
      </c>
      <c r="I512" s="94">
        <v>153166.81</v>
      </c>
      <c r="J512" s="94">
        <v>39619.85</v>
      </c>
      <c r="K512" s="94">
        <v>57377.63</v>
      </c>
      <c r="L512" s="94">
        <v>70523.57</v>
      </c>
      <c r="M512" s="94">
        <v>80593.14</v>
      </c>
      <c r="N512" s="94">
        <v>88389.6</v>
      </c>
      <c r="O512" s="94">
        <v>94316.96</v>
      </c>
      <c r="P512" s="94">
        <v>99143.32</v>
      </c>
      <c r="Q512" s="94">
        <v>103764.74</v>
      </c>
    </row>
    <row r="513" spans="1:17" ht="11.25">
      <c r="A513" s="93" t="s">
        <v>920</v>
      </c>
      <c r="B513" s="93" t="s">
        <v>921</v>
      </c>
      <c r="C513" s="93" t="s">
        <v>922</v>
      </c>
      <c r="D513" s="93" t="s">
        <v>83</v>
      </c>
      <c r="E513" s="94">
        <v>5575</v>
      </c>
      <c r="F513" s="94">
        <v>5936.71</v>
      </c>
      <c r="G513" s="94">
        <v>6503.72</v>
      </c>
      <c r="H513" s="94">
        <v>7449.12</v>
      </c>
      <c r="I513" s="94">
        <v>8632.56</v>
      </c>
      <c r="J513" s="94">
        <v>2283.4</v>
      </c>
      <c r="K513" s="94">
        <v>3156.29</v>
      </c>
      <c r="L513" s="94">
        <v>3897.34</v>
      </c>
      <c r="M513" s="94">
        <v>4440.58</v>
      </c>
      <c r="N513" s="94">
        <v>4928.74</v>
      </c>
      <c r="O513" s="94">
        <v>5333.83</v>
      </c>
      <c r="P513" s="94">
        <v>5679.88</v>
      </c>
      <c r="Q513" s="94">
        <v>6019.2</v>
      </c>
    </row>
    <row r="514" spans="1:17" ht="11.25">
      <c r="A514" s="93" t="s">
        <v>920</v>
      </c>
      <c r="B514" s="93" t="s">
        <v>921</v>
      </c>
      <c r="C514" s="93" t="s">
        <v>922</v>
      </c>
      <c r="D514" s="93" t="s">
        <v>84</v>
      </c>
      <c r="E514" s="94">
        <v>8496.83</v>
      </c>
      <c r="F514" s="94">
        <v>8926.78</v>
      </c>
      <c r="G514" s="94">
        <v>9661.46</v>
      </c>
      <c r="H514" s="94">
        <v>11292.86</v>
      </c>
      <c r="I514" s="94">
        <v>13757.37</v>
      </c>
      <c r="J514" s="94">
        <v>4681.59</v>
      </c>
      <c r="K514" s="94">
        <v>6624.35</v>
      </c>
      <c r="L514" s="94">
        <v>7933.69</v>
      </c>
      <c r="M514" s="94">
        <v>9023.2</v>
      </c>
      <c r="N514" s="94">
        <v>9774.91</v>
      </c>
      <c r="O514" s="94">
        <v>10220.32</v>
      </c>
      <c r="P514" s="94">
        <v>10684.84</v>
      </c>
      <c r="Q514" s="94">
        <v>11074.99</v>
      </c>
    </row>
    <row r="515" spans="1:17" ht="11.25">
      <c r="A515" s="93" t="s">
        <v>920</v>
      </c>
      <c r="B515" s="93" t="s">
        <v>921</v>
      </c>
      <c r="C515" s="93" t="s">
        <v>922</v>
      </c>
      <c r="D515" s="93" t="s">
        <v>85</v>
      </c>
      <c r="E515" s="94">
        <v>5293.37</v>
      </c>
      <c r="F515" s="94">
        <v>5429.13</v>
      </c>
      <c r="G515" s="94">
        <v>5814.47</v>
      </c>
      <c r="H515" s="94">
        <v>6703.58</v>
      </c>
      <c r="I515" s="94">
        <v>8143.76</v>
      </c>
      <c r="J515" s="94">
        <v>2744.13</v>
      </c>
      <c r="K515" s="94">
        <v>3818.9</v>
      </c>
      <c r="L515" s="94">
        <v>4525.73</v>
      </c>
      <c r="M515" s="94">
        <v>5101.74</v>
      </c>
      <c r="N515" s="94">
        <v>5467.49</v>
      </c>
      <c r="O515" s="94">
        <v>5648.47</v>
      </c>
      <c r="P515" s="94">
        <v>5778.01</v>
      </c>
      <c r="Q515" s="94">
        <v>5903.63</v>
      </c>
    </row>
    <row r="516" spans="1:17" ht="11.25">
      <c r="A516" s="93" t="s">
        <v>920</v>
      </c>
      <c r="B516" s="93" t="s">
        <v>921</v>
      </c>
      <c r="C516" s="93" t="s">
        <v>922</v>
      </c>
      <c r="D516" s="93" t="s">
        <v>86</v>
      </c>
      <c r="E516" s="94">
        <v>17090.98</v>
      </c>
      <c r="F516" s="94">
        <v>18318.51</v>
      </c>
      <c r="G516" s="94">
        <v>20388.34</v>
      </c>
      <c r="H516" s="94">
        <v>24062.43</v>
      </c>
      <c r="I516" s="94">
        <v>28280.31</v>
      </c>
      <c r="J516" s="94">
        <v>7846.86</v>
      </c>
      <c r="K516" s="94">
        <v>10519.57</v>
      </c>
      <c r="L516" s="94">
        <v>12630.41</v>
      </c>
      <c r="M516" s="94">
        <v>13626.09</v>
      </c>
      <c r="N516" s="94">
        <v>14884.67</v>
      </c>
      <c r="O516" s="94">
        <v>15787.5</v>
      </c>
      <c r="P516" s="94">
        <v>16623.09</v>
      </c>
      <c r="Q516" s="94">
        <v>17458.83</v>
      </c>
    </row>
    <row r="517" spans="1:17" ht="11.25">
      <c r="A517" s="93" t="s">
        <v>920</v>
      </c>
      <c r="B517" s="93" t="s">
        <v>921</v>
      </c>
      <c r="C517" s="93" t="s">
        <v>922</v>
      </c>
      <c r="D517" s="93" t="s">
        <v>87</v>
      </c>
      <c r="E517" s="94">
        <v>35337.03</v>
      </c>
      <c r="F517" s="94">
        <v>37538.31</v>
      </c>
      <c r="G517" s="94">
        <v>41666.97</v>
      </c>
      <c r="H517" s="94">
        <v>49531.38</v>
      </c>
      <c r="I517" s="94">
        <v>58719.19</v>
      </c>
      <c r="J517" s="94">
        <v>17553.36</v>
      </c>
      <c r="K517" s="94">
        <v>23760.45</v>
      </c>
      <c r="L517" s="94">
        <v>28227.71</v>
      </c>
      <c r="M517" s="94">
        <v>31181.93</v>
      </c>
      <c r="N517" s="94">
        <v>33409.63</v>
      </c>
      <c r="O517" s="94">
        <v>34957.62</v>
      </c>
      <c r="P517" s="94">
        <v>36483.17</v>
      </c>
      <c r="Q517" s="94">
        <v>38112.21</v>
      </c>
    </row>
    <row r="518" spans="1:17" ht="11.25">
      <c r="A518" s="93" t="s">
        <v>920</v>
      </c>
      <c r="B518" s="93" t="s">
        <v>921</v>
      </c>
      <c r="C518" s="93" t="s">
        <v>922</v>
      </c>
      <c r="D518" s="93" t="s">
        <v>88</v>
      </c>
      <c r="E518" s="94">
        <v>751.45</v>
      </c>
      <c r="F518" s="94">
        <v>784.91</v>
      </c>
      <c r="G518" s="94">
        <v>851.35</v>
      </c>
      <c r="H518" s="94">
        <v>971.86</v>
      </c>
      <c r="I518" s="94">
        <v>1132.26</v>
      </c>
      <c r="J518" s="94">
        <v>337.2</v>
      </c>
      <c r="K518" s="94">
        <v>461.85</v>
      </c>
      <c r="L518" s="94">
        <v>534.53</v>
      </c>
      <c r="M518" s="94">
        <v>591.26</v>
      </c>
      <c r="N518" s="94">
        <v>640.08</v>
      </c>
      <c r="O518" s="94">
        <v>664.76</v>
      </c>
      <c r="P518" s="94">
        <v>691.64</v>
      </c>
      <c r="Q518" s="94">
        <v>719.78</v>
      </c>
    </row>
    <row r="519" spans="1:17" ht="11.25">
      <c r="A519" s="93" t="s">
        <v>920</v>
      </c>
      <c r="B519" s="93" t="s">
        <v>921</v>
      </c>
      <c r="C519" s="93" t="s">
        <v>922</v>
      </c>
      <c r="D519" s="93" t="s">
        <v>89</v>
      </c>
      <c r="E519" s="94">
        <v>7213.74</v>
      </c>
      <c r="F519" s="94">
        <v>7729.13</v>
      </c>
      <c r="G519" s="94">
        <v>8693.55</v>
      </c>
      <c r="H519" s="94">
        <v>10277.99</v>
      </c>
      <c r="I519" s="94">
        <v>12121.99</v>
      </c>
      <c r="J519" s="94">
        <v>3322.54</v>
      </c>
      <c r="K519" s="94">
        <v>4511.95</v>
      </c>
      <c r="L519" s="94">
        <v>5413.01</v>
      </c>
      <c r="M519" s="94">
        <v>5977.38</v>
      </c>
      <c r="N519" s="94">
        <v>6360.69</v>
      </c>
      <c r="O519" s="94">
        <v>6612.15</v>
      </c>
      <c r="P519" s="94">
        <v>6775.54</v>
      </c>
      <c r="Q519" s="94">
        <v>7090.72</v>
      </c>
    </row>
    <row r="520" spans="1:17" ht="11.25">
      <c r="A520" s="93" t="s">
        <v>920</v>
      </c>
      <c r="B520" s="93" t="s">
        <v>921</v>
      </c>
      <c r="C520" s="93" t="s">
        <v>922</v>
      </c>
      <c r="D520" s="93" t="s">
        <v>90</v>
      </c>
      <c r="E520" s="94">
        <v>648.02</v>
      </c>
      <c r="F520" s="94">
        <v>678.2</v>
      </c>
      <c r="G520" s="94">
        <v>754.99</v>
      </c>
      <c r="H520" s="94">
        <v>881.26</v>
      </c>
      <c r="I520" s="94">
        <v>1035.44</v>
      </c>
      <c r="J520" s="94">
        <v>330.87</v>
      </c>
      <c r="K520" s="94">
        <v>447.99</v>
      </c>
      <c r="L520" s="94">
        <v>533.75</v>
      </c>
      <c r="M520" s="94">
        <v>591.78</v>
      </c>
      <c r="N520" s="94">
        <v>628.13</v>
      </c>
      <c r="O520" s="94">
        <v>653.33</v>
      </c>
      <c r="P520" s="94">
        <v>669.53</v>
      </c>
      <c r="Q520" s="94">
        <v>690.77</v>
      </c>
    </row>
    <row r="521" spans="1:17" ht="11.25">
      <c r="A521" s="93" t="s">
        <v>920</v>
      </c>
      <c r="B521" s="93" t="s">
        <v>921</v>
      </c>
      <c r="C521" s="93" t="s">
        <v>922</v>
      </c>
      <c r="D521" s="93" t="s">
        <v>91</v>
      </c>
      <c r="E521" s="94">
        <v>974.06</v>
      </c>
      <c r="F521" s="94">
        <v>1010.56</v>
      </c>
      <c r="G521" s="94">
        <v>1110.4</v>
      </c>
      <c r="H521" s="94">
        <v>1306.26</v>
      </c>
      <c r="I521" s="94">
        <v>1522.11</v>
      </c>
      <c r="J521" s="94">
        <v>481.55</v>
      </c>
      <c r="K521" s="94">
        <v>650.15</v>
      </c>
      <c r="L521" s="94">
        <v>782.05</v>
      </c>
      <c r="M521" s="94">
        <v>875.72</v>
      </c>
      <c r="N521" s="94">
        <v>937.84</v>
      </c>
      <c r="O521" s="94">
        <v>966.47</v>
      </c>
      <c r="P521" s="94">
        <v>991.84</v>
      </c>
      <c r="Q521" s="94">
        <v>1018.09</v>
      </c>
    </row>
    <row r="522" spans="1:17" ht="11.25">
      <c r="A522" s="93" t="s">
        <v>920</v>
      </c>
      <c r="B522" s="93" t="s">
        <v>921</v>
      </c>
      <c r="C522" s="93" t="s">
        <v>922</v>
      </c>
      <c r="D522" s="93" t="s">
        <v>92</v>
      </c>
      <c r="E522" s="94">
        <v>7248.6</v>
      </c>
      <c r="F522" s="94">
        <v>7497</v>
      </c>
      <c r="G522" s="94">
        <v>8226.3</v>
      </c>
      <c r="H522" s="94">
        <v>9533.42</v>
      </c>
      <c r="I522" s="94">
        <v>11316.44</v>
      </c>
      <c r="J522" s="94">
        <v>3389.18</v>
      </c>
      <c r="K522" s="94">
        <v>4718.19</v>
      </c>
      <c r="L522" s="94">
        <v>5678.75</v>
      </c>
      <c r="M522" s="94">
        <v>6411.54</v>
      </c>
      <c r="N522" s="94">
        <v>6852.8</v>
      </c>
      <c r="O522" s="94">
        <v>7150.91</v>
      </c>
      <c r="P522" s="94">
        <v>7437.05</v>
      </c>
      <c r="Q522" s="94">
        <v>7707.61</v>
      </c>
    </row>
    <row r="523" spans="1:17" ht="11.25">
      <c r="A523" s="93" t="s">
        <v>920</v>
      </c>
      <c r="B523" s="93" t="s">
        <v>921</v>
      </c>
      <c r="C523" s="93" t="s">
        <v>922</v>
      </c>
      <c r="D523" s="93" t="s">
        <v>93</v>
      </c>
      <c r="E523" s="94">
        <v>16941.7</v>
      </c>
      <c r="F523" s="94">
        <v>18025.35</v>
      </c>
      <c r="G523" s="94">
        <v>19783.83</v>
      </c>
      <c r="H523" s="94">
        <v>22798.08</v>
      </c>
      <c r="I523" s="94">
        <v>26544.61</v>
      </c>
      <c r="J523" s="94">
        <v>8304.07</v>
      </c>
      <c r="K523" s="94">
        <v>10882.32</v>
      </c>
      <c r="L523" s="94">
        <v>12973.03</v>
      </c>
      <c r="M523" s="94">
        <v>14523.04</v>
      </c>
      <c r="N523" s="94">
        <v>15713.42</v>
      </c>
      <c r="O523" s="94">
        <v>16652.45</v>
      </c>
      <c r="P523" s="94">
        <v>17436.36</v>
      </c>
      <c r="Q523" s="94">
        <v>18457.96</v>
      </c>
    </row>
    <row r="524" spans="1:17" ht="11.25">
      <c r="A524" s="93" t="s">
        <v>920</v>
      </c>
      <c r="B524" s="93" t="s">
        <v>921</v>
      </c>
      <c r="C524" s="93" t="s">
        <v>922</v>
      </c>
      <c r="D524" s="93" t="s">
        <v>94</v>
      </c>
      <c r="E524" s="94">
        <v>35685.82</v>
      </c>
      <c r="F524" s="94">
        <v>38932.91</v>
      </c>
      <c r="G524" s="94">
        <v>43535.15</v>
      </c>
      <c r="H524" s="94">
        <v>50798.03</v>
      </c>
      <c r="I524" s="94">
        <v>59348.88</v>
      </c>
      <c r="J524" s="94">
        <v>18571.45</v>
      </c>
      <c r="K524" s="94">
        <v>25074.05</v>
      </c>
      <c r="L524" s="94">
        <v>31189.57</v>
      </c>
      <c r="M524" s="94">
        <v>35563.84</v>
      </c>
      <c r="N524" s="94">
        <v>39961.49</v>
      </c>
      <c r="O524" s="94">
        <v>43830.01</v>
      </c>
      <c r="P524" s="94">
        <v>47031.85</v>
      </c>
      <c r="Q524" s="94">
        <v>50014.6</v>
      </c>
    </row>
    <row r="525" spans="1:17" ht="11.25">
      <c r="A525" s="93" t="s">
        <v>920</v>
      </c>
      <c r="B525" s="93" t="s">
        <v>921</v>
      </c>
      <c r="C525" s="93" t="s">
        <v>922</v>
      </c>
      <c r="D525" s="93" t="s">
        <v>95</v>
      </c>
      <c r="E525" s="94">
        <v>75461.48</v>
      </c>
      <c r="F525" s="94">
        <v>82084.79</v>
      </c>
      <c r="G525" s="94">
        <v>92164.23</v>
      </c>
      <c r="H525" s="94">
        <v>104357.15</v>
      </c>
      <c r="I525" s="94">
        <v>118721.15</v>
      </c>
      <c r="J525" s="94">
        <v>27223.37</v>
      </c>
      <c r="K525" s="94">
        <v>38898.7</v>
      </c>
      <c r="L525" s="94">
        <v>48187.63</v>
      </c>
      <c r="M525" s="94">
        <v>55731.51</v>
      </c>
      <c r="N525" s="94">
        <v>62033.42</v>
      </c>
      <c r="O525" s="94">
        <v>67584.17</v>
      </c>
      <c r="P525" s="94">
        <v>72727.33</v>
      </c>
      <c r="Q525" s="94">
        <v>78317.36</v>
      </c>
    </row>
    <row r="526" spans="1:17" ht="11.25">
      <c r="A526" s="93" t="s">
        <v>920</v>
      </c>
      <c r="B526" s="93" t="s">
        <v>921</v>
      </c>
      <c r="C526" s="93" t="s">
        <v>922</v>
      </c>
      <c r="D526" s="93" t="s">
        <v>96</v>
      </c>
      <c r="E526" s="94">
        <v>33581.85</v>
      </c>
      <c r="F526" s="94">
        <v>36867.76</v>
      </c>
      <c r="G526" s="94">
        <v>42258.85</v>
      </c>
      <c r="H526" s="94">
        <v>50352.49</v>
      </c>
      <c r="I526" s="94">
        <v>59383.42</v>
      </c>
      <c r="J526" s="94">
        <v>15455.65</v>
      </c>
      <c r="K526" s="94">
        <v>22991.96</v>
      </c>
      <c r="L526" s="94">
        <v>28272.14</v>
      </c>
      <c r="M526" s="94">
        <v>32263.45</v>
      </c>
      <c r="N526" s="94">
        <v>35509.39</v>
      </c>
      <c r="O526" s="94">
        <v>37987.43</v>
      </c>
      <c r="P526" s="94">
        <v>40594.08</v>
      </c>
      <c r="Q526" s="94">
        <v>43447.6</v>
      </c>
    </row>
    <row r="527" spans="1:17" ht="11.25">
      <c r="A527" s="93" t="s">
        <v>920</v>
      </c>
      <c r="B527" s="93" t="s">
        <v>921</v>
      </c>
      <c r="C527" s="93" t="s">
        <v>922</v>
      </c>
      <c r="D527" s="93" t="s">
        <v>97</v>
      </c>
      <c r="E527" s="94">
        <v>10147.42</v>
      </c>
      <c r="F527" s="94">
        <v>10832.69</v>
      </c>
      <c r="G527" s="94">
        <v>11994.44</v>
      </c>
      <c r="H527" s="94">
        <v>13882.12</v>
      </c>
      <c r="I527" s="94">
        <v>16015.26</v>
      </c>
      <c r="J527" s="94">
        <v>4001.71</v>
      </c>
      <c r="K527" s="94">
        <v>5455.86</v>
      </c>
      <c r="L527" s="94">
        <v>6702.4</v>
      </c>
      <c r="M527" s="94">
        <v>7655.78</v>
      </c>
      <c r="N527" s="94">
        <v>8362.33</v>
      </c>
      <c r="O527" s="94">
        <v>8901.92</v>
      </c>
      <c r="P527" s="94">
        <v>9314.15</v>
      </c>
      <c r="Q527" s="94">
        <v>9777.46</v>
      </c>
    </row>
    <row r="528" spans="1:17" ht="11.25">
      <c r="A528" s="93" t="s">
        <v>920</v>
      </c>
      <c r="B528" s="93" t="s">
        <v>921</v>
      </c>
      <c r="C528" s="93" t="s">
        <v>922</v>
      </c>
      <c r="D528" s="93" t="s">
        <v>98</v>
      </c>
      <c r="E528" s="94">
        <v>72426.48</v>
      </c>
      <c r="F528" s="94">
        <v>78744.45</v>
      </c>
      <c r="G528" s="94">
        <v>86883.36</v>
      </c>
      <c r="H528" s="94">
        <v>98174</v>
      </c>
      <c r="I528" s="94">
        <v>111288.6</v>
      </c>
      <c r="J528" s="94">
        <v>25118.8</v>
      </c>
      <c r="K528" s="94">
        <v>35990.71</v>
      </c>
      <c r="L528" s="94">
        <v>48441.63</v>
      </c>
      <c r="M528" s="94">
        <v>55809.68</v>
      </c>
      <c r="N528" s="94">
        <v>63280.7</v>
      </c>
      <c r="O528" s="94">
        <v>69124.28</v>
      </c>
      <c r="P528" s="94">
        <v>75306.28</v>
      </c>
      <c r="Q528" s="94">
        <v>81435.55</v>
      </c>
    </row>
    <row r="529" spans="1:17" ht="11.25">
      <c r="A529" s="93" t="s">
        <v>920</v>
      </c>
      <c r="B529" s="93" t="s">
        <v>921</v>
      </c>
      <c r="C529" s="93" t="s">
        <v>922</v>
      </c>
      <c r="D529" s="93" t="s">
        <v>99</v>
      </c>
      <c r="E529" s="94">
        <v>10259.96</v>
      </c>
      <c r="F529" s="94">
        <v>10734.28</v>
      </c>
      <c r="G529" s="94">
        <v>11657.03</v>
      </c>
      <c r="H529" s="94">
        <v>13419.84</v>
      </c>
      <c r="I529" s="94">
        <v>15703.37</v>
      </c>
      <c r="J529" s="94">
        <v>4643.07</v>
      </c>
      <c r="K529" s="94">
        <v>6373</v>
      </c>
      <c r="L529" s="94">
        <v>7658.28</v>
      </c>
      <c r="M529" s="94">
        <v>8539.93</v>
      </c>
      <c r="N529" s="94">
        <v>9238.58</v>
      </c>
      <c r="O529" s="94">
        <v>9709.69</v>
      </c>
      <c r="P529" s="94">
        <v>10148.66</v>
      </c>
      <c r="Q529" s="94">
        <v>10653.94</v>
      </c>
    </row>
    <row r="530" spans="1:17" ht="11.25">
      <c r="A530" s="93" t="s">
        <v>920</v>
      </c>
      <c r="B530" s="93" t="s">
        <v>921</v>
      </c>
      <c r="C530" s="93" t="s">
        <v>922</v>
      </c>
      <c r="D530" s="93" t="s">
        <v>100</v>
      </c>
      <c r="E530" s="94">
        <v>20038.9</v>
      </c>
      <c r="F530" s="94">
        <v>27241.95</v>
      </c>
      <c r="G530" s="94">
        <v>36994.54</v>
      </c>
      <c r="H530" s="94">
        <v>51798.91</v>
      </c>
      <c r="I530" s="94">
        <v>67849.1</v>
      </c>
      <c r="J530" s="94">
        <v>31259.89</v>
      </c>
      <c r="K530" s="94">
        <v>44143.49</v>
      </c>
      <c r="L530" s="94">
        <v>56008.68</v>
      </c>
      <c r="M530" s="94">
        <v>64493.62</v>
      </c>
      <c r="N530" s="94">
        <v>72683.8</v>
      </c>
      <c r="O530" s="94">
        <v>79457.24</v>
      </c>
      <c r="P530" s="94">
        <v>86023.83</v>
      </c>
      <c r="Q530" s="94">
        <v>92728.64</v>
      </c>
    </row>
    <row r="531" spans="1:17" ht="11.25">
      <c r="A531" s="93" t="s">
        <v>920</v>
      </c>
      <c r="B531" s="93" t="s">
        <v>921</v>
      </c>
      <c r="C531" s="93" t="s">
        <v>922</v>
      </c>
      <c r="D531" s="93" t="s">
        <v>101</v>
      </c>
      <c r="E531" s="94">
        <v>2768.27</v>
      </c>
      <c r="F531" s="94">
        <v>2958</v>
      </c>
      <c r="G531" s="94">
        <v>3313.7</v>
      </c>
      <c r="H531" s="94">
        <v>3900.03</v>
      </c>
      <c r="I531" s="94">
        <v>4612.73</v>
      </c>
      <c r="J531" s="94">
        <v>1286.54</v>
      </c>
      <c r="K531" s="94">
        <v>1750.3</v>
      </c>
      <c r="L531" s="94">
        <v>2139.98</v>
      </c>
      <c r="M531" s="94">
        <v>2416.18</v>
      </c>
      <c r="N531" s="94">
        <v>2609.5</v>
      </c>
      <c r="O531" s="94">
        <v>2750.19</v>
      </c>
      <c r="P531" s="94">
        <v>2876.66</v>
      </c>
      <c r="Q531" s="94">
        <v>3012.87</v>
      </c>
    </row>
    <row r="532" spans="1:17" ht="11.25">
      <c r="A532" s="93" t="s">
        <v>920</v>
      </c>
      <c r="B532" s="93" t="s">
        <v>921</v>
      </c>
      <c r="C532" s="93" t="s">
        <v>922</v>
      </c>
      <c r="D532" s="93" t="s">
        <v>102</v>
      </c>
      <c r="E532" s="94">
        <v>59587.54</v>
      </c>
      <c r="F532" s="94">
        <v>64287.96</v>
      </c>
      <c r="G532" s="94">
        <v>73408.59</v>
      </c>
      <c r="H532" s="94">
        <v>86602.84</v>
      </c>
      <c r="I532" s="94">
        <v>102266.36</v>
      </c>
      <c r="J532" s="94">
        <v>28653.42</v>
      </c>
      <c r="K532" s="94">
        <v>38926.1</v>
      </c>
      <c r="L532" s="94">
        <v>46871.33</v>
      </c>
      <c r="M532" s="94">
        <v>52111.38</v>
      </c>
      <c r="N532" s="94">
        <v>56218.92</v>
      </c>
      <c r="O532" s="94">
        <v>59296.14</v>
      </c>
      <c r="P532" s="94">
        <v>62497.19</v>
      </c>
      <c r="Q532" s="94">
        <v>66020.81</v>
      </c>
    </row>
    <row r="533" spans="1:17" ht="11.25">
      <c r="A533" s="93" t="s">
        <v>920</v>
      </c>
      <c r="B533" s="93" t="s">
        <v>921</v>
      </c>
      <c r="C533" s="93" t="s">
        <v>922</v>
      </c>
      <c r="D533" s="93" t="s">
        <v>103</v>
      </c>
      <c r="E533" s="94">
        <v>76920.61</v>
      </c>
      <c r="F533" s="94">
        <v>80920</v>
      </c>
      <c r="G533" s="94">
        <v>88742.97</v>
      </c>
      <c r="H533" s="94">
        <v>102843.26</v>
      </c>
      <c r="I533" s="94">
        <v>121097.58</v>
      </c>
      <c r="J533" s="94">
        <v>37652.95</v>
      </c>
      <c r="K533" s="94">
        <v>51606.62</v>
      </c>
      <c r="L533" s="94">
        <v>61126.49</v>
      </c>
      <c r="M533" s="94">
        <v>68245.19</v>
      </c>
      <c r="N533" s="94">
        <v>73517.13</v>
      </c>
      <c r="O533" s="94">
        <v>77482.76</v>
      </c>
      <c r="P533" s="94">
        <v>80886.95</v>
      </c>
      <c r="Q533" s="94">
        <v>84429.2</v>
      </c>
    </row>
    <row r="534" spans="1:17" ht="11.25">
      <c r="A534" s="93" t="s">
        <v>920</v>
      </c>
      <c r="B534" s="93" t="s">
        <v>921</v>
      </c>
      <c r="C534" s="93" t="s">
        <v>922</v>
      </c>
      <c r="D534" s="93" t="s">
        <v>104</v>
      </c>
      <c r="E534" s="94">
        <v>20463.33</v>
      </c>
      <c r="F534" s="94">
        <v>21953.85</v>
      </c>
      <c r="G534" s="94">
        <v>24791.01</v>
      </c>
      <c r="H534" s="94">
        <v>29955.85</v>
      </c>
      <c r="I534" s="94">
        <v>35891.71</v>
      </c>
      <c r="J534" s="94">
        <v>11426.18</v>
      </c>
      <c r="K534" s="94">
        <v>15355.69</v>
      </c>
      <c r="L534" s="94">
        <v>18388.7</v>
      </c>
      <c r="M534" s="94">
        <v>20170.2</v>
      </c>
      <c r="N534" s="94">
        <v>21673.05</v>
      </c>
      <c r="O534" s="94">
        <v>22719.67</v>
      </c>
      <c r="P534" s="94">
        <v>23751.27</v>
      </c>
      <c r="Q534" s="94">
        <v>24799.57</v>
      </c>
    </row>
    <row r="535" spans="1:17" ht="11.25">
      <c r="A535" s="93" t="s">
        <v>920</v>
      </c>
      <c r="B535" s="93" t="s">
        <v>921</v>
      </c>
      <c r="C535" s="93" t="s">
        <v>922</v>
      </c>
      <c r="D535" s="93" t="s">
        <v>105</v>
      </c>
      <c r="E535" s="94">
        <v>91184.87</v>
      </c>
      <c r="F535" s="94">
        <v>97077.06</v>
      </c>
      <c r="G535" s="94">
        <v>109938.22</v>
      </c>
      <c r="H535" s="94">
        <v>133690.77</v>
      </c>
      <c r="I535" s="94">
        <v>162511.56</v>
      </c>
      <c r="J535" s="94">
        <v>51839.53</v>
      </c>
      <c r="K535" s="94">
        <v>68458</v>
      </c>
      <c r="L535" s="94">
        <v>81234.55</v>
      </c>
      <c r="M535" s="94">
        <v>88693.31</v>
      </c>
      <c r="N535" s="94">
        <v>94768.64</v>
      </c>
      <c r="O535" s="94">
        <v>99184.39</v>
      </c>
      <c r="P535" s="94">
        <v>103360.91</v>
      </c>
      <c r="Q535" s="94">
        <v>107990.45</v>
      </c>
    </row>
    <row r="536" spans="1:17" ht="11.25">
      <c r="A536" s="93" t="s">
        <v>920</v>
      </c>
      <c r="B536" s="93" t="s">
        <v>921</v>
      </c>
      <c r="C536" s="93" t="s">
        <v>922</v>
      </c>
      <c r="D536" s="93" t="s">
        <v>106</v>
      </c>
      <c r="E536" s="94">
        <v>10170.27</v>
      </c>
      <c r="F536" s="94">
        <v>10687.35</v>
      </c>
      <c r="G536" s="94">
        <v>11871.12</v>
      </c>
      <c r="H536" s="94">
        <v>14348.38</v>
      </c>
      <c r="I536" s="94">
        <v>17502.11</v>
      </c>
      <c r="J536" s="94">
        <v>5713.28</v>
      </c>
      <c r="K536" s="94">
        <v>7572.87</v>
      </c>
      <c r="L536" s="94">
        <v>8831.26</v>
      </c>
      <c r="M536" s="94">
        <v>9752.05</v>
      </c>
      <c r="N536" s="94">
        <v>10257.22</v>
      </c>
      <c r="O536" s="94">
        <v>10609.83</v>
      </c>
      <c r="P536" s="94">
        <v>10885.69</v>
      </c>
      <c r="Q536" s="94">
        <v>11196.56</v>
      </c>
    </row>
    <row r="537" spans="1:17" ht="11.25">
      <c r="A537" s="93" t="s">
        <v>920</v>
      </c>
      <c r="B537" s="93" t="s">
        <v>921</v>
      </c>
      <c r="C537" s="93" t="s">
        <v>922</v>
      </c>
      <c r="D537" s="93" t="s">
        <v>107</v>
      </c>
      <c r="E537" s="94">
        <v>16836.5</v>
      </c>
      <c r="F537" s="94">
        <v>18127.73</v>
      </c>
      <c r="G537" s="94">
        <v>20893.12</v>
      </c>
      <c r="H537" s="94">
        <v>24985.11</v>
      </c>
      <c r="I537" s="94">
        <v>29296.54</v>
      </c>
      <c r="J537" s="94">
        <v>8203.57</v>
      </c>
      <c r="K537" s="94">
        <v>10693.44</v>
      </c>
      <c r="L537" s="94">
        <v>12813.71</v>
      </c>
      <c r="M537" s="94">
        <v>14033.39</v>
      </c>
      <c r="N537" s="94">
        <v>15120.26</v>
      </c>
      <c r="O537" s="94">
        <v>16029.54</v>
      </c>
      <c r="P537" s="94">
        <v>16916.09</v>
      </c>
      <c r="Q537" s="94">
        <v>17877.2</v>
      </c>
    </row>
    <row r="538" spans="1:17" ht="11.25">
      <c r="A538" s="93" t="s">
        <v>920</v>
      </c>
      <c r="B538" s="93" t="s">
        <v>921</v>
      </c>
      <c r="C538" s="93" t="s">
        <v>922</v>
      </c>
      <c r="D538" s="93" t="s">
        <v>122</v>
      </c>
      <c r="E538" s="94">
        <v>495.51</v>
      </c>
      <c r="F538" s="94">
        <v>814.4</v>
      </c>
      <c r="G538" s="94">
        <v>1625</v>
      </c>
      <c r="H538" s="94">
        <v>2634.24</v>
      </c>
      <c r="I538" s="94">
        <v>4003.69</v>
      </c>
      <c r="J538" s="94">
        <v>2561.42</v>
      </c>
      <c r="K538" s="94">
        <v>3272.75</v>
      </c>
      <c r="L538" s="94">
        <v>3878.38</v>
      </c>
      <c r="M538" s="94">
        <v>4211.03</v>
      </c>
      <c r="N538" s="94">
        <v>4430.91</v>
      </c>
      <c r="O538" s="94">
        <v>4586.16</v>
      </c>
      <c r="P538" s="94">
        <v>327.26</v>
      </c>
      <c r="Q538" s="94">
        <v>508.42</v>
      </c>
    </row>
    <row r="539" spans="1:17" ht="11.25">
      <c r="A539" s="93" t="s">
        <v>920</v>
      </c>
      <c r="B539" s="93" t="s">
        <v>921</v>
      </c>
      <c r="C539" s="93" t="s">
        <v>922</v>
      </c>
      <c r="D539" s="93" t="s">
        <v>123</v>
      </c>
      <c r="E539" s="94">
        <v>153973.06</v>
      </c>
      <c r="F539" s="94">
        <v>163479.75</v>
      </c>
      <c r="G539" s="94">
        <v>184242.83</v>
      </c>
      <c r="H539" s="94">
        <v>217545.53</v>
      </c>
      <c r="I539" s="94">
        <v>257787.44</v>
      </c>
      <c r="J539" s="94">
        <v>77853.48</v>
      </c>
      <c r="K539" s="94">
        <v>104598.66</v>
      </c>
      <c r="L539" s="94">
        <v>124327.94</v>
      </c>
      <c r="M539" s="94">
        <v>137075.6</v>
      </c>
      <c r="N539" s="94">
        <v>146848.93</v>
      </c>
      <c r="O539" s="94">
        <v>154489.67</v>
      </c>
      <c r="P539" s="94">
        <v>161515.17</v>
      </c>
      <c r="Q539" s="94">
        <v>167927.03</v>
      </c>
    </row>
    <row r="540" spans="1:17" ht="11.25">
      <c r="A540" s="93" t="s">
        <v>920</v>
      </c>
      <c r="B540" s="93" t="s">
        <v>921</v>
      </c>
      <c r="C540" s="93" t="s">
        <v>922</v>
      </c>
      <c r="D540" s="93" t="s">
        <v>124</v>
      </c>
      <c r="E540" s="94">
        <v>193.82</v>
      </c>
      <c r="F540" s="94">
        <v>206.21</v>
      </c>
      <c r="G540" s="94">
        <v>210.33</v>
      </c>
      <c r="H540" s="94">
        <v>256.79</v>
      </c>
      <c r="I540" s="94">
        <v>309.06</v>
      </c>
      <c r="J540" s="94">
        <v>96.82</v>
      </c>
      <c r="K540" s="94">
        <v>127.61</v>
      </c>
      <c r="L540" s="94">
        <v>152.45</v>
      </c>
      <c r="M540" s="94">
        <v>170.68</v>
      </c>
      <c r="N540" s="94">
        <v>182.95</v>
      </c>
      <c r="O540" s="94">
        <v>192.98</v>
      </c>
      <c r="P540" s="94">
        <v>203.55</v>
      </c>
      <c r="Q540" s="94">
        <v>212.98</v>
      </c>
    </row>
    <row r="541" spans="1:17" ht="11.25">
      <c r="A541" s="93" t="s">
        <v>920</v>
      </c>
      <c r="B541" s="93" t="s">
        <v>921</v>
      </c>
      <c r="C541" s="93" t="s">
        <v>922</v>
      </c>
      <c r="D541" s="93" t="s">
        <v>125</v>
      </c>
      <c r="E541" s="94">
        <v>2865.15</v>
      </c>
      <c r="F541" s="94">
        <v>2980.03</v>
      </c>
      <c r="G541" s="94">
        <v>3254.65</v>
      </c>
      <c r="H541" s="94">
        <v>3682.5</v>
      </c>
      <c r="I541" s="94">
        <v>4349.41</v>
      </c>
      <c r="J541" s="94">
        <v>1312.14</v>
      </c>
      <c r="K541" s="94">
        <v>1834.18</v>
      </c>
      <c r="L541" s="94">
        <v>2188.43</v>
      </c>
      <c r="M541" s="94">
        <v>2434.72</v>
      </c>
      <c r="N541" s="94">
        <v>2633.28</v>
      </c>
      <c r="O541" s="94">
        <v>2756.03</v>
      </c>
      <c r="P541" s="94">
        <v>2850.89</v>
      </c>
      <c r="Q541" s="94">
        <v>2944.23</v>
      </c>
    </row>
    <row r="542" spans="1:17" ht="11.25">
      <c r="A542" s="93" t="s">
        <v>920</v>
      </c>
      <c r="B542" s="93" t="s">
        <v>921</v>
      </c>
      <c r="C542" s="93" t="s">
        <v>922</v>
      </c>
      <c r="D542" s="93" t="s">
        <v>126</v>
      </c>
      <c r="E542" s="94">
        <v>307.08</v>
      </c>
      <c r="F542" s="94">
        <v>338.14</v>
      </c>
      <c r="G542" s="94">
        <v>1179.61</v>
      </c>
      <c r="H542" s="94">
        <v>2007.49</v>
      </c>
      <c r="I542" s="94">
        <v>2401.38</v>
      </c>
      <c r="J542" s="94">
        <v>2409.47</v>
      </c>
      <c r="K542" s="94">
        <v>1885.55</v>
      </c>
      <c r="L542" s="94">
        <v>1073.92</v>
      </c>
      <c r="M542" s="94">
        <v>815.87</v>
      </c>
      <c r="N542" s="94">
        <v>405.94</v>
      </c>
      <c r="O542" s="94">
        <v>333.34</v>
      </c>
      <c r="P542" s="94">
        <v>252.74</v>
      </c>
      <c r="Q542" s="94">
        <v>265.97</v>
      </c>
    </row>
    <row r="543" spans="1:17" ht="11.25">
      <c r="A543" s="93" t="s">
        <v>920</v>
      </c>
      <c r="B543" s="93" t="s">
        <v>921</v>
      </c>
      <c r="C543" s="93" t="s">
        <v>922</v>
      </c>
      <c r="D543" s="93" t="s">
        <v>127</v>
      </c>
      <c r="E543" s="94">
        <v>15980.36</v>
      </c>
      <c r="F543" s="94">
        <v>17440.51</v>
      </c>
      <c r="G543" s="94">
        <v>19518.8</v>
      </c>
      <c r="H543" s="94">
        <v>22166.86</v>
      </c>
      <c r="I543" s="94">
        <v>25208.42</v>
      </c>
      <c r="J543" s="94">
        <v>5502.42</v>
      </c>
      <c r="K543" s="94">
        <v>7494.17</v>
      </c>
      <c r="L543" s="94">
        <v>9132.45</v>
      </c>
      <c r="M543" s="94">
        <v>10630.27</v>
      </c>
      <c r="N543" s="94">
        <v>12117.82</v>
      </c>
      <c r="O543" s="94">
        <v>13242.47</v>
      </c>
      <c r="P543" s="94">
        <v>14422.05</v>
      </c>
      <c r="Q543" s="94">
        <v>15585.81</v>
      </c>
    </row>
    <row r="544" spans="1:17" ht="11.25">
      <c r="A544" s="93" t="s">
        <v>920</v>
      </c>
      <c r="B544" s="93" t="s">
        <v>921</v>
      </c>
      <c r="C544" s="93" t="s">
        <v>922</v>
      </c>
      <c r="D544" s="93" t="s">
        <v>128</v>
      </c>
      <c r="E544" s="94">
        <v>10706.62</v>
      </c>
      <c r="F544" s="94">
        <v>11028.55</v>
      </c>
      <c r="G544" s="94">
        <v>11849.47</v>
      </c>
      <c r="H544" s="94">
        <v>13371.12</v>
      </c>
      <c r="I544" s="94">
        <v>15822.59</v>
      </c>
      <c r="J544" s="94">
        <v>4588.24</v>
      </c>
      <c r="K544" s="94">
        <v>6319.13</v>
      </c>
      <c r="L544" s="94">
        <v>7534.08</v>
      </c>
      <c r="M544" s="94">
        <v>8387.69</v>
      </c>
      <c r="N544" s="94">
        <v>9006.35</v>
      </c>
      <c r="O544" s="94">
        <v>9352.6</v>
      </c>
      <c r="P544" s="94">
        <v>9689.24</v>
      </c>
      <c r="Q544" s="94">
        <v>10039.45</v>
      </c>
    </row>
    <row r="545" spans="1:17" ht="11.25">
      <c r="A545" s="93" t="s">
        <v>920</v>
      </c>
      <c r="B545" s="93" t="s">
        <v>921</v>
      </c>
      <c r="C545" s="93" t="s">
        <v>922</v>
      </c>
      <c r="D545" s="93" t="s">
        <v>129</v>
      </c>
      <c r="E545" s="94">
        <v>3454.72</v>
      </c>
      <c r="F545" s="94">
        <v>3707.37</v>
      </c>
      <c r="G545" s="94">
        <v>4363.4</v>
      </c>
      <c r="H545" s="94">
        <v>5398.2</v>
      </c>
      <c r="I545" s="94">
        <v>6288.19</v>
      </c>
      <c r="J545" s="94">
        <v>1675.6</v>
      </c>
      <c r="K545" s="94">
        <v>2179.61</v>
      </c>
      <c r="L545" s="94">
        <v>2607.93</v>
      </c>
      <c r="M545" s="94">
        <v>2813.29</v>
      </c>
      <c r="N545" s="94">
        <v>2962.05</v>
      </c>
      <c r="O545" s="94">
        <v>3083.41</v>
      </c>
      <c r="P545" s="94">
        <v>3222.51</v>
      </c>
      <c r="Q545" s="94">
        <v>3370.74</v>
      </c>
    </row>
    <row r="546" spans="1:17" ht="11.25">
      <c r="A546" s="93" t="s">
        <v>920</v>
      </c>
      <c r="B546" s="93" t="s">
        <v>921</v>
      </c>
      <c r="C546" s="93" t="s">
        <v>922</v>
      </c>
      <c r="D546" s="93" t="s">
        <v>130</v>
      </c>
      <c r="E546" s="94">
        <v>24804.78</v>
      </c>
      <c r="F546" s="94">
        <v>13449.78</v>
      </c>
      <c r="G546" s="94">
        <v>43258.95</v>
      </c>
      <c r="H546" s="94">
        <v>83561.17</v>
      </c>
      <c r="I546" s="94">
        <v>46829.74</v>
      </c>
      <c r="J546" s="94">
        <v>86886.36</v>
      </c>
      <c r="K546" s="94">
        <v>114933.29</v>
      </c>
      <c r="L546" s="94">
        <v>22396.84</v>
      </c>
      <c r="M546" s="94">
        <v>35951.61</v>
      </c>
      <c r="N546" s="94">
        <v>46576.28</v>
      </c>
      <c r="O546" s="94">
        <v>8079.660000000011</v>
      </c>
      <c r="P546" s="94">
        <v>16106.18</v>
      </c>
      <c r="Q546" s="94">
        <v>24925.44</v>
      </c>
    </row>
    <row r="547" spans="1:17" ht="11.25">
      <c r="A547" s="93" t="s">
        <v>920</v>
      </c>
      <c r="B547" s="93" t="s">
        <v>921</v>
      </c>
      <c r="C547" s="93" t="s">
        <v>922</v>
      </c>
      <c r="D547" s="93" t="s">
        <v>131</v>
      </c>
      <c r="E547" s="94">
        <v>12378.74</v>
      </c>
      <c r="F547" s="94">
        <v>13007.59</v>
      </c>
      <c r="G547" s="94">
        <v>14175.28</v>
      </c>
      <c r="H547" s="94">
        <v>16527.56</v>
      </c>
      <c r="I547" s="94">
        <v>19600.68</v>
      </c>
      <c r="J547" s="94">
        <v>6110.57</v>
      </c>
      <c r="K547" s="94">
        <v>8643.19</v>
      </c>
      <c r="L547" s="94">
        <v>10344.24</v>
      </c>
      <c r="M547" s="94">
        <v>11629.15</v>
      </c>
      <c r="N547" s="94">
        <v>12548</v>
      </c>
      <c r="O547" s="94">
        <v>13275.23</v>
      </c>
      <c r="P547" s="94">
        <v>13867.79</v>
      </c>
      <c r="Q547" s="94">
        <v>14502.82</v>
      </c>
    </row>
    <row r="548" spans="1:17" ht="11.25">
      <c r="A548" s="93" t="s">
        <v>920</v>
      </c>
      <c r="B548" s="93" t="s">
        <v>921</v>
      </c>
      <c r="C548" s="93" t="s">
        <v>922</v>
      </c>
      <c r="D548" s="93" t="s">
        <v>132</v>
      </c>
      <c r="E548" s="94">
        <v>34725.06</v>
      </c>
      <c r="F548" s="94">
        <v>37564.64</v>
      </c>
      <c r="G548" s="94">
        <v>41029.81</v>
      </c>
      <c r="H548" s="94">
        <v>46001.52</v>
      </c>
      <c r="I548" s="94">
        <v>51416.52</v>
      </c>
      <c r="J548" s="94">
        <v>10504.21</v>
      </c>
      <c r="K548" s="94">
        <v>15286.13</v>
      </c>
      <c r="L548" s="94">
        <v>19887.3</v>
      </c>
      <c r="M548" s="94">
        <v>23741.08</v>
      </c>
      <c r="N548" s="94">
        <v>27186.19</v>
      </c>
      <c r="O548" s="94">
        <v>30062.36</v>
      </c>
      <c r="P548" s="94">
        <v>33082.97</v>
      </c>
      <c r="Q548" s="94">
        <v>36026.31</v>
      </c>
    </row>
    <row r="549" spans="1:17" ht="11.25">
      <c r="A549" s="93" t="s">
        <v>920</v>
      </c>
      <c r="B549" s="93" t="s">
        <v>921</v>
      </c>
      <c r="C549" s="93" t="s">
        <v>922</v>
      </c>
      <c r="D549" s="93" t="s">
        <v>133</v>
      </c>
      <c r="E549" s="94">
        <v>14070.02</v>
      </c>
      <c r="F549" s="94">
        <v>14791.51</v>
      </c>
      <c r="G549" s="94">
        <v>16279.24</v>
      </c>
      <c r="H549" s="94">
        <v>18751.18</v>
      </c>
      <c r="I549" s="94">
        <v>21905.45</v>
      </c>
      <c r="J549" s="94">
        <v>6141.99</v>
      </c>
      <c r="K549" s="94">
        <v>8457.34</v>
      </c>
      <c r="L549" s="94">
        <v>10424.24</v>
      </c>
      <c r="M549" s="94">
        <v>11663.55</v>
      </c>
      <c r="N549" s="94">
        <v>12711.35</v>
      </c>
      <c r="O549" s="94">
        <v>13429.2</v>
      </c>
      <c r="P549" s="94">
        <v>13900.05</v>
      </c>
      <c r="Q549" s="94">
        <v>14495.89</v>
      </c>
    </row>
    <row r="550" spans="1:17" ht="11.25">
      <c r="A550" s="93" t="s">
        <v>920</v>
      </c>
      <c r="B550" s="93" t="s">
        <v>921</v>
      </c>
      <c r="C550" s="93" t="s">
        <v>922</v>
      </c>
      <c r="D550" s="93" t="s">
        <v>134</v>
      </c>
      <c r="E550" s="94">
        <v>2026.16</v>
      </c>
      <c r="F550" s="94">
        <v>2966.2</v>
      </c>
      <c r="G550" s="94">
        <v>4448.35</v>
      </c>
      <c r="H550" s="94">
        <v>6514.63</v>
      </c>
      <c r="I550" s="94">
        <v>9371.66</v>
      </c>
      <c r="J550" s="94">
        <v>5330.93</v>
      </c>
      <c r="K550" s="94">
        <v>7651.4</v>
      </c>
      <c r="L550" s="94">
        <v>9494.9</v>
      </c>
      <c r="M550" s="94">
        <v>10852.9</v>
      </c>
      <c r="N550" s="94">
        <v>11940.61</v>
      </c>
      <c r="O550" s="94">
        <v>776.34</v>
      </c>
      <c r="P550" s="94">
        <v>1495.45</v>
      </c>
      <c r="Q550" s="94">
        <v>2257.88</v>
      </c>
    </row>
    <row r="551" spans="1:17" ht="11.25">
      <c r="A551" s="93" t="s">
        <v>920</v>
      </c>
      <c r="B551" s="93" t="s">
        <v>921</v>
      </c>
      <c r="C551" s="93" t="s">
        <v>922</v>
      </c>
      <c r="D551" s="93" t="s">
        <v>135</v>
      </c>
      <c r="E551" s="94">
        <v>6919.02</v>
      </c>
      <c r="F551" s="94">
        <v>7620.97</v>
      </c>
      <c r="G551" s="94">
        <v>8526.69</v>
      </c>
      <c r="H551" s="94">
        <v>9723.12</v>
      </c>
      <c r="I551" s="94">
        <v>11182.3</v>
      </c>
      <c r="J551" s="94">
        <v>2628.55</v>
      </c>
      <c r="K551" s="94">
        <v>4121.17</v>
      </c>
      <c r="L551" s="94">
        <v>5228.7</v>
      </c>
      <c r="M551" s="94">
        <v>6001.48</v>
      </c>
      <c r="N551" s="94">
        <v>6700.38</v>
      </c>
      <c r="O551" s="94">
        <v>7342.15</v>
      </c>
      <c r="P551" s="94">
        <v>7917.92</v>
      </c>
      <c r="Q551" s="94">
        <v>8494.84</v>
      </c>
    </row>
    <row r="552" spans="1:17" ht="11.25">
      <c r="A552" s="93" t="s">
        <v>920</v>
      </c>
      <c r="B552" s="93" t="s">
        <v>921</v>
      </c>
      <c r="C552" s="93" t="s">
        <v>922</v>
      </c>
      <c r="D552" s="93" t="s">
        <v>136</v>
      </c>
      <c r="E552" s="94">
        <v>695.96</v>
      </c>
      <c r="F552" s="94">
        <v>768.34</v>
      </c>
      <c r="G552" s="94">
        <v>908.47</v>
      </c>
      <c r="H552" s="94">
        <v>1117.37</v>
      </c>
      <c r="I552" s="94">
        <v>1378.33</v>
      </c>
      <c r="J552" s="94">
        <v>498.85</v>
      </c>
      <c r="K552" s="94">
        <v>1108.55</v>
      </c>
      <c r="L552" s="94">
        <v>1524.67</v>
      </c>
      <c r="M552" s="94">
        <v>1825.68</v>
      </c>
      <c r="N552" s="94">
        <v>2000.47</v>
      </c>
      <c r="O552" s="94">
        <v>2876.61</v>
      </c>
      <c r="P552" s="94">
        <v>3341.82</v>
      </c>
      <c r="Q552" s="94">
        <v>3781.26</v>
      </c>
    </row>
    <row r="553" spans="1:17" ht="11.25">
      <c r="A553" s="93" t="s">
        <v>920</v>
      </c>
      <c r="B553" s="93" t="s">
        <v>921</v>
      </c>
      <c r="C553" s="93" t="s">
        <v>922</v>
      </c>
      <c r="D553" s="93" t="s">
        <v>137</v>
      </c>
      <c r="E553" s="94">
        <v>916.85</v>
      </c>
      <c r="F553" s="94">
        <v>1004.75</v>
      </c>
      <c r="G553" s="94">
        <v>1178.63</v>
      </c>
      <c r="H553" s="94">
        <v>1449.67</v>
      </c>
      <c r="I553" s="94">
        <v>1839.86</v>
      </c>
      <c r="J553" s="94">
        <v>713.91</v>
      </c>
      <c r="K553" s="94">
        <v>978.23</v>
      </c>
      <c r="L553" s="94">
        <v>1189.12</v>
      </c>
      <c r="M553" s="94">
        <v>1341.12</v>
      </c>
      <c r="N553" s="94">
        <v>1440.66</v>
      </c>
      <c r="O553" s="94">
        <v>1504.66</v>
      </c>
      <c r="P553" s="94">
        <v>1550.56</v>
      </c>
      <c r="Q553" s="94">
        <v>1607.08</v>
      </c>
    </row>
    <row r="554" spans="1:17" ht="11.25">
      <c r="A554" s="93" t="s">
        <v>920</v>
      </c>
      <c r="B554" s="93" t="s">
        <v>921</v>
      </c>
      <c r="C554" s="93" t="s">
        <v>922</v>
      </c>
      <c r="D554" s="93" t="s">
        <v>138</v>
      </c>
      <c r="E554" s="94">
        <v>57487.99</v>
      </c>
      <c r="F554" s="94">
        <v>61336.57</v>
      </c>
      <c r="G554" s="94">
        <v>69242.79</v>
      </c>
      <c r="H554" s="94">
        <v>82715.69</v>
      </c>
      <c r="I554" s="94">
        <v>98244.03</v>
      </c>
      <c r="J554" s="94">
        <v>27833.54</v>
      </c>
      <c r="K554" s="94">
        <v>37461.4</v>
      </c>
      <c r="L554" s="94">
        <v>45085.03</v>
      </c>
      <c r="M554" s="94">
        <v>49472.22</v>
      </c>
      <c r="N554" s="94">
        <v>52841.34</v>
      </c>
      <c r="O554" s="94">
        <v>55467.64</v>
      </c>
      <c r="P554" s="94">
        <v>57951.82</v>
      </c>
      <c r="Q554" s="94">
        <v>60648.31</v>
      </c>
    </row>
    <row r="555" spans="1:17" ht="11.25">
      <c r="A555" s="93" t="s">
        <v>920</v>
      </c>
      <c r="B555" s="93" t="s">
        <v>921</v>
      </c>
      <c r="C555" s="93" t="s">
        <v>922</v>
      </c>
      <c r="D555" s="93" t="s">
        <v>139</v>
      </c>
      <c r="E555" s="94">
        <v>242061.45</v>
      </c>
      <c r="F555" s="94">
        <v>192442.09</v>
      </c>
      <c r="G555" s="94">
        <v>331804.9</v>
      </c>
      <c r="H555" s="94">
        <v>496537.31</v>
      </c>
      <c r="I555" s="94">
        <v>625431.91</v>
      </c>
      <c r="J555" s="94">
        <v>566629.07</v>
      </c>
      <c r="K555" s="94">
        <v>422133.14</v>
      </c>
      <c r="L555" s="94">
        <v>306969.45</v>
      </c>
      <c r="M555" s="94">
        <v>236864.92</v>
      </c>
      <c r="N555" s="94">
        <v>169901.29</v>
      </c>
      <c r="O555" s="94">
        <v>137128.27</v>
      </c>
      <c r="P555" s="94">
        <v>269255.76</v>
      </c>
      <c r="Q555" s="94">
        <v>5269.7600000000675</v>
      </c>
    </row>
    <row r="556" spans="1:17" ht="11.25">
      <c r="A556" s="93" t="s">
        <v>920</v>
      </c>
      <c r="B556" s="93" t="s">
        <v>921</v>
      </c>
      <c r="C556" s="93" t="s">
        <v>922</v>
      </c>
      <c r="D556" s="93" t="s">
        <v>140</v>
      </c>
      <c r="E556" s="94">
        <v>301666.68</v>
      </c>
      <c r="F556" s="94">
        <v>377083.35</v>
      </c>
      <c r="G556" s="94">
        <v>452500</v>
      </c>
      <c r="H556" s="94">
        <v>75416.66999999987</v>
      </c>
      <c r="I556" s="94">
        <v>150833.34</v>
      </c>
      <c r="J556" s="94">
        <v>226250.01</v>
      </c>
      <c r="K556" s="94">
        <v>301666.68</v>
      </c>
      <c r="L556" s="94">
        <v>377083.35</v>
      </c>
      <c r="M556" s="94">
        <v>452500</v>
      </c>
      <c r="N556" s="94">
        <v>75416.67</v>
      </c>
      <c r="O556" s="94">
        <v>150833.34</v>
      </c>
      <c r="P556" s="94">
        <v>226250.01</v>
      </c>
      <c r="Q556" s="94">
        <v>301666.68</v>
      </c>
    </row>
    <row r="557" spans="1:17" ht="11.25">
      <c r="A557" s="93" t="s">
        <v>920</v>
      </c>
      <c r="B557" s="93" t="s">
        <v>921</v>
      </c>
      <c r="C557" s="93" t="s">
        <v>922</v>
      </c>
      <c r="D557" s="93" t="s">
        <v>141</v>
      </c>
      <c r="E557" s="94">
        <v>0</v>
      </c>
      <c r="F557" s="94">
        <v>12055.55</v>
      </c>
      <c r="G557" s="94">
        <v>23722.2</v>
      </c>
      <c r="H557" s="94">
        <v>7155.56</v>
      </c>
      <c r="I557" s="94">
        <v>12055.55</v>
      </c>
      <c r="J557" s="94">
        <v>22944.45</v>
      </c>
      <c r="K557" s="94">
        <v>-3.637978807091713E-12</v>
      </c>
      <c r="L557" s="94">
        <v>11666.65</v>
      </c>
      <c r="M557" s="94">
        <v>23722.2</v>
      </c>
      <c r="N557" s="94">
        <v>8055.56</v>
      </c>
      <c r="O557" s="94">
        <v>8611.11</v>
      </c>
      <c r="P557" s="94">
        <v>17777.77</v>
      </c>
      <c r="Q557" s="94">
        <v>-3.637978807091713E-12</v>
      </c>
    </row>
    <row r="558" spans="1:17" ht="11.25">
      <c r="A558" s="93" t="s">
        <v>920</v>
      </c>
      <c r="B558" s="93" t="s">
        <v>921</v>
      </c>
      <c r="C558" s="93" t="s">
        <v>922</v>
      </c>
      <c r="D558" s="93" t="s">
        <v>142</v>
      </c>
      <c r="E558" s="94">
        <v>108333.32</v>
      </c>
      <c r="F558" s="94">
        <v>135416.65</v>
      </c>
      <c r="G558" s="94">
        <v>162500</v>
      </c>
      <c r="H558" s="94">
        <v>27083.33</v>
      </c>
      <c r="I558" s="94">
        <v>54166.66</v>
      </c>
      <c r="J558" s="94">
        <v>81249.99</v>
      </c>
      <c r="K558" s="94">
        <v>108333.32</v>
      </c>
      <c r="L558" s="94">
        <v>135416.65</v>
      </c>
      <c r="M558" s="94">
        <v>162500</v>
      </c>
      <c r="N558" s="94">
        <v>27083.33</v>
      </c>
      <c r="O558" s="94">
        <v>54166.66</v>
      </c>
      <c r="P558" s="94">
        <v>81249.99</v>
      </c>
      <c r="Q558" s="94">
        <v>108333.32</v>
      </c>
    </row>
    <row r="559" spans="1:17" ht="11.25">
      <c r="A559" s="93" t="s">
        <v>920</v>
      </c>
      <c r="B559" s="93" t="s">
        <v>921</v>
      </c>
      <c r="C559" s="93" t="s">
        <v>922</v>
      </c>
      <c r="D559" s="93" t="s">
        <v>143</v>
      </c>
      <c r="E559" s="94">
        <v>275333.32</v>
      </c>
      <c r="F559" s="94">
        <v>344166.65</v>
      </c>
      <c r="G559" s="94">
        <v>413000</v>
      </c>
      <c r="H559" s="94">
        <v>68833.33000000013</v>
      </c>
      <c r="I559" s="94">
        <v>137666.66</v>
      </c>
      <c r="J559" s="94">
        <v>206499.99</v>
      </c>
      <c r="K559" s="94">
        <v>275333.32</v>
      </c>
      <c r="L559" s="94">
        <v>344166.65</v>
      </c>
      <c r="M559" s="94">
        <v>413000</v>
      </c>
      <c r="N559" s="94">
        <v>68833.33</v>
      </c>
      <c r="O559" s="94">
        <v>137666.66</v>
      </c>
      <c r="P559" s="94">
        <v>206499.99</v>
      </c>
      <c r="Q559" s="94">
        <v>275333.32</v>
      </c>
    </row>
    <row r="560" spans="1:17" ht="11.25">
      <c r="A560" s="93" t="s">
        <v>920</v>
      </c>
      <c r="B560" s="93" t="s">
        <v>921</v>
      </c>
      <c r="C560" s="93" t="s">
        <v>922</v>
      </c>
      <c r="D560" s="93" t="s">
        <v>144</v>
      </c>
      <c r="E560" s="94">
        <v>277000</v>
      </c>
      <c r="F560" s="94">
        <v>346250</v>
      </c>
      <c r="G560" s="94">
        <v>415500</v>
      </c>
      <c r="H560" s="94">
        <v>69250</v>
      </c>
      <c r="I560" s="94">
        <v>138500</v>
      </c>
      <c r="J560" s="94">
        <v>207750</v>
      </c>
      <c r="K560" s="94">
        <v>277000</v>
      </c>
      <c r="L560" s="94">
        <v>346250</v>
      </c>
      <c r="M560" s="94">
        <v>415500</v>
      </c>
      <c r="N560" s="94">
        <v>69250</v>
      </c>
      <c r="O560" s="94">
        <v>138500</v>
      </c>
      <c r="P560" s="94">
        <v>207750</v>
      </c>
      <c r="Q560" s="94">
        <v>277000</v>
      </c>
    </row>
    <row r="561" spans="1:17" ht="11.25">
      <c r="A561" s="93" t="s">
        <v>920</v>
      </c>
      <c r="B561" s="93" t="s">
        <v>921</v>
      </c>
      <c r="C561" s="93" t="s">
        <v>922</v>
      </c>
      <c r="D561" s="93" t="s">
        <v>145</v>
      </c>
      <c r="E561" s="94">
        <v>217333.32</v>
      </c>
      <c r="F561" s="94">
        <v>271666.65</v>
      </c>
      <c r="G561" s="94">
        <v>326000</v>
      </c>
      <c r="H561" s="94">
        <v>54333.33</v>
      </c>
      <c r="I561" s="94">
        <v>108666.66</v>
      </c>
      <c r="J561" s="94">
        <v>162999.99</v>
      </c>
      <c r="K561" s="94">
        <v>217333.32</v>
      </c>
      <c r="L561" s="94">
        <v>271666.65</v>
      </c>
      <c r="M561" s="94">
        <v>326000</v>
      </c>
      <c r="N561" s="94">
        <v>54333.33</v>
      </c>
      <c r="O561" s="94">
        <v>108666.66</v>
      </c>
      <c r="P561" s="94">
        <v>162999.99</v>
      </c>
      <c r="Q561" s="94">
        <v>217333.32</v>
      </c>
    </row>
    <row r="562" spans="1:17" ht="11.25">
      <c r="A562" s="93" t="s">
        <v>920</v>
      </c>
      <c r="B562" s="93" t="s">
        <v>921</v>
      </c>
      <c r="C562" s="93" t="s">
        <v>922</v>
      </c>
      <c r="D562" s="93" t="s">
        <v>146</v>
      </c>
      <c r="E562" s="98">
        <v>470000</v>
      </c>
      <c r="F562" s="98">
        <v>587500</v>
      </c>
      <c r="G562" s="94">
        <v>705000</v>
      </c>
      <c r="H562" s="94">
        <v>117500</v>
      </c>
      <c r="I562" s="94">
        <v>235000</v>
      </c>
      <c r="J562" s="94">
        <v>352500</v>
      </c>
      <c r="K562" s="94">
        <v>470000</v>
      </c>
      <c r="L562" s="94">
        <v>587500</v>
      </c>
      <c r="M562" s="94">
        <v>705000</v>
      </c>
      <c r="N562" s="94">
        <v>117500</v>
      </c>
      <c r="O562" s="94">
        <v>235000</v>
      </c>
      <c r="P562" s="94">
        <v>352500</v>
      </c>
      <c r="Q562" s="94">
        <v>470000</v>
      </c>
    </row>
    <row r="563" spans="1:17" ht="11.25">
      <c r="A563" s="93" t="s">
        <v>920</v>
      </c>
      <c r="B563" s="93" t="s">
        <v>921</v>
      </c>
      <c r="C563" s="93" t="s">
        <v>922</v>
      </c>
      <c r="D563" s="93" t="s">
        <v>147</v>
      </c>
      <c r="E563" s="94">
        <v>466666.68</v>
      </c>
      <c r="F563" s="94">
        <v>583333.35</v>
      </c>
      <c r="G563" s="94">
        <v>700000</v>
      </c>
      <c r="H563" s="94">
        <v>116666.67</v>
      </c>
      <c r="I563" s="94">
        <v>233333.34</v>
      </c>
      <c r="J563" s="94">
        <v>350000.01</v>
      </c>
      <c r="K563" s="94">
        <v>466666.68</v>
      </c>
      <c r="L563" s="94">
        <v>583333.35</v>
      </c>
      <c r="M563" s="94">
        <v>700000</v>
      </c>
      <c r="N563" s="94">
        <v>116666.67</v>
      </c>
      <c r="O563" s="94">
        <v>233333.34</v>
      </c>
      <c r="P563" s="94">
        <v>350000.01</v>
      </c>
      <c r="Q563" s="94">
        <v>466666.68</v>
      </c>
    </row>
    <row r="564" spans="1:17" ht="11.25">
      <c r="A564" s="93" t="s">
        <v>920</v>
      </c>
      <c r="B564" s="93" t="s">
        <v>921</v>
      </c>
      <c r="C564" s="93" t="s">
        <v>922</v>
      </c>
      <c r="D564" s="93" t="s">
        <v>148</v>
      </c>
      <c r="E564" s="94">
        <v>215333.32</v>
      </c>
      <c r="F564" s="94">
        <v>269166.65</v>
      </c>
      <c r="G564" s="94">
        <v>323000</v>
      </c>
      <c r="H564" s="94">
        <v>53833.33</v>
      </c>
      <c r="I564" s="94">
        <v>107666.66</v>
      </c>
      <c r="J564" s="94">
        <v>161499.99</v>
      </c>
      <c r="K564" s="94">
        <v>215333.32</v>
      </c>
      <c r="L564" s="94">
        <v>269166.65</v>
      </c>
      <c r="M564" s="94">
        <v>0</v>
      </c>
      <c r="N564" s="94">
        <v>0</v>
      </c>
      <c r="O564" s="94">
        <v>0</v>
      </c>
      <c r="P564" s="94">
        <v>0</v>
      </c>
      <c r="Q564" s="94">
        <v>0</v>
      </c>
    </row>
    <row r="565" spans="1:17" ht="11.25">
      <c r="A565" s="93" t="s">
        <v>920</v>
      </c>
      <c r="B565" s="93" t="s">
        <v>921</v>
      </c>
      <c r="C565" s="93" t="s">
        <v>922</v>
      </c>
      <c r="D565" s="93" t="s">
        <v>149</v>
      </c>
      <c r="E565" s="94">
        <v>933333.32</v>
      </c>
      <c r="F565" s="94">
        <v>1166666.65</v>
      </c>
      <c r="G565" s="94">
        <v>1400000</v>
      </c>
      <c r="H565" s="94">
        <v>233333.33</v>
      </c>
      <c r="I565" s="94">
        <v>466666.66</v>
      </c>
      <c r="J565" s="94">
        <v>699999.99</v>
      </c>
      <c r="K565" s="94">
        <v>933333.32</v>
      </c>
      <c r="L565" s="94">
        <v>1166666.65</v>
      </c>
      <c r="M565" s="94">
        <v>1400000</v>
      </c>
      <c r="N565" s="94">
        <v>233333.33</v>
      </c>
      <c r="O565" s="94">
        <v>466666.66</v>
      </c>
      <c r="P565" s="94">
        <v>699999.99</v>
      </c>
      <c r="Q565" s="94">
        <v>933333.32</v>
      </c>
    </row>
    <row r="566" spans="1:17" ht="11.25">
      <c r="A566" s="93" t="s">
        <v>920</v>
      </c>
      <c r="B566" s="93" t="s">
        <v>921</v>
      </c>
      <c r="C566" s="93" t="s">
        <v>922</v>
      </c>
      <c r="D566" s="93" t="s">
        <v>150</v>
      </c>
      <c r="E566" s="94">
        <v>443333.32</v>
      </c>
      <c r="F566" s="94">
        <v>554166.65</v>
      </c>
      <c r="G566" s="94">
        <v>665000</v>
      </c>
      <c r="H566" s="94">
        <v>110833.33</v>
      </c>
      <c r="I566" s="94">
        <v>221666.66</v>
      </c>
      <c r="J566" s="94">
        <v>332499.99</v>
      </c>
      <c r="K566" s="94">
        <v>443333.32</v>
      </c>
      <c r="L566" s="94">
        <v>554166.65</v>
      </c>
      <c r="M566" s="94">
        <v>665000</v>
      </c>
      <c r="N566" s="94">
        <v>110833.33</v>
      </c>
      <c r="O566" s="94">
        <v>221666.66</v>
      </c>
      <c r="P566" s="94">
        <v>332499.99</v>
      </c>
      <c r="Q566" s="94">
        <v>443333.32</v>
      </c>
    </row>
    <row r="567" spans="1:17" ht="11.25">
      <c r="A567" s="93" t="s">
        <v>920</v>
      </c>
      <c r="B567" s="93" t="s">
        <v>921</v>
      </c>
      <c r="C567" s="93" t="s">
        <v>922</v>
      </c>
      <c r="D567" s="93" t="s">
        <v>151</v>
      </c>
      <c r="E567" s="94">
        <v>484000</v>
      </c>
      <c r="F567" s="94">
        <v>605000</v>
      </c>
      <c r="G567" s="94">
        <v>726000</v>
      </c>
      <c r="H567" s="94">
        <v>121000</v>
      </c>
      <c r="I567" s="94">
        <v>242000</v>
      </c>
      <c r="J567" s="94">
        <v>363000</v>
      </c>
      <c r="K567" s="94">
        <v>484000</v>
      </c>
      <c r="L567" s="94">
        <v>605000</v>
      </c>
      <c r="M567" s="94">
        <v>726000</v>
      </c>
      <c r="N567" s="94">
        <v>121000</v>
      </c>
      <c r="O567" s="94">
        <v>242000</v>
      </c>
      <c r="P567" s="94">
        <v>363000</v>
      </c>
      <c r="Q567" s="94">
        <v>484000</v>
      </c>
    </row>
    <row r="568" spans="1:17" ht="11.25">
      <c r="A568" s="93" t="s">
        <v>920</v>
      </c>
      <c r="B568" s="93" t="s">
        <v>921</v>
      </c>
      <c r="C568" s="93" t="s">
        <v>922</v>
      </c>
      <c r="D568" s="93" t="s">
        <v>152</v>
      </c>
      <c r="E568" s="94">
        <v>221666.68</v>
      </c>
      <c r="F568" s="94">
        <v>277083.35</v>
      </c>
      <c r="G568" s="94">
        <v>332500</v>
      </c>
      <c r="H568" s="94">
        <v>55416.67</v>
      </c>
      <c r="I568" s="94">
        <v>110833.34</v>
      </c>
      <c r="J568" s="94">
        <v>166250.01</v>
      </c>
      <c r="K568" s="94">
        <v>221666.68</v>
      </c>
      <c r="L568" s="94">
        <v>277083.35</v>
      </c>
      <c r="M568" s="94">
        <v>332500</v>
      </c>
      <c r="N568" s="94">
        <v>55416.67</v>
      </c>
      <c r="O568" s="94">
        <v>110833.34</v>
      </c>
      <c r="P568" s="94">
        <v>166250.01</v>
      </c>
      <c r="Q568" s="94">
        <v>221666.68</v>
      </c>
    </row>
    <row r="569" spans="1:17" ht="11.25">
      <c r="A569" s="93" t="s">
        <v>920</v>
      </c>
      <c r="B569" s="93" t="s">
        <v>921</v>
      </c>
      <c r="C569" s="93" t="s">
        <v>922</v>
      </c>
      <c r="D569" s="93" t="s">
        <v>153</v>
      </c>
      <c r="E569" s="94">
        <v>508666.68</v>
      </c>
      <c r="F569" s="94">
        <v>635833.35</v>
      </c>
      <c r="G569" s="94">
        <v>763000</v>
      </c>
      <c r="H569" s="94">
        <v>127166.67</v>
      </c>
      <c r="I569" s="94">
        <v>254333.34</v>
      </c>
      <c r="J569" s="94">
        <v>381500.01</v>
      </c>
      <c r="K569" s="94">
        <v>508666.68</v>
      </c>
      <c r="L569" s="94">
        <v>635833.35</v>
      </c>
      <c r="M569" s="94">
        <v>763000</v>
      </c>
      <c r="N569" s="94">
        <v>127166.67</v>
      </c>
      <c r="O569" s="94">
        <v>254333.34</v>
      </c>
      <c r="P569" s="94">
        <v>381500.01</v>
      </c>
      <c r="Q569" s="94">
        <v>508666.68</v>
      </c>
    </row>
    <row r="570" spans="1:17" ht="11.25">
      <c r="A570" s="93" t="s">
        <v>920</v>
      </c>
      <c r="B570" s="93" t="s">
        <v>921</v>
      </c>
      <c r="C570" s="93" t="s">
        <v>922</v>
      </c>
      <c r="D570" s="93" t="s">
        <v>154</v>
      </c>
      <c r="E570" s="94">
        <v>516000</v>
      </c>
      <c r="F570" s="94">
        <v>645000</v>
      </c>
      <c r="G570" s="94">
        <v>774000</v>
      </c>
      <c r="H570" s="94">
        <v>129000</v>
      </c>
      <c r="I570" s="94">
        <v>258000</v>
      </c>
      <c r="J570" s="94">
        <v>387000</v>
      </c>
      <c r="K570" s="94">
        <v>516000</v>
      </c>
      <c r="L570" s="94">
        <v>645000</v>
      </c>
      <c r="M570" s="94">
        <v>774000</v>
      </c>
      <c r="N570" s="94">
        <v>129000</v>
      </c>
      <c r="O570" s="94">
        <v>258000</v>
      </c>
      <c r="P570" s="94">
        <v>387000</v>
      </c>
      <c r="Q570" s="94">
        <v>516000</v>
      </c>
    </row>
    <row r="571" spans="1:17" ht="11.25">
      <c r="A571" s="93" t="s">
        <v>920</v>
      </c>
      <c r="B571" s="93" t="s">
        <v>921</v>
      </c>
      <c r="C571" s="93" t="s">
        <v>922</v>
      </c>
      <c r="D571" s="93" t="s">
        <v>155</v>
      </c>
      <c r="E571" s="94">
        <v>261666.68</v>
      </c>
      <c r="F571" s="94">
        <v>327083.35</v>
      </c>
      <c r="G571" s="94">
        <v>392500</v>
      </c>
      <c r="H571" s="94">
        <v>65416.67</v>
      </c>
      <c r="I571" s="94">
        <v>130833.34</v>
      </c>
      <c r="J571" s="94">
        <v>196250.01</v>
      </c>
      <c r="K571" s="94">
        <v>261666.68</v>
      </c>
      <c r="L571" s="94">
        <v>327083.35</v>
      </c>
      <c r="M571" s="94">
        <v>392500</v>
      </c>
      <c r="N571" s="94">
        <v>65416.67</v>
      </c>
      <c r="O571" s="94">
        <v>130833.34</v>
      </c>
      <c r="P571" s="94">
        <v>196250.01</v>
      </c>
      <c r="Q571" s="94">
        <v>261666.68</v>
      </c>
    </row>
    <row r="572" spans="1:17" ht="11.25">
      <c r="A572" s="93" t="s">
        <v>920</v>
      </c>
      <c r="B572" s="93" t="s">
        <v>921</v>
      </c>
      <c r="C572" s="93" t="s">
        <v>922</v>
      </c>
      <c r="D572" s="93" t="s">
        <v>156</v>
      </c>
      <c r="E572" s="94">
        <v>514666.68</v>
      </c>
      <c r="F572" s="94">
        <v>643333.35</v>
      </c>
      <c r="G572" s="94">
        <v>772000</v>
      </c>
      <c r="H572" s="94">
        <v>128666.67</v>
      </c>
      <c r="I572" s="94">
        <v>257333.34</v>
      </c>
      <c r="J572" s="94">
        <v>386000.01</v>
      </c>
      <c r="K572" s="94">
        <v>514666.68</v>
      </c>
      <c r="L572" s="94">
        <v>643333.35</v>
      </c>
      <c r="M572" s="94">
        <v>772000</v>
      </c>
      <c r="N572" s="94">
        <v>128666.67</v>
      </c>
      <c r="O572" s="94">
        <v>257333.34</v>
      </c>
      <c r="P572" s="94">
        <v>386000.01</v>
      </c>
      <c r="Q572" s="94">
        <v>514666.68</v>
      </c>
    </row>
    <row r="573" spans="1:17" ht="11.25">
      <c r="A573" s="93" t="s">
        <v>920</v>
      </c>
      <c r="B573" s="93" t="s">
        <v>921</v>
      </c>
      <c r="C573" s="93" t="s">
        <v>922</v>
      </c>
      <c r="D573" s="93" t="s">
        <v>157</v>
      </c>
      <c r="E573" s="94">
        <v>620833.32</v>
      </c>
      <c r="F573" s="94">
        <v>776041.65</v>
      </c>
      <c r="G573" s="94">
        <v>931250</v>
      </c>
      <c r="H573" s="94">
        <v>155208.33</v>
      </c>
      <c r="I573" s="94">
        <v>310416.66</v>
      </c>
      <c r="J573" s="94">
        <v>465624.99</v>
      </c>
      <c r="K573" s="94">
        <v>620833.32</v>
      </c>
      <c r="L573" s="94">
        <v>776041.65</v>
      </c>
      <c r="M573" s="94">
        <v>931250</v>
      </c>
      <c r="N573" s="94">
        <v>155208.33</v>
      </c>
      <c r="O573" s="94">
        <v>310416.66</v>
      </c>
      <c r="P573" s="94">
        <v>465624.99</v>
      </c>
      <c r="Q573" s="94">
        <v>620833.32</v>
      </c>
    </row>
    <row r="574" spans="1:17" ht="11.25">
      <c r="A574" s="93" t="s">
        <v>920</v>
      </c>
      <c r="B574" s="93" t="s">
        <v>921</v>
      </c>
      <c r="C574" s="93" t="s">
        <v>922</v>
      </c>
      <c r="D574" s="93" t="s">
        <v>158</v>
      </c>
      <c r="E574" s="94">
        <v>222166.68</v>
      </c>
      <c r="F574" s="94">
        <v>277708.35</v>
      </c>
      <c r="G574" s="94">
        <v>333250</v>
      </c>
      <c r="H574" s="94">
        <v>55541.67</v>
      </c>
      <c r="I574" s="94">
        <v>111083.34</v>
      </c>
      <c r="J574" s="94">
        <v>166625.01</v>
      </c>
      <c r="K574" s="94">
        <v>222166.68</v>
      </c>
      <c r="L574" s="94">
        <v>277708.35</v>
      </c>
      <c r="M574" s="94">
        <v>333250</v>
      </c>
      <c r="N574" s="94">
        <v>55541.67</v>
      </c>
      <c r="O574" s="94">
        <v>111083.34</v>
      </c>
      <c r="P574" s="94">
        <v>166625.01</v>
      </c>
      <c r="Q574" s="94">
        <v>222166.68</v>
      </c>
    </row>
    <row r="575" spans="1:17" ht="11.25">
      <c r="A575" s="93" t="s">
        <v>920</v>
      </c>
      <c r="B575" s="93" t="s">
        <v>921</v>
      </c>
      <c r="C575" s="93" t="s">
        <v>922</v>
      </c>
      <c r="D575" s="93" t="s">
        <v>159</v>
      </c>
      <c r="E575" s="94">
        <v>420666.68</v>
      </c>
      <c r="F575" s="94">
        <v>525833.35</v>
      </c>
      <c r="G575" s="94">
        <v>631000</v>
      </c>
      <c r="H575" s="94">
        <v>105166.67</v>
      </c>
      <c r="I575" s="94">
        <v>210333.34</v>
      </c>
      <c r="J575" s="94">
        <v>315500.01</v>
      </c>
      <c r="K575" s="94">
        <v>0</v>
      </c>
      <c r="L575" s="94">
        <v>0</v>
      </c>
      <c r="M575" s="94">
        <v>0</v>
      </c>
      <c r="N575" s="94">
        <v>0</v>
      </c>
      <c r="O575" s="94">
        <v>0</v>
      </c>
      <c r="P575" s="94">
        <v>0</v>
      </c>
      <c r="Q575" s="94">
        <v>0</v>
      </c>
    </row>
    <row r="576" spans="1:17" ht="11.25">
      <c r="A576" s="93" t="s">
        <v>920</v>
      </c>
      <c r="B576" s="93" t="s">
        <v>921</v>
      </c>
      <c r="C576" s="93" t="s">
        <v>922</v>
      </c>
      <c r="D576" s="93" t="s">
        <v>160</v>
      </c>
      <c r="E576" s="94">
        <v>950666.68</v>
      </c>
      <c r="F576" s="94">
        <v>1188333.35</v>
      </c>
      <c r="G576" s="94">
        <v>1426000</v>
      </c>
      <c r="H576" s="94">
        <v>237666.67</v>
      </c>
      <c r="I576" s="94">
        <v>475333.34</v>
      </c>
      <c r="J576" s="94">
        <v>713000.01</v>
      </c>
      <c r="K576" s="94">
        <v>950666.68</v>
      </c>
      <c r="L576" s="94">
        <v>1188333.35</v>
      </c>
      <c r="M576" s="94">
        <v>1426000</v>
      </c>
      <c r="N576" s="94">
        <v>237666.67</v>
      </c>
      <c r="O576" s="94">
        <v>475333.34</v>
      </c>
      <c r="P576" s="94">
        <v>713000.01</v>
      </c>
      <c r="Q576" s="94">
        <v>950666.68</v>
      </c>
    </row>
    <row r="577" spans="1:17" ht="11.25">
      <c r="A577" s="93" t="s">
        <v>920</v>
      </c>
      <c r="B577" s="93" t="s">
        <v>921</v>
      </c>
      <c r="C577" s="93" t="s">
        <v>922</v>
      </c>
      <c r="D577" s="93" t="s">
        <v>161</v>
      </c>
      <c r="E577" s="94">
        <v>582000</v>
      </c>
      <c r="F577" s="94">
        <v>727500</v>
      </c>
      <c r="G577" s="94">
        <v>873000</v>
      </c>
      <c r="H577" s="94">
        <v>145500</v>
      </c>
      <c r="I577" s="94">
        <v>291000</v>
      </c>
      <c r="J577" s="94">
        <v>436500</v>
      </c>
      <c r="K577" s="94">
        <v>582000</v>
      </c>
      <c r="L577" s="94">
        <v>727500</v>
      </c>
      <c r="M577" s="94">
        <v>873000</v>
      </c>
      <c r="N577" s="94">
        <v>145500</v>
      </c>
      <c r="O577" s="94">
        <v>291000</v>
      </c>
      <c r="P577" s="94">
        <v>436500</v>
      </c>
      <c r="Q577" s="94">
        <v>582000</v>
      </c>
    </row>
    <row r="578" spans="1:17" ht="11.25">
      <c r="A578" s="93" t="s">
        <v>920</v>
      </c>
      <c r="B578" s="93" t="s">
        <v>921</v>
      </c>
      <c r="C578" s="93" t="s">
        <v>922</v>
      </c>
      <c r="D578" s="93" t="s">
        <v>162</v>
      </c>
      <c r="E578" s="94">
        <v>754666.68</v>
      </c>
      <c r="F578" s="94">
        <v>943333.35</v>
      </c>
      <c r="G578" s="94">
        <v>1132000</v>
      </c>
      <c r="H578" s="94">
        <v>188666.67</v>
      </c>
      <c r="I578" s="94">
        <v>377333.34</v>
      </c>
      <c r="J578" s="94">
        <v>566000.01</v>
      </c>
      <c r="K578" s="94">
        <v>754666.68</v>
      </c>
      <c r="L578" s="94">
        <v>943333.35</v>
      </c>
      <c r="M578" s="94">
        <v>1132000</v>
      </c>
      <c r="N578" s="94">
        <v>188666.67</v>
      </c>
      <c r="O578" s="94">
        <v>377333.34</v>
      </c>
      <c r="P578" s="94">
        <v>566000.01</v>
      </c>
      <c r="Q578" s="94">
        <v>754666.68</v>
      </c>
    </row>
    <row r="579" spans="1:17" ht="11.25">
      <c r="A579" s="93" t="s">
        <v>920</v>
      </c>
      <c r="B579" s="93" t="s">
        <v>921</v>
      </c>
      <c r="C579" s="93" t="s">
        <v>922</v>
      </c>
      <c r="D579" s="93" t="s">
        <v>163</v>
      </c>
      <c r="E579" s="94">
        <v>749333.32</v>
      </c>
      <c r="F579" s="94">
        <v>936666.65</v>
      </c>
      <c r="G579" s="94">
        <v>1124000</v>
      </c>
      <c r="H579" s="94">
        <v>187333.33</v>
      </c>
      <c r="I579" s="94">
        <v>374666.66</v>
      </c>
      <c r="J579" s="94">
        <v>561999.99</v>
      </c>
      <c r="K579" s="94">
        <v>749333.32</v>
      </c>
      <c r="L579" s="94">
        <v>936666.65</v>
      </c>
      <c r="M579" s="94">
        <v>1124000</v>
      </c>
      <c r="N579" s="94">
        <v>187333.33</v>
      </c>
      <c r="O579" s="94">
        <v>374666.66</v>
      </c>
      <c r="P579" s="94">
        <v>561999.99</v>
      </c>
      <c r="Q579" s="94">
        <v>749333.32</v>
      </c>
    </row>
    <row r="580" spans="1:17" ht="11.25">
      <c r="A580" s="93" t="s">
        <v>920</v>
      </c>
      <c r="B580" s="93" t="s">
        <v>921</v>
      </c>
      <c r="C580" s="93" t="s">
        <v>922</v>
      </c>
      <c r="D580" s="93" t="s">
        <v>164</v>
      </c>
      <c r="E580" s="94">
        <v>137000</v>
      </c>
      <c r="F580" s="94">
        <v>171250</v>
      </c>
      <c r="G580" s="94">
        <v>205500</v>
      </c>
      <c r="H580" s="94">
        <v>34250</v>
      </c>
      <c r="I580" s="94">
        <v>68500</v>
      </c>
      <c r="J580" s="94">
        <v>102750</v>
      </c>
      <c r="K580" s="94">
        <v>137000</v>
      </c>
      <c r="L580" s="94">
        <v>171250</v>
      </c>
      <c r="M580" s="94">
        <v>205500</v>
      </c>
      <c r="N580" s="94">
        <v>34250</v>
      </c>
      <c r="O580" s="94">
        <v>68500</v>
      </c>
      <c r="P580" s="94">
        <v>102750</v>
      </c>
      <c r="Q580" s="94">
        <v>137000</v>
      </c>
    </row>
    <row r="581" spans="1:17" ht="11.25">
      <c r="A581" s="93" t="s">
        <v>920</v>
      </c>
      <c r="B581" s="93" t="s">
        <v>921</v>
      </c>
      <c r="C581" s="93" t="s">
        <v>922</v>
      </c>
      <c r="D581" s="93" t="s">
        <v>165</v>
      </c>
      <c r="E581" s="94">
        <v>626666.68</v>
      </c>
      <c r="F581" s="94">
        <v>783333.35</v>
      </c>
      <c r="G581" s="94">
        <v>940000</v>
      </c>
      <c r="H581" s="94">
        <v>156666.67</v>
      </c>
      <c r="I581" s="94">
        <v>313333.34</v>
      </c>
      <c r="J581" s="94">
        <v>470000.01</v>
      </c>
      <c r="K581" s="94">
        <v>626666.68</v>
      </c>
      <c r="L581" s="94">
        <v>783333.35</v>
      </c>
      <c r="M581" s="94">
        <v>940000</v>
      </c>
      <c r="N581" s="94">
        <v>156666.67</v>
      </c>
      <c r="O581" s="94">
        <v>313333.34</v>
      </c>
      <c r="P581" s="94">
        <v>470000.01</v>
      </c>
      <c r="Q581" s="94">
        <v>626666.68</v>
      </c>
    </row>
    <row r="582" spans="1:17" ht="11.25">
      <c r="A582" s="93" t="s">
        <v>920</v>
      </c>
      <c r="B582" s="93" t="s">
        <v>921</v>
      </c>
      <c r="C582" s="93" t="s">
        <v>922</v>
      </c>
      <c r="D582" s="93" t="s">
        <v>166</v>
      </c>
      <c r="E582" s="94">
        <v>175000</v>
      </c>
      <c r="F582" s="94">
        <v>218750</v>
      </c>
      <c r="G582" s="94">
        <v>262500</v>
      </c>
      <c r="H582" s="94">
        <v>43750</v>
      </c>
      <c r="I582" s="94">
        <v>87500</v>
      </c>
      <c r="J582" s="94">
        <v>131250</v>
      </c>
      <c r="K582" s="94">
        <v>175000</v>
      </c>
      <c r="L582" s="94">
        <v>218750</v>
      </c>
      <c r="M582" s="94">
        <v>262500</v>
      </c>
      <c r="N582" s="94">
        <v>43750</v>
      </c>
      <c r="O582" s="94">
        <v>87500</v>
      </c>
      <c r="P582" s="94">
        <v>131250</v>
      </c>
      <c r="Q582" s="94">
        <v>175000</v>
      </c>
    </row>
    <row r="583" spans="1:17" ht="11.25">
      <c r="A583" s="93" t="s">
        <v>920</v>
      </c>
      <c r="B583" s="93" t="s">
        <v>921</v>
      </c>
      <c r="C583" s="93" t="s">
        <v>922</v>
      </c>
      <c r="D583" s="93" t="s">
        <v>167</v>
      </c>
      <c r="E583" s="98" t="s">
        <v>941</v>
      </c>
      <c r="F583" s="98" t="s">
        <v>941</v>
      </c>
      <c r="G583" s="98" t="s">
        <v>941</v>
      </c>
      <c r="H583" s="94">
        <v>53645.83</v>
      </c>
      <c r="I583" s="94">
        <v>160937.5</v>
      </c>
      <c r="J583" s="94">
        <v>268229.17</v>
      </c>
      <c r="K583" s="94">
        <v>375520.84</v>
      </c>
      <c r="L583" s="94">
        <v>482812.51</v>
      </c>
      <c r="M583" s="94">
        <v>593680.56</v>
      </c>
      <c r="N583" s="94">
        <v>107291.67</v>
      </c>
      <c r="O583" s="94">
        <v>214583.34</v>
      </c>
      <c r="P583" s="94">
        <v>321875.01</v>
      </c>
      <c r="Q583" s="94">
        <v>429166.68</v>
      </c>
    </row>
    <row r="584" spans="1:17" ht="11.25">
      <c r="A584" s="93" t="s">
        <v>920</v>
      </c>
      <c r="B584" s="93" t="s">
        <v>921</v>
      </c>
      <c r="C584" s="93" t="s">
        <v>922</v>
      </c>
      <c r="D584" s="93" t="s">
        <v>168</v>
      </c>
      <c r="E584" s="94">
        <v>0</v>
      </c>
      <c r="F584" s="94">
        <v>9764238.08</v>
      </c>
      <c r="G584" s="94">
        <v>0</v>
      </c>
      <c r="H584" s="94">
        <v>0</v>
      </c>
      <c r="I584" s="94">
        <v>9676533.56</v>
      </c>
      <c r="J584" s="94">
        <v>0</v>
      </c>
      <c r="K584" s="94">
        <v>0</v>
      </c>
      <c r="L584" s="94">
        <v>9580670.07</v>
      </c>
      <c r="M584" s="94">
        <v>0</v>
      </c>
      <c r="N584" s="94">
        <v>0</v>
      </c>
      <c r="O584" s="94">
        <v>9435997.63</v>
      </c>
      <c r="P584" s="94">
        <v>0</v>
      </c>
      <c r="Q584" s="94">
        <v>0</v>
      </c>
    </row>
    <row r="585" spans="1:17" ht="11.25">
      <c r="A585" s="93" t="s">
        <v>920</v>
      </c>
      <c r="B585" s="93" t="s">
        <v>921</v>
      </c>
      <c r="C585" s="93" t="s">
        <v>922</v>
      </c>
      <c r="D585" s="93" t="s">
        <v>169</v>
      </c>
      <c r="E585" s="94">
        <v>29500000</v>
      </c>
      <c r="F585" s="94">
        <v>29500000</v>
      </c>
      <c r="G585" s="94">
        <v>29500000</v>
      </c>
      <c r="H585" s="94">
        <v>29500000</v>
      </c>
      <c r="I585" s="94">
        <v>29500000</v>
      </c>
      <c r="J585" s="94">
        <v>29500000</v>
      </c>
      <c r="K585" s="94">
        <v>9500000</v>
      </c>
      <c r="L585" s="94">
        <v>9500000</v>
      </c>
      <c r="M585" s="94">
        <v>0</v>
      </c>
      <c r="N585" s="94">
        <v>0</v>
      </c>
      <c r="O585" s="94">
        <v>5000000</v>
      </c>
      <c r="P585" s="94">
        <v>5000000</v>
      </c>
      <c r="Q585" s="94">
        <v>5000000</v>
      </c>
    </row>
    <row r="586" spans="1:17" ht="11.25">
      <c r="A586" s="93" t="s">
        <v>920</v>
      </c>
      <c r="B586" s="93" t="s">
        <v>921</v>
      </c>
      <c r="C586" s="93" t="s">
        <v>922</v>
      </c>
      <c r="D586" s="93" t="s">
        <v>170</v>
      </c>
      <c r="E586" s="94">
        <v>318619.73</v>
      </c>
      <c r="F586" s="94">
        <v>181947.15</v>
      </c>
      <c r="G586" s="94">
        <v>180154.03</v>
      </c>
      <c r="H586" s="94">
        <v>514714.18</v>
      </c>
      <c r="I586" s="94">
        <v>297486.81</v>
      </c>
      <c r="J586" s="94">
        <v>1140600.77</v>
      </c>
      <c r="K586" s="94">
        <v>355176.98</v>
      </c>
      <c r="L586" s="94">
        <v>177526.35</v>
      </c>
      <c r="M586" s="94">
        <v>164058.1</v>
      </c>
      <c r="N586" s="94">
        <v>169723.18</v>
      </c>
      <c r="O586" s="94">
        <v>330858.22</v>
      </c>
      <c r="P586" s="94">
        <v>332070.16</v>
      </c>
      <c r="Q586" s="94">
        <v>322853.8</v>
      </c>
    </row>
    <row r="587" spans="1:17" ht="11.25">
      <c r="A587" s="93" t="s">
        <v>920</v>
      </c>
      <c r="B587" s="93" t="s">
        <v>921</v>
      </c>
      <c r="C587" s="93" t="s">
        <v>922</v>
      </c>
      <c r="D587" s="93" t="s">
        <v>171</v>
      </c>
      <c r="E587" s="94">
        <v>172724.37</v>
      </c>
      <c r="F587" s="94">
        <v>85696.5</v>
      </c>
      <c r="G587" s="94">
        <v>74705.02</v>
      </c>
      <c r="H587" s="94">
        <v>155493.05</v>
      </c>
      <c r="I587" s="94">
        <v>181484.69</v>
      </c>
      <c r="J587" s="94">
        <v>436216.91</v>
      </c>
      <c r="K587" s="94">
        <v>181586.22</v>
      </c>
      <c r="L587" s="94">
        <v>92950.55</v>
      </c>
      <c r="M587" s="94">
        <v>85440.98</v>
      </c>
      <c r="N587" s="94">
        <v>90052.65</v>
      </c>
      <c r="O587" s="94">
        <v>174090.08</v>
      </c>
      <c r="P587" s="94">
        <v>169300.94</v>
      </c>
      <c r="Q587" s="94">
        <v>165219.85</v>
      </c>
    </row>
    <row r="588" spans="1:17" ht="11.25">
      <c r="A588" s="93" t="s">
        <v>920</v>
      </c>
      <c r="B588" s="93" t="s">
        <v>921</v>
      </c>
      <c r="C588" s="93" t="s">
        <v>922</v>
      </c>
      <c r="D588" s="93" t="s">
        <v>172</v>
      </c>
      <c r="E588" s="94">
        <v>189610.13</v>
      </c>
      <c r="F588" s="94">
        <v>110217.01</v>
      </c>
      <c r="G588" s="94">
        <v>108744.47</v>
      </c>
      <c r="H588" s="94">
        <v>249514.73</v>
      </c>
      <c r="I588" s="94">
        <v>171438.77</v>
      </c>
      <c r="J588" s="94">
        <v>480760.78</v>
      </c>
      <c r="K588" s="94">
        <v>191972.25</v>
      </c>
      <c r="L588" s="94">
        <v>93945.1</v>
      </c>
      <c r="M588" s="94">
        <v>88890.9</v>
      </c>
      <c r="N588" s="94">
        <v>91680.65</v>
      </c>
      <c r="O588" s="94">
        <v>173723.9</v>
      </c>
      <c r="P588" s="94">
        <v>173693.72</v>
      </c>
      <c r="Q588" s="94">
        <v>169613.92</v>
      </c>
    </row>
    <row r="589" spans="1:17" ht="11.25">
      <c r="A589" s="93" t="s">
        <v>920</v>
      </c>
      <c r="B589" s="93" t="s">
        <v>921</v>
      </c>
      <c r="C589" s="93" t="s">
        <v>922</v>
      </c>
      <c r="D589" s="93" t="s">
        <v>173</v>
      </c>
      <c r="E589" s="94">
        <v>565.06</v>
      </c>
      <c r="F589" s="94">
        <v>565.06</v>
      </c>
      <c r="G589" s="94">
        <v>565.06</v>
      </c>
      <c r="H589" s="94">
        <v>565.06</v>
      </c>
      <c r="I589" s="94">
        <v>565.06</v>
      </c>
      <c r="J589" s="94">
        <v>565.06</v>
      </c>
      <c r="K589" s="94">
        <v>565.06</v>
      </c>
      <c r="L589" s="94">
        <v>565.06</v>
      </c>
      <c r="M589" s="94">
        <v>565.06</v>
      </c>
      <c r="N589" s="94">
        <v>565.06</v>
      </c>
      <c r="O589" s="94">
        <v>565.06</v>
      </c>
      <c r="P589" s="94">
        <v>565.06</v>
      </c>
      <c r="Q589" s="94">
        <v>565.06</v>
      </c>
    </row>
    <row r="590" spans="1:17" ht="11.25">
      <c r="A590" s="93" t="s">
        <v>920</v>
      </c>
      <c r="B590" s="93" t="s">
        <v>921</v>
      </c>
      <c r="C590" s="93" t="s">
        <v>922</v>
      </c>
      <c r="D590" s="93" t="s">
        <v>174</v>
      </c>
      <c r="E590" s="94">
        <v>307.1</v>
      </c>
      <c r="F590" s="94">
        <v>307.1</v>
      </c>
      <c r="G590" s="94">
        <v>307.1</v>
      </c>
      <c r="H590" s="94">
        <v>307.1</v>
      </c>
      <c r="I590" s="94">
        <v>307.1</v>
      </c>
      <c r="J590" s="94">
        <v>307.1</v>
      </c>
      <c r="K590" s="94">
        <v>307.1</v>
      </c>
      <c r="L590" s="94">
        <v>307.1</v>
      </c>
      <c r="M590" s="94">
        <v>307.1</v>
      </c>
      <c r="N590" s="94">
        <v>307.1</v>
      </c>
      <c r="O590" s="94">
        <v>307.1</v>
      </c>
      <c r="P590" s="94">
        <v>307.1</v>
      </c>
      <c r="Q590" s="94">
        <v>307.1</v>
      </c>
    </row>
    <row r="591" spans="1:17" ht="11.25">
      <c r="A591" s="93" t="s">
        <v>920</v>
      </c>
      <c r="B591" s="93" t="s">
        <v>921</v>
      </c>
      <c r="C591" s="93" t="s">
        <v>922</v>
      </c>
      <c r="D591" s="93" t="s">
        <v>175</v>
      </c>
      <c r="E591" s="94">
        <v>60345.4</v>
      </c>
      <c r="F591" s="94">
        <v>60337.06</v>
      </c>
      <c r="G591" s="94">
        <v>60337.06</v>
      </c>
      <c r="H591" s="94">
        <v>60337.06</v>
      </c>
      <c r="I591" s="94">
        <v>60337.06</v>
      </c>
      <c r="J591" s="94">
        <v>60337.06</v>
      </c>
      <c r="K591" s="94">
        <v>60337.06</v>
      </c>
      <c r="L591" s="94">
        <v>60337.06</v>
      </c>
      <c r="M591" s="94">
        <v>60337.06</v>
      </c>
      <c r="N591" s="94">
        <v>60337.06</v>
      </c>
      <c r="O591" s="94">
        <v>60337.06</v>
      </c>
      <c r="P591" s="94">
        <v>60337.06</v>
      </c>
      <c r="Q591" s="94">
        <v>60337.06</v>
      </c>
    </row>
    <row r="592" spans="1:17" ht="11.25">
      <c r="A592" s="93" t="s">
        <v>920</v>
      </c>
      <c r="B592" s="93" t="s">
        <v>921</v>
      </c>
      <c r="C592" s="93" t="s">
        <v>922</v>
      </c>
      <c r="D592" s="93" t="s">
        <v>176</v>
      </c>
      <c r="E592" s="98">
        <v>-7975.630000000006</v>
      </c>
      <c r="F592" s="98">
        <v>-27532.46</v>
      </c>
      <c r="G592" s="94">
        <v>-28250.16</v>
      </c>
      <c r="H592" s="94">
        <v>-17970.32</v>
      </c>
      <c r="I592" s="94">
        <v>-28787</v>
      </c>
      <c r="J592" s="94">
        <v>30787.63</v>
      </c>
      <c r="K592" s="94">
        <v>-27820.06</v>
      </c>
      <c r="L592" s="94">
        <v>-49358.35</v>
      </c>
      <c r="M592" s="94">
        <v>-52311.52</v>
      </c>
      <c r="N592" s="94">
        <v>-51817.7</v>
      </c>
      <c r="O592" s="94">
        <v>-31735.01</v>
      </c>
      <c r="P592" s="94">
        <v>-31475.53</v>
      </c>
      <c r="Q592" s="94">
        <v>-32639.37</v>
      </c>
    </row>
    <row r="593" spans="1:17" ht="11.25">
      <c r="A593" s="93" t="s">
        <v>920</v>
      </c>
      <c r="B593" s="93" t="s">
        <v>921</v>
      </c>
      <c r="C593" s="93" t="s">
        <v>922</v>
      </c>
      <c r="D593" s="93" t="s">
        <v>177</v>
      </c>
      <c r="E593" s="94">
        <v>520106.63</v>
      </c>
      <c r="F593" s="94">
        <v>740405.79</v>
      </c>
      <c r="G593" s="94">
        <v>612222.8</v>
      </c>
      <c r="H593" s="94">
        <v>1266022.84</v>
      </c>
      <c r="I593" s="94">
        <v>2072748.89</v>
      </c>
      <c r="J593" s="94">
        <v>1538803.55</v>
      </c>
      <c r="K593" s="94">
        <v>2127556.31</v>
      </c>
      <c r="L593" s="94">
        <v>2545496.25</v>
      </c>
      <c r="M593" s="94">
        <v>718191.4</v>
      </c>
      <c r="N593" s="94">
        <v>946545.22</v>
      </c>
      <c r="O593" s="94">
        <v>1130975.64</v>
      </c>
      <c r="P593" s="94">
        <v>359372.62</v>
      </c>
      <c r="Q593" s="94">
        <v>533978.69</v>
      </c>
    </row>
    <row r="594" spans="1:17" ht="11.25">
      <c r="A594" s="93" t="s">
        <v>920</v>
      </c>
      <c r="B594" s="93" t="s">
        <v>921</v>
      </c>
      <c r="C594" s="93" t="s">
        <v>922</v>
      </c>
      <c r="D594" s="93" t="s">
        <v>178</v>
      </c>
      <c r="E594" s="94">
        <v>13498.44</v>
      </c>
      <c r="F594" s="94">
        <v>16748.7</v>
      </c>
      <c r="G594" s="94">
        <v>26659.2</v>
      </c>
      <c r="H594" s="94">
        <v>46640.05</v>
      </c>
      <c r="I594" s="94">
        <v>58562.56</v>
      </c>
      <c r="J594" s="94">
        <v>52109.06</v>
      </c>
      <c r="K594" s="94">
        <v>44474.97</v>
      </c>
      <c r="L594" s="94">
        <v>30892.78</v>
      </c>
      <c r="M594" s="94">
        <v>22666.41</v>
      </c>
      <c r="N594" s="94">
        <v>17072.66</v>
      </c>
      <c r="O594" s="94">
        <v>13555.52</v>
      </c>
      <c r="P594" s="94">
        <v>12902.57</v>
      </c>
      <c r="Q594" s="94">
        <v>13173.67</v>
      </c>
    </row>
    <row r="595" spans="1:17" ht="11.25">
      <c r="A595" s="93" t="s">
        <v>920</v>
      </c>
      <c r="B595" s="93" t="s">
        <v>921</v>
      </c>
      <c r="C595" s="93" t="s">
        <v>922</v>
      </c>
      <c r="D595" s="93" t="s">
        <v>179</v>
      </c>
      <c r="E595" s="94">
        <v>8277.28</v>
      </c>
      <c r="F595" s="94">
        <v>8929.89</v>
      </c>
      <c r="G595" s="94">
        <v>10046.31</v>
      </c>
      <c r="H595" s="94">
        <v>11952.83</v>
      </c>
      <c r="I595" s="94">
        <v>14306.94</v>
      </c>
      <c r="J595" s="94">
        <v>4259.14</v>
      </c>
      <c r="K595" s="94">
        <v>5649.99</v>
      </c>
      <c r="L595" s="94">
        <v>6674.26</v>
      </c>
      <c r="M595" s="94">
        <v>7273.13</v>
      </c>
      <c r="N595" s="94">
        <v>7699.87</v>
      </c>
      <c r="O595" s="94">
        <v>8034.97</v>
      </c>
      <c r="P595" s="94">
        <v>8353.36</v>
      </c>
      <c r="Q595" s="94">
        <v>8723.62</v>
      </c>
    </row>
    <row r="596" spans="1:17" ht="11.25">
      <c r="A596" s="93" t="s">
        <v>920</v>
      </c>
      <c r="B596" s="93" t="s">
        <v>921</v>
      </c>
      <c r="C596" s="93" t="s">
        <v>922</v>
      </c>
      <c r="D596" s="93" t="s">
        <v>180</v>
      </c>
      <c r="E596" s="94">
        <v>13397.6</v>
      </c>
      <c r="F596" s="94">
        <v>18748.16</v>
      </c>
      <c r="G596" s="94">
        <v>34453.44</v>
      </c>
      <c r="H596" s="94">
        <v>49933.61</v>
      </c>
      <c r="I596" s="94">
        <v>56139.26</v>
      </c>
      <c r="J596" s="94">
        <v>52884.79</v>
      </c>
      <c r="K596" s="94">
        <v>36968.42</v>
      </c>
      <c r="L596" s="94">
        <v>30351.99</v>
      </c>
      <c r="M596" s="94">
        <v>19544.78</v>
      </c>
      <c r="N596" s="94">
        <v>16148.72</v>
      </c>
      <c r="O596" s="94">
        <v>12341.85</v>
      </c>
      <c r="P596" s="94">
        <v>12052.94</v>
      </c>
      <c r="Q596" s="94">
        <v>13313.36</v>
      </c>
    </row>
    <row r="597" spans="1:17" ht="11.25">
      <c r="A597" s="93" t="s">
        <v>920</v>
      </c>
      <c r="B597" s="93" t="s">
        <v>921</v>
      </c>
      <c r="C597" s="93" t="s">
        <v>922</v>
      </c>
      <c r="D597" s="93" t="s">
        <v>181</v>
      </c>
      <c r="E597" s="94">
        <v>46228.31</v>
      </c>
      <c r="F597" s="94">
        <v>48345.14</v>
      </c>
      <c r="G597" s="94">
        <v>51621.12</v>
      </c>
      <c r="H597" s="94">
        <v>59440.88</v>
      </c>
      <c r="I597" s="94">
        <v>70935.98</v>
      </c>
      <c r="J597" s="94">
        <v>22228.91</v>
      </c>
      <c r="K597" s="94">
        <v>31005.05</v>
      </c>
      <c r="L597" s="94">
        <v>36609.52</v>
      </c>
      <c r="M597" s="94">
        <v>40456.33</v>
      </c>
      <c r="N597" s="94">
        <v>43350.08</v>
      </c>
      <c r="O597" s="94">
        <v>45566.21</v>
      </c>
      <c r="P597" s="94">
        <v>47451.88</v>
      </c>
      <c r="Q597" s="94">
        <v>49292.77</v>
      </c>
    </row>
    <row r="598" spans="1:17" ht="11.25">
      <c r="A598" s="93" t="s">
        <v>920</v>
      </c>
      <c r="B598" s="93" t="s">
        <v>921</v>
      </c>
      <c r="C598" s="93" t="s">
        <v>922</v>
      </c>
      <c r="D598" s="93" t="s">
        <v>182</v>
      </c>
      <c r="E598" s="94">
        <v>1248.74</v>
      </c>
      <c r="F598" s="94">
        <v>1900.74</v>
      </c>
      <c r="G598" s="94">
        <v>2235.03</v>
      </c>
      <c r="H598" s="94">
        <v>4195.25</v>
      </c>
      <c r="I598" s="94">
        <v>6591.32</v>
      </c>
      <c r="J598" s="94">
        <v>4220.29</v>
      </c>
      <c r="K598" s="94">
        <v>5468.54</v>
      </c>
      <c r="L598" s="94">
        <v>6464.34</v>
      </c>
      <c r="M598" s="94">
        <v>1661.13</v>
      </c>
      <c r="N598" s="94">
        <v>2155.57</v>
      </c>
      <c r="O598" s="94">
        <v>2623.97</v>
      </c>
      <c r="P598" s="94">
        <v>916.0499999999993</v>
      </c>
      <c r="Q598" s="94">
        <v>1401.11</v>
      </c>
    </row>
    <row r="599" spans="1:17" ht="11.25">
      <c r="A599" s="93" t="s">
        <v>920</v>
      </c>
      <c r="B599" s="93" t="s">
        <v>921</v>
      </c>
      <c r="C599" s="93" t="s">
        <v>922</v>
      </c>
      <c r="D599" s="93" t="s">
        <v>183</v>
      </c>
      <c r="E599" s="94">
        <v>10473.58</v>
      </c>
      <c r="F599" s="94">
        <v>12431.27</v>
      </c>
      <c r="G599" s="94">
        <v>17379.75</v>
      </c>
      <c r="H599" s="94">
        <v>22966.89</v>
      </c>
      <c r="I599" s="94">
        <v>30046.85</v>
      </c>
      <c r="J599" s="94">
        <v>28190.47</v>
      </c>
      <c r="K599" s="94">
        <v>24718.86</v>
      </c>
      <c r="L599" s="94">
        <v>19434.81</v>
      </c>
      <c r="M599" s="94">
        <v>15496.24</v>
      </c>
      <c r="N599" s="94">
        <v>14355.28</v>
      </c>
      <c r="O599" s="94">
        <v>12762.93</v>
      </c>
      <c r="P599" s="94">
        <v>12075.08</v>
      </c>
      <c r="Q599" s="94">
        <v>11868.64</v>
      </c>
    </row>
    <row r="600" spans="1:17" ht="11.25">
      <c r="A600" s="93" t="s">
        <v>920</v>
      </c>
      <c r="B600" s="93" t="s">
        <v>921</v>
      </c>
      <c r="C600" s="93" t="s">
        <v>922</v>
      </c>
      <c r="D600" s="93" t="s">
        <v>184</v>
      </c>
      <c r="E600" s="94">
        <v>12076.73</v>
      </c>
      <c r="F600" s="94">
        <v>18881.52</v>
      </c>
      <c r="G600" s="94">
        <v>34395.18</v>
      </c>
      <c r="H600" s="94">
        <v>55452.01</v>
      </c>
      <c r="I600" s="94">
        <v>80473.77</v>
      </c>
      <c r="J600" s="94">
        <v>44982.59</v>
      </c>
      <c r="K600" s="94">
        <v>58881.97</v>
      </c>
      <c r="L600" s="94">
        <v>70156.09</v>
      </c>
      <c r="M600" s="94">
        <v>76666.12</v>
      </c>
      <c r="N600" s="94">
        <v>81536.77</v>
      </c>
      <c r="O600" s="94">
        <v>85468.05</v>
      </c>
      <c r="P600" s="94">
        <v>89623.85</v>
      </c>
      <c r="Q600" s="94">
        <v>12676.65</v>
      </c>
    </row>
    <row r="601" spans="1:17" ht="11.25">
      <c r="A601" s="93" t="s">
        <v>920</v>
      </c>
      <c r="B601" s="93" t="s">
        <v>921</v>
      </c>
      <c r="C601" s="93" t="s">
        <v>922</v>
      </c>
      <c r="D601" s="93" t="s">
        <v>185</v>
      </c>
      <c r="E601" s="94">
        <v>14920.49</v>
      </c>
      <c r="F601" s="94">
        <v>15894.77</v>
      </c>
      <c r="G601" s="94">
        <v>17873.24</v>
      </c>
      <c r="H601" s="94">
        <v>21098.57</v>
      </c>
      <c r="I601" s="94">
        <v>24913.96</v>
      </c>
      <c r="J601" s="94">
        <v>7038.16</v>
      </c>
      <c r="K601" s="94">
        <v>9138.28</v>
      </c>
      <c r="L601" s="94">
        <v>11069.76</v>
      </c>
      <c r="M601" s="94">
        <v>12244.06</v>
      </c>
      <c r="N601" s="94">
        <v>13207.38</v>
      </c>
      <c r="O601" s="94">
        <v>13978.28</v>
      </c>
      <c r="P601" s="94">
        <v>14697.01</v>
      </c>
      <c r="Q601" s="94">
        <v>15421.31</v>
      </c>
    </row>
    <row r="602" spans="1:17" ht="11.25">
      <c r="A602" s="93" t="s">
        <v>920</v>
      </c>
      <c r="B602" s="93" t="s">
        <v>921</v>
      </c>
      <c r="C602" s="93" t="s">
        <v>922</v>
      </c>
      <c r="D602" s="93" t="s">
        <v>186</v>
      </c>
      <c r="E602" s="94">
        <v>135800.85</v>
      </c>
      <c r="F602" s="94">
        <v>190773.19</v>
      </c>
      <c r="G602" s="94">
        <v>147547.79</v>
      </c>
      <c r="H602" s="94">
        <v>294870.66</v>
      </c>
      <c r="I602" s="94">
        <v>476352.5</v>
      </c>
      <c r="J602" s="94">
        <v>339075.45</v>
      </c>
      <c r="K602" s="94">
        <v>483338.46</v>
      </c>
      <c r="L602" s="94">
        <v>583051.28</v>
      </c>
      <c r="M602" s="94">
        <v>174656.24</v>
      </c>
      <c r="N602" s="94">
        <v>229719.17</v>
      </c>
      <c r="O602" s="94">
        <v>251854.99</v>
      </c>
      <c r="P602" s="94">
        <v>68346.29</v>
      </c>
      <c r="Q602" s="94">
        <v>114449.98</v>
      </c>
    </row>
    <row r="603" spans="1:17" ht="11.25">
      <c r="A603" s="93" t="s">
        <v>920</v>
      </c>
      <c r="B603" s="93" t="s">
        <v>921</v>
      </c>
      <c r="C603" s="93" t="s">
        <v>922</v>
      </c>
      <c r="D603" s="93" t="s">
        <v>187</v>
      </c>
      <c r="E603" s="94">
        <v>7731.46</v>
      </c>
      <c r="F603" s="94">
        <v>3789.24</v>
      </c>
      <c r="G603" s="94">
        <v>10118.44</v>
      </c>
      <c r="H603" s="94">
        <v>19568.94</v>
      </c>
      <c r="I603" s="94">
        <v>11154.46</v>
      </c>
      <c r="J603" s="94">
        <v>21834.23</v>
      </c>
      <c r="K603" s="94">
        <v>29564.55</v>
      </c>
      <c r="L603" s="94">
        <v>5920.32</v>
      </c>
      <c r="M603" s="94">
        <v>9641.04</v>
      </c>
      <c r="N603" s="94">
        <v>12978.67</v>
      </c>
      <c r="O603" s="94">
        <v>2698.62</v>
      </c>
      <c r="P603" s="94">
        <v>5149.91</v>
      </c>
      <c r="Q603" s="94">
        <v>8509.89</v>
      </c>
    </row>
    <row r="604" spans="1:17" ht="11.25">
      <c r="A604" s="93" t="s">
        <v>920</v>
      </c>
      <c r="B604" s="93" t="s">
        <v>921</v>
      </c>
      <c r="C604" s="93" t="s">
        <v>922</v>
      </c>
      <c r="D604" s="93" t="s">
        <v>188</v>
      </c>
      <c r="E604" s="94">
        <v>17231.71</v>
      </c>
      <c r="F604" s="94">
        <v>24022.69</v>
      </c>
      <c r="G604" s="94">
        <v>16176.11</v>
      </c>
      <c r="H604" s="94">
        <v>35748.9</v>
      </c>
      <c r="I604" s="94">
        <v>63954.77</v>
      </c>
      <c r="J604" s="94">
        <v>54897.53</v>
      </c>
      <c r="K604" s="94">
        <v>76028.53</v>
      </c>
      <c r="L604" s="94">
        <v>90677.08</v>
      </c>
      <c r="M604" s="94">
        <v>24927.93</v>
      </c>
      <c r="N604" s="94">
        <v>32936.42</v>
      </c>
      <c r="O604" s="94">
        <v>39230.02</v>
      </c>
      <c r="P604" s="94">
        <v>11980.53</v>
      </c>
      <c r="Q604" s="94">
        <v>17670.44</v>
      </c>
    </row>
    <row r="605" spans="1:17" ht="11.25">
      <c r="A605" s="93" t="s">
        <v>920</v>
      </c>
      <c r="B605" s="93" t="s">
        <v>921</v>
      </c>
      <c r="C605" s="93" t="s">
        <v>922</v>
      </c>
      <c r="D605" s="93" t="s">
        <v>189</v>
      </c>
      <c r="E605" s="94">
        <v>19391.05</v>
      </c>
      <c r="F605" s="94">
        <v>26824.42</v>
      </c>
      <c r="G605" s="94">
        <v>40002.34</v>
      </c>
      <c r="H605" s="94">
        <v>67371.69</v>
      </c>
      <c r="I605" s="94">
        <v>103485.24</v>
      </c>
      <c r="J605" s="94">
        <v>140566.27</v>
      </c>
      <c r="K605" s="94">
        <v>102394.21</v>
      </c>
      <c r="L605" s="94">
        <v>121947</v>
      </c>
      <c r="M605" s="94">
        <v>136723.21</v>
      </c>
      <c r="N605" s="94">
        <v>147776.59</v>
      </c>
      <c r="O605" s="94">
        <v>155327.76</v>
      </c>
      <c r="P605" s="94">
        <v>161512.59</v>
      </c>
      <c r="Q605" s="94">
        <v>20042.32</v>
      </c>
    </row>
    <row r="606" spans="1:17" ht="11.25">
      <c r="A606" s="93" t="s">
        <v>920</v>
      </c>
      <c r="B606" s="93" t="s">
        <v>921</v>
      </c>
      <c r="C606" s="93" t="s">
        <v>922</v>
      </c>
      <c r="D606" s="93" t="s">
        <v>190</v>
      </c>
      <c r="E606" s="94">
        <v>12016.62</v>
      </c>
      <c r="F606" s="94">
        <v>5271.55</v>
      </c>
      <c r="G606" s="94">
        <v>14343.87</v>
      </c>
      <c r="H606" s="94">
        <v>30008.2</v>
      </c>
      <c r="I606" s="94">
        <v>19592.65</v>
      </c>
      <c r="J606" s="94">
        <v>39630.85</v>
      </c>
      <c r="K606" s="94">
        <v>54913.82</v>
      </c>
      <c r="L606" s="94">
        <v>10565.75</v>
      </c>
      <c r="M606" s="94">
        <v>18004.05</v>
      </c>
      <c r="N606" s="94">
        <v>23786.8</v>
      </c>
      <c r="O606" s="94">
        <v>4516.910000000007</v>
      </c>
      <c r="P606" s="94">
        <v>8547.500000000007</v>
      </c>
      <c r="Q606" s="94">
        <v>12601.9</v>
      </c>
    </row>
    <row r="607" spans="1:17" ht="11.25">
      <c r="A607" s="93" t="s">
        <v>920</v>
      </c>
      <c r="B607" s="93" t="s">
        <v>921</v>
      </c>
      <c r="C607" s="93" t="s">
        <v>922</v>
      </c>
      <c r="D607" s="93" t="s">
        <v>191</v>
      </c>
      <c r="E607" s="94">
        <v>59976.34</v>
      </c>
      <c r="F607" s="94">
        <v>63777.59</v>
      </c>
      <c r="G607" s="94">
        <v>70559.89</v>
      </c>
      <c r="H607" s="94">
        <v>80952.19</v>
      </c>
      <c r="I607" s="94">
        <v>95930.03</v>
      </c>
      <c r="J607" s="94">
        <v>28143.23</v>
      </c>
      <c r="K607" s="94">
        <v>38722.05</v>
      </c>
      <c r="L607" s="94">
        <v>46228.01</v>
      </c>
      <c r="M607" s="94">
        <v>54136.92</v>
      </c>
      <c r="N607" s="94">
        <v>57333.26</v>
      </c>
      <c r="O607" s="94">
        <v>59943.29</v>
      </c>
      <c r="P607" s="94">
        <v>60723.49</v>
      </c>
      <c r="Q607" s="94">
        <v>63481.33</v>
      </c>
    </row>
    <row r="608" spans="1:17" ht="11.25">
      <c r="A608" s="93" t="s">
        <v>920</v>
      </c>
      <c r="B608" s="93" t="s">
        <v>921</v>
      </c>
      <c r="C608" s="93" t="s">
        <v>922</v>
      </c>
      <c r="D608" s="93" t="s">
        <v>192</v>
      </c>
      <c r="E608" s="94">
        <v>21012.33</v>
      </c>
      <c r="F608" s="94">
        <v>2014.62</v>
      </c>
      <c r="G608" s="94">
        <v>5197.42</v>
      </c>
      <c r="H608" s="94">
        <v>9785.18</v>
      </c>
      <c r="I608" s="94">
        <v>5288.32</v>
      </c>
      <c r="J608" s="94">
        <v>8293.44</v>
      </c>
      <c r="K608" s="94">
        <v>12917.51</v>
      </c>
      <c r="L608" s="94">
        <v>2759.37</v>
      </c>
      <c r="M608" s="94">
        <v>4635.55</v>
      </c>
      <c r="N608" s="94">
        <v>6159.81</v>
      </c>
      <c r="O608" s="94">
        <v>1600.73</v>
      </c>
      <c r="P608" s="94">
        <v>3024.7</v>
      </c>
      <c r="Q608" s="94">
        <v>4504.75</v>
      </c>
    </row>
    <row r="609" spans="1:17" ht="11.25">
      <c r="A609" s="93" t="s">
        <v>920</v>
      </c>
      <c r="B609" s="93" t="s">
        <v>921</v>
      </c>
      <c r="C609" s="93" t="s">
        <v>922</v>
      </c>
      <c r="D609" s="93" t="s">
        <v>193</v>
      </c>
      <c r="E609" s="94">
        <v>25701.77</v>
      </c>
      <c r="F609" s="94">
        <v>27745.05</v>
      </c>
      <c r="G609" s="94">
        <v>31445.05</v>
      </c>
      <c r="H609" s="94">
        <v>36973.7</v>
      </c>
      <c r="I609" s="94">
        <v>43612.76</v>
      </c>
      <c r="J609" s="94">
        <v>12090.92</v>
      </c>
      <c r="K609" s="94">
        <v>16337.45</v>
      </c>
      <c r="L609" s="94">
        <v>19579.79</v>
      </c>
      <c r="M609" s="94">
        <v>21511.29</v>
      </c>
      <c r="N609" s="94">
        <v>22949.21</v>
      </c>
      <c r="O609" s="94">
        <v>24129.12</v>
      </c>
      <c r="P609" s="94">
        <v>25266.51</v>
      </c>
      <c r="Q609" s="94">
        <v>26625.83</v>
      </c>
    </row>
    <row r="610" spans="1:17" ht="11.25">
      <c r="A610" s="93" t="s">
        <v>920</v>
      </c>
      <c r="B610" s="93" t="s">
        <v>921</v>
      </c>
      <c r="C610" s="93" t="s">
        <v>922</v>
      </c>
      <c r="D610" s="93" t="s">
        <v>194</v>
      </c>
      <c r="E610" s="94">
        <v>24113.74</v>
      </c>
      <c r="F610" s="94">
        <v>34375.23</v>
      </c>
      <c r="G610" s="94">
        <v>53265.87</v>
      </c>
      <c r="H610" s="94">
        <v>87002.7</v>
      </c>
      <c r="I610" s="94">
        <v>130308.19</v>
      </c>
      <c r="J610" s="94">
        <v>81818.45</v>
      </c>
      <c r="K610" s="94">
        <v>112123.9</v>
      </c>
      <c r="L610" s="94">
        <v>133653.14</v>
      </c>
      <c r="M610" s="94">
        <v>148649.15</v>
      </c>
      <c r="N610" s="94">
        <v>160131.71</v>
      </c>
      <c r="O610" s="94">
        <v>169580.59</v>
      </c>
      <c r="P610" s="94">
        <v>18179.77</v>
      </c>
      <c r="Q610" s="94">
        <v>27014.72</v>
      </c>
    </row>
    <row r="611" spans="1:17" ht="11.25">
      <c r="A611" s="93" t="s">
        <v>920</v>
      </c>
      <c r="B611" s="93" t="s">
        <v>921</v>
      </c>
      <c r="C611" s="93" t="s">
        <v>922</v>
      </c>
      <c r="D611" s="93" t="s">
        <v>195</v>
      </c>
      <c r="E611" s="94">
        <v>57948.61</v>
      </c>
      <c r="F611" s="94">
        <v>63211.92</v>
      </c>
      <c r="G611" s="94">
        <v>74537.72</v>
      </c>
      <c r="H611" s="94">
        <v>91903.25</v>
      </c>
      <c r="I611" s="94">
        <v>112551.19</v>
      </c>
      <c r="J611" s="94">
        <v>37151.77</v>
      </c>
      <c r="K611" s="94">
        <v>48581.53</v>
      </c>
      <c r="L611" s="94">
        <v>58412.86</v>
      </c>
      <c r="M611" s="94">
        <v>63686.69</v>
      </c>
      <c r="N611" s="94">
        <v>67779.41</v>
      </c>
      <c r="O611" s="94">
        <v>71276.99</v>
      </c>
      <c r="P611" s="94">
        <v>74682.95</v>
      </c>
      <c r="Q611" s="94">
        <v>78635.79</v>
      </c>
    </row>
    <row r="612" spans="1:17" ht="11.25">
      <c r="A612" s="93" t="s">
        <v>920</v>
      </c>
      <c r="B612" s="93" t="s">
        <v>921</v>
      </c>
      <c r="C612" s="93" t="s">
        <v>922</v>
      </c>
      <c r="D612" s="93" t="s">
        <v>196</v>
      </c>
      <c r="E612" s="94">
        <v>86848.51</v>
      </c>
      <c r="F612" s="94">
        <v>92294.88</v>
      </c>
      <c r="G612" s="94">
        <v>103125.9</v>
      </c>
      <c r="H612" s="94">
        <v>121296.14</v>
      </c>
      <c r="I612" s="94">
        <v>144842.73</v>
      </c>
      <c r="J612" s="94">
        <v>42661.37</v>
      </c>
      <c r="K612" s="94">
        <v>57118.66</v>
      </c>
      <c r="L612" s="94">
        <v>67708.66</v>
      </c>
      <c r="M612" s="94">
        <v>74112.55</v>
      </c>
      <c r="N612" s="94">
        <v>79458.99</v>
      </c>
      <c r="O612" s="94">
        <v>83715.9</v>
      </c>
      <c r="P612" s="94">
        <v>87730.86</v>
      </c>
      <c r="Q612" s="94">
        <v>91896.69</v>
      </c>
    </row>
    <row r="613" spans="1:17" ht="11.25">
      <c r="A613" s="93" t="s">
        <v>920</v>
      </c>
      <c r="B613" s="93" t="s">
        <v>921</v>
      </c>
      <c r="C613" s="93" t="s">
        <v>922</v>
      </c>
      <c r="D613" s="93" t="s">
        <v>197</v>
      </c>
      <c r="E613" s="98" t="s">
        <v>941</v>
      </c>
      <c r="F613" s="98" t="s">
        <v>941</v>
      </c>
      <c r="G613" s="98" t="s">
        <v>941</v>
      </c>
      <c r="H613" s="94">
        <v>-0.48</v>
      </c>
      <c r="I613" s="94">
        <v>-0.48</v>
      </c>
      <c r="J613" s="94">
        <v>0</v>
      </c>
      <c r="K613" s="94">
        <v>0</v>
      </c>
      <c r="L613" s="94">
        <v>0</v>
      </c>
      <c r="M613" s="94">
        <v>0</v>
      </c>
      <c r="N613" s="94">
        <v>0</v>
      </c>
      <c r="O613" s="94">
        <v>0</v>
      </c>
      <c r="P613" s="94">
        <v>0</v>
      </c>
      <c r="Q613" s="94">
        <v>0</v>
      </c>
    </row>
    <row r="614" spans="1:17" ht="11.25">
      <c r="A614" s="93" t="s">
        <v>920</v>
      </c>
      <c r="B614" s="93" t="s">
        <v>921</v>
      </c>
      <c r="C614" s="93" t="s">
        <v>922</v>
      </c>
      <c r="D614" s="93" t="s">
        <v>198</v>
      </c>
      <c r="E614" s="94">
        <v>71335.82</v>
      </c>
      <c r="F614" s="94">
        <v>75985.7</v>
      </c>
      <c r="G614" s="94">
        <v>83221.42</v>
      </c>
      <c r="H614" s="94">
        <v>95281.77</v>
      </c>
      <c r="I614" s="94">
        <v>110672.71</v>
      </c>
      <c r="J614" s="94">
        <v>29916.64</v>
      </c>
      <c r="K614" s="94">
        <v>40880.36</v>
      </c>
      <c r="L614" s="94">
        <v>49238.03</v>
      </c>
      <c r="M614" s="94">
        <v>55343.07</v>
      </c>
      <c r="N614" s="94">
        <v>60055.44</v>
      </c>
      <c r="O614" s="94">
        <v>63950</v>
      </c>
      <c r="P614" s="94">
        <v>67685.05</v>
      </c>
      <c r="Q614" s="94">
        <v>71914.71</v>
      </c>
    </row>
    <row r="615" spans="1:17" ht="11.25">
      <c r="A615" s="93" t="s">
        <v>920</v>
      </c>
      <c r="B615" s="93" t="s">
        <v>921</v>
      </c>
      <c r="C615" s="93" t="s">
        <v>922</v>
      </c>
      <c r="D615" s="93" t="s">
        <v>199</v>
      </c>
      <c r="E615" s="94">
        <v>3973.37</v>
      </c>
      <c r="F615" s="94">
        <v>5464.39</v>
      </c>
      <c r="G615" s="94">
        <v>4430.74</v>
      </c>
      <c r="H615" s="94">
        <v>9896.06</v>
      </c>
      <c r="I615" s="94">
        <v>16983.27</v>
      </c>
      <c r="J615" s="94">
        <v>14516.69</v>
      </c>
      <c r="K615" s="94">
        <v>19956.59</v>
      </c>
      <c r="L615" s="94">
        <v>23811.01</v>
      </c>
      <c r="M615" s="94">
        <v>6481.75</v>
      </c>
      <c r="N615" s="94">
        <v>8435.46</v>
      </c>
      <c r="O615" s="94">
        <v>9942.33</v>
      </c>
      <c r="P615" s="94">
        <v>2871.83</v>
      </c>
      <c r="Q615" s="94">
        <v>4196.25</v>
      </c>
    </row>
    <row r="616" spans="1:17" ht="11.25">
      <c r="A616" s="93" t="s">
        <v>920</v>
      </c>
      <c r="B616" s="93" t="s">
        <v>921</v>
      </c>
      <c r="C616" s="93" t="s">
        <v>922</v>
      </c>
      <c r="D616" s="93" t="s">
        <v>200</v>
      </c>
      <c r="E616" s="94">
        <v>64888.89</v>
      </c>
      <c r="F616" s="94">
        <v>92298.79</v>
      </c>
      <c r="G616" s="94">
        <v>72749.93</v>
      </c>
      <c r="H616" s="94">
        <v>157346.93</v>
      </c>
      <c r="I616" s="94">
        <v>260869.9</v>
      </c>
      <c r="J616" s="94">
        <v>198563.36</v>
      </c>
      <c r="K616" s="94">
        <v>271191.71</v>
      </c>
      <c r="L616" s="94">
        <v>327319.58</v>
      </c>
      <c r="M616" s="94">
        <v>93821.12999999995</v>
      </c>
      <c r="N616" s="94">
        <v>123286.18</v>
      </c>
      <c r="O616" s="94">
        <v>146680.84</v>
      </c>
      <c r="P616" s="94">
        <v>45428.439999999944</v>
      </c>
      <c r="Q616" s="94">
        <v>67898.40999999995</v>
      </c>
    </row>
    <row r="617" spans="1:17" ht="11.25">
      <c r="A617" s="93" t="s">
        <v>920</v>
      </c>
      <c r="B617" s="93" t="s">
        <v>921</v>
      </c>
      <c r="C617" s="93" t="s">
        <v>922</v>
      </c>
      <c r="D617" s="93" t="s">
        <v>201</v>
      </c>
      <c r="E617" s="94">
        <v>23016.95</v>
      </c>
      <c r="F617" s="94">
        <v>24347.21</v>
      </c>
      <c r="G617" s="94">
        <v>26570.44</v>
      </c>
      <c r="H617" s="94">
        <v>30576.04</v>
      </c>
      <c r="I617" s="94">
        <v>36171.42</v>
      </c>
      <c r="J617" s="94">
        <v>10733.73</v>
      </c>
      <c r="K617" s="94">
        <v>14974.33</v>
      </c>
      <c r="L617" s="94">
        <v>17735.78</v>
      </c>
      <c r="M617" s="94">
        <v>19745.25</v>
      </c>
      <c r="N617" s="94">
        <v>21334.13</v>
      </c>
      <c r="O617" s="94">
        <v>22584.72</v>
      </c>
      <c r="P617" s="94">
        <v>23698.52</v>
      </c>
      <c r="Q617" s="94">
        <v>24876.57</v>
      </c>
    </row>
    <row r="618" spans="1:17" ht="11.25">
      <c r="A618" s="93" t="s">
        <v>920</v>
      </c>
      <c r="B618" s="93" t="s">
        <v>921</v>
      </c>
      <c r="C618" s="93" t="s">
        <v>922</v>
      </c>
      <c r="D618" s="93" t="s">
        <v>202</v>
      </c>
      <c r="E618" s="94">
        <v>97746.99</v>
      </c>
      <c r="F618" s="94">
        <v>134214.66</v>
      </c>
      <c r="G618" s="94">
        <v>99246.12</v>
      </c>
      <c r="H618" s="94">
        <v>191902.3</v>
      </c>
      <c r="I618" s="94">
        <v>304696.2</v>
      </c>
      <c r="J618" s="94">
        <v>221779.84</v>
      </c>
      <c r="K618" s="94">
        <v>310031.75</v>
      </c>
      <c r="L618" s="94">
        <v>375559.26</v>
      </c>
      <c r="M618" s="94">
        <v>115667.99</v>
      </c>
      <c r="N618" s="94">
        <v>157368.41</v>
      </c>
      <c r="O618" s="94">
        <v>189957.06</v>
      </c>
      <c r="P618" s="94">
        <v>63855.08</v>
      </c>
      <c r="Q618" s="94">
        <v>95452.52</v>
      </c>
    </row>
    <row r="619" spans="1:17" ht="11.25">
      <c r="A619" s="93" t="s">
        <v>920</v>
      </c>
      <c r="B619" s="93" t="s">
        <v>921</v>
      </c>
      <c r="C619" s="93" t="s">
        <v>922</v>
      </c>
      <c r="D619" s="93" t="s">
        <v>203</v>
      </c>
      <c r="E619" s="94">
        <v>30512.29</v>
      </c>
      <c r="F619" s="94">
        <v>44913.26</v>
      </c>
      <c r="G619" s="94">
        <v>37311.41</v>
      </c>
      <c r="H619" s="94">
        <v>66213.89</v>
      </c>
      <c r="I619" s="94">
        <v>102731.76</v>
      </c>
      <c r="J619" s="94">
        <v>68080.24</v>
      </c>
      <c r="K619" s="94">
        <v>91791.95</v>
      </c>
      <c r="L619" s="94">
        <v>114566.3</v>
      </c>
      <c r="M619" s="94">
        <v>36790.22</v>
      </c>
      <c r="N619" s="94">
        <v>48183.56</v>
      </c>
      <c r="O619" s="94">
        <v>58179.85</v>
      </c>
      <c r="P619" s="94">
        <v>20192.07</v>
      </c>
      <c r="Q619" s="94">
        <v>30852.66</v>
      </c>
    </row>
    <row r="620" spans="1:17" ht="11.25">
      <c r="A620" s="93" t="s">
        <v>920</v>
      </c>
      <c r="B620" s="93" t="s">
        <v>921</v>
      </c>
      <c r="C620" s="93" t="s">
        <v>922</v>
      </c>
      <c r="D620" s="93" t="s">
        <v>204</v>
      </c>
      <c r="E620" s="94">
        <v>750.5600000000005</v>
      </c>
      <c r="F620" s="94">
        <v>267.03000000000054</v>
      </c>
      <c r="G620" s="94">
        <v>754.2800000000005</v>
      </c>
      <c r="H620" s="94">
        <v>1775.42</v>
      </c>
      <c r="I620" s="94">
        <v>1514.68</v>
      </c>
      <c r="J620" s="94">
        <v>2959.25</v>
      </c>
      <c r="K620" s="94">
        <v>4119.85</v>
      </c>
      <c r="L620" s="94">
        <v>643.81</v>
      </c>
      <c r="M620" s="94">
        <v>1054.09</v>
      </c>
      <c r="N620" s="94">
        <v>1438.11</v>
      </c>
      <c r="O620" s="94">
        <v>305</v>
      </c>
      <c r="P620" s="94">
        <v>1525.7</v>
      </c>
      <c r="Q620" s="94">
        <v>2868.5</v>
      </c>
    </row>
    <row r="621" spans="1:17" ht="11.25">
      <c r="A621" s="93" t="s">
        <v>920</v>
      </c>
      <c r="B621" s="93" t="s">
        <v>921</v>
      </c>
      <c r="C621" s="93" t="s">
        <v>922</v>
      </c>
      <c r="D621" s="93" t="s">
        <v>205</v>
      </c>
      <c r="E621" s="94">
        <v>43274.57</v>
      </c>
      <c r="F621" s="94">
        <v>6222.21</v>
      </c>
      <c r="G621" s="94">
        <v>15750.38</v>
      </c>
      <c r="H621" s="94">
        <v>27204.25</v>
      </c>
      <c r="I621" s="94">
        <v>16524.06</v>
      </c>
      <c r="J621" s="94">
        <v>27619.49</v>
      </c>
      <c r="K621" s="94">
        <v>38729.12</v>
      </c>
      <c r="L621" s="94">
        <v>12390.85</v>
      </c>
      <c r="M621" s="94">
        <v>19165.77</v>
      </c>
      <c r="N621" s="94">
        <v>25363.56</v>
      </c>
      <c r="O621" s="94">
        <v>5241.47</v>
      </c>
      <c r="P621" s="94">
        <v>10084.79</v>
      </c>
      <c r="Q621" s="94">
        <v>14779.51</v>
      </c>
    </row>
    <row r="622" spans="1:17" ht="11.25">
      <c r="A622" s="93" t="s">
        <v>920</v>
      </c>
      <c r="B622" s="93" t="s">
        <v>921</v>
      </c>
      <c r="C622" s="93" t="s">
        <v>922</v>
      </c>
      <c r="D622" s="93" t="s">
        <v>206</v>
      </c>
      <c r="E622" s="94">
        <v>24628.68</v>
      </c>
      <c r="F622" s="94">
        <v>26239.66</v>
      </c>
      <c r="G622" s="94">
        <v>29075.4</v>
      </c>
      <c r="H622" s="94">
        <v>34159.16</v>
      </c>
      <c r="I622" s="94">
        <v>40650.73</v>
      </c>
      <c r="J622" s="94">
        <v>12790.56</v>
      </c>
      <c r="K622" s="94">
        <v>17054.11</v>
      </c>
      <c r="L622" s="94">
        <v>19903</v>
      </c>
      <c r="M622" s="94">
        <v>22396.52</v>
      </c>
      <c r="N622" s="94">
        <v>23989.29</v>
      </c>
      <c r="O622" s="94">
        <v>25381.96</v>
      </c>
      <c r="P622" s="94">
        <v>26470.33</v>
      </c>
      <c r="Q622" s="94">
        <v>24409.99</v>
      </c>
    </row>
    <row r="623" spans="1:17" ht="11.25">
      <c r="A623" s="93" t="s">
        <v>920</v>
      </c>
      <c r="B623" s="93" t="s">
        <v>921</v>
      </c>
      <c r="C623" s="93" t="s">
        <v>922</v>
      </c>
      <c r="D623" s="93" t="s">
        <v>207</v>
      </c>
      <c r="E623" s="94">
        <v>36113.74</v>
      </c>
      <c r="F623" s="94">
        <v>51970.76</v>
      </c>
      <c r="G623" s="94">
        <v>82948.12</v>
      </c>
      <c r="H623" s="94">
        <v>140844.95</v>
      </c>
      <c r="I623" s="94">
        <v>209588.34</v>
      </c>
      <c r="J623" s="94">
        <v>134817.63</v>
      </c>
      <c r="K623" s="94">
        <v>182794.5</v>
      </c>
      <c r="L623" s="94">
        <v>217080.34</v>
      </c>
      <c r="M623" s="94">
        <v>240463.9</v>
      </c>
      <c r="N623" s="94">
        <v>257542.72</v>
      </c>
      <c r="O623" s="94">
        <v>270582.71</v>
      </c>
      <c r="P623" s="94">
        <v>24914.79</v>
      </c>
      <c r="Q623" s="94">
        <v>36959.83</v>
      </c>
    </row>
    <row r="624" spans="1:17" ht="11.25">
      <c r="A624" s="93" t="s">
        <v>920</v>
      </c>
      <c r="B624" s="93" t="s">
        <v>921</v>
      </c>
      <c r="C624" s="93" t="s">
        <v>922</v>
      </c>
      <c r="D624" s="93" t="s">
        <v>208</v>
      </c>
      <c r="E624" s="94">
        <v>3556.14</v>
      </c>
      <c r="F624" s="94">
        <v>5187.5</v>
      </c>
      <c r="G624" s="94">
        <v>4780.34</v>
      </c>
      <c r="H624" s="94">
        <v>10254.78</v>
      </c>
      <c r="I624" s="94">
        <v>16804.45</v>
      </c>
      <c r="J624" s="94">
        <v>14295.86</v>
      </c>
      <c r="K624" s="94">
        <v>19996.73</v>
      </c>
      <c r="L624" s="94">
        <v>23961.48</v>
      </c>
      <c r="M624" s="94">
        <v>6518.98</v>
      </c>
      <c r="N624" s="94">
        <v>8547.8</v>
      </c>
      <c r="O624" s="94">
        <v>10024.57</v>
      </c>
      <c r="P624" s="94">
        <v>2650.19</v>
      </c>
      <c r="Q624" s="94">
        <v>3829.16</v>
      </c>
    </row>
    <row r="625" spans="1:17" ht="11.25">
      <c r="A625" s="93" t="s">
        <v>920</v>
      </c>
      <c r="B625" s="93" t="s">
        <v>921</v>
      </c>
      <c r="C625" s="93" t="s">
        <v>922</v>
      </c>
      <c r="D625" s="93" t="s">
        <v>209</v>
      </c>
      <c r="E625" s="94">
        <v>6817.61</v>
      </c>
      <c r="F625" s="94">
        <v>10051.22</v>
      </c>
      <c r="G625" s="94">
        <v>8389.09</v>
      </c>
      <c r="H625" s="94">
        <v>17512.62</v>
      </c>
      <c r="I625" s="94">
        <v>29663.82</v>
      </c>
      <c r="J625" s="94">
        <v>21824.13</v>
      </c>
      <c r="K625" s="94">
        <v>29618.43</v>
      </c>
      <c r="L625" s="94">
        <v>34950.38</v>
      </c>
      <c r="M625" s="94">
        <v>8709.97</v>
      </c>
      <c r="N625" s="94">
        <v>11742.73</v>
      </c>
      <c r="O625" s="94">
        <v>14366.08</v>
      </c>
      <c r="P625" s="94">
        <v>5153.4</v>
      </c>
      <c r="Q625" s="94">
        <v>7652.2</v>
      </c>
    </row>
    <row r="626" spans="1:17" ht="11.25">
      <c r="A626" s="93" t="s">
        <v>920</v>
      </c>
      <c r="B626" s="93" t="s">
        <v>921</v>
      </c>
      <c r="C626" s="93" t="s">
        <v>922</v>
      </c>
      <c r="D626" s="93" t="s">
        <v>210</v>
      </c>
      <c r="E626" s="94">
        <v>6307.97</v>
      </c>
      <c r="F626" s="94">
        <v>9256.95</v>
      </c>
      <c r="G626" s="94">
        <v>7995.44</v>
      </c>
      <c r="H626" s="94">
        <v>16171.09</v>
      </c>
      <c r="I626" s="94">
        <v>25882.37</v>
      </c>
      <c r="J626" s="94">
        <v>17849.78</v>
      </c>
      <c r="K626" s="94">
        <v>23973.47</v>
      </c>
      <c r="L626" s="94">
        <v>28783.5</v>
      </c>
      <c r="M626" s="94">
        <v>7192.58</v>
      </c>
      <c r="N626" s="94">
        <v>9618.23</v>
      </c>
      <c r="O626" s="94">
        <v>11539.71</v>
      </c>
      <c r="P626" s="94">
        <v>3831.89</v>
      </c>
      <c r="Q626" s="94">
        <v>5678.18</v>
      </c>
    </row>
    <row r="627" spans="1:17" ht="11.25">
      <c r="A627" s="93" t="s">
        <v>920</v>
      </c>
      <c r="B627" s="93" t="s">
        <v>921</v>
      </c>
      <c r="C627" s="93" t="s">
        <v>922</v>
      </c>
      <c r="D627" s="93" t="s">
        <v>211</v>
      </c>
      <c r="E627" s="94">
        <v>1767.74</v>
      </c>
      <c r="F627" s="94">
        <v>841.76</v>
      </c>
      <c r="G627" s="94">
        <v>2565.12</v>
      </c>
      <c r="H627" s="94">
        <v>5286.92</v>
      </c>
      <c r="I627" s="94">
        <v>3680.42</v>
      </c>
      <c r="J627" s="94">
        <v>6392.62</v>
      </c>
      <c r="K627" s="94">
        <v>8608.12</v>
      </c>
      <c r="L627" s="94">
        <v>1549.64</v>
      </c>
      <c r="M627" s="94">
        <v>2354.52</v>
      </c>
      <c r="N627" s="94">
        <v>3181.72</v>
      </c>
      <c r="O627" s="94">
        <v>608.6199999999994</v>
      </c>
      <c r="P627" s="94">
        <v>1203.62</v>
      </c>
      <c r="Q627" s="94">
        <v>1776.02</v>
      </c>
    </row>
    <row r="628" spans="1:17" ht="11.25">
      <c r="A628" s="93" t="s">
        <v>920</v>
      </c>
      <c r="B628" s="93" t="s">
        <v>921</v>
      </c>
      <c r="C628" s="93" t="s">
        <v>922</v>
      </c>
      <c r="D628" s="93" t="s">
        <v>212</v>
      </c>
      <c r="E628" s="94">
        <v>21795.39</v>
      </c>
      <c r="F628" s="94">
        <v>23477.01</v>
      </c>
      <c r="G628" s="94">
        <v>26573.43</v>
      </c>
      <c r="H628" s="94">
        <v>31146.96</v>
      </c>
      <c r="I628" s="94">
        <v>36705.47</v>
      </c>
      <c r="J628" s="94">
        <v>10655.67</v>
      </c>
      <c r="K628" s="94">
        <v>14522.22</v>
      </c>
      <c r="L628" s="94">
        <v>17766.31</v>
      </c>
      <c r="M628" s="94">
        <v>19653.92</v>
      </c>
      <c r="N628" s="94">
        <v>20566.26</v>
      </c>
      <c r="O628" s="94">
        <v>21772.92</v>
      </c>
      <c r="P628" s="94">
        <v>22601.09</v>
      </c>
      <c r="Q628" s="94">
        <v>23577.96</v>
      </c>
    </row>
    <row r="629" spans="1:17" ht="11.25">
      <c r="A629" s="93" t="s">
        <v>920</v>
      </c>
      <c r="B629" s="93" t="s">
        <v>921</v>
      </c>
      <c r="C629" s="93" t="s">
        <v>922</v>
      </c>
      <c r="D629" s="93" t="s">
        <v>213</v>
      </c>
      <c r="E629" s="94">
        <v>14268.21</v>
      </c>
      <c r="F629" s="94">
        <v>14975.63</v>
      </c>
      <c r="G629" s="94">
        <v>16460.2</v>
      </c>
      <c r="H629" s="94">
        <v>18770.08</v>
      </c>
      <c r="I629" s="94">
        <v>21961.07</v>
      </c>
      <c r="J629" s="94">
        <v>10789.25</v>
      </c>
      <c r="K629" s="94">
        <v>15860.84</v>
      </c>
      <c r="L629" s="94">
        <v>19854.31</v>
      </c>
      <c r="M629" s="94">
        <v>12239.36</v>
      </c>
      <c r="N629" s="94">
        <v>13303.08</v>
      </c>
      <c r="O629" s="94">
        <v>14051.56</v>
      </c>
      <c r="P629" s="94">
        <v>14675.06</v>
      </c>
      <c r="Q629" s="94">
        <v>15289.89</v>
      </c>
    </row>
    <row r="630" spans="1:17" ht="11.25">
      <c r="A630" s="93" t="s">
        <v>920</v>
      </c>
      <c r="B630" s="93" t="s">
        <v>921</v>
      </c>
      <c r="C630" s="93" t="s">
        <v>922</v>
      </c>
      <c r="D630" s="93" t="s">
        <v>214</v>
      </c>
      <c r="E630" s="94">
        <v>7961.03</v>
      </c>
      <c r="F630" s="94">
        <v>8495.12</v>
      </c>
      <c r="G630" s="94">
        <v>9657.57</v>
      </c>
      <c r="H630" s="94">
        <v>11336.22</v>
      </c>
      <c r="I630" s="94">
        <v>13643.3</v>
      </c>
      <c r="J630" s="94">
        <v>4079.31</v>
      </c>
      <c r="K630" s="94">
        <v>5422.84</v>
      </c>
      <c r="L630" s="94">
        <v>6280.7</v>
      </c>
      <c r="M630" s="94">
        <v>6990.89</v>
      </c>
      <c r="N630" s="94">
        <v>7513.18</v>
      </c>
      <c r="O630" s="94">
        <v>7884.07</v>
      </c>
      <c r="P630" s="94">
        <v>8241.94</v>
      </c>
      <c r="Q630" s="94">
        <v>8563.21</v>
      </c>
    </row>
    <row r="631" spans="1:17" ht="11.25">
      <c r="A631" s="93" t="s">
        <v>920</v>
      </c>
      <c r="B631" s="93" t="s">
        <v>921</v>
      </c>
      <c r="C631" s="93" t="s">
        <v>922</v>
      </c>
      <c r="D631" s="93" t="s">
        <v>215</v>
      </c>
      <c r="E631" s="94">
        <v>843.36</v>
      </c>
      <c r="F631" s="94">
        <v>1021.87</v>
      </c>
      <c r="G631" s="94">
        <v>1977.32</v>
      </c>
      <c r="H631" s="94">
        <v>3251.85</v>
      </c>
      <c r="I631" s="94">
        <v>3902.82</v>
      </c>
      <c r="J631" s="94">
        <v>3244.9</v>
      </c>
      <c r="K631" s="94">
        <v>2359.59</v>
      </c>
      <c r="L631" s="94">
        <v>2176.67</v>
      </c>
      <c r="M631" s="94">
        <v>1193.28</v>
      </c>
      <c r="N631" s="94">
        <v>997.18</v>
      </c>
      <c r="O631" s="94">
        <v>724.25</v>
      </c>
      <c r="P631" s="94">
        <v>612.35</v>
      </c>
      <c r="Q631" s="94">
        <v>899.8</v>
      </c>
    </row>
    <row r="632" spans="1:17" ht="11.25">
      <c r="A632" s="93" t="s">
        <v>920</v>
      </c>
      <c r="B632" s="93" t="s">
        <v>921</v>
      </c>
      <c r="C632" s="93" t="s">
        <v>922</v>
      </c>
      <c r="D632" s="93" t="s">
        <v>216</v>
      </c>
      <c r="E632" s="94">
        <v>315.82</v>
      </c>
      <c r="F632" s="94">
        <v>445.44</v>
      </c>
      <c r="G632" s="94">
        <v>395.48</v>
      </c>
      <c r="H632" s="94">
        <v>931.38</v>
      </c>
      <c r="I632" s="94">
        <v>1638.79</v>
      </c>
      <c r="J632" s="94">
        <v>1410.5</v>
      </c>
      <c r="K632" s="94">
        <v>1848.03</v>
      </c>
      <c r="L632" s="94">
        <v>2154.37</v>
      </c>
      <c r="M632" s="94">
        <v>501.87</v>
      </c>
      <c r="N632" s="94">
        <v>654.02</v>
      </c>
      <c r="O632" s="94">
        <v>767.97</v>
      </c>
      <c r="P632" s="94">
        <v>219.59</v>
      </c>
      <c r="Q632" s="94">
        <v>325</v>
      </c>
    </row>
    <row r="633" spans="1:17" ht="11.25">
      <c r="A633" s="93" t="s">
        <v>920</v>
      </c>
      <c r="B633" s="93" t="s">
        <v>921</v>
      </c>
      <c r="C633" s="93" t="s">
        <v>922</v>
      </c>
      <c r="D633" s="93" t="s">
        <v>217</v>
      </c>
      <c r="E633" s="94">
        <v>1478.77</v>
      </c>
      <c r="F633" s="94">
        <v>1660.7</v>
      </c>
      <c r="G633" s="94">
        <v>2111.34</v>
      </c>
      <c r="H633" s="94">
        <v>2898.29</v>
      </c>
      <c r="I633" s="94">
        <v>3848.79</v>
      </c>
      <c r="J633" s="94">
        <v>1897.85</v>
      </c>
      <c r="K633" s="94">
        <v>2640.1</v>
      </c>
      <c r="L633" s="94">
        <v>3153.82</v>
      </c>
      <c r="M633" s="94">
        <v>3557.39</v>
      </c>
      <c r="N633" s="94">
        <v>3786.3</v>
      </c>
      <c r="O633" s="94">
        <v>3932.56</v>
      </c>
      <c r="P633" s="94">
        <v>4061.63</v>
      </c>
      <c r="Q633" s="94">
        <v>4192.41</v>
      </c>
    </row>
    <row r="634" spans="1:17" ht="11.25">
      <c r="A634" s="93" t="s">
        <v>920</v>
      </c>
      <c r="B634" s="93" t="s">
        <v>921</v>
      </c>
      <c r="C634" s="93" t="s">
        <v>922</v>
      </c>
      <c r="D634" s="93" t="s">
        <v>218</v>
      </c>
      <c r="E634" s="94">
        <v>4696.7</v>
      </c>
      <c r="F634" s="94">
        <v>4919.21</v>
      </c>
      <c r="G634" s="94">
        <v>5403.42</v>
      </c>
      <c r="H634" s="94">
        <v>6276.72</v>
      </c>
      <c r="I634" s="94">
        <v>7421.62</v>
      </c>
      <c r="J634" s="94">
        <v>2208.13</v>
      </c>
      <c r="K634" s="94">
        <v>3028.01</v>
      </c>
      <c r="L634" s="94">
        <v>3607.84</v>
      </c>
      <c r="M634" s="94">
        <v>4065.76</v>
      </c>
      <c r="N634" s="94">
        <v>4342.86</v>
      </c>
      <c r="O634" s="94">
        <v>4541.5</v>
      </c>
      <c r="P634" s="94">
        <v>4700.82</v>
      </c>
      <c r="Q634" s="94">
        <v>4852.47</v>
      </c>
    </row>
    <row r="635" spans="1:17" ht="11.25">
      <c r="A635" s="93" t="s">
        <v>920</v>
      </c>
      <c r="B635" s="93" t="s">
        <v>921</v>
      </c>
      <c r="C635" s="93" t="s">
        <v>922</v>
      </c>
      <c r="D635" s="93" t="s">
        <v>219</v>
      </c>
      <c r="E635" s="94">
        <v>13509.39</v>
      </c>
      <c r="F635" s="94">
        <v>14459.59</v>
      </c>
      <c r="G635" s="94">
        <v>15983.85</v>
      </c>
      <c r="H635" s="94">
        <v>18264.26</v>
      </c>
      <c r="I635" s="94">
        <v>21092.71</v>
      </c>
      <c r="J635" s="94">
        <v>5258.73</v>
      </c>
      <c r="K635" s="94">
        <v>7339.23</v>
      </c>
      <c r="L635" s="94">
        <v>8975.54</v>
      </c>
      <c r="M635" s="94">
        <v>10079.21</v>
      </c>
      <c r="N635" s="94">
        <v>10992.14</v>
      </c>
      <c r="O635" s="94">
        <v>11757.39</v>
      </c>
      <c r="P635" s="94">
        <v>13193.91</v>
      </c>
      <c r="Q635" s="94">
        <v>14028.49</v>
      </c>
    </row>
    <row r="636" spans="1:17" ht="11.25">
      <c r="A636" s="93" t="s">
        <v>920</v>
      </c>
      <c r="B636" s="93" t="s">
        <v>921</v>
      </c>
      <c r="C636" s="93" t="s">
        <v>922</v>
      </c>
      <c r="D636" s="93" t="s">
        <v>220</v>
      </c>
      <c r="E636" s="94">
        <v>4966.83</v>
      </c>
      <c r="F636" s="94">
        <v>7003.4</v>
      </c>
      <c r="G636" s="94">
        <v>4812.28</v>
      </c>
      <c r="H636" s="94">
        <v>8095.77</v>
      </c>
      <c r="I636" s="94">
        <v>11812.47</v>
      </c>
      <c r="J636" s="94">
        <v>5974.81</v>
      </c>
      <c r="K636" s="94">
        <v>8474.85</v>
      </c>
      <c r="L636" s="94">
        <v>11764.5</v>
      </c>
      <c r="M636" s="94">
        <v>5129.36</v>
      </c>
      <c r="N636" s="94">
        <v>6784.96</v>
      </c>
      <c r="O636" s="94">
        <v>8216.82</v>
      </c>
      <c r="P636" s="94">
        <v>3083.38</v>
      </c>
      <c r="Q636" s="94">
        <v>4780.98</v>
      </c>
    </row>
    <row r="637" spans="1:17" ht="11.25">
      <c r="A637" s="93" t="s">
        <v>920</v>
      </c>
      <c r="B637" s="93" t="s">
        <v>921</v>
      </c>
      <c r="C637" s="93" t="s">
        <v>922</v>
      </c>
      <c r="D637" s="93" t="s">
        <v>221</v>
      </c>
      <c r="E637" s="94">
        <v>65095.11</v>
      </c>
      <c r="F637" s="94">
        <v>69140.38</v>
      </c>
      <c r="G637" s="94">
        <v>76198.23</v>
      </c>
      <c r="H637" s="94">
        <v>87904.35</v>
      </c>
      <c r="I637" s="94">
        <v>102580.79</v>
      </c>
      <c r="J637" s="94">
        <v>26448.19</v>
      </c>
      <c r="K637" s="94">
        <v>38324.22</v>
      </c>
      <c r="L637" s="94">
        <v>47105.6</v>
      </c>
      <c r="M637" s="94">
        <v>53837.94</v>
      </c>
      <c r="N637" s="94">
        <v>59033.67</v>
      </c>
      <c r="O637" s="94">
        <v>63056.35</v>
      </c>
      <c r="P637" s="94">
        <v>66367</v>
      </c>
      <c r="Q637" s="94">
        <v>69514.12</v>
      </c>
    </row>
    <row r="638" spans="1:17" ht="11.25">
      <c r="A638" s="93" t="s">
        <v>920</v>
      </c>
      <c r="B638" s="93" t="s">
        <v>921</v>
      </c>
      <c r="C638" s="93" t="s">
        <v>922</v>
      </c>
      <c r="D638" s="93" t="s">
        <v>222</v>
      </c>
      <c r="E638" s="94">
        <v>3691.05</v>
      </c>
      <c r="F638" s="94">
        <v>3932.23</v>
      </c>
      <c r="G638" s="94">
        <v>4310.25</v>
      </c>
      <c r="H638" s="94">
        <v>4940.51</v>
      </c>
      <c r="I638" s="94">
        <v>5729.47</v>
      </c>
      <c r="J638" s="94">
        <v>1522.29</v>
      </c>
      <c r="K638" s="94">
        <v>2104.19</v>
      </c>
      <c r="L638" s="94">
        <v>2598.26</v>
      </c>
      <c r="M638" s="94">
        <v>2960.44</v>
      </c>
      <c r="N638" s="94">
        <v>3285.91</v>
      </c>
      <c r="O638" s="94">
        <v>3552.11</v>
      </c>
      <c r="P638" s="94">
        <v>3782.82</v>
      </c>
      <c r="Q638" s="94">
        <v>4009.01</v>
      </c>
    </row>
    <row r="639" spans="1:17" ht="11.25">
      <c r="A639" s="93" t="s">
        <v>920</v>
      </c>
      <c r="B639" s="93" t="s">
        <v>921</v>
      </c>
      <c r="C639" s="93" t="s">
        <v>922</v>
      </c>
      <c r="D639" s="93" t="s">
        <v>223</v>
      </c>
      <c r="E639" s="94">
        <v>736.53</v>
      </c>
      <c r="F639" s="94">
        <v>769.38</v>
      </c>
      <c r="G639" s="94">
        <v>834.49</v>
      </c>
      <c r="H639" s="94">
        <v>952.61</v>
      </c>
      <c r="I639" s="94">
        <v>1109.84</v>
      </c>
      <c r="J639" s="94">
        <v>330.52</v>
      </c>
      <c r="K639" s="94">
        <v>452.68</v>
      </c>
      <c r="L639" s="94">
        <v>523.91</v>
      </c>
      <c r="M639" s="94">
        <v>579.51</v>
      </c>
      <c r="N639" s="94">
        <v>627.37</v>
      </c>
      <c r="O639" s="94">
        <v>651.62</v>
      </c>
      <c r="P639" s="94">
        <v>678.03</v>
      </c>
      <c r="Q639" s="94">
        <v>705.65</v>
      </c>
    </row>
    <row r="640" spans="1:17" ht="11.25">
      <c r="A640" s="93" t="s">
        <v>920</v>
      </c>
      <c r="B640" s="93" t="s">
        <v>921</v>
      </c>
      <c r="C640" s="93" t="s">
        <v>922</v>
      </c>
      <c r="D640" s="93" t="s">
        <v>224</v>
      </c>
      <c r="E640" s="94">
        <v>4915.78</v>
      </c>
      <c r="F640" s="94">
        <v>5261.64</v>
      </c>
      <c r="G640" s="94">
        <v>5937.29</v>
      </c>
      <c r="H640" s="94">
        <v>6992.07</v>
      </c>
      <c r="I640" s="94">
        <v>8238.99</v>
      </c>
      <c r="J640" s="94">
        <v>2233.56</v>
      </c>
      <c r="K640" s="94">
        <v>3023.1</v>
      </c>
      <c r="L640" s="94">
        <v>3621.06</v>
      </c>
      <c r="M640" s="94">
        <v>3996.66</v>
      </c>
      <c r="N640" s="94">
        <v>4250.03</v>
      </c>
      <c r="O640" s="94">
        <v>4454.74</v>
      </c>
      <c r="P640" s="94">
        <v>4635.95</v>
      </c>
      <c r="Q640" s="94">
        <v>4854.22</v>
      </c>
    </row>
    <row r="641" spans="1:17" ht="11.25">
      <c r="A641" s="93" t="s">
        <v>920</v>
      </c>
      <c r="B641" s="93" t="s">
        <v>921</v>
      </c>
      <c r="C641" s="93" t="s">
        <v>922</v>
      </c>
      <c r="D641" s="93" t="s">
        <v>225</v>
      </c>
      <c r="E641" s="94">
        <v>441.62</v>
      </c>
      <c r="F641" s="94">
        <v>461.76</v>
      </c>
      <c r="G641" s="94">
        <v>512.97</v>
      </c>
      <c r="H641" s="94">
        <v>597.16</v>
      </c>
      <c r="I641" s="94">
        <v>699.94</v>
      </c>
      <c r="J641" s="94">
        <v>220.57</v>
      </c>
      <c r="K641" s="94">
        <v>298.65</v>
      </c>
      <c r="L641" s="94">
        <v>355.83</v>
      </c>
      <c r="M641" s="94">
        <v>394.55</v>
      </c>
      <c r="N641" s="94">
        <v>418.79</v>
      </c>
      <c r="O641" s="94">
        <v>435.57</v>
      </c>
      <c r="P641" s="94">
        <v>450.13</v>
      </c>
      <c r="Q641" s="94">
        <v>464.29</v>
      </c>
    </row>
    <row r="642" spans="1:17" ht="11.25">
      <c r="A642" s="93" t="s">
        <v>920</v>
      </c>
      <c r="B642" s="93" t="s">
        <v>921</v>
      </c>
      <c r="C642" s="93" t="s">
        <v>922</v>
      </c>
      <c r="D642" s="93" t="s">
        <v>226</v>
      </c>
      <c r="E642" s="98" t="s">
        <v>941</v>
      </c>
      <c r="F642" s="94">
        <v>547.05</v>
      </c>
      <c r="G642" s="94">
        <v>3606.47</v>
      </c>
      <c r="H642" s="94">
        <v>8486.41</v>
      </c>
      <c r="I642" s="94">
        <v>14118.46</v>
      </c>
      <c r="J642" s="94">
        <v>12313.89</v>
      </c>
      <c r="K642" s="94">
        <v>16638.36</v>
      </c>
      <c r="L642" s="94">
        <v>20719.32</v>
      </c>
      <c r="M642" s="94">
        <v>23634.74</v>
      </c>
      <c r="N642" s="94">
        <v>26566.62</v>
      </c>
      <c r="O642" s="94">
        <v>29183.43</v>
      </c>
      <c r="P642" s="94">
        <v>31342.65</v>
      </c>
      <c r="Q642" s="94">
        <v>33376.7</v>
      </c>
    </row>
    <row r="643" spans="1:17" ht="11.25">
      <c r="A643" s="93" t="s">
        <v>920</v>
      </c>
      <c r="B643" s="93" t="s">
        <v>921</v>
      </c>
      <c r="C643" s="93" t="s">
        <v>922</v>
      </c>
      <c r="D643" s="93" t="s">
        <v>227</v>
      </c>
      <c r="E643" s="94">
        <v>4626.07</v>
      </c>
      <c r="F643" s="94">
        <v>6819.17</v>
      </c>
      <c r="G643" s="94">
        <v>10474.82</v>
      </c>
      <c r="H643" s="94">
        <v>15897.75</v>
      </c>
      <c r="I643" s="94">
        <v>21918.87</v>
      </c>
      <c r="J643" s="94">
        <v>10302.48</v>
      </c>
      <c r="K643" s="94">
        <v>15332.44</v>
      </c>
      <c r="L643" s="94">
        <v>18840.91</v>
      </c>
      <c r="M643" s="94">
        <v>21514.72</v>
      </c>
      <c r="N643" s="94">
        <v>23676.4</v>
      </c>
      <c r="O643" s="94">
        <v>25392.09</v>
      </c>
      <c r="P643" s="94">
        <v>27178.96</v>
      </c>
      <c r="Q643" s="94">
        <v>29092.23</v>
      </c>
    </row>
    <row r="644" spans="1:17" ht="11.25">
      <c r="A644" s="93" t="s">
        <v>920</v>
      </c>
      <c r="B644" s="93" t="s">
        <v>921</v>
      </c>
      <c r="C644" s="93" t="s">
        <v>922</v>
      </c>
      <c r="D644" s="93" t="s">
        <v>228</v>
      </c>
      <c r="E644" s="94">
        <v>6801.08</v>
      </c>
      <c r="F644" s="94">
        <v>7268.33</v>
      </c>
      <c r="G644" s="94">
        <v>8077.76</v>
      </c>
      <c r="H644" s="94">
        <v>9337.3</v>
      </c>
      <c r="I644" s="94">
        <v>10757.17</v>
      </c>
      <c r="J644" s="94">
        <v>2663.61</v>
      </c>
      <c r="K644" s="94">
        <v>3637.07</v>
      </c>
      <c r="L644" s="94">
        <v>4466.04</v>
      </c>
      <c r="M644" s="94">
        <v>5107.54</v>
      </c>
      <c r="N644" s="94">
        <v>5578.59</v>
      </c>
      <c r="O644" s="94">
        <v>5940.76</v>
      </c>
      <c r="P644" s="94">
        <v>6224.93</v>
      </c>
      <c r="Q644" s="94">
        <v>6548.55</v>
      </c>
    </row>
    <row r="645" spans="1:17" ht="11.25">
      <c r="A645" s="93" t="s">
        <v>920</v>
      </c>
      <c r="B645" s="93" t="s">
        <v>921</v>
      </c>
      <c r="C645" s="93" t="s">
        <v>922</v>
      </c>
      <c r="D645" s="93" t="s">
        <v>229</v>
      </c>
      <c r="E645" s="94">
        <v>10820.41</v>
      </c>
      <c r="F645" s="94">
        <v>15648.34</v>
      </c>
      <c r="G645" s="94">
        <v>20404.03</v>
      </c>
      <c r="H645" s="94">
        <v>27785.52</v>
      </c>
      <c r="I645" s="94">
        <v>38493</v>
      </c>
      <c r="J645" s="94">
        <v>20858.62</v>
      </c>
      <c r="K645" s="94">
        <v>29465.7</v>
      </c>
      <c r="L645" s="94">
        <v>37364.67</v>
      </c>
      <c r="M645" s="94">
        <v>43049.54</v>
      </c>
      <c r="N645" s="94">
        <v>48507.17</v>
      </c>
      <c r="O645" s="94">
        <v>53047.94</v>
      </c>
      <c r="P645" s="94">
        <v>57499.59</v>
      </c>
      <c r="Q645" s="94">
        <v>61970.42</v>
      </c>
    </row>
    <row r="646" spans="1:17" ht="11.25">
      <c r="A646" s="93" t="s">
        <v>920</v>
      </c>
      <c r="B646" s="93" t="s">
        <v>921</v>
      </c>
      <c r="C646" s="93" t="s">
        <v>922</v>
      </c>
      <c r="D646" s="93" t="s">
        <v>230</v>
      </c>
      <c r="E646" s="94">
        <v>16726.85</v>
      </c>
      <c r="F646" s="94">
        <v>19859.73</v>
      </c>
      <c r="G646" s="94">
        <v>25976.27</v>
      </c>
      <c r="H646" s="94">
        <v>34793.3</v>
      </c>
      <c r="I646" s="94">
        <v>45210.21</v>
      </c>
      <c r="J646" s="94">
        <v>19078.08</v>
      </c>
      <c r="K646" s="94">
        <v>25932.28</v>
      </c>
      <c r="L646" s="94">
        <v>31251.91</v>
      </c>
      <c r="M646" s="94">
        <v>34764.46</v>
      </c>
      <c r="N646" s="94">
        <v>37480.63</v>
      </c>
      <c r="O646" s="94">
        <v>39662</v>
      </c>
      <c r="P646" s="94">
        <v>41826.98</v>
      </c>
      <c r="Q646" s="94">
        <v>44230.53</v>
      </c>
    </row>
    <row r="647" spans="1:17" ht="11.25">
      <c r="A647" s="93" t="s">
        <v>920</v>
      </c>
      <c r="B647" s="93" t="s">
        <v>921</v>
      </c>
      <c r="C647" s="93" t="s">
        <v>922</v>
      </c>
      <c r="D647" s="93" t="s">
        <v>231</v>
      </c>
      <c r="E647" s="94">
        <v>51370.19</v>
      </c>
      <c r="F647" s="94">
        <v>54034.48</v>
      </c>
      <c r="G647" s="94">
        <v>59253.61</v>
      </c>
      <c r="H647" s="94">
        <v>68654.2</v>
      </c>
      <c r="I647" s="94">
        <v>80822.22</v>
      </c>
      <c r="J647" s="94">
        <v>25097.01</v>
      </c>
      <c r="K647" s="94">
        <v>34418.26</v>
      </c>
      <c r="L647" s="94">
        <v>40771.99</v>
      </c>
      <c r="M647" s="94">
        <v>45517.12</v>
      </c>
      <c r="N647" s="94">
        <v>49031.79</v>
      </c>
      <c r="O647" s="94">
        <v>51725.3</v>
      </c>
      <c r="P647" s="94">
        <v>54024.87</v>
      </c>
      <c r="Q647" s="94">
        <v>56390.19</v>
      </c>
    </row>
    <row r="648" spans="1:17" ht="11.25">
      <c r="A648" s="93" t="s">
        <v>920</v>
      </c>
      <c r="B648" s="93" t="s">
        <v>921</v>
      </c>
      <c r="C648" s="93" t="s">
        <v>922</v>
      </c>
      <c r="D648" s="93" t="s">
        <v>232</v>
      </c>
      <c r="E648" s="94">
        <v>13646.63</v>
      </c>
      <c r="F648" s="94">
        <v>14640.69</v>
      </c>
      <c r="G648" s="94">
        <v>16544.96</v>
      </c>
      <c r="H648" s="94">
        <v>19979.95</v>
      </c>
      <c r="I648" s="94">
        <v>23940.79</v>
      </c>
      <c r="J648" s="94">
        <v>7621.24</v>
      </c>
      <c r="K648" s="94">
        <v>10240.91</v>
      </c>
      <c r="L648" s="94">
        <v>12268.01</v>
      </c>
      <c r="M648" s="94">
        <v>13455.79</v>
      </c>
      <c r="N648" s="94">
        <v>14457.72</v>
      </c>
      <c r="O648" s="94">
        <v>15155.9</v>
      </c>
      <c r="P648" s="94">
        <v>15843.52</v>
      </c>
      <c r="Q648" s="94">
        <v>16549.19</v>
      </c>
    </row>
    <row r="649" spans="1:17" ht="11.25">
      <c r="A649" s="93" t="s">
        <v>920</v>
      </c>
      <c r="B649" s="93" t="s">
        <v>921</v>
      </c>
      <c r="C649" s="93" t="s">
        <v>922</v>
      </c>
      <c r="D649" s="93" t="s">
        <v>233</v>
      </c>
      <c r="E649" s="94">
        <v>89496.49</v>
      </c>
      <c r="F649" s="94">
        <v>95294.03</v>
      </c>
      <c r="G649" s="94">
        <v>107939.34</v>
      </c>
      <c r="H649" s="94">
        <v>131257.96</v>
      </c>
      <c r="I649" s="94">
        <v>159459.55</v>
      </c>
      <c r="J649" s="94">
        <v>50759.81</v>
      </c>
      <c r="K649" s="94">
        <v>67131.08</v>
      </c>
      <c r="L649" s="94">
        <v>79647.62</v>
      </c>
      <c r="M649" s="94">
        <v>86981.45</v>
      </c>
      <c r="N649" s="94">
        <v>92935.82</v>
      </c>
      <c r="O649" s="94">
        <v>97309.43</v>
      </c>
      <c r="P649" s="94">
        <v>101569.59</v>
      </c>
      <c r="Q649" s="94">
        <v>106145.89</v>
      </c>
    </row>
    <row r="650" spans="1:17" ht="11.25">
      <c r="A650" s="93" t="s">
        <v>920</v>
      </c>
      <c r="B650" s="93" t="s">
        <v>921</v>
      </c>
      <c r="C650" s="93" t="s">
        <v>922</v>
      </c>
      <c r="D650" s="93" t="s">
        <v>234</v>
      </c>
      <c r="E650" s="94">
        <v>9989.64</v>
      </c>
      <c r="F650" s="94">
        <v>10496.4</v>
      </c>
      <c r="G650" s="94">
        <v>11661.32</v>
      </c>
      <c r="H650" s="94">
        <v>14089</v>
      </c>
      <c r="I650" s="94">
        <v>17179.62</v>
      </c>
      <c r="J650" s="94">
        <v>5592.17</v>
      </c>
      <c r="K650" s="94">
        <v>7414.55</v>
      </c>
      <c r="L650" s="94">
        <v>8648.68</v>
      </c>
      <c r="M650" s="94">
        <v>9550.93</v>
      </c>
      <c r="N650" s="94">
        <v>10046.08</v>
      </c>
      <c r="O650" s="94">
        <v>10391.78</v>
      </c>
      <c r="P650" s="94">
        <v>10662.27</v>
      </c>
      <c r="Q650" s="94">
        <v>10966.97</v>
      </c>
    </row>
    <row r="651" spans="1:17" ht="11.25">
      <c r="A651" s="93" t="s">
        <v>920</v>
      </c>
      <c r="B651" s="93" t="s">
        <v>921</v>
      </c>
      <c r="C651" s="93" t="s">
        <v>922</v>
      </c>
      <c r="D651" s="93" t="s">
        <v>235</v>
      </c>
      <c r="E651" s="94">
        <v>330.25</v>
      </c>
      <c r="F651" s="94">
        <v>542.91</v>
      </c>
      <c r="G651" s="94">
        <v>1083.43</v>
      </c>
      <c r="H651" s="94">
        <v>1756.24</v>
      </c>
      <c r="I651" s="94">
        <v>2669.24</v>
      </c>
      <c r="J651" s="94">
        <v>1707.69</v>
      </c>
      <c r="K651" s="94">
        <v>2181.93</v>
      </c>
      <c r="L651" s="94">
        <v>2587.98</v>
      </c>
      <c r="M651" s="94">
        <v>2807.5</v>
      </c>
      <c r="N651" s="94">
        <v>2954.21</v>
      </c>
      <c r="O651" s="94">
        <v>3057.59</v>
      </c>
      <c r="P651" s="94">
        <v>208.98</v>
      </c>
      <c r="Q651" s="94">
        <v>329.91</v>
      </c>
    </row>
    <row r="652" spans="1:17" ht="11.25">
      <c r="A652" s="93" t="s">
        <v>920</v>
      </c>
      <c r="B652" s="93" t="s">
        <v>921</v>
      </c>
      <c r="C652" s="93" t="s">
        <v>922</v>
      </c>
      <c r="D652" s="93" t="s">
        <v>236</v>
      </c>
      <c r="E652" s="94">
        <v>102766.22</v>
      </c>
      <c r="F652" s="94">
        <v>109112.4</v>
      </c>
      <c r="G652" s="94">
        <v>122973.98</v>
      </c>
      <c r="H652" s="94">
        <v>145178.28</v>
      </c>
      <c r="I652" s="94">
        <v>172007.11</v>
      </c>
      <c r="J652" s="94">
        <v>51903</v>
      </c>
      <c r="K652" s="94">
        <v>69739.57</v>
      </c>
      <c r="L652" s="94">
        <v>82897.5</v>
      </c>
      <c r="M652" s="94">
        <v>91396.52</v>
      </c>
      <c r="N652" s="94">
        <v>97906.32</v>
      </c>
      <c r="O652" s="94">
        <v>103025.68</v>
      </c>
      <c r="P652" s="94">
        <v>107757.27</v>
      </c>
      <c r="Q652" s="94">
        <v>112031.39</v>
      </c>
    </row>
    <row r="653" spans="1:17" ht="11.25">
      <c r="A653" s="93" t="s">
        <v>920</v>
      </c>
      <c r="B653" s="93" t="s">
        <v>921</v>
      </c>
      <c r="C653" s="93" t="s">
        <v>922</v>
      </c>
      <c r="D653" s="93" t="s">
        <v>237</v>
      </c>
      <c r="E653" s="94">
        <v>129.24</v>
      </c>
      <c r="F653" s="94">
        <v>137.51</v>
      </c>
      <c r="G653" s="94">
        <v>153.62</v>
      </c>
      <c r="H653" s="94">
        <v>184.61</v>
      </c>
      <c r="I653" s="94">
        <v>219.44</v>
      </c>
      <c r="J653" s="94">
        <v>64.55</v>
      </c>
      <c r="K653" s="94">
        <v>85.07</v>
      </c>
      <c r="L653" s="94">
        <v>101.66</v>
      </c>
      <c r="M653" s="94">
        <v>113.82</v>
      </c>
      <c r="N653" s="94">
        <v>122</v>
      </c>
      <c r="O653" s="94">
        <v>128.69</v>
      </c>
      <c r="P653" s="94">
        <v>135.74</v>
      </c>
      <c r="Q653" s="94">
        <v>142.04</v>
      </c>
    </row>
    <row r="654" spans="1:17" ht="11.25">
      <c r="A654" s="93" t="s">
        <v>920</v>
      </c>
      <c r="B654" s="93" t="s">
        <v>921</v>
      </c>
      <c r="C654" s="93" t="s">
        <v>922</v>
      </c>
      <c r="D654" s="93" t="s">
        <v>238</v>
      </c>
      <c r="E654" s="94">
        <v>204.63</v>
      </c>
      <c r="F654" s="94">
        <v>245.36</v>
      </c>
      <c r="G654" s="94">
        <v>785.98</v>
      </c>
      <c r="H654" s="94">
        <v>1335.35</v>
      </c>
      <c r="I654" s="94">
        <v>1597.83</v>
      </c>
      <c r="J654" s="94">
        <v>1605.12</v>
      </c>
      <c r="K654" s="94">
        <v>1259.88</v>
      </c>
      <c r="L654" s="94">
        <v>719.66</v>
      </c>
      <c r="M654" s="94">
        <v>545.64</v>
      </c>
      <c r="N654" s="94">
        <v>270.66</v>
      </c>
      <c r="O654" s="94">
        <v>222.17</v>
      </c>
      <c r="P654" s="94">
        <v>173.8</v>
      </c>
      <c r="Q654" s="94">
        <v>176.84</v>
      </c>
    </row>
    <row r="655" spans="1:17" ht="11.25">
      <c r="A655" s="93" t="s">
        <v>920</v>
      </c>
      <c r="B655" s="93" t="s">
        <v>921</v>
      </c>
      <c r="C655" s="93" t="s">
        <v>922</v>
      </c>
      <c r="D655" s="93" t="s">
        <v>239</v>
      </c>
      <c r="E655" s="98" t="s">
        <v>941</v>
      </c>
      <c r="F655" s="98" t="s">
        <v>941</v>
      </c>
      <c r="G655" s="94">
        <v>-1</v>
      </c>
      <c r="H655" s="94">
        <v>-1</v>
      </c>
      <c r="I655" s="94">
        <v>-1</v>
      </c>
      <c r="J655" s="94">
        <v>0</v>
      </c>
      <c r="K655" s="94">
        <v>0</v>
      </c>
      <c r="L655" s="94">
        <v>0</v>
      </c>
      <c r="M655" s="94">
        <v>0</v>
      </c>
      <c r="N655" s="94">
        <v>0</v>
      </c>
      <c r="O655" s="94">
        <v>0</v>
      </c>
      <c r="P655" s="94">
        <v>0</v>
      </c>
      <c r="Q655" s="94">
        <v>0</v>
      </c>
    </row>
    <row r="656" spans="1:17" ht="11.25">
      <c r="A656" s="93" t="s">
        <v>920</v>
      </c>
      <c r="B656" s="93" t="s">
        <v>921</v>
      </c>
      <c r="C656" s="93" t="s">
        <v>922</v>
      </c>
      <c r="D656" s="93" t="s">
        <v>240</v>
      </c>
      <c r="E656" s="94">
        <v>7139.71</v>
      </c>
      <c r="F656" s="94">
        <v>7354.42</v>
      </c>
      <c r="G656" s="94">
        <v>7904.73</v>
      </c>
      <c r="H656" s="94">
        <v>8931.39</v>
      </c>
      <c r="I656" s="94">
        <v>10567.71</v>
      </c>
      <c r="J656" s="94">
        <v>3060.9</v>
      </c>
      <c r="K656" s="94">
        <v>4214.81</v>
      </c>
      <c r="L656" s="94">
        <v>5024.73</v>
      </c>
      <c r="M656" s="94">
        <v>5593.63</v>
      </c>
      <c r="N656" s="94">
        <v>6006.14</v>
      </c>
      <c r="O656" s="94">
        <v>6239.37</v>
      </c>
      <c r="P656" s="94">
        <v>6467.83</v>
      </c>
      <c r="Q656" s="94">
        <v>6699.56</v>
      </c>
    </row>
    <row r="657" spans="1:17" ht="11.25">
      <c r="A657" s="93" t="s">
        <v>920</v>
      </c>
      <c r="B657" s="93" t="s">
        <v>921</v>
      </c>
      <c r="C657" s="93" t="s">
        <v>922</v>
      </c>
      <c r="D657" s="93" t="s">
        <v>241</v>
      </c>
      <c r="E657" s="94">
        <v>16766.7</v>
      </c>
      <c r="F657" s="94">
        <v>9067.14</v>
      </c>
      <c r="G657" s="94">
        <v>29059.13</v>
      </c>
      <c r="H657" s="94">
        <v>55925.66</v>
      </c>
      <c r="I657" s="94">
        <v>31272.83</v>
      </c>
      <c r="J657" s="94">
        <v>57977.41</v>
      </c>
      <c r="K657" s="94">
        <v>76653.31</v>
      </c>
      <c r="L657" s="94">
        <v>14930.62</v>
      </c>
      <c r="M657" s="94">
        <v>24017.43</v>
      </c>
      <c r="N657" s="94">
        <v>31073.53</v>
      </c>
      <c r="O657" s="94">
        <v>5560.929999999993</v>
      </c>
      <c r="P657" s="94">
        <v>11102.32</v>
      </c>
      <c r="Q657" s="94">
        <v>17032.53</v>
      </c>
    </row>
    <row r="658" spans="1:17" ht="11.25">
      <c r="A658" s="93" t="s">
        <v>920</v>
      </c>
      <c r="B658" s="93" t="s">
        <v>921</v>
      </c>
      <c r="C658" s="93" t="s">
        <v>922</v>
      </c>
      <c r="D658" s="93" t="s">
        <v>242</v>
      </c>
      <c r="E658" s="94">
        <v>9424.25</v>
      </c>
      <c r="F658" s="94">
        <v>9933.87</v>
      </c>
      <c r="G658" s="94">
        <v>10952.13</v>
      </c>
      <c r="H658" s="94">
        <v>12616.95</v>
      </c>
      <c r="I658" s="94">
        <v>14721.93</v>
      </c>
      <c r="J658" s="94">
        <v>4087.41</v>
      </c>
      <c r="K658" s="94">
        <v>5641.48</v>
      </c>
      <c r="L658" s="94">
        <v>6948.88</v>
      </c>
      <c r="M658" s="94">
        <v>7755.21</v>
      </c>
      <c r="N658" s="94">
        <v>8453.86</v>
      </c>
      <c r="O658" s="94">
        <v>8941.52</v>
      </c>
      <c r="P658" s="94">
        <v>9268.29</v>
      </c>
      <c r="Q658" s="94">
        <v>9657.18</v>
      </c>
    </row>
    <row r="659" spans="1:17" ht="11.25">
      <c r="A659" s="93" t="s">
        <v>920</v>
      </c>
      <c r="B659" s="93" t="s">
        <v>921</v>
      </c>
      <c r="C659" s="93" t="s">
        <v>922</v>
      </c>
      <c r="D659" s="93" t="s">
        <v>243</v>
      </c>
      <c r="E659" s="94">
        <v>1350.24</v>
      </c>
      <c r="F659" s="94">
        <v>1976.95</v>
      </c>
      <c r="G659" s="94">
        <v>2979.68</v>
      </c>
      <c r="H659" s="94">
        <v>4357.13</v>
      </c>
      <c r="I659" s="94">
        <v>6261.79</v>
      </c>
      <c r="J659" s="94">
        <v>3554</v>
      </c>
      <c r="K659" s="94">
        <v>5102.76</v>
      </c>
      <c r="L659" s="94">
        <v>6336.45</v>
      </c>
      <c r="M659" s="94">
        <v>7241.71</v>
      </c>
      <c r="N659" s="94">
        <v>7964.4</v>
      </c>
      <c r="O659" s="94">
        <v>517.5400000000018</v>
      </c>
      <c r="P659" s="94">
        <v>997.0500000000018</v>
      </c>
      <c r="Q659" s="94">
        <v>1508.24</v>
      </c>
    </row>
    <row r="660" spans="1:17" ht="11.25">
      <c r="A660" s="93" t="s">
        <v>920</v>
      </c>
      <c r="B660" s="93" t="s">
        <v>921</v>
      </c>
      <c r="C660" s="93" t="s">
        <v>922</v>
      </c>
      <c r="D660" s="93" t="s">
        <v>244</v>
      </c>
      <c r="E660" s="94">
        <v>4625.35</v>
      </c>
      <c r="F660" s="94">
        <v>5093.3</v>
      </c>
      <c r="G660" s="94">
        <v>5723.03</v>
      </c>
      <c r="H660" s="94">
        <v>6520.62</v>
      </c>
      <c r="I660" s="94">
        <v>7493.45</v>
      </c>
      <c r="J660" s="94">
        <v>1752.41</v>
      </c>
      <c r="K660" s="94">
        <v>2747.44</v>
      </c>
      <c r="L660" s="94">
        <v>3485.89</v>
      </c>
      <c r="M660" s="94">
        <v>4001.11</v>
      </c>
      <c r="N660" s="94">
        <v>4467.07</v>
      </c>
      <c r="O660" s="94">
        <v>4894.88</v>
      </c>
      <c r="P660" s="94">
        <v>5278.72</v>
      </c>
      <c r="Q660" s="94">
        <v>5663.36</v>
      </c>
    </row>
    <row r="661" spans="1:17" ht="11.25">
      <c r="A661" s="93" t="s">
        <v>920</v>
      </c>
      <c r="B661" s="93" t="s">
        <v>921</v>
      </c>
      <c r="C661" s="93" t="s">
        <v>922</v>
      </c>
      <c r="D661" s="93" t="s">
        <v>245</v>
      </c>
      <c r="E661" s="94">
        <v>463.94</v>
      </c>
      <c r="F661" s="94">
        <v>512.23</v>
      </c>
      <c r="G661" s="94">
        <v>605.63</v>
      </c>
      <c r="H661" s="94">
        <v>744.9</v>
      </c>
      <c r="I661" s="94">
        <v>918.86</v>
      </c>
      <c r="J661" s="94">
        <v>332.57</v>
      </c>
      <c r="K661" s="94">
        <v>739.02</v>
      </c>
      <c r="L661" s="94">
        <v>1016.4</v>
      </c>
      <c r="M661" s="94">
        <v>1217.07</v>
      </c>
      <c r="N661" s="94">
        <v>1333.59</v>
      </c>
      <c r="O661" s="94">
        <v>1917.67</v>
      </c>
      <c r="P661" s="94">
        <v>2227.84</v>
      </c>
      <c r="Q661" s="94">
        <v>2520.78</v>
      </c>
    </row>
    <row r="662" spans="1:17" ht="11.25">
      <c r="A662" s="93" t="s">
        <v>920</v>
      </c>
      <c r="B662" s="93" t="s">
        <v>921</v>
      </c>
      <c r="C662" s="93" t="s">
        <v>922</v>
      </c>
      <c r="D662" s="93" t="s">
        <v>246</v>
      </c>
      <c r="E662" s="94">
        <v>611.46</v>
      </c>
      <c r="F662" s="94">
        <v>670.04</v>
      </c>
      <c r="G662" s="94">
        <v>785.94</v>
      </c>
      <c r="H662" s="94">
        <v>966.67</v>
      </c>
      <c r="I662" s="94">
        <v>1226.78</v>
      </c>
      <c r="J662" s="94">
        <v>475.95</v>
      </c>
      <c r="K662" s="94">
        <v>652.16</v>
      </c>
      <c r="L662" s="94">
        <v>792.74</v>
      </c>
      <c r="M662" s="94">
        <v>894.13</v>
      </c>
      <c r="N662" s="94">
        <v>960.52</v>
      </c>
      <c r="O662" s="94">
        <v>1003.19</v>
      </c>
      <c r="P662" s="94">
        <v>1033.85</v>
      </c>
      <c r="Q662" s="94">
        <v>1071.58</v>
      </c>
    </row>
    <row r="663" spans="1:17" ht="11.25">
      <c r="A663" s="93" t="s">
        <v>920</v>
      </c>
      <c r="B663" s="93" t="s">
        <v>921</v>
      </c>
      <c r="C663" s="93" t="s">
        <v>922</v>
      </c>
      <c r="D663" s="93" t="s">
        <v>247</v>
      </c>
      <c r="E663" s="94">
        <v>38355.56</v>
      </c>
      <c r="F663" s="94">
        <v>40941.83</v>
      </c>
      <c r="G663" s="94">
        <v>46250.53</v>
      </c>
      <c r="H663" s="94">
        <v>54660.49</v>
      </c>
      <c r="I663" s="94">
        <v>65014.94</v>
      </c>
      <c r="J663" s="94">
        <v>18558.45</v>
      </c>
      <c r="K663" s="94">
        <v>24977.17</v>
      </c>
      <c r="L663" s="94">
        <v>30063.69</v>
      </c>
      <c r="M663" s="94">
        <v>32993.92</v>
      </c>
      <c r="N663" s="94">
        <v>35250.33</v>
      </c>
      <c r="O663" s="94">
        <v>37010.13</v>
      </c>
      <c r="P663" s="94">
        <v>38678.75</v>
      </c>
      <c r="Q663" s="94">
        <v>40481.63</v>
      </c>
    </row>
    <row r="664" spans="1:17" ht="11.25">
      <c r="A664" s="93" t="s">
        <v>920</v>
      </c>
      <c r="B664" s="93" t="s">
        <v>921</v>
      </c>
      <c r="C664" s="93" t="s">
        <v>922</v>
      </c>
      <c r="D664" s="93" t="s">
        <v>248</v>
      </c>
      <c r="E664" s="94">
        <v>233000.27</v>
      </c>
      <c r="F664" s="94">
        <v>104014.2</v>
      </c>
      <c r="G664" s="94">
        <v>273213.92</v>
      </c>
      <c r="H664" s="94">
        <v>551198.55</v>
      </c>
      <c r="I664" s="94">
        <v>352919.67</v>
      </c>
      <c r="J664" s="94">
        <v>676754.66</v>
      </c>
      <c r="K664" s="94">
        <v>921746.52</v>
      </c>
      <c r="L664" s="94">
        <v>178252.42</v>
      </c>
      <c r="M664" s="94">
        <v>320182.97</v>
      </c>
      <c r="N664" s="94">
        <v>421790.49</v>
      </c>
      <c r="O664" s="94">
        <v>82450.32000000007</v>
      </c>
      <c r="P664" s="94">
        <v>161785.72</v>
      </c>
      <c r="Q664" s="94">
        <v>244051.55</v>
      </c>
    </row>
    <row r="665" spans="1:17" ht="11.25">
      <c r="A665" s="93" t="s">
        <v>920</v>
      </c>
      <c r="B665" s="93" t="s">
        <v>921</v>
      </c>
      <c r="C665" s="93" t="s">
        <v>922</v>
      </c>
      <c r="D665" s="93" t="s">
        <v>249</v>
      </c>
      <c r="E665" s="94">
        <v>11455.77</v>
      </c>
      <c r="F665" s="94">
        <v>5847.940000000008</v>
      </c>
      <c r="G665" s="94">
        <v>17207.51</v>
      </c>
      <c r="H665" s="94">
        <v>38391.18</v>
      </c>
      <c r="I665" s="94">
        <v>23986.95</v>
      </c>
      <c r="J665" s="94">
        <v>44131.6</v>
      </c>
      <c r="K665" s="94">
        <v>58536.32</v>
      </c>
      <c r="L665" s="94">
        <v>10663.03</v>
      </c>
      <c r="M665" s="94">
        <v>17840.37</v>
      </c>
      <c r="N665" s="94">
        <v>22878.82</v>
      </c>
      <c r="O665" s="94">
        <v>3543.8400000000074</v>
      </c>
      <c r="P665" s="94">
        <v>7317.500000000007</v>
      </c>
      <c r="Q665" s="94">
        <v>12029.48</v>
      </c>
    </row>
    <row r="666" spans="1:17" ht="11.25">
      <c r="A666" s="93" t="s">
        <v>920</v>
      </c>
      <c r="B666" s="93" t="s">
        <v>921</v>
      </c>
      <c r="C666" s="93" t="s">
        <v>922</v>
      </c>
      <c r="D666" s="93" t="s">
        <v>250</v>
      </c>
      <c r="E666" s="94">
        <v>15558.62</v>
      </c>
      <c r="F666" s="94">
        <v>7958.699999999993</v>
      </c>
      <c r="G666" s="94">
        <v>23940.37</v>
      </c>
      <c r="H666" s="94">
        <v>53238.69</v>
      </c>
      <c r="I666" s="94">
        <v>37103.37</v>
      </c>
      <c r="J666" s="94">
        <v>65200.05</v>
      </c>
      <c r="K666" s="94">
        <v>87194.99</v>
      </c>
      <c r="L666" s="94">
        <v>15732.24</v>
      </c>
      <c r="M666" s="94">
        <v>26545.42</v>
      </c>
      <c r="N666" s="94">
        <v>34050.07</v>
      </c>
      <c r="O666" s="94">
        <v>5454.120000000006</v>
      </c>
      <c r="P666" s="94">
        <v>10554.22</v>
      </c>
      <c r="Q666" s="94">
        <v>16519.04</v>
      </c>
    </row>
    <row r="667" spans="1:17" ht="11.25">
      <c r="A667" s="93" t="s">
        <v>920</v>
      </c>
      <c r="B667" s="93" t="s">
        <v>921</v>
      </c>
      <c r="C667" s="93" t="s">
        <v>922</v>
      </c>
      <c r="D667" s="93" t="s">
        <v>251</v>
      </c>
      <c r="E667" s="94">
        <v>9608.46</v>
      </c>
      <c r="F667" s="94">
        <v>10390.44</v>
      </c>
      <c r="G667" s="94">
        <v>11954.53</v>
      </c>
      <c r="H667" s="94">
        <v>14562.39</v>
      </c>
      <c r="I667" s="94">
        <v>17506.44</v>
      </c>
      <c r="J667" s="94">
        <v>5286.56</v>
      </c>
      <c r="K667" s="94">
        <v>6994.5</v>
      </c>
      <c r="L667" s="94">
        <v>8115.38</v>
      </c>
      <c r="M667" s="94">
        <v>8762.36</v>
      </c>
      <c r="N667" s="94">
        <v>9181.88</v>
      </c>
      <c r="O667" s="94">
        <v>9577.56</v>
      </c>
      <c r="P667" s="94">
        <v>9940.52</v>
      </c>
      <c r="Q667" s="94">
        <v>10443.83</v>
      </c>
    </row>
    <row r="668" spans="1:17" ht="11.25">
      <c r="A668" s="93" t="s">
        <v>920</v>
      </c>
      <c r="B668" s="93" t="s">
        <v>921</v>
      </c>
      <c r="C668" s="93" t="s">
        <v>922</v>
      </c>
      <c r="D668" s="93" t="s">
        <v>252</v>
      </c>
      <c r="E668" s="94">
        <v>27715.21</v>
      </c>
      <c r="F668" s="94">
        <v>29503.99</v>
      </c>
      <c r="G668" s="94">
        <v>33585.8</v>
      </c>
      <c r="H668" s="94">
        <v>40522.01</v>
      </c>
      <c r="I668" s="94">
        <v>48604.2</v>
      </c>
      <c r="J668" s="94">
        <v>14251.15</v>
      </c>
      <c r="K668" s="94">
        <v>18694.08</v>
      </c>
      <c r="L668" s="94">
        <v>22047.91</v>
      </c>
      <c r="M668" s="94">
        <v>23988.69</v>
      </c>
      <c r="N668" s="94">
        <v>25736</v>
      </c>
      <c r="O668" s="94">
        <v>27349.46</v>
      </c>
      <c r="P668" s="94">
        <v>28748.59</v>
      </c>
      <c r="Q668" s="94">
        <v>30122.66</v>
      </c>
    </row>
    <row r="669" spans="1:17" ht="11.25">
      <c r="A669" s="93" t="s">
        <v>920</v>
      </c>
      <c r="B669" s="93" t="s">
        <v>921</v>
      </c>
      <c r="C669" s="93" t="s">
        <v>922</v>
      </c>
      <c r="D669" s="93" t="s">
        <v>253</v>
      </c>
      <c r="E669" s="94">
        <v>132864.86</v>
      </c>
      <c r="F669" s="94">
        <v>146541.18</v>
      </c>
      <c r="G669" s="94">
        <v>170688.39</v>
      </c>
      <c r="H669" s="94">
        <v>201629.56</v>
      </c>
      <c r="I669" s="94">
        <v>238887.72</v>
      </c>
      <c r="J669" s="94">
        <v>65833.57</v>
      </c>
      <c r="K669" s="94">
        <v>86637.64</v>
      </c>
      <c r="L669" s="94">
        <v>104283.55</v>
      </c>
      <c r="M669" s="94">
        <v>115849.64</v>
      </c>
      <c r="N669" s="94">
        <v>124046.75</v>
      </c>
      <c r="O669" s="94">
        <v>130761.91</v>
      </c>
      <c r="P669" s="94">
        <v>138788.42</v>
      </c>
      <c r="Q669" s="94">
        <v>147428.97</v>
      </c>
    </row>
    <row r="670" spans="1:17" ht="11.25">
      <c r="A670" s="93" t="s">
        <v>920</v>
      </c>
      <c r="B670" s="93" t="s">
        <v>921</v>
      </c>
      <c r="C670" s="93" t="s">
        <v>922</v>
      </c>
      <c r="D670" s="93" t="s">
        <v>254</v>
      </c>
      <c r="E670" s="94">
        <v>93465.01</v>
      </c>
      <c r="F670" s="94">
        <v>102923.31</v>
      </c>
      <c r="G670" s="94">
        <v>113904.19</v>
      </c>
      <c r="H670" s="94">
        <v>129276.48</v>
      </c>
      <c r="I670" s="94">
        <v>143898.65</v>
      </c>
      <c r="J670" s="94">
        <v>32334.59</v>
      </c>
      <c r="K670" s="94">
        <v>46742.94</v>
      </c>
      <c r="L670" s="94">
        <v>61247.39</v>
      </c>
      <c r="M670" s="94">
        <v>67877.08</v>
      </c>
      <c r="N670" s="94">
        <v>78913.48</v>
      </c>
      <c r="O670" s="94">
        <v>91129.48</v>
      </c>
      <c r="P670" s="94">
        <v>105673.15</v>
      </c>
      <c r="Q670" s="94">
        <v>116828.52</v>
      </c>
    </row>
    <row r="671" spans="1:17" ht="11.25">
      <c r="A671" s="93" t="s">
        <v>920</v>
      </c>
      <c r="B671" s="93" t="s">
        <v>921</v>
      </c>
      <c r="C671" s="93" t="s">
        <v>922</v>
      </c>
      <c r="D671" s="93" t="s">
        <v>255</v>
      </c>
      <c r="E671" s="94">
        <v>6395.36</v>
      </c>
      <c r="F671" s="94">
        <v>6965.25</v>
      </c>
      <c r="G671" s="94">
        <v>7880.15</v>
      </c>
      <c r="H671" s="94">
        <v>9295.52</v>
      </c>
      <c r="I671" s="94">
        <v>10953.02</v>
      </c>
      <c r="J671" s="94">
        <v>3044.8</v>
      </c>
      <c r="K671" s="94">
        <v>4114.12</v>
      </c>
      <c r="L671" s="94">
        <v>4942.15</v>
      </c>
      <c r="M671" s="94">
        <v>5529.72</v>
      </c>
      <c r="N671" s="94">
        <v>6045.43</v>
      </c>
      <c r="O671" s="94">
        <v>6564.73</v>
      </c>
      <c r="P671" s="94">
        <v>7044</v>
      </c>
      <c r="Q671" s="94">
        <v>7574.46</v>
      </c>
    </row>
    <row r="672" spans="1:17" ht="11.25">
      <c r="A672" s="93" t="s">
        <v>920</v>
      </c>
      <c r="B672" s="93" t="s">
        <v>921</v>
      </c>
      <c r="C672" s="93" t="s">
        <v>922</v>
      </c>
      <c r="D672" s="93" t="s">
        <v>256</v>
      </c>
      <c r="E672" s="94">
        <v>120.45999999999941</v>
      </c>
      <c r="F672" s="94">
        <v>120.45999999999941</v>
      </c>
      <c r="G672" s="94">
        <v>-1954</v>
      </c>
      <c r="H672" s="94">
        <v>-2235.69</v>
      </c>
      <c r="I672" s="94">
        <v>120.46</v>
      </c>
      <c r="J672" s="94">
        <v>-1352.89</v>
      </c>
      <c r="K672" s="94">
        <v>-2745.02</v>
      </c>
      <c r="L672" s="94">
        <v>-2745.02</v>
      </c>
      <c r="M672" s="94">
        <v>-2842.16</v>
      </c>
      <c r="N672" s="94">
        <v>-2745.02</v>
      </c>
      <c r="O672" s="94">
        <v>-2745.02</v>
      </c>
      <c r="P672" s="94">
        <v>-2745.02</v>
      </c>
      <c r="Q672" s="94">
        <v>-2745.02</v>
      </c>
    </row>
    <row r="673" spans="1:17" ht="11.25">
      <c r="A673" s="93" t="s">
        <v>920</v>
      </c>
      <c r="B673" s="93" t="s">
        <v>921</v>
      </c>
      <c r="C673" s="93" t="s">
        <v>922</v>
      </c>
      <c r="D673" s="93" t="s">
        <v>257</v>
      </c>
      <c r="E673" s="94">
        <v>-19392.99</v>
      </c>
      <c r="F673" s="94">
        <v>0</v>
      </c>
      <c r="G673" s="94">
        <v>0</v>
      </c>
      <c r="H673" s="94">
        <v>0</v>
      </c>
      <c r="I673" s="98" t="s">
        <v>941</v>
      </c>
      <c r="J673" s="94">
        <v>133030.39</v>
      </c>
      <c r="K673" s="94">
        <v>133030.39</v>
      </c>
      <c r="L673" s="94">
        <v>133030.39</v>
      </c>
      <c r="M673" s="94">
        <v>0</v>
      </c>
      <c r="N673" s="94">
        <v>0</v>
      </c>
      <c r="O673" s="94">
        <v>0</v>
      </c>
      <c r="P673" s="94">
        <v>0</v>
      </c>
      <c r="Q673" s="94">
        <v>0</v>
      </c>
    </row>
    <row r="674" spans="1:17" ht="11.25">
      <c r="A674" s="93" t="s">
        <v>920</v>
      </c>
      <c r="B674" s="93" t="s">
        <v>921</v>
      </c>
      <c r="C674" s="93" t="s">
        <v>922</v>
      </c>
      <c r="D674" s="93" t="s">
        <v>258</v>
      </c>
      <c r="E674" s="94">
        <v>9898871.060000006</v>
      </c>
      <c r="F674" s="94">
        <v>9911006.110000007</v>
      </c>
      <c r="G674" s="94">
        <v>9924941.160000008</v>
      </c>
      <c r="H674" s="94">
        <v>7.450580596923828E-09</v>
      </c>
      <c r="I674" s="94">
        <v>-87931.95</v>
      </c>
      <c r="J674" s="94">
        <v>-175863.9</v>
      </c>
      <c r="K674" s="94">
        <v>0</v>
      </c>
      <c r="L674" s="94">
        <v>0</v>
      </c>
      <c r="M674" s="94">
        <v>0</v>
      </c>
      <c r="N674" s="94">
        <v>0</v>
      </c>
      <c r="O674" s="94">
        <v>0</v>
      </c>
      <c r="P674" s="94">
        <v>0</v>
      </c>
      <c r="Q674" s="94">
        <v>0</v>
      </c>
    </row>
    <row r="675" spans="1:17" ht="11.25">
      <c r="A675" s="93" t="s">
        <v>920</v>
      </c>
      <c r="B675" s="93" t="s">
        <v>921</v>
      </c>
      <c r="C675" s="93" t="s">
        <v>922</v>
      </c>
      <c r="D675" s="93" t="s">
        <v>259</v>
      </c>
      <c r="E675" s="94">
        <v>470744.64</v>
      </c>
      <c r="F675" s="94">
        <v>521834.7</v>
      </c>
      <c r="G675" s="94">
        <v>436758.18</v>
      </c>
      <c r="H675" s="94">
        <v>452965.56</v>
      </c>
      <c r="I675" s="94">
        <v>454278.06</v>
      </c>
      <c r="J675" s="94">
        <v>454278.06</v>
      </c>
      <c r="K675" s="94">
        <v>454278.06</v>
      </c>
      <c r="L675" s="94">
        <v>559999.19</v>
      </c>
      <c r="M675" s="94">
        <v>563474.34</v>
      </c>
      <c r="N675" s="94">
        <v>625373.98</v>
      </c>
      <c r="O675" s="94">
        <v>713202.13</v>
      </c>
      <c r="P675" s="94">
        <v>832403.67</v>
      </c>
      <c r="Q675" s="94">
        <v>550275.86</v>
      </c>
    </row>
    <row r="676" spans="1:17" ht="11.25">
      <c r="A676" s="93" t="s">
        <v>920</v>
      </c>
      <c r="B676" s="93" t="s">
        <v>921</v>
      </c>
      <c r="C676" s="93" t="s">
        <v>922</v>
      </c>
      <c r="D676" s="93" t="s">
        <v>260</v>
      </c>
      <c r="E676" s="94">
        <v>417869.05</v>
      </c>
      <c r="F676" s="94">
        <v>415801.36</v>
      </c>
      <c r="G676" s="94">
        <v>413733.67</v>
      </c>
      <c r="H676" s="94">
        <v>412476.34</v>
      </c>
      <c r="I676" s="94">
        <v>412476.34</v>
      </c>
      <c r="J676" s="94">
        <v>412476.34</v>
      </c>
      <c r="K676" s="94">
        <v>412476.34</v>
      </c>
      <c r="L676" s="94">
        <v>406273.27</v>
      </c>
      <c r="M676" s="94">
        <v>404205.58</v>
      </c>
      <c r="N676" s="94">
        <v>402137.89</v>
      </c>
      <c r="O676" s="94">
        <v>398002.51</v>
      </c>
      <c r="P676" s="94">
        <v>395934.82</v>
      </c>
      <c r="Q676" s="94">
        <v>393867.13</v>
      </c>
    </row>
    <row r="677" spans="1:17" ht="11.25">
      <c r="A677" s="93" t="s">
        <v>920</v>
      </c>
      <c r="B677" s="93" t="s">
        <v>921</v>
      </c>
      <c r="C677" s="93" t="s">
        <v>922</v>
      </c>
      <c r="D677" s="93" t="s">
        <v>261</v>
      </c>
      <c r="E677" s="94">
        <v>-9455.72</v>
      </c>
      <c r="F677" s="94">
        <v>-9455.72</v>
      </c>
      <c r="G677" s="94">
        <v>-9455.72</v>
      </c>
      <c r="H677" s="94">
        <v>-9455.72</v>
      </c>
      <c r="I677" s="94">
        <v>-9455.72</v>
      </c>
      <c r="J677" s="94">
        <v>-9455.72</v>
      </c>
      <c r="K677" s="94">
        <v>-9455.72</v>
      </c>
      <c r="L677" s="94">
        <v>-9455.72</v>
      </c>
      <c r="M677" s="94">
        <v>-9455.72</v>
      </c>
      <c r="N677" s="94">
        <v>-9455.72</v>
      </c>
      <c r="O677" s="94">
        <v>-9455.72</v>
      </c>
      <c r="P677" s="94">
        <v>-9455.72</v>
      </c>
      <c r="Q677" s="94">
        <v>-476.4599999999991</v>
      </c>
    </row>
    <row r="678" spans="1:17" ht="11.25">
      <c r="A678" s="93" t="s">
        <v>920</v>
      </c>
      <c r="B678" s="93" t="s">
        <v>921</v>
      </c>
      <c r="C678" s="93" t="s">
        <v>922</v>
      </c>
      <c r="D678" s="93" t="s">
        <v>262</v>
      </c>
      <c r="E678" s="94">
        <v>8661310.39</v>
      </c>
      <c r="F678" s="94">
        <v>8897908.13</v>
      </c>
      <c r="G678" s="94">
        <v>8909508.39</v>
      </c>
      <c r="H678" s="94">
        <v>1286168.15</v>
      </c>
      <c r="I678" s="94">
        <v>10698.579999999842</v>
      </c>
      <c r="J678" s="94">
        <v>22191.42999999984</v>
      </c>
      <c r="K678" s="94">
        <v>296135.25</v>
      </c>
      <c r="L678" s="94">
        <v>-1.7462298274040222E-10</v>
      </c>
      <c r="M678" s="94">
        <v>11658.819999999825</v>
      </c>
      <c r="N678" s="94">
        <v>-1.7462298274040222E-10</v>
      </c>
      <c r="O678" s="94">
        <v>-1.7462298274040222E-10</v>
      </c>
      <c r="P678" s="94">
        <v>-1.7462298274040222E-10</v>
      </c>
      <c r="Q678" s="94">
        <v>-1.7462298274040222E-10</v>
      </c>
    </row>
    <row r="679" spans="1:17" ht="11.25">
      <c r="A679" s="93" t="s">
        <v>920</v>
      </c>
      <c r="B679" s="93" t="s">
        <v>921</v>
      </c>
      <c r="C679" s="93" t="s">
        <v>922</v>
      </c>
      <c r="D679" s="93" t="s">
        <v>263</v>
      </c>
      <c r="E679" s="94">
        <v>180457.72</v>
      </c>
      <c r="F679" s="94">
        <v>56993.26</v>
      </c>
      <c r="G679" s="94">
        <v>117493.26</v>
      </c>
      <c r="H679" s="94">
        <v>0</v>
      </c>
      <c r="I679" s="94">
        <v>51300</v>
      </c>
      <c r="J679" s="94">
        <v>102300</v>
      </c>
      <c r="K679" s="94">
        <v>151865.38</v>
      </c>
      <c r="L679" s="94">
        <v>51800</v>
      </c>
      <c r="M679" s="94">
        <v>106600</v>
      </c>
      <c r="N679" s="94">
        <v>0</v>
      </c>
      <c r="O679" s="94">
        <v>0</v>
      </c>
      <c r="P679" s="94">
        <v>0</v>
      </c>
      <c r="Q679" s="94">
        <v>0</v>
      </c>
    </row>
    <row r="680" spans="1:17" ht="11.25">
      <c r="A680" s="93" t="s">
        <v>920</v>
      </c>
      <c r="B680" s="93" t="s">
        <v>921</v>
      </c>
      <c r="C680" s="93" t="s">
        <v>922</v>
      </c>
      <c r="D680" s="93" t="s">
        <v>264</v>
      </c>
      <c r="E680" s="94">
        <v>11147</v>
      </c>
      <c r="F680" s="94">
        <v>3600</v>
      </c>
      <c r="G680" s="94">
        <v>7200</v>
      </c>
      <c r="H680" s="94">
        <v>0</v>
      </c>
      <c r="I680" s="94">
        <v>380</v>
      </c>
      <c r="J680" s="94">
        <v>760</v>
      </c>
      <c r="K680" s="94">
        <v>8560</v>
      </c>
      <c r="L680" s="94">
        <v>6100</v>
      </c>
      <c r="M680" s="94">
        <v>11200</v>
      </c>
      <c r="N680" s="94">
        <v>0</v>
      </c>
      <c r="O680" s="94">
        <v>0</v>
      </c>
      <c r="P680" s="94">
        <v>0</v>
      </c>
      <c r="Q680" s="94">
        <v>0</v>
      </c>
    </row>
    <row r="681" spans="1:17" ht="11.25">
      <c r="A681" s="93" t="s">
        <v>920</v>
      </c>
      <c r="B681" s="93" t="s">
        <v>921</v>
      </c>
      <c r="C681" s="93" t="s">
        <v>922</v>
      </c>
      <c r="D681" s="93" t="s">
        <v>265</v>
      </c>
      <c r="E681" s="98" t="s">
        <v>941</v>
      </c>
      <c r="F681" s="98" t="s">
        <v>941</v>
      </c>
      <c r="G681" s="94">
        <v>-12585.67</v>
      </c>
      <c r="H681" s="94">
        <v>-12585.67</v>
      </c>
      <c r="I681" s="94">
        <v>-12585.67</v>
      </c>
      <c r="J681" s="94">
        <v>-12585.67</v>
      </c>
      <c r="K681" s="94">
        <v>4.260000000000218</v>
      </c>
      <c r="L681" s="94">
        <v>4.260000000000218</v>
      </c>
      <c r="M681" s="94">
        <v>4.260000000000218</v>
      </c>
      <c r="N681" s="94">
        <v>4.260000000000218</v>
      </c>
      <c r="O681" s="94">
        <v>4.260000000000218</v>
      </c>
      <c r="P681" s="94">
        <v>4.260000000000218</v>
      </c>
      <c r="Q681" s="94">
        <v>4.260000000000218</v>
      </c>
    </row>
    <row r="682" spans="1:17" ht="11.25">
      <c r="A682" s="93" t="s">
        <v>920</v>
      </c>
      <c r="B682" s="93" t="s">
        <v>921</v>
      </c>
      <c r="C682" s="93" t="s">
        <v>922</v>
      </c>
      <c r="D682" s="93" t="s">
        <v>266</v>
      </c>
      <c r="E682" s="94">
        <v>30939</v>
      </c>
      <c r="F682" s="94">
        <v>29929.53</v>
      </c>
      <c r="G682" s="94">
        <v>28920.06</v>
      </c>
      <c r="H682" s="94">
        <v>27910.59</v>
      </c>
      <c r="I682" s="94">
        <v>26901.12</v>
      </c>
      <c r="J682" s="94">
        <v>25891.65</v>
      </c>
      <c r="K682" s="94">
        <v>24882.18</v>
      </c>
      <c r="L682" s="94">
        <v>23872.71</v>
      </c>
      <c r="M682" s="94">
        <v>22863.24</v>
      </c>
      <c r="N682" s="94">
        <v>21853.77</v>
      </c>
      <c r="O682" s="94">
        <v>20844.3</v>
      </c>
      <c r="P682" s="94">
        <v>19834.83</v>
      </c>
      <c r="Q682" s="94">
        <v>18825.36</v>
      </c>
    </row>
    <row r="683" spans="1:17" ht="11.25">
      <c r="A683" s="93" t="s">
        <v>920</v>
      </c>
      <c r="B683" s="93" t="s">
        <v>921</v>
      </c>
      <c r="C683" s="93" t="s">
        <v>922</v>
      </c>
      <c r="D683" s="93" t="s">
        <v>267</v>
      </c>
      <c r="E683" s="94">
        <v>2770142.33</v>
      </c>
      <c r="F683" s="94">
        <v>2819573.56</v>
      </c>
      <c r="G683" s="94">
        <v>2790311.98</v>
      </c>
      <c r="H683" s="94">
        <v>60908.18000000017</v>
      </c>
      <c r="I683" s="94">
        <v>76750</v>
      </c>
      <c r="J683" s="94">
        <v>100750</v>
      </c>
      <c r="K683" s="94">
        <v>0</v>
      </c>
      <c r="L683" s="94">
        <v>0</v>
      </c>
      <c r="M683" s="94">
        <v>0</v>
      </c>
      <c r="N683" s="94">
        <v>0</v>
      </c>
      <c r="O683" s="94">
        <v>0</v>
      </c>
      <c r="P683" s="94">
        <v>0</v>
      </c>
      <c r="Q683" s="94">
        <v>0</v>
      </c>
    </row>
    <row r="684" spans="1:17" ht="11.25">
      <c r="A684" s="93" t="s">
        <v>920</v>
      </c>
      <c r="B684" s="93" t="s">
        <v>921</v>
      </c>
      <c r="C684" s="93" t="s">
        <v>922</v>
      </c>
      <c r="D684" s="93" t="s">
        <v>268</v>
      </c>
      <c r="E684" s="94">
        <v>24073.99</v>
      </c>
      <c r="F684" s="94">
        <v>20097.84</v>
      </c>
      <c r="G684" s="94">
        <v>38997.84</v>
      </c>
      <c r="H684" s="94">
        <v>0</v>
      </c>
      <c r="I684" s="94">
        <v>20746.5</v>
      </c>
      <c r="J684" s="94">
        <v>38846.5</v>
      </c>
      <c r="K684" s="94">
        <v>56946.5</v>
      </c>
      <c r="L684" s="94">
        <v>18500</v>
      </c>
      <c r="M684" s="94">
        <v>37900</v>
      </c>
      <c r="N684" s="94">
        <v>0</v>
      </c>
      <c r="O684" s="94">
        <v>0</v>
      </c>
      <c r="P684" s="94">
        <v>0</v>
      </c>
      <c r="Q684" s="94">
        <v>0</v>
      </c>
    </row>
    <row r="685" spans="1:17" ht="11.25">
      <c r="A685" s="93" t="s">
        <v>920</v>
      </c>
      <c r="B685" s="93" t="s">
        <v>921</v>
      </c>
      <c r="C685" s="93" t="s">
        <v>922</v>
      </c>
      <c r="D685" s="93" t="s">
        <v>269</v>
      </c>
      <c r="E685" s="94">
        <v>35157.63</v>
      </c>
      <c r="F685" s="94">
        <v>14228.13</v>
      </c>
      <c r="G685" s="94">
        <v>28456.26</v>
      </c>
      <c r="H685" s="94">
        <v>42684.39</v>
      </c>
      <c r="I685" s="94">
        <v>12473.28</v>
      </c>
      <c r="J685" s="94">
        <v>24946.56</v>
      </c>
      <c r="K685" s="94">
        <v>37419.84</v>
      </c>
      <c r="L685" s="94">
        <v>10909.1</v>
      </c>
      <c r="M685" s="94">
        <v>21818.2</v>
      </c>
      <c r="N685" s="94">
        <v>32727.3</v>
      </c>
      <c r="O685" s="94">
        <v>9834.78</v>
      </c>
      <c r="P685" s="94">
        <v>19669.56</v>
      </c>
      <c r="Q685" s="94">
        <v>29504.34</v>
      </c>
    </row>
    <row r="686" spans="1:17" ht="11.25">
      <c r="A686" s="93" t="s">
        <v>920</v>
      </c>
      <c r="B686" s="93" t="s">
        <v>921</v>
      </c>
      <c r="C686" s="93" t="s">
        <v>922</v>
      </c>
      <c r="D686" s="93" t="s">
        <v>270</v>
      </c>
      <c r="E686" s="94">
        <v>40798.3</v>
      </c>
      <c r="F686" s="94">
        <v>40798.3</v>
      </c>
      <c r="G686" s="94">
        <v>0</v>
      </c>
      <c r="H686" s="94">
        <v>40798.3</v>
      </c>
      <c r="I686" s="94">
        <v>40798.3</v>
      </c>
      <c r="J686" s="94">
        <v>40798.3</v>
      </c>
      <c r="K686" s="94">
        <v>40798.3</v>
      </c>
      <c r="L686" s="94">
        <v>111038.6</v>
      </c>
      <c r="M686" s="94">
        <v>31263</v>
      </c>
      <c r="N686" s="94">
        <v>72061.3</v>
      </c>
      <c r="O686" s="94">
        <v>73882.3</v>
      </c>
      <c r="P686" s="94">
        <v>73882.3</v>
      </c>
      <c r="Q686" s="94">
        <v>31263.3</v>
      </c>
    </row>
    <row r="687" spans="1:17" ht="11.25">
      <c r="A687" s="93" t="s">
        <v>920</v>
      </c>
      <c r="B687" s="93" t="s">
        <v>921</v>
      </c>
      <c r="C687" s="93" t="s">
        <v>922</v>
      </c>
      <c r="D687" s="93" t="s">
        <v>271</v>
      </c>
      <c r="E687" s="98" t="s">
        <v>941</v>
      </c>
      <c r="F687" s="98" t="s">
        <v>941</v>
      </c>
      <c r="G687" s="98" t="s">
        <v>941</v>
      </c>
      <c r="H687" s="98" t="s">
        <v>941</v>
      </c>
      <c r="I687" s="98" t="s">
        <v>941</v>
      </c>
      <c r="J687" s="98" t="s">
        <v>941</v>
      </c>
      <c r="K687" s="94">
        <v>327948.02</v>
      </c>
      <c r="L687" s="94">
        <v>0</v>
      </c>
      <c r="M687" s="94">
        <v>0</v>
      </c>
      <c r="N687" s="94">
        <v>0</v>
      </c>
      <c r="O687" s="94">
        <v>0</v>
      </c>
      <c r="P687" s="94">
        <v>0</v>
      </c>
      <c r="Q687" s="94">
        <v>0</v>
      </c>
    </row>
    <row r="688" spans="1:17" ht="11.25">
      <c r="A688" s="93" t="s">
        <v>920</v>
      </c>
      <c r="B688" s="93" t="s">
        <v>921</v>
      </c>
      <c r="C688" s="93" t="s">
        <v>922</v>
      </c>
      <c r="D688" s="93" t="s">
        <v>272</v>
      </c>
      <c r="E688" s="94">
        <v>4930.77</v>
      </c>
      <c r="F688" s="94">
        <v>4930.77</v>
      </c>
      <c r="G688" s="94">
        <v>4930.77</v>
      </c>
      <c r="H688" s="94">
        <v>4930.77</v>
      </c>
      <c r="I688" s="94">
        <v>4930.77</v>
      </c>
      <c r="J688" s="94">
        <v>4930.77</v>
      </c>
      <c r="K688" s="94">
        <v>4930.77</v>
      </c>
      <c r="L688" s="94">
        <v>4930.77</v>
      </c>
      <c r="M688" s="94">
        <v>4930.77</v>
      </c>
      <c r="N688" s="94">
        <v>4930.77</v>
      </c>
      <c r="O688" s="94">
        <v>4930.77</v>
      </c>
      <c r="P688" s="94">
        <v>0</v>
      </c>
      <c r="Q688" s="94">
        <v>0</v>
      </c>
    </row>
    <row r="689" spans="1:17" ht="11.25">
      <c r="A689" s="93" t="s">
        <v>920</v>
      </c>
      <c r="B689" s="93" t="s">
        <v>921</v>
      </c>
      <c r="C689" s="93" t="s">
        <v>922</v>
      </c>
      <c r="D689" s="93" t="s">
        <v>273</v>
      </c>
      <c r="E689" s="94">
        <v>10759.71</v>
      </c>
      <c r="F689" s="94">
        <v>3176.71</v>
      </c>
      <c r="G689" s="94">
        <v>3176.71</v>
      </c>
      <c r="H689" s="94">
        <v>-3494.09</v>
      </c>
      <c r="I689" s="94">
        <v>-3494.09</v>
      </c>
      <c r="J689" s="94">
        <v>-3494.09</v>
      </c>
      <c r="K689" s="94">
        <v>-3494.09</v>
      </c>
      <c r="L689" s="94">
        <v>-3494.09</v>
      </c>
      <c r="M689" s="94">
        <v>-3494.09</v>
      </c>
      <c r="N689" s="94">
        <v>-3494.09</v>
      </c>
      <c r="O689" s="94">
        <v>-3494.09</v>
      </c>
      <c r="P689" s="94">
        <v>-3494.09</v>
      </c>
      <c r="Q689" s="94">
        <v>-20886.09</v>
      </c>
    </row>
    <row r="690" spans="1:17" ht="11.25">
      <c r="A690" s="93" t="s">
        <v>920</v>
      </c>
      <c r="B690" s="93" t="s">
        <v>921</v>
      </c>
      <c r="C690" s="93" t="s">
        <v>922</v>
      </c>
      <c r="D690" s="93" t="s">
        <v>274</v>
      </c>
      <c r="E690" s="94">
        <v>4948</v>
      </c>
      <c r="F690" s="94">
        <v>4948</v>
      </c>
      <c r="G690" s="94">
        <v>4948</v>
      </c>
      <c r="H690" s="94">
        <v>4948</v>
      </c>
      <c r="I690" s="94">
        <v>4948</v>
      </c>
      <c r="J690" s="94">
        <v>4948</v>
      </c>
      <c r="K690" s="94">
        <v>4948</v>
      </c>
      <c r="L690" s="94">
        <v>4948</v>
      </c>
      <c r="M690" s="94">
        <v>4948</v>
      </c>
      <c r="N690" s="94">
        <v>4948</v>
      </c>
      <c r="O690" s="94">
        <v>4948</v>
      </c>
      <c r="P690" s="94">
        <v>4948</v>
      </c>
      <c r="Q690" s="94">
        <v>4948</v>
      </c>
    </row>
    <row r="691" spans="1:17" ht="11.25">
      <c r="A691" s="93" t="s">
        <v>920</v>
      </c>
      <c r="B691" s="93" t="s">
        <v>921</v>
      </c>
      <c r="C691" s="93" t="s">
        <v>922</v>
      </c>
      <c r="D691" s="93" t="s">
        <v>275</v>
      </c>
      <c r="E691" s="94">
        <v>86587.52</v>
      </c>
      <c r="F691" s="94">
        <v>53377.07</v>
      </c>
      <c r="G691" s="94">
        <v>57677.07</v>
      </c>
      <c r="H691" s="94">
        <v>61934.69</v>
      </c>
      <c r="I691" s="94">
        <v>33871.35</v>
      </c>
      <c r="J691" s="94">
        <v>7124.800000000007</v>
      </c>
      <c r="K691" s="94">
        <v>56473.59</v>
      </c>
      <c r="L691" s="94">
        <v>140647.57</v>
      </c>
      <c r="M691" s="94">
        <v>257218.96</v>
      </c>
      <c r="N691" s="94">
        <v>270796.96</v>
      </c>
      <c r="O691" s="94">
        <v>255586.96</v>
      </c>
      <c r="P691" s="94">
        <v>213937.29</v>
      </c>
      <c r="Q691" s="94">
        <v>120946.42</v>
      </c>
    </row>
    <row r="692" spans="1:17" ht="11.25">
      <c r="A692" s="93" t="s">
        <v>920</v>
      </c>
      <c r="B692" s="93" t="s">
        <v>921</v>
      </c>
      <c r="C692" s="93" t="s">
        <v>922</v>
      </c>
      <c r="D692" s="93" t="s">
        <v>276</v>
      </c>
      <c r="E692" s="94">
        <v>200</v>
      </c>
      <c r="F692" s="94">
        <v>200</v>
      </c>
      <c r="G692" s="94">
        <v>200</v>
      </c>
      <c r="H692" s="94">
        <v>200</v>
      </c>
      <c r="I692" s="94">
        <v>200</v>
      </c>
      <c r="J692" s="94">
        <v>200</v>
      </c>
      <c r="K692" s="94">
        <v>200</v>
      </c>
      <c r="L692" s="94">
        <v>200</v>
      </c>
      <c r="M692" s="94">
        <v>200</v>
      </c>
      <c r="N692" s="94">
        <v>200</v>
      </c>
      <c r="O692" s="94">
        <v>200</v>
      </c>
      <c r="P692" s="94">
        <v>200</v>
      </c>
      <c r="Q692" s="94">
        <v>200</v>
      </c>
    </row>
    <row r="693" spans="1:17" ht="11.25">
      <c r="A693" s="93" t="s">
        <v>920</v>
      </c>
      <c r="B693" s="93" t="s">
        <v>921</v>
      </c>
      <c r="C693" s="93" t="s">
        <v>922</v>
      </c>
      <c r="D693" s="93" t="s">
        <v>277</v>
      </c>
      <c r="E693" s="94">
        <v>225</v>
      </c>
      <c r="F693" s="94">
        <v>225</v>
      </c>
      <c r="G693" s="94">
        <v>225</v>
      </c>
      <c r="H693" s="94">
        <v>225</v>
      </c>
      <c r="I693" s="94">
        <v>225</v>
      </c>
      <c r="J693" s="94">
        <v>225</v>
      </c>
      <c r="K693" s="94">
        <v>225</v>
      </c>
      <c r="L693" s="94">
        <v>225</v>
      </c>
      <c r="M693" s="94">
        <v>225</v>
      </c>
      <c r="N693" s="94">
        <v>225</v>
      </c>
      <c r="O693" s="94">
        <v>125</v>
      </c>
      <c r="P693" s="94">
        <v>125</v>
      </c>
      <c r="Q693" s="94">
        <v>0</v>
      </c>
    </row>
    <row r="694" spans="1:17" ht="11.25">
      <c r="A694" s="93" t="s">
        <v>920</v>
      </c>
      <c r="B694" s="93" t="s">
        <v>921</v>
      </c>
      <c r="C694" s="93" t="s">
        <v>922</v>
      </c>
      <c r="D694" s="93" t="s">
        <v>278</v>
      </c>
      <c r="E694" s="94">
        <v>29567</v>
      </c>
      <c r="F694" s="94">
        <v>29567</v>
      </c>
      <c r="G694" s="94">
        <v>29567</v>
      </c>
      <c r="H694" s="94">
        <v>79735</v>
      </c>
      <c r="I694" s="94">
        <v>79735</v>
      </c>
      <c r="J694" s="94">
        <v>79735</v>
      </c>
      <c r="K694" s="94">
        <v>79735</v>
      </c>
      <c r="L694" s="94">
        <v>79735</v>
      </c>
      <c r="M694" s="94">
        <v>48140</v>
      </c>
      <c r="N694" s="94">
        <v>14904</v>
      </c>
      <c r="O694" s="94">
        <v>14904</v>
      </c>
      <c r="P694" s="94">
        <v>14904</v>
      </c>
      <c r="Q694" s="94">
        <v>14904</v>
      </c>
    </row>
    <row r="695" spans="1:17" ht="11.25">
      <c r="A695" s="93" t="s">
        <v>920</v>
      </c>
      <c r="B695" s="93" t="s">
        <v>921</v>
      </c>
      <c r="C695" s="93" t="s">
        <v>922</v>
      </c>
      <c r="D695" s="93" t="s">
        <v>279</v>
      </c>
      <c r="E695" s="94">
        <v>345000</v>
      </c>
      <c r="F695" s="94">
        <v>345000</v>
      </c>
      <c r="G695" s="94">
        <v>345000</v>
      </c>
      <c r="H695" s="94">
        <v>345000</v>
      </c>
      <c r="I695" s="94">
        <v>345000</v>
      </c>
      <c r="J695" s="94">
        <v>345000</v>
      </c>
      <c r="K695" s="94">
        <v>345000</v>
      </c>
      <c r="L695" s="94">
        <v>345000</v>
      </c>
      <c r="M695" s="94">
        <v>345000</v>
      </c>
      <c r="N695" s="94">
        <v>345000</v>
      </c>
      <c r="O695" s="94">
        <v>345000</v>
      </c>
      <c r="P695" s="94">
        <v>345000</v>
      </c>
      <c r="Q695" s="94">
        <v>345000</v>
      </c>
    </row>
    <row r="696" spans="1:17" ht="11.25">
      <c r="A696" s="93" t="s">
        <v>920</v>
      </c>
      <c r="B696" s="93" t="s">
        <v>921</v>
      </c>
      <c r="C696" s="93" t="s">
        <v>922</v>
      </c>
      <c r="D696" s="93" t="s">
        <v>280</v>
      </c>
      <c r="E696" s="94">
        <v>619216.7</v>
      </c>
      <c r="F696" s="94">
        <v>720923.33</v>
      </c>
      <c r="G696" s="94">
        <v>729671.11</v>
      </c>
      <c r="H696" s="94">
        <v>739875.51</v>
      </c>
      <c r="I696" s="94">
        <v>609848.79</v>
      </c>
      <c r="J696" s="94">
        <v>603450.13</v>
      </c>
      <c r="K696" s="94">
        <v>537000.71</v>
      </c>
      <c r="L696" s="94">
        <v>504903.68</v>
      </c>
      <c r="M696" s="94">
        <v>537583.4</v>
      </c>
      <c r="N696" s="94">
        <v>533700.32</v>
      </c>
      <c r="O696" s="94">
        <v>582110.04</v>
      </c>
      <c r="P696" s="94">
        <v>635934.33</v>
      </c>
      <c r="Q696" s="94">
        <v>698488.11</v>
      </c>
    </row>
    <row r="697" spans="1:17" ht="11.25">
      <c r="A697" s="93" t="s">
        <v>920</v>
      </c>
      <c r="B697" s="93" t="s">
        <v>921</v>
      </c>
      <c r="C697" s="93" t="s">
        <v>922</v>
      </c>
      <c r="D697" s="93" t="s">
        <v>281</v>
      </c>
      <c r="E697" s="94">
        <v>6230</v>
      </c>
      <c r="F697" s="94">
        <v>8382</v>
      </c>
      <c r="G697" s="94">
        <v>5810</v>
      </c>
      <c r="H697" s="94">
        <v>5470</v>
      </c>
      <c r="I697" s="94">
        <v>19935.08</v>
      </c>
      <c r="J697" s="94">
        <v>22075.08</v>
      </c>
      <c r="K697" s="94">
        <v>58138.31</v>
      </c>
      <c r="L697" s="94">
        <v>103233.33</v>
      </c>
      <c r="M697" s="94">
        <v>19641.61</v>
      </c>
      <c r="N697" s="94">
        <v>19641.61</v>
      </c>
      <c r="O697" s="94">
        <v>19641.61</v>
      </c>
      <c r="P697" s="94">
        <v>19641.61</v>
      </c>
      <c r="Q697" s="94">
        <v>19641.61</v>
      </c>
    </row>
    <row r="698" spans="1:17" ht="11.25">
      <c r="A698" s="93" t="s">
        <v>920</v>
      </c>
      <c r="B698" s="93" t="s">
        <v>921</v>
      </c>
      <c r="C698" s="93" t="s">
        <v>922</v>
      </c>
      <c r="D698" s="93" t="s">
        <v>282</v>
      </c>
      <c r="E698" s="94">
        <v>296654.52</v>
      </c>
      <c r="F698" s="94">
        <v>389091.92</v>
      </c>
      <c r="G698" s="94">
        <v>780570.68</v>
      </c>
      <c r="H698" s="94">
        <v>1334856.73</v>
      </c>
      <c r="I698" s="94">
        <v>1666264.17</v>
      </c>
      <c r="J698" s="94">
        <v>1524071.13</v>
      </c>
      <c r="K698" s="94">
        <v>1135027.35</v>
      </c>
      <c r="L698" s="94">
        <v>822541.62</v>
      </c>
      <c r="M698" s="94">
        <v>561519.65</v>
      </c>
      <c r="N698" s="94">
        <v>411863.04</v>
      </c>
      <c r="O698" s="94">
        <v>315954.35</v>
      </c>
      <c r="P698" s="94">
        <v>284500.9</v>
      </c>
      <c r="Q698" s="94">
        <v>297685.61</v>
      </c>
    </row>
    <row r="699" spans="1:17" ht="11.25">
      <c r="A699" s="93" t="s">
        <v>920</v>
      </c>
      <c r="B699" s="93" t="s">
        <v>921</v>
      </c>
      <c r="C699" s="93" t="s">
        <v>922</v>
      </c>
      <c r="D699" s="93" t="s">
        <v>283</v>
      </c>
      <c r="E699" s="94">
        <v>3772325.01</v>
      </c>
      <c r="F699" s="94">
        <v>3821079.96</v>
      </c>
      <c r="G699" s="94">
        <v>3950839.24</v>
      </c>
      <c r="H699" s="94">
        <v>4209138.46</v>
      </c>
      <c r="I699" s="94">
        <v>4523170.54</v>
      </c>
      <c r="J699" s="94">
        <v>4779738.84</v>
      </c>
      <c r="K699" s="94">
        <v>4927592.49</v>
      </c>
      <c r="L699" s="94">
        <v>5039114.74</v>
      </c>
      <c r="M699" s="94">
        <v>5025931.77</v>
      </c>
      <c r="N699" s="94">
        <v>5044727.77</v>
      </c>
      <c r="O699" s="94">
        <v>5020865.98</v>
      </c>
      <c r="P699" s="94">
        <v>5051511.23</v>
      </c>
      <c r="Q699" s="94">
        <v>4767638.18</v>
      </c>
    </row>
    <row r="700" spans="1:17" ht="11.25">
      <c r="A700" s="93" t="s">
        <v>920</v>
      </c>
      <c r="B700" s="93" t="s">
        <v>921</v>
      </c>
      <c r="C700" s="93" t="s">
        <v>922</v>
      </c>
      <c r="D700" s="93" t="s">
        <v>284</v>
      </c>
      <c r="E700" s="98" t="s">
        <v>941</v>
      </c>
      <c r="F700" s="98" t="s">
        <v>941</v>
      </c>
      <c r="G700" s="98" t="s">
        <v>941</v>
      </c>
      <c r="H700" s="98" t="s">
        <v>941</v>
      </c>
      <c r="I700" s="98" t="s">
        <v>941</v>
      </c>
      <c r="J700" s="98" t="s">
        <v>941</v>
      </c>
      <c r="K700" s="98" t="s">
        <v>941</v>
      </c>
      <c r="L700" s="98" t="s">
        <v>941</v>
      </c>
      <c r="M700" s="98" t="s">
        <v>941</v>
      </c>
      <c r="N700" s="98" t="s">
        <v>941</v>
      </c>
      <c r="O700" s="98" t="s">
        <v>941</v>
      </c>
      <c r="P700" s="98" t="s">
        <v>941</v>
      </c>
      <c r="Q700" s="94">
        <v>142.79</v>
      </c>
    </row>
    <row r="701" spans="1:17" ht="11.25">
      <c r="A701" s="93" t="s">
        <v>920</v>
      </c>
      <c r="B701" s="93" t="s">
        <v>921</v>
      </c>
      <c r="C701" s="93" t="s">
        <v>922</v>
      </c>
      <c r="D701" s="93" t="s">
        <v>285</v>
      </c>
      <c r="E701" s="94">
        <v>11337.29</v>
      </c>
      <c r="F701" s="94">
        <v>9918.05</v>
      </c>
      <c r="G701" s="94">
        <v>8498.81</v>
      </c>
      <c r="H701" s="94">
        <v>6542.95</v>
      </c>
      <c r="I701" s="94">
        <v>5123.71</v>
      </c>
      <c r="J701" s="94">
        <v>3704.47</v>
      </c>
      <c r="K701" s="94">
        <v>1652.08</v>
      </c>
      <c r="L701" s="94">
        <v>1652.08</v>
      </c>
      <c r="M701" s="94">
        <v>1652.08</v>
      </c>
      <c r="N701" s="94">
        <v>0</v>
      </c>
      <c r="O701" s="94">
        <v>0</v>
      </c>
      <c r="P701" s="94">
        <v>0</v>
      </c>
      <c r="Q701" s="94">
        <v>0</v>
      </c>
    </row>
    <row r="702" spans="1:17" ht="11.25">
      <c r="A702" s="93" t="s">
        <v>920</v>
      </c>
      <c r="B702" s="93" t="s">
        <v>921</v>
      </c>
      <c r="C702" s="93" t="s">
        <v>922</v>
      </c>
      <c r="D702" s="93" t="s">
        <v>286</v>
      </c>
      <c r="E702" s="94">
        <v>11594.98</v>
      </c>
      <c r="F702" s="94">
        <v>10143.49</v>
      </c>
      <c r="G702" s="94">
        <v>8692</v>
      </c>
      <c r="H702" s="94">
        <v>6691.66</v>
      </c>
      <c r="I702" s="94">
        <v>5240.17</v>
      </c>
      <c r="J702" s="94">
        <v>3788.68</v>
      </c>
      <c r="K702" s="94">
        <v>1689.63</v>
      </c>
      <c r="L702" s="94">
        <v>238.14</v>
      </c>
      <c r="M702" s="94">
        <v>-1213.35</v>
      </c>
      <c r="N702" s="94">
        <v>0</v>
      </c>
      <c r="O702" s="94">
        <v>0</v>
      </c>
      <c r="P702" s="94">
        <v>0</v>
      </c>
      <c r="Q702" s="94">
        <v>0</v>
      </c>
    </row>
    <row r="703" spans="1:17" ht="11.25">
      <c r="A703" s="93" t="s">
        <v>920</v>
      </c>
      <c r="B703" s="93" t="s">
        <v>921</v>
      </c>
      <c r="C703" s="93" t="s">
        <v>922</v>
      </c>
      <c r="D703" s="93" t="s">
        <v>287</v>
      </c>
      <c r="E703" s="94">
        <v>2924.43</v>
      </c>
      <c r="F703" s="94">
        <v>2558.34</v>
      </c>
      <c r="G703" s="94">
        <v>2192.25</v>
      </c>
      <c r="H703" s="94">
        <v>1687.74</v>
      </c>
      <c r="I703" s="94">
        <v>1321.65</v>
      </c>
      <c r="J703" s="94">
        <v>955.56</v>
      </c>
      <c r="K703" s="94">
        <v>426.15</v>
      </c>
      <c r="L703" s="94">
        <v>60.06000000000023</v>
      </c>
      <c r="M703" s="94">
        <v>-306.03</v>
      </c>
      <c r="N703" s="94">
        <v>0</v>
      </c>
      <c r="O703" s="94">
        <v>-366.09</v>
      </c>
      <c r="P703" s="94">
        <v>-732.18</v>
      </c>
      <c r="Q703" s="94">
        <v>-1098.27</v>
      </c>
    </row>
    <row r="704" spans="1:17" ht="11.25">
      <c r="A704" s="93" t="s">
        <v>920</v>
      </c>
      <c r="B704" s="93" t="s">
        <v>921</v>
      </c>
      <c r="C704" s="93" t="s">
        <v>922</v>
      </c>
      <c r="D704" s="93" t="s">
        <v>288</v>
      </c>
      <c r="E704" s="94">
        <v>5242.33</v>
      </c>
      <c r="F704" s="94">
        <v>4837.34</v>
      </c>
      <c r="G704" s="94">
        <v>4432.35</v>
      </c>
      <c r="H704" s="94">
        <v>5347.88</v>
      </c>
      <c r="I704" s="94">
        <v>4942.89</v>
      </c>
      <c r="J704" s="94">
        <v>4537.9</v>
      </c>
      <c r="K704" s="94">
        <v>5455.55</v>
      </c>
      <c r="L704" s="94">
        <v>5050.56</v>
      </c>
      <c r="M704" s="94">
        <v>4645.57</v>
      </c>
      <c r="N704" s="94">
        <v>4240.58</v>
      </c>
      <c r="O704" s="94">
        <v>3835.59</v>
      </c>
      <c r="P704" s="94">
        <v>3430.6</v>
      </c>
      <c r="Q704" s="94">
        <v>3025.61</v>
      </c>
    </row>
    <row r="705" spans="1:17" ht="11.25">
      <c r="A705" s="93" t="s">
        <v>920</v>
      </c>
      <c r="B705" s="93" t="s">
        <v>921</v>
      </c>
      <c r="C705" s="93" t="s">
        <v>922</v>
      </c>
      <c r="D705" s="93" t="s">
        <v>289</v>
      </c>
      <c r="E705" s="94">
        <v>26342.37</v>
      </c>
      <c r="F705" s="94">
        <v>24293.78</v>
      </c>
      <c r="G705" s="94">
        <v>22245.19</v>
      </c>
      <c r="H705" s="94">
        <v>26872.74</v>
      </c>
      <c r="I705" s="94">
        <v>24824.15</v>
      </c>
      <c r="J705" s="94">
        <v>22775.56</v>
      </c>
      <c r="K705" s="94">
        <v>27413.79</v>
      </c>
      <c r="L705" s="94">
        <v>25365.2</v>
      </c>
      <c r="M705" s="94">
        <v>23316.61</v>
      </c>
      <c r="N705" s="94">
        <v>23148.56</v>
      </c>
      <c r="O705" s="94">
        <v>21099.97</v>
      </c>
      <c r="P705" s="94">
        <v>19051.38</v>
      </c>
      <c r="Q705" s="94">
        <v>17002.79</v>
      </c>
    </row>
    <row r="706" spans="1:17" ht="11.25">
      <c r="A706" s="93" t="s">
        <v>920</v>
      </c>
      <c r="B706" s="93" t="s">
        <v>921</v>
      </c>
      <c r="C706" s="93" t="s">
        <v>922</v>
      </c>
      <c r="D706" s="93" t="s">
        <v>290</v>
      </c>
      <c r="E706" s="94">
        <v>17462.09</v>
      </c>
      <c r="F706" s="94">
        <v>16159.59</v>
      </c>
      <c r="G706" s="94">
        <v>14857.09</v>
      </c>
      <c r="H706" s="94">
        <v>17813.66</v>
      </c>
      <c r="I706" s="94">
        <v>16511.16</v>
      </c>
      <c r="J706" s="94">
        <v>15208.66</v>
      </c>
      <c r="K706" s="94">
        <v>18172.32</v>
      </c>
      <c r="L706" s="94">
        <v>16869.82</v>
      </c>
      <c r="M706" s="94">
        <v>16869.82</v>
      </c>
      <c r="N706" s="94">
        <v>0</v>
      </c>
      <c r="O706" s="94">
        <v>0</v>
      </c>
      <c r="P706" s="94">
        <v>0</v>
      </c>
      <c r="Q706" s="94">
        <v>0</v>
      </c>
    </row>
    <row r="707" spans="1:17" ht="11.25">
      <c r="A707" s="93" t="s">
        <v>920</v>
      </c>
      <c r="B707" s="93" t="s">
        <v>921</v>
      </c>
      <c r="C707" s="93" t="s">
        <v>922</v>
      </c>
      <c r="D707" s="93" t="s">
        <v>291</v>
      </c>
      <c r="E707" s="94">
        <v>2716.45</v>
      </c>
      <c r="F707" s="94">
        <v>2505.2</v>
      </c>
      <c r="G707" s="94">
        <v>2293.95</v>
      </c>
      <c r="H707" s="94">
        <v>2771.14</v>
      </c>
      <c r="I707" s="94">
        <v>2559.89</v>
      </c>
      <c r="J707" s="94">
        <v>2348.64</v>
      </c>
      <c r="K707" s="94">
        <v>2826.93</v>
      </c>
      <c r="L707" s="94">
        <v>2615.68</v>
      </c>
      <c r="M707" s="94">
        <v>2404.43</v>
      </c>
      <c r="N707" s="94">
        <v>2387.1</v>
      </c>
      <c r="O707" s="94">
        <v>2175.85</v>
      </c>
      <c r="P707" s="94">
        <v>1964.6</v>
      </c>
      <c r="Q707" s="94">
        <v>1753.35</v>
      </c>
    </row>
    <row r="708" spans="1:17" ht="11.25">
      <c r="A708" s="93" t="s">
        <v>920</v>
      </c>
      <c r="B708" s="93" t="s">
        <v>921</v>
      </c>
      <c r="C708" s="93" t="s">
        <v>922</v>
      </c>
      <c r="D708" s="93" t="s">
        <v>292</v>
      </c>
      <c r="E708" s="94">
        <v>9446.95</v>
      </c>
      <c r="F708" s="94">
        <v>8737.6</v>
      </c>
      <c r="G708" s="94">
        <v>8028.25</v>
      </c>
      <c r="H708" s="94">
        <v>9637.15</v>
      </c>
      <c r="I708" s="94">
        <v>8927.8</v>
      </c>
      <c r="J708" s="94">
        <v>8218.45</v>
      </c>
      <c r="K708" s="94">
        <v>9831.18</v>
      </c>
      <c r="L708" s="94">
        <v>9121.83</v>
      </c>
      <c r="M708" s="94">
        <v>8412.48</v>
      </c>
      <c r="N708" s="94">
        <v>9162.48</v>
      </c>
      <c r="O708" s="94">
        <v>9162.48</v>
      </c>
      <c r="P708" s="94">
        <v>9162.48</v>
      </c>
      <c r="Q708" s="94">
        <v>9162.48</v>
      </c>
    </row>
    <row r="709" spans="1:17" ht="11.25">
      <c r="A709" s="93" t="s">
        <v>920</v>
      </c>
      <c r="B709" s="93" t="s">
        <v>921</v>
      </c>
      <c r="C709" s="93" t="s">
        <v>922</v>
      </c>
      <c r="D709" s="93" t="s">
        <v>293</v>
      </c>
      <c r="E709" s="98">
        <v>26327.07</v>
      </c>
      <c r="F709" s="98">
        <v>24238.45</v>
      </c>
      <c r="G709" s="94">
        <v>22149.83</v>
      </c>
      <c r="H709" s="94">
        <v>26857.13</v>
      </c>
      <c r="I709" s="94">
        <v>24768.51</v>
      </c>
      <c r="J709" s="94">
        <v>22679.89</v>
      </c>
      <c r="K709" s="94">
        <v>27397.86</v>
      </c>
      <c r="L709" s="94">
        <v>25309.24</v>
      </c>
      <c r="M709" s="94">
        <v>23220.62</v>
      </c>
      <c r="N709" s="94">
        <v>27949.48</v>
      </c>
      <c r="O709" s="94">
        <v>25860.86</v>
      </c>
      <c r="P709" s="94">
        <v>23772.24</v>
      </c>
      <c r="Q709" s="94">
        <v>21683.62</v>
      </c>
    </row>
    <row r="710" spans="1:17" ht="11.25">
      <c r="A710" s="93" t="s">
        <v>920</v>
      </c>
      <c r="B710" s="93" t="s">
        <v>921</v>
      </c>
      <c r="C710" s="93" t="s">
        <v>922</v>
      </c>
      <c r="D710" s="93" t="s">
        <v>294</v>
      </c>
      <c r="E710" s="98">
        <v>6408.88</v>
      </c>
      <c r="F710" s="98">
        <v>5921.22</v>
      </c>
      <c r="G710" s="94">
        <v>5433.56</v>
      </c>
      <c r="H710" s="94">
        <v>6537.91</v>
      </c>
      <c r="I710" s="94">
        <v>6050.25</v>
      </c>
      <c r="J710" s="94">
        <v>5562.59</v>
      </c>
      <c r="K710" s="94">
        <v>6669.55</v>
      </c>
      <c r="L710" s="94">
        <v>6181.89</v>
      </c>
      <c r="M710" s="94">
        <v>5694.23</v>
      </c>
      <c r="N710" s="94">
        <v>6803.83</v>
      </c>
      <c r="O710" s="94">
        <v>6316.17</v>
      </c>
      <c r="P710" s="94">
        <v>5828.51</v>
      </c>
      <c r="Q710" s="94">
        <v>5828.51</v>
      </c>
    </row>
    <row r="711" spans="1:17" ht="11.25">
      <c r="A711" s="93" t="s">
        <v>920</v>
      </c>
      <c r="B711" s="93" t="s">
        <v>921</v>
      </c>
      <c r="C711" s="93" t="s">
        <v>922</v>
      </c>
      <c r="D711" s="93" t="s">
        <v>295</v>
      </c>
      <c r="E711" s="98">
        <v>6099.05</v>
      </c>
      <c r="F711" s="98">
        <v>5598.85</v>
      </c>
      <c r="G711" s="94">
        <v>5098.65</v>
      </c>
      <c r="H711" s="94">
        <v>6221.84</v>
      </c>
      <c r="I711" s="94">
        <v>5721.64</v>
      </c>
      <c r="J711" s="94">
        <v>5221.44</v>
      </c>
      <c r="K711" s="94">
        <v>6347.11</v>
      </c>
      <c r="L711" s="94">
        <v>5846.91</v>
      </c>
      <c r="M711" s="94">
        <v>5346.71</v>
      </c>
      <c r="N711" s="94">
        <v>6474.9</v>
      </c>
      <c r="O711" s="94">
        <v>5974.7</v>
      </c>
      <c r="P711" s="94">
        <v>5474.5</v>
      </c>
      <c r="Q711" s="94">
        <v>4974.3</v>
      </c>
    </row>
    <row r="712" spans="1:17" ht="11.25">
      <c r="A712" s="93" t="s">
        <v>920</v>
      </c>
      <c r="B712" s="93" t="s">
        <v>921</v>
      </c>
      <c r="C712" s="93" t="s">
        <v>922</v>
      </c>
      <c r="D712" s="93" t="s">
        <v>296</v>
      </c>
      <c r="E712" s="98">
        <v>7046.86</v>
      </c>
      <c r="F712" s="98">
        <v>6492.54</v>
      </c>
      <c r="G712" s="94">
        <v>5938.22</v>
      </c>
      <c r="H712" s="94">
        <v>7188.74</v>
      </c>
      <c r="I712" s="94">
        <v>6634.42</v>
      </c>
      <c r="J712" s="94">
        <v>6080.1</v>
      </c>
      <c r="K712" s="94">
        <v>7333.48</v>
      </c>
      <c r="L712" s="94">
        <v>6779.16</v>
      </c>
      <c r="M712" s="94">
        <v>6224.84</v>
      </c>
      <c r="N712" s="94">
        <v>7481.13</v>
      </c>
      <c r="O712" s="94">
        <v>6926.81</v>
      </c>
      <c r="P712" s="94">
        <v>6372.49</v>
      </c>
      <c r="Q712" s="94">
        <v>5818.17</v>
      </c>
    </row>
    <row r="713" spans="1:17" ht="11.25">
      <c r="A713" s="93" t="s">
        <v>920</v>
      </c>
      <c r="B713" s="93" t="s">
        <v>921</v>
      </c>
      <c r="C713" s="93" t="s">
        <v>922</v>
      </c>
      <c r="D713" s="93" t="s">
        <v>297</v>
      </c>
      <c r="E713" s="98">
        <v>20632.88</v>
      </c>
      <c r="F713" s="98">
        <v>18906.63</v>
      </c>
      <c r="G713" s="94">
        <v>17180.38</v>
      </c>
      <c r="H713" s="94">
        <v>21048.29</v>
      </c>
      <c r="I713" s="94">
        <v>19322.04</v>
      </c>
      <c r="J713" s="94">
        <v>17595.79</v>
      </c>
      <c r="K713" s="94">
        <v>21472.07</v>
      </c>
      <c r="L713" s="94">
        <v>19745.82</v>
      </c>
      <c r="M713" s="94">
        <v>18019.57</v>
      </c>
      <c r="N713" s="94">
        <v>21904.38</v>
      </c>
      <c r="O713" s="94">
        <v>20178.13</v>
      </c>
      <c r="P713" s="94">
        <v>18451.88</v>
      </c>
      <c r="Q713" s="94">
        <v>16725.63</v>
      </c>
    </row>
    <row r="714" spans="1:17" ht="11.25">
      <c r="A714" s="93" t="s">
        <v>920</v>
      </c>
      <c r="B714" s="93" t="s">
        <v>921</v>
      </c>
      <c r="C714" s="93" t="s">
        <v>922</v>
      </c>
      <c r="D714" s="93" t="s">
        <v>298</v>
      </c>
      <c r="E714" s="94">
        <v>18943.73</v>
      </c>
      <c r="F714" s="94">
        <v>17316.12</v>
      </c>
      <c r="G714" s="94">
        <v>15688.51</v>
      </c>
      <c r="H714" s="94">
        <v>19325.14</v>
      </c>
      <c r="I714" s="94">
        <v>17697.53</v>
      </c>
      <c r="J714" s="94">
        <v>16069.92</v>
      </c>
      <c r="K714" s="94">
        <v>19714.22</v>
      </c>
      <c r="L714" s="94">
        <v>18086.61</v>
      </c>
      <c r="M714" s="94">
        <v>16459</v>
      </c>
      <c r="N714" s="94">
        <v>20111.14</v>
      </c>
      <c r="O714" s="94">
        <v>18483.53</v>
      </c>
      <c r="P714" s="94">
        <v>16855.92</v>
      </c>
      <c r="Q714" s="94">
        <v>15228.31</v>
      </c>
    </row>
    <row r="715" spans="1:17" ht="11.25">
      <c r="A715" s="93" t="s">
        <v>920</v>
      </c>
      <c r="B715" s="93" t="s">
        <v>921</v>
      </c>
      <c r="C715" s="93" t="s">
        <v>922</v>
      </c>
      <c r="D715" s="93" t="s">
        <v>299</v>
      </c>
      <c r="E715" s="94">
        <v>6211.3</v>
      </c>
      <c r="F715" s="94">
        <v>5722.7</v>
      </c>
      <c r="G715" s="94">
        <v>5234.1</v>
      </c>
      <c r="H715" s="94">
        <v>6336.36</v>
      </c>
      <c r="I715" s="94">
        <v>5847.76</v>
      </c>
      <c r="J715" s="94">
        <v>5359.16</v>
      </c>
      <c r="K715" s="94">
        <v>4799.32</v>
      </c>
      <c r="L715" s="94">
        <v>4310.72</v>
      </c>
      <c r="M715" s="94">
        <v>3822.12</v>
      </c>
      <c r="N715" s="94">
        <v>3231.32</v>
      </c>
      <c r="O715" s="94">
        <v>2742.72</v>
      </c>
      <c r="P715" s="94">
        <v>2254.12</v>
      </c>
      <c r="Q715" s="94">
        <v>1765.52</v>
      </c>
    </row>
    <row r="716" spans="1:17" ht="11.25">
      <c r="A716" s="93" t="s">
        <v>920</v>
      </c>
      <c r="B716" s="93" t="s">
        <v>921</v>
      </c>
      <c r="C716" s="93" t="s">
        <v>922</v>
      </c>
      <c r="D716" s="93" t="s">
        <v>300</v>
      </c>
      <c r="E716" s="94">
        <v>13527.18</v>
      </c>
      <c r="F716" s="94">
        <v>12389.99</v>
      </c>
      <c r="G716" s="94">
        <v>11252.8</v>
      </c>
      <c r="H716" s="94">
        <v>13799.53</v>
      </c>
      <c r="I716" s="94">
        <v>12662.34</v>
      </c>
      <c r="J716" s="94">
        <v>11525.15</v>
      </c>
      <c r="K716" s="94">
        <v>14077.36</v>
      </c>
      <c r="L716" s="94">
        <v>12940.17</v>
      </c>
      <c r="M716" s="94">
        <v>11802.98</v>
      </c>
      <c r="N716" s="94">
        <v>14360.79</v>
      </c>
      <c r="O716" s="94">
        <v>13223.6</v>
      </c>
      <c r="P716" s="94">
        <v>12086.41</v>
      </c>
      <c r="Q716" s="94">
        <v>10949.22</v>
      </c>
    </row>
    <row r="717" spans="1:17" ht="11.25">
      <c r="A717" s="93" t="s">
        <v>920</v>
      </c>
      <c r="B717" s="93" t="s">
        <v>921</v>
      </c>
      <c r="C717" s="93" t="s">
        <v>922</v>
      </c>
      <c r="D717" s="93" t="s">
        <v>301</v>
      </c>
      <c r="E717" s="94">
        <v>14736.75</v>
      </c>
      <c r="F717" s="94">
        <v>13472.94</v>
      </c>
      <c r="G717" s="94">
        <v>12209.13</v>
      </c>
      <c r="H717" s="94">
        <v>15033.46</v>
      </c>
      <c r="I717" s="94">
        <v>13769.65</v>
      </c>
      <c r="J717" s="94">
        <v>12505.84</v>
      </c>
      <c r="K717" s="94">
        <v>15336.13</v>
      </c>
      <c r="L717" s="94">
        <v>14072.32</v>
      </c>
      <c r="M717" s="94">
        <v>12808.51</v>
      </c>
      <c r="N717" s="94">
        <v>15644.91</v>
      </c>
      <c r="O717" s="94">
        <v>14381.1</v>
      </c>
      <c r="P717" s="94">
        <v>13117.29</v>
      </c>
      <c r="Q717" s="94">
        <v>11853.48</v>
      </c>
    </row>
    <row r="718" spans="1:17" ht="11.25">
      <c r="A718" s="93" t="s">
        <v>920</v>
      </c>
      <c r="B718" s="93" t="s">
        <v>921</v>
      </c>
      <c r="C718" s="93" t="s">
        <v>922</v>
      </c>
      <c r="D718" s="93" t="s">
        <v>302</v>
      </c>
      <c r="E718" s="94">
        <v>5447.63</v>
      </c>
      <c r="F718" s="94">
        <v>4980.44</v>
      </c>
      <c r="G718" s="94">
        <v>4513.25</v>
      </c>
      <c r="H718" s="94">
        <v>5557.32</v>
      </c>
      <c r="I718" s="94">
        <v>5090.13</v>
      </c>
      <c r="J718" s="94">
        <v>4622.94</v>
      </c>
      <c r="K718" s="94">
        <v>5669.2</v>
      </c>
      <c r="L718" s="94">
        <v>5202.01</v>
      </c>
      <c r="M718" s="94">
        <v>4734.82</v>
      </c>
      <c r="N718" s="94">
        <v>5783.35</v>
      </c>
      <c r="O718" s="94">
        <v>5316.16</v>
      </c>
      <c r="P718" s="94">
        <v>4848.97</v>
      </c>
      <c r="Q718" s="94">
        <v>4381.78</v>
      </c>
    </row>
    <row r="719" spans="1:17" ht="11.25">
      <c r="A719" s="93" t="s">
        <v>920</v>
      </c>
      <c r="B719" s="93" t="s">
        <v>921</v>
      </c>
      <c r="C719" s="93" t="s">
        <v>922</v>
      </c>
      <c r="D719" s="93" t="s">
        <v>303</v>
      </c>
      <c r="E719" s="94">
        <v>986.64</v>
      </c>
      <c r="F719" s="94">
        <v>901.46</v>
      </c>
      <c r="G719" s="94">
        <v>816.28</v>
      </c>
      <c r="H719" s="94">
        <v>1006.51</v>
      </c>
      <c r="I719" s="94">
        <v>921.33</v>
      </c>
      <c r="J719" s="94">
        <v>836.15</v>
      </c>
      <c r="K719" s="94">
        <v>1026.77</v>
      </c>
      <c r="L719" s="94">
        <v>941.59</v>
      </c>
      <c r="M719" s="94">
        <v>856.41</v>
      </c>
      <c r="N719" s="94">
        <v>1047.44</v>
      </c>
      <c r="O719" s="94">
        <v>962.26</v>
      </c>
      <c r="P719" s="94">
        <v>877.08</v>
      </c>
      <c r="Q719" s="94">
        <v>791.9</v>
      </c>
    </row>
    <row r="720" spans="1:17" ht="11.25">
      <c r="A720" s="93" t="s">
        <v>920</v>
      </c>
      <c r="B720" s="93" t="s">
        <v>921</v>
      </c>
      <c r="C720" s="93" t="s">
        <v>922</v>
      </c>
      <c r="D720" s="93" t="s">
        <v>304</v>
      </c>
      <c r="E720" s="94">
        <v>21598.83</v>
      </c>
      <c r="F720" s="94">
        <v>19696.64</v>
      </c>
      <c r="G720" s="94">
        <v>17794.45</v>
      </c>
      <c r="H720" s="94">
        <v>22033.69</v>
      </c>
      <c r="I720" s="94">
        <v>20131.5</v>
      </c>
      <c r="J720" s="94">
        <v>18229.31</v>
      </c>
      <c r="K720" s="94">
        <v>22477.31</v>
      </c>
      <c r="L720" s="94">
        <v>20575.12</v>
      </c>
      <c r="M720" s="94">
        <v>18672.93</v>
      </c>
      <c r="N720" s="94">
        <v>22929.86</v>
      </c>
      <c r="O720" s="94">
        <v>21027.67</v>
      </c>
      <c r="P720" s="94">
        <v>19125.48</v>
      </c>
      <c r="Q720" s="94">
        <v>17223.29</v>
      </c>
    </row>
    <row r="721" spans="1:17" ht="11.25">
      <c r="A721" s="93" t="s">
        <v>920</v>
      </c>
      <c r="B721" s="93" t="s">
        <v>921</v>
      </c>
      <c r="C721" s="93" t="s">
        <v>922</v>
      </c>
      <c r="D721" s="93" t="s">
        <v>305</v>
      </c>
      <c r="E721" s="94">
        <v>21245.42</v>
      </c>
      <c r="F721" s="94">
        <v>19361.88</v>
      </c>
      <c r="G721" s="94">
        <v>17478.34</v>
      </c>
      <c r="H721" s="94">
        <v>21673.17</v>
      </c>
      <c r="I721" s="94">
        <v>19789.63</v>
      </c>
      <c r="J721" s="94">
        <v>17906.09</v>
      </c>
      <c r="K721" s="94">
        <v>22109.53</v>
      </c>
      <c r="L721" s="94">
        <v>20225.99</v>
      </c>
      <c r="M721" s="94">
        <v>18342.45</v>
      </c>
      <c r="N721" s="94">
        <v>22554.67</v>
      </c>
      <c r="O721" s="94">
        <v>20671.13</v>
      </c>
      <c r="P721" s="94">
        <v>18787.59</v>
      </c>
      <c r="Q721" s="94">
        <v>16904.05</v>
      </c>
    </row>
    <row r="722" spans="1:17" ht="11.25">
      <c r="A722" s="93" t="s">
        <v>920</v>
      </c>
      <c r="B722" s="93" t="s">
        <v>921</v>
      </c>
      <c r="C722" s="93" t="s">
        <v>922</v>
      </c>
      <c r="D722" s="93" t="s">
        <v>306</v>
      </c>
      <c r="E722" s="94">
        <v>11384.56</v>
      </c>
      <c r="F722" s="94">
        <v>10354.93</v>
      </c>
      <c r="G722" s="94">
        <v>9325.3</v>
      </c>
      <c r="H722" s="94">
        <v>11613.77</v>
      </c>
      <c r="I722" s="94">
        <v>10584.14</v>
      </c>
      <c r="J722" s="94">
        <v>9554.51</v>
      </c>
      <c r="K722" s="94">
        <v>11847.6</v>
      </c>
      <c r="L722" s="94">
        <v>10817.97</v>
      </c>
      <c r="M722" s="94">
        <v>9788.34</v>
      </c>
      <c r="N722" s="94">
        <v>12086.13</v>
      </c>
      <c r="O722" s="94">
        <v>11056.5</v>
      </c>
      <c r="P722" s="94">
        <v>10026.87</v>
      </c>
      <c r="Q722" s="94">
        <v>8997.239999999994</v>
      </c>
    </row>
    <row r="723" spans="1:17" ht="11.25">
      <c r="A723" s="93" t="s">
        <v>920</v>
      </c>
      <c r="B723" s="93" t="s">
        <v>921</v>
      </c>
      <c r="C723" s="93" t="s">
        <v>922</v>
      </c>
      <c r="D723" s="93" t="s">
        <v>307</v>
      </c>
      <c r="E723" s="98" t="s">
        <v>941</v>
      </c>
      <c r="F723" s="98" t="s">
        <v>941</v>
      </c>
      <c r="G723" s="98" t="s">
        <v>941</v>
      </c>
      <c r="H723" s="94">
        <v>71697.96</v>
      </c>
      <c r="I723" s="94">
        <v>68740.27</v>
      </c>
      <c r="J723" s="94">
        <v>66974.83</v>
      </c>
      <c r="K723" s="94">
        <v>19913.31</v>
      </c>
      <c r="L723" s="94">
        <v>18147.87</v>
      </c>
      <c r="M723" s="94">
        <v>16382.43</v>
      </c>
      <c r="N723" s="94">
        <v>20314.23</v>
      </c>
      <c r="O723" s="94">
        <v>18548.79</v>
      </c>
      <c r="P723" s="94">
        <v>16783.35</v>
      </c>
      <c r="Q723" s="94">
        <v>15017.91</v>
      </c>
    </row>
    <row r="724" spans="1:17" ht="11.25">
      <c r="A724" s="93" t="s">
        <v>920</v>
      </c>
      <c r="B724" s="93" t="s">
        <v>921</v>
      </c>
      <c r="C724" s="93" t="s">
        <v>922</v>
      </c>
      <c r="D724" s="93" t="s">
        <v>308</v>
      </c>
      <c r="E724" s="98" t="s">
        <v>941</v>
      </c>
      <c r="F724" s="98" t="s">
        <v>941</v>
      </c>
      <c r="G724" s="98" t="s">
        <v>941</v>
      </c>
      <c r="H724" s="98" t="s">
        <v>941</v>
      </c>
      <c r="I724" s="98" t="s">
        <v>941</v>
      </c>
      <c r="J724" s="98" t="s">
        <v>941</v>
      </c>
      <c r="K724" s="98" t="s">
        <v>941</v>
      </c>
      <c r="L724" s="94">
        <v>-1816.06</v>
      </c>
      <c r="M724" s="94">
        <v>52140.14</v>
      </c>
      <c r="N724" s="94">
        <v>15262.3</v>
      </c>
      <c r="O724" s="94">
        <v>13900.18</v>
      </c>
      <c r="P724" s="94">
        <v>12538.06</v>
      </c>
      <c r="Q724" s="94">
        <v>11175.94</v>
      </c>
    </row>
    <row r="725" spans="1:17" ht="11.25">
      <c r="A725" s="93" t="s">
        <v>920</v>
      </c>
      <c r="B725" s="93" t="s">
        <v>921</v>
      </c>
      <c r="C725" s="93" t="s">
        <v>922</v>
      </c>
      <c r="D725" s="93" t="s">
        <v>309</v>
      </c>
      <c r="E725" s="98" t="s">
        <v>941</v>
      </c>
      <c r="F725" s="98" t="s">
        <v>941</v>
      </c>
      <c r="G725" s="98" t="s">
        <v>941</v>
      </c>
      <c r="H725" s="98" t="s">
        <v>941</v>
      </c>
      <c r="I725" s="98" t="s">
        <v>941</v>
      </c>
      <c r="J725" s="98" t="s">
        <v>941</v>
      </c>
      <c r="K725" s="98" t="s">
        <v>941</v>
      </c>
      <c r="L725" s="98" t="s">
        <v>941</v>
      </c>
      <c r="M725" s="94">
        <v>35676</v>
      </c>
      <c r="N725" s="94">
        <v>9777.8</v>
      </c>
      <c r="O725" s="94">
        <v>8899.34</v>
      </c>
      <c r="P725" s="94">
        <v>8020.88</v>
      </c>
      <c r="Q725" s="94">
        <v>7142.42</v>
      </c>
    </row>
    <row r="726" spans="1:17" ht="11.25">
      <c r="A726" s="93" t="s">
        <v>920</v>
      </c>
      <c r="B726" s="93" t="s">
        <v>921</v>
      </c>
      <c r="C726" s="93" t="s">
        <v>922</v>
      </c>
      <c r="D726" s="102" t="s">
        <v>310</v>
      </c>
      <c r="E726" s="103">
        <v>-112.6</v>
      </c>
      <c r="F726" s="103">
        <v>-112.6</v>
      </c>
      <c r="G726" s="103">
        <v>-112.6</v>
      </c>
      <c r="H726" s="103">
        <v>-112.6</v>
      </c>
      <c r="I726" s="103">
        <v>-112.6</v>
      </c>
      <c r="J726" s="103">
        <v>-112.6</v>
      </c>
      <c r="K726" s="103">
        <v>-112.6</v>
      </c>
      <c r="L726" s="103">
        <v>-112.6</v>
      </c>
      <c r="M726" s="103">
        <v>-112.6</v>
      </c>
      <c r="N726" s="103">
        <v>-112.6</v>
      </c>
      <c r="O726" s="103">
        <v>-112.6</v>
      </c>
      <c r="P726" s="103">
        <v>-112.6</v>
      </c>
      <c r="Q726" s="103">
        <v>-112.6</v>
      </c>
    </row>
    <row r="727" spans="1:17" ht="11.25">
      <c r="A727" s="93" t="s">
        <v>920</v>
      </c>
      <c r="B727" s="93" t="s">
        <v>921</v>
      </c>
      <c r="C727" s="93" t="s">
        <v>922</v>
      </c>
      <c r="D727" s="102" t="s">
        <v>311</v>
      </c>
      <c r="E727" s="103">
        <v>-152</v>
      </c>
      <c r="F727" s="103">
        <v>-152</v>
      </c>
      <c r="G727" s="103">
        <v>-152</v>
      </c>
      <c r="H727" s="103">
        <v>-152</v>
      </c>
      <c r="I727" s="103">
        <v>-152</v>
      </c>
      <c r="J727" s="103">
        <v>-152</v>
      </c>
      <c r="K727" s="103">
        <v>-152</v>
      </c>
      <c r="L727" s="103">
        <v>-152</v>
      </c>
      <c r="M727" s="103">
        <v>-152</v>
      </c>
      <c r="N727" s="103">
        <v>-152</v>
      </c>
      <c r="O727" s="103">
        <v>-152</v>
      </c>
      <c r="P727" s="103">
        <v>-152</v>
      </c>
      <c r="Q727" s="103">
        <v>-152</v>
      </c>
    </row>
    <row r="728" spans="1:17" ht="11.25">
      <c r="A728" s="93" t="s">
        <v>920</v>
      </c>
      <c r="B728" s="93" t="s">
        <v>921</v>
      </c>
      <c r="C728" s="93" t="s">
        <v>922</v>
      </c>
      <c r="D728" s="102" t="s">
        <v>312</v>
      </c>
      <c r="E728" s="103">
        <v>-473</v>
      </c>
      <c r="F728" s="103">
        <v>-473</v>
      </c>
      <c r="G728" s="103">
        <v>-473</v>
      </c>
      <c r="H728" s="103">
        <v>-473</v>
      </c>
      <c r="I728" s="103">
        <v>-473</v>
      </c>
      <c r="J728" s="103">
        <v>-473</v>
      </c>
      <c r="K728" s="103">
        <v>-473</v>
      </c>
      <c r="L728" s="103">
        <v>-473</v>
      </c>
      <c r="M728" s="103">
        <v>-473</v>
      </c>
      <c r="N728" s="103">
        <v>-473</v>
      </c>
      <c r="O728" s="103">
        <v>-473</v>
      </c>
      <c r="P728" s="103">
        <v>-473</v>
      </c>
      <c r="Q728" s="103">
        <v>-473</v>
      </c>
    </row>
    <row r="729" spans="1:17" ht="11.25">
      <c r="A729" s="93" t="s">
        <v>920</v>
      </c>
      <c r="B729" s="93" t="s">
        <v>921</v>
      </c>
      <c r="C729" s="93" t="s">
        <v>922</v>
      </c>
      <c r="D729" s="102" t="s">
        <v>313</v>
      </c>
      <c r="E729" s="103">
        <v>458914.23</v>
      </c>
      <c r="F729" s="103">
        <v>463954.23</v>
      </c>
      <c r="G729" s="103">
        <v>485749.02</v>
      </c>
      <c r="H729" s="103">
        <v>478064.02</v>
      </c>
      <c r="I729" s="103">
        <v>482357.14</v>
      </c>
      <c r="J729" s="103">
        <v>483825.14</v>
      </c>
      <c r="K729" s="103">
        <v>484467.14</v>
      </c>
      <c r="L729" s="103">
        <v>510592.83</v>
      </c>
      <c r="M729" s="103">
        <v>518394.33</v>
      </c>
      <c r="N729" s="103">
        <v>534774.33</v>
      </c>
      <c r="O729" s="103">
        <v>549478.83</v>
      </c>
      <c r="P729" s="103">
        <v>501912.83</v>
      </c>
      <c r="Q729" s="103">
        <v>471322.17</v>
      </c>
    </row>
    <row r="730" spans="1:17" ht="11.25">
      <c r="A730" s="93" t="s">
        <v>920</v>
      </c>
      <c r="B730" s="93" t="s">
        <v>921</v>
      </c>
      <c r="C730" s="93" t="s">
        <v>922</v>
      </c>
      <c r="D730" s="102" t="s">
        <v>314</v>
      </c>
      <c r="E730" s="103">
        <v>39661.34</v>
      </c>
      <c r="F730" s="103">
        <v>39661.34</v>
      </c>
      <c r="G730" s="103">
        <v>39522.34</v>
      </c>
      <c r="H730" s="103">
        <v>38363.34</v>
      </c>
      <c r="I730" s="103">
        <v>34581.34</v>
      </c>
      <c r="J730" s="103">
        <v>33713.34</v>
      </c>
      <c r="K730" s="103">
        <v>33713.34</v>
      </c>
      <c r="L730" s="103">
        <v>33027.34</v>
      </c>
      <c r="M730" s="103">
        <v>30062.34</v>
      </c>
      <c r="N730" s="103">
        <v>13539.61</v>
      </c>
      <c r="O730" s="103">
        <v>29583.34</v>
      </c>
      <c r="P730" s="103">
        <v>30455.34</v>
      </c>
      <c r="Q730" s="103">
        <v>28354.34</v>
      </c>
    </row>
    <row r="731" spans="1:17" ht="11.25">
      <c r="A731" s="93" t="s">
        <v>920</v>
      </c>
      <c r="B731" s="93" t="s">
        <v>921</v>
      </c>
      <c r="C731" s="93" t="s">
        <v>922</v>
      </c>
      <c r="D731" s="102" t="s">
        <v>315</v>
      </c>
      <c r="E731" s="103">
        <v>1083825.65</v>
      </c>
      <c r="F731" s="103">
        <v>1103436.06</v>
      </c>
      <c r="G731" s="103">
        <v>1127177.85</v>
      </c>
      <c r="H731" s="103">
        <v>1128503.15</v>
      </c>
      <c r="I731" s="103">
        <v>1131511.15</v>
      </c>
      <c r="J731" s="103">
        <v>1137392.15</v>
      </c>
      <c r="K731" s="103">
        <v>1139967.09</v>
      </c>
      <c r="L731" s="103">
        <v>1146829.15</v>
      </c>
      <c r="M731" s="103">
        <v>1158799.54</v>
      </c>
      <c r="N731" s="103">
        <v>1171777.96</v>
      </c>
      <c r="O731" s="103">
        <v>1164569.06</v>
      </c>
      <c r="P731" s="103">
        <v>1156051.73</v>
      </c>
      <c r="Q731" s="103">
        <v>1139456.47</v>
      </c>
    </row>
    <row r="732" spans="1:17" ht="11.25">
      <c r="A732" s="93" t="s">
        <v>920</v>
      </c>
      <c r="B732" s="93" t="s">
        <v>921</v>
      </c>
      <c r="C732" s="93" t="s">
        <v>922</v>
      </c>
      <c r="D732" s="102" t="s">
        <v>316</v>
      </c>
      <c r="E732" s="103">
        <v>124672.36</v>
      </c>
      <c r="F732" s="103">
        <v>125414.36</v>
      </c>
      <c r="G732" s="103">
        <v>126419.14</v>
      </c>
      <c r="H732" s="103">
        <v>124219.14</v>
      </c>
      <c r="I732" s="103">
        <v>124119.74</v>
      </c>
      <c r="J732" s="103">
        <v>123475.74</v>
      </c>
      <c r="K732" s="103">
        <v>120101.72</v>
      </c>
      <c r="L732" s="103">
        <v>127808.91</v>
      </c>
      <c r="M732" s="103">
        <v>124898.91</v>
      </c>
      <c r="N732" s="103">
        <v>123318.91</v>
      </c>
      <c r="O732" s="103">
        <v>120080.91</v>
      </c>
      <c r="P732" s="103">
        <v>119955.91</v>
      </c>
      <c r="Q732" s="103">
        <v>115325.91</v>
      </c>
    </row>
    <row r="733" spans="1:17" ht="11.25">
      <c r="A733" s="93" t="s">
        <v>920</v>
      </c>
      <c r="B733" s="93" t="s">
        <v>921</v>
      </c>
      <c r="C733" s="93" t="s">
        <v>922</v>
      </c>
      <c r="D733" s="102" t="s">
        <v>317</v>
      </c>
      <c r="E733" s="103">
        <v>42918.46</v>
      </c>
      <c r="F733" s="103">
        <v>43141.46</v>
      </c>
      <c r="G733" s="103">
        <v>43141.46</v>
      </c>
      <c r="H733" s="103">
        <v>40739.46</v>
      </c>
      <c r="I733" s="103">
        <v>40739.46</v>
      </c>
      <c r="J733" s="103">
        <v>40739.46</v>
      </c>
      <c r="K733" s="103">
        <v>42739.46</v>
      </c>
      <c r="L733" s="103">
        <v>44154.46</v>
      </c>
      <c r="M733" s="103">
        <v>53890.79</v>
      </c>
      <c r="N733" s="103">
        <v>50745.46</v>
      </c>
      <c r="O733" s="103">
        <v>61044.46</v>
      </c>
      <c r="P733" s="103">
        <v>61044.46</v>
      </c>
      <c r="Q733" s="103">
        <v>59044.46</v>
      </c>
    </row>
    <row r="734" spans="1:17" ht="11.25">
      <c r="A734" s="93" t="s">
        <v>920</v>
      </c>
      <c r="B734" s="93" t="s">
        <v>921</v>
      </c>
      <c r="C734" s="93" t="s">
        <v>922</v>
      </c>
      <c r="D734" s="102" t="s">
        <v>318</v>
      </c>
      <c r="E734" s="103">
        <v>0</v>
      </c>
      <c r="F734" s="103">
        <v>0</v>
      </c>
      <c r="G734" s="103">
        <v>0</v>
      </c>
      <c r="H734" s="103">
        <v>0</v>
      </c>
      <c r="I734" s="104" t="s">
        <v>941</v>
      </c>
      <c r="J734" s="104" t="s">
        <v>941</v>
      </c>
      <c r="K734" s="104" t="s">
        <v>941</v>
      </c>
      <c r="L734" s="104" t="s">
        <v>941</v>
      </c>
      <c r="M734" s="104" t="s">
        <v>941</v>
      </c>
      <c r="N734" s="104" t="s">
        <v>941</v>
      </c>
      <c r="O734" s="104" t="s">
        <v>941</v>
      </c>
      <c r="P734" s="103">
        <v>1145</v>
      </c>
      <c r="Q734" s="103">
        <v>1145</v>
      </c>
    </row>
    <row r="735" spans="1:17" ht="11.25">
      <c r="A735" s="93" t="s">
        <v>920</v>
      </c>
      <c r="B735" s="93" t="s">
        <v>921</v>
      </c>
      <c r="C735" s="93" t="s">
        <v>922</v>
      </c>
      <c r="D735" s="102" t="s">
        <v>319</v>
      </c>
      <c r="E735" s="103">
        <v>21113.46</v>
      </c>
      <c r="F735" s="103">
        <v>21003.79</v>
      </c>
      <c r="G735" s="103">
        <v>24457.46</v>
      </c>
      <c r="H735" s="103">
        <v>27584.46</v>
      </c>
      <c r="I735" s="103">
        <v>27584.46</v>
      </c>
      <c r="J735" s="103">
        <v>27584.46</v>
      </c>
      <c r="K735" s="103">
        <v>27584.46</v>
      </c>
      <c r="L735" s="103">
        <v>33557.46</v>
      </c>
      <c r="M735" s="103">
        <v>36664.46</v>
      </c>
      <c r="N735" s="103">
        <v>35437.46</v>
      </c>
      <c r="O735" s="103">
        <v>38475.46</v>
      </c>
      <c r="P735" s="103">
        <v>36632.8</v>
      </c>
      <c r="Q735" s="103">
        <v>35992.8</v>
      </c>
    </row>
    <row r="736" spans="1:17" ht="11.25">
      <c r="A736" s="93" t="s">
        <v>920</v>
      </c>
      <c r="B736" s="93" t="s">
        <v>921</v>
      </c>
      <c r="C736" s="93" t="s">
        <v>922</v>
      </c>
      <c r="D736" s="102" t="s">
        <v>320</v>
      </c>
      <c r="E736" s="103">
        <v>9381</v>
      </c>
      <c r="F736" s="103">
        <v>9381</v>
      </c>
      <c r="G736" s="103">
        <v>9381</v>
      </c>
      <c r="H736" s="103">
        <v>9381</v>
      </c>
      <c r="I736" s="103">
        <v>9381</v>
      </c>
      <c r="J736" s="103">
        <v>9381</v>
      </c>
      <c r="K736" s="103">
        <v>9381</v>
      </c>
      <c r="L736" s="103">
        <v>9381</v>
      </c>
      <c r="M736" s="103">
        <v>9381</v>
      </c>
      <c r="N736" s="103">
        <v>8886</v>
      </c>
      <c r="O736" s="103">
        <v>8375</v>
      </c>
      <c r="P736" s="103">
        <v>8375</v>
      </c>
      <c r="Q736" s="103">
        <v>8375</v>
      </c>
    </row>
    <row r="737" spans="1:17" ht="11.25">
      <c r="A737" s="93" t="s">
        <v>920</v>
      </c>
      <c r="B737" s="93" t="s">
        <v>921</v>
      </c>
      <c r="C737" s="93" t="s">
        <v>922</v>
      </c>
      <c r="D737" s="102" t="s">
        <v>321</v>
      </c>
      <c r="E737" s="103">
        <v>219071</v>
      </c>
      <c r="F737" s="103">
        <v>237502</v>
      </c>
      <c r="G737" s="103">
        <v>233524</v>
      </c>
      <c r="H737" s="103">
        <v>229038</v>
      </c>
      <c r="I737" s="103">
        <v>228357</v>
      </c>
      <c r="J737" s="103">
        <v>233396</v>
      </c>
      <c r="K737" s="103">
        <v>233307.29</v>
      </c>
      <c r="L737" s="103">
        <v>225753</v>
      </c>
      <c r="M737" s="103">
        <v>236236.4</v>
      </c>
      <c r="N737" s="103">
        <v>218796</v>
      </c>
      <c r="O737" s="103">
        <v>216957</v>
      </c>
      <c r="P737" s="103">
        <v>210327</v>
      </c>
      <c r="Q737" s="103">
        <v>205611</v>
      </c>
    </row>
    <row r="738" spans="1:17" ht="11.25">
      <c r="A738" s="93" t="s">
        <v>920</v>
      </c>
      <c r="B738" s="93" t="s">
        <v>921</v>
      </c>
      <c r="C738" s="93" t="s">
        <v>922</v>
      </c>
      <c r="D738" s="102" t="s">
        <v>322</v>
      </c>
      <c r="E738" s="103">
        <v>14977</v>
      </c>
      <c r="F738" s="103">
        <v>14977</v>
      </c>
      <c r="G738" s="103">
        <v>14977</v>
      </c>
      <c r="H738" s="103">
        <v>14977</v>
      </c>
      <c r="I738" s="103">
        <v>14977</v>
      </c>
      <c r="J738" s="103">
        <v>14977</v>
      </c>
      <c r="K738" s="103">
        <v>14977</v>
      </c>
      <c r="L738" s="103">
        <v>14977</v>
      </c>
      <c r="M738" s="103">
        <v>14977</v>
      </c>
      <c r="N738" s="103">
        <v>14977</v>
      </c>
      <c r="O738" s="103">
        <v>14977</v>
      </c>
      <c r="P738" s="103">
        <v>14977</v>
      </c>
      <c r="Q738" s="103">
        <v>9372</v>
      </c>
    </row>
    <row r="739" spans="1:17" ht="11.25">
      <c r="A739" s="93" t="s">
        <v>920</v>
      </c>
      <c r="B739" s="93" t="s">
        <v>921</v>
      </c>
      <c r="C739" s="93" t="s">
        <v>922</v>
      </c>
      <c r="D739" s="102" t="s">
        <v>323</v>
      </c>
      <c r="E739" s="104">
        <v>217465.33</v>
      </c>
      <c r="F739" s="104">
        <v>229385.33</v>
      </c>
      <c r="G739" s="103">
        <v>233007.33</v>
      </c>
      <c r="H739" s="103">
        <v>241235.33</v>
      </c>
      <c r="I739" s="103">
        <v>243559.33</v>
      </c>
      <c r="J739" s="103">
        <v>242200.44</v>
      </c>
      <c r="K739" s="103">
        <v>239497.99</v>
      </c>
      <c r="L739" s="103">
        <v>245678.44</v>
      </c>
      <c r="M739" s="103">
        <v>259794.39</v>
      </c>
      <c r="N739" s="103">
        <v>246382.44</v>
      </c>
      <c r="O739" s="103">
        <v>247540.44</v>
      </c>
      <c r="P739" s="103">
        <v>247237.44</v>
      </c>
      <c r="Q739" s="103">
        <v>246313.44</v>
      </c>
    </row>
    <row r="740" spans="1:17" ht="11.25">
      <c r="A740" s="93" t="s">
        <v>920</v>
      </c>
      <c r="B740" s="93" t="s">
        <v>921</v>
      </c>
      <c r="C740" s="93" t="s">
        <v>922</v>
      </c>
      <c r="D740" s="102" t="s">
        <v>324</v>
      </c>
      <c r="E740" s="104">
        <v>12274</v>
      </c>
      <c r="F740" s="104">
        <v>14051</v>
      </c>
      <c r="G740" s="103">
        <v>14051</v>
      </c>
      <c r="H740" s="103">
        <v>14051</v>
      </c>
      <c r="I740" s="103">
        <v>14051</v>
      </c>
      <c r="J740" s="103">
        <v>14246</v>
      </c>
      <c r="K740" s="103">
        <v>14246</v>
      </c>
      <c r="L740" s="103">
        <v>14489</v>
      </c>
      <c r="M740" s="103">
        <v>14489</v>
      </c>
      <c r="N740" s="103">
        <v>14489</v>
      </c>
      <c r="O740" s="103">
        <v>13717</v>
      </c>
      <c r="P740" s="103">
        <v>13717</v>
      </c>
      <c r="Q740" s="103">
        <v>13717</v>
      </c>
    </row>
    <row r="741" spans="1:17" ht="11.25">
      <c r="A741" s="93" t="s">
        <v>920</v>
      </c>
      <c r="B741" s="93" t="s">
        <v>921</v>
      </c>
      <c r="C741" s="93" t="s">
        <v>922</v>
      </c>
      <c r="D741" s="93" t="s">
        <v>325</v>
      </c>
      <c r="E741" s="98">
        <v>0.03</v>
      </c>
      <c r="F741" s="98">
        <v>0.03</v>
      </c>
      <c r="G741" s="94">
        <v>0.03</v>
      </c>
      <c r="H741" s="94">
        <v>0.03</v>
      </c>
      <c r="I741" s="94">
        <v>0.03</v>
      </c>
      <c r="J741" s="94">
        <v>0.03</v>
      </c>
      <c r="K741" s="94">
        <v>0.03</v>
      </c>
      <c r="L741" s="94">
        <v>0.03</v>
      </c>
      <c r="M741" s="94">
        <v>0.03</v>
      </c>
      <c r="N741" s="94">
        <v>0.03</v>
      </c>
      <c r="O741" s="94">
        <v>0.03</v>
      </c>
      <c r="P741" s="94">
        <v>0.03</v>
      </c>
      <c r="Q741" s="94">
        <v>0.03</v>
      </c>
    </row>
    <row r="742" spans="1:17" ht="11.25">
      <c r="A742" s="93" t="s">
        <v>920</v>
      </c>
      <c r="B742" s="93" t="s">
        <v>921</v>
      </c>
      <c r="C742" s="93" t="s">
        <v>922</v>
      </c>
      <c r="D742" s="105" t="s">
        <v>326</v>
      </c>
      <c r="E742" s="106">
        <v>1903.35</v>
      </c>
      <c r="F742" s="106">
        <v>1904.21</v>
      </c>
      <c r="G742" s="94">
        <v>1905.1</v>
      </c>
      <c r="H742" s="94">
        <v>1905.96</v>
      </c>
      <c r="I742" s="94">
        <v>1906.85</v>
      </c>
      <c r="J742" s="94">
        <v>1907.74</v>
      </c>
      <c r="K742" s="94">
        <v>1908.47</v>
      </c>
      <c r="L742" s="94">
        <v>1909.2</v>
      </c>
      <c r="M742" s="94">
        <v>1909.96</v>
      </c>
      <c r="N742" s="94">
        <v>1910.77</v>
      </c>
      <c r="O742" s="94">
        <v>1911.56</v>
      </c>
      <c r="P742" s="94">
        <v>1912.37</v>
      </c>
      <c r="Q742" s="94">
        <v>1913.18</v>
      </c>
    </row>
    <row r="743" spans="1:17" ht="11.25">
      <c r="A743" s="93" t="s">
        <v>920</v>
      </c>
      <c r="B743" s="93" t="s">
        <v>921</v>
      </c>
      <c r="C743" s="93" t="s">
        <v>922</v>
      </c>
      <c r="D743" s="105" t="s">
        <v>327</v>
      </c>
      <c r="E743" s="106">
        <v>166895.11</v>
      </c>
      <c r="F743" s="106">
        <v>185770.88</v>
      </c>
      <c r="G743" s="94">
        <v>185770.88</v>
      </c>
      <c r="H743" s="94">
        <v>188130.36</v>
      </c>
      <c r="I743" s="94">
        <v>188746.23</v>
      </c>
      <c r="J743" s="94">
        <v>189227.15</v>
      </c>
      <c r="K743" s="94">
        <v>238985.63</v>
      </c>
      <c r="L743" s="94">
        <v>239550.42</v>
      </c>
      <c r="M743" s="94">
        <v>240093.84</v>
      </c>
      <c r="N743" s="94">
        <v>240093.84</v>
      </c>
      <c r="O743" s="94">
        <v>240873.53</v>
      </c>
      <c r="P743" s="94">
        <v>242365.43</v>
      </c>
      <c r="Q743" s="94">
        <v>277360.36</v>
      </c>
    </row>
    <row r="744" spans="1:17" ht="11.25">
      <c r="A744" s="93" t="s">
        <v>920</v>
      </c>
      <c r="B744" s="93" t="s">
        <v>921</v>
      </c>
      <c r="C744" s="93" t="s">
        <v>922</v>
      </c>
      <c r="D744" s="105" t="s">
        <v>328</v>
      </c>
      <c r="E744" s="106">
        <v>227231</v>
      </c>
      <c r="F744" s="106">
        <v>207415</v>
      </c>
      <c r="G744" s="94">
        <v>188451</v>
      </c>
      <c r="H744" s="94">
        <v>0</v>
      </c>
      <c r="I744" s="94">
        <v>-24807</v>
      </c>
      <c r="J744" s="94">
        <v>-51583</v>
      </c>
      <c r="K744" s="94">
        <v>0</v>
      </c>
      <c r="L744" s="94">
        <v>-16673</v>
      </c>
      <c r="M744" s="94">
        <v>-34030</v>
      </c>
      <c r="N744" s="94">
        <v>0</v>
      </c>
      <c r="O744" s="94">
        <v>0</v>
      </c>
      <c r="P744" s="94">
        <v>0</v>
      </c>
      <c r="Q744" s="94">
        <v>0</v>
      </c>
    </row>
    <row r="745" spans="1:17" ht="11.25">
      <c r="A745" s="93" t="s">
        <v>920</v>
      </c>
      <c r="B745" s="93" t="s">
        <v>921</v>
      </c>
      <c r="C745" s="93" t="s">
        <v>922</v>
      </c>
      <c r="D745" s="105" t="s">
        <v>329</v>
      </c>
      <c r="E745" s="106">
        <v>4299551</v>
      </c>
      <c r="F745" s="106">
        <v>4283017</v>
      </c>
      <c r="G745" s="94">
        <v>4140753</v>
      </c>
      <c r="H745" s="94">
        <v>3907184</v>
      </c>
      <c r="I745" s="94">
        <v>3632146</v>
      </c>
      <c r="J745" s="94">
        <v>3463499</v>
      </c>
      <c r="K745" s="94">
        <v>3394282</v>
      </c>
      <c r="L745" s="94">
        <v>3356559</v>
      </c>
      <c r="M745" s="94">
        <v>3355076</v>
      </c>
      <c r="N745" s="94">
        <v>3396582</v>
      </c>
      <c r="O745" s="94">
        <v>3443937</v>
      </c>
      <c r="P745" s="94">
        <v>3487066</v>
      </c>
      <c r="Q745" s="94">
        <v>3528095</v>
      </c>
    </row>
    <row r="746" spans="1:17" ht="11.25">
      <c r="A746" s="93" t="s">
        <v>920</v>
      </c>
      <c r="B746" s="93" t="s">
        <v>921</v>
      </c>
      <c r="C746" s="93" t="s">
        <v>922</v>
      </c>
      <c r="D746" s="105" t="s">
        <v>330</v>
      </c>
      <c r="E746" s="106">
        <v>102104</v>
      </c>
      <c r="F746" s="106">
        <v>102104</v>
      </c>
      <c r="G746" s="94">
        <v>102104</v>
      </c>
      <c r="H746" s="94">
        <v>102104</v>
      </c>
      <c r="I746" s="94">
        <v>102104</v>
      </c>
      <c r="J746" s="94">
        <v>102104</v>
      </c>
      <c r="K746" s="94">
        <v>102104</v>
      </c>
      <c r="L746" s="94">
        <v>102104</v>
      </c>
      <c r="M746" s="94">
        <v>102104</v>
      </c>
      <c r="N746" s="94">
        <v>102104</v>
      </c>
      <c r="O746" s="94">
        <v>102104</v>
      </c>
      <c r="P746" s="94">
        <v>102104</v>
      </c>
      <c r="Q746" s="94">
        <v>102104</v>
      </c>
    </row>
    <row r="747" spans="1:17" ht="11.25">
      <c r="A747" s="93" t="s">
        <v>920</v>
      </c>
      <c r="B747" s="93" t="s">
        <v>921</v>
      </c>
      <c r="C747" s="93" t="s">
        <v>922</v>
      </c>
      <c r="D747" s="105" t="s">
        <v>331</v>
      </c>
      <c r="E747" s="106">
        <v>393714.22</v>
      </c>
      <c r="F747" s="106">
        <v>393714.22</v>
      </c>
      <c r="G747" s="94">
        <v>393714.22</v>
      </c>
      <c r="H747" s="94">
        <v>195607.11</v>
      </c>
      <c r="I747" s="94">
        <v>195607.11</v>
      </c>
      <c r="J747" s="94">
        <v>195607.11</v>
      </c>
      <c r="K747" s="94">
        <v>195607.11</v>
      </c>
      <c r="L747" s="94">
        <v>195607.11</v>
      </c>
      <c r="M747" s="94">
        <v>195607.11</v>
      </c>
      <c r="N747" s="94">
        <v>195607.11</v>
      </c>
      <c r="O747" s="94">
        <v>195607.11</v>
      </c>
      <c r="P747" s="94">
        <v>195607.11</v>
      </c>
      <c r="Q747" s="94">
        <v>195607.11</v>
      </c>
    </row>
    <row r="748" spans="1:17" ht="11.25">
      <c r="A748" s="93" t="s">
        <v>920</v>
      </c>
      <c r="B748" s="93" t="s">
        <v>921</v>
      </c>
      <c r="C748" s="93" t="s">
        <v>922</v>
      </c>
      <c r="D748" s="105" t="s">
        <v>332</v>
      </c>
      <c r="E748" s="106">
        <v>49365.75</v>
      </c>
      <c r="F748" s="106">
        <v>57463</v>
      </c>
      <c r="G748" s="94">
        <v>64585.69</v>
      </c>
      <c r="H748" s="94">
        <v>45847.05</v>
      </c>
      <c r="I748" s="94">
        <v>45457.41</v>
      </c>
      <c r="J748" s="94">
        <v>42029.25</v>
      </c>
      <c r="K748" s="94">
        <v>34511.09</v>
      </c>
      <c r="L748" s="94">
        <v>36101.59</v>
      </c>
      <c r="M748" s="94">
        <v>-62461.35</v>
      </c>
      <c r="N748" s="94">
        <v>49944.9</v>
      </c>
      <c r="O748" s="94">
        <v>37510.34</v>
      </c>
      <c r="P748" s="94">
        <v>35693.4</v>
      </c>
      <c r="Q748" s="94">
        <v>30766.08</v>
      </c>
    </row>
    <row r="749" spans="1:17" ht="11.25">
      <c r="A749" s="93" t="s">
        <v>920</v>
      </c>
      <c r="B749" s="93" t="s">
        <v>921</v>
      </c>
      <c r="C749" s="93" t="s">
        <v>922</v>
      </c>
      <c r="D749" s="105" t="s">
        <v>333</v>
      </c>
      <c r="E749" s="106">
        <v>45486.9</v>
      </c>
      <c r="F749" s="106">
        <v>48351.25</v>
      </c>
      <c r="G749" s="94">
        <v>45376.94</v>
      </c>
      <c r="H749" s="94">
        <v>146930.94</v>
      </c>
      <c r="I749" s="94">
        <v>179318.89</v>
      </c>
      <c r="J749" s="94">
        <v>204808.76</v>
      </c>
      <c r="K749" s="94">
        <v>72200.42</v>
      </c>
      <c r="L749" s="94">
        <v>105660.24</v>
      </c>
      <c r="M749" s="94">
        <v>138427.13</v>
      </c>
      <c r="N749" s="94">
        <v>43783.85</v>
      </c>
      <c r="O749" s="94">
        <v>76536.85</v>
      </c>
      <c r="P749" s="94">
        <v>109356.85</v>
      </c>
      <c r="Q749" s="94">
        <v>60989.11</v>
      </c>
    </row>
    <row r="750" spans="1:17" ht="11.25">
      <c r="A750" s="93" t="s">
        <v>920</v>
      </c>
      <c r="B750" s="93" t="s">
        <v>921</v>
      </c>
      <c r="C750" s="93" t="s">
        <v>922</v>
      </c>
      <c r="D750" s="105" t="s">
        <v>334</v>
      </c>
      <c r="E750" s="107">
        <v>279208.17</v>
      </c>
      <c r="F750" s="107">
        <v>292133.03</v>
      </c>
      <c r="G750" s="94">
        <v>245905.34</v>
      </c>
      <c r="H750" s="94">
        <v>159406.97</v>
      </c>
      <c r="I750" s="94">
        <v>28280.64</v>
      </c>
      <c r="J750" s="94">
        <v>24652.65</v>
      </c>
      <c r="K750" s="94">
        <v>162944.01</v>
      </c>
      <c r="L750" s="94">
        <v>170311.59</v>
      </c>
      <c r="M750" s="94">
        <v>166322.91</v>
      </c>
      <c r="N750" s="94">
        <v>163721.16</v>
      </c>
      <c r="O750" s="94">
        <v>181106.09</v>
      </c>
      <c r="P750" s="94">
        <v>194028.36</v>
      </c>
      <c r="Q750" s="94">
        <v>211630.43</v>
      </c>
    </row>
    <row r="751" spans="1:17" ht="11.25">
      <c r="A751" s="93" t="s">
        <v>920</v>
      </c>
      <c r="B751" s="93" t="s">
        <v>921</v>
      </c>
      <c r="C751" s="93" t="s">
        <v>922</v>
      </c>
      <c r="D751" s="105" t="s">
        <v>335</v>
      </c>
      <c r="E751" s="106">
        <v>13586.57</v>
      </c>
      <c r="F751" s="106">
        <v>13836.57</v>
      </c>
      <c r="G751" s="94">
        <v>14086.57</v>
      </c>
      <c r="H751" s="94">
        <v>14340.57</v>
      </c>
      <c r="I751" s="94">
        <v>14340.57</v>
      </c>
      <c r="J751" s="94">
        <v>14340.57</v>
      </c>
      <c r="K751" s="94">
        <v>14340.57</v>
      </c>
      <c r="L751" s="94">
        <v>14340.57</v>
      </c>
      <c r="M751" s="94">
        <v>14340.57</v>
      </c>
      <c r="N751" s="94">
        <v>14340.57</v>
      </c>
      <c r="O751" s="94">
        <v>14340.57</v>
      </c>
      <c r="P751" s="94">
        <v>14340.57</v>
      </c>
      <c r="Q751" s="94">
        <v>14340.57</v>
      </c>
    </row>
    <row r="752" spans="1:17" ht="11.25">
      <c r="A752" s="93" t="s">
        <v>920</v>
      </c>
      <c r="B752" s="93" t="s">
        <v>921</v>
      </c>
      <c r="C752" s="93" t="s">
        <v>922</v>
      </c>
      <c r="D752" s="105" t="s">
        <v>336</v>
      </c>
      <c r="E752" s="106">
        <v>313146.81</v>
      </c>
      <c r="F752" s="106">
        <v>370852.63</v>
      </c>
      <c r="G752" s="94">
        <v>281941.09</v>
      </c>
      <c r="H752" s="94">
        <v>497521.99</v>
      </c>
      <c r="I752" s="94">
        <v>483419.24</v>
      </c>
      <c r="J752" s="94">
        <v>458342.08</v>
      </c>
      <c r="K752" s="94">
        <v>601422.88</v>
      </c>
      <c r="L752" s="94">
        <v>455164.54</v>
      </c>
      <c r="M752" s="94">
        <v>434547.96</v>
      </c>
      <c r="N752" s="94">
        <v>434837.96</v>
      </c>
      <c r="O752" s="94">
        <v>307354.7</v>
      </c>
      <c r="P752" s="94">
        <v>305875.7</v>
      </c>
      <c r="Q752" s="94">
        <v>305875.7</v>
      </c>
    </row>
    <row r="753" spans="1:17" ht="11.25">
      <c r="A753" s="93" t="s">
        <v>920</v>
      </c>
      <c r="B753" s="93" t="s">
        <v>921</v>
      </c>
      <c r="C753" s="93" t="s">
        <v>922</v>
      </c>
      <c r="D753" s="105" t="s">
        <v>337</v>
      </c>
      <c r="E753" s="106">
        <v>9021000</v>
      </c>
      <c r="F753" s="106">
        <v>9021000</v>
      </c>
      <c r="G753" s="94">
        <v>9021000</v>
      </c>
      <c r="H753" s="94">
        <v>13637000</v>
      </c>
      <c r="I753" s="94">
        <v>13637000</v>
      </c>
      <c r="J753" s="94">
        <v>13637000</v>
      </c>
      <c r="K753" s="94">
        <v>14137000</v>
      </c>
      <c r="L753" s="94">
        <v>14137000</v>
      </c>
      <c r="M753" s="94">
        <v>14137000</v>
      </c>
      <c r="N753" s="94">
        <v>30488621.060000002</v>
      </c>
      <c r="O753" s="94">
        <v>30488621.060000002</v>
      </c>
      <c r="P753" s="94">
        <v>30641553.060000002</v>
      </c>
      <c r="Q753" s="94">
        <v>30966683.060000002</v>
      </c>
    </row>
    <row r="754" spans="1:17" ht="11.25">
      <c r="A754" s="93" t="s">
        <v>920</v>
      </c>
      <c r="B754" s="93" t="s">
        <v>921</v>
      </c>
      <c r="C754" s="93" t="s">
        <v>922</v>
      </c>
      <c r="D754" s="105" t="s">
        <v>338</v>
      </c>
      <c r="E754" s="106">
        <v>700490</v>
      </c>
      <c r="F754" s="106">
        <v>700490</v>
      </c>
      <c r="G754" s="94">
        <v>700490</v>
      </c>
      <c r="H754" s="94">
        <v>740490</v>
      </c>
      <c r="I754" s="94">
        <v>740490</v>
      </c>
      <c r="J754" s="94">
        <v>740490</v>
      </c>
      <c r="K754" s="94">
        <v>740490</v>
      </c>
      <c r="L754" s="94">
        <v>740490</v>
      </c>
      <c r="M754" s="94">
        <v>740490</v>
      </c>
      <c r="N754" s="94">
        <v>1490490</v>
      </c>
      <c r="O754" s="94">
        <v>1490490</v>
      </c>
      <c r="P754" s="94">
        <v>1490490</v>
      </c>
      <c r="Q754" s="94">
        <v>1490490</v>
      </c>
    </row>
    <row r="755" spans="1:17" ht="11.25">
      <c r="A755" s="93" t="s">
        <v>920</v>
      </c>
      <c r="B755" s="93" t="s">
        <v>921</v>
      </c>
      <c r="C755" s="93" t="s">
        <v>922</v>
      </c>
      <c r="D755" s="105" t="s">
        <v>339</v>
      </c>
      <c r="E755" s="106">
        <v>7376000</v>
      </c>
      <c r="F755" s="106">
        <v>7376000</v>
      </c>
      <c r="G755" s="94">
        <v>7376000</v>
      </c>
      <c r="H755" s="94">
        <v>7743800</v>
      </c>
      <c r="I755" s="94">
        <v>7743800</v>
      </c>
      <c r="J755" s="94">
        <v>7743800</v>
      </c>
      <c r="K755" s="94">
        <v>7743800</v>
      </c>
      <c r="L755" s="94">
        <v>7743800</v>
      </c>
      <c r="M755" s="94">
        <v>7743800</v>
      </c>
      <c r="N755" s="94">
        <v>17650865.939999998</v>
      </c>
      <c r="O755" s="94">
        <v>17650865.939999998</v>
      </c>
      <c r="P755" s="94">
        <v>17717031.939999998</v>
      </c>
      <c r="Q755" s="94">
        <v>17749333.939999998</v>
      </c>
    </row>
    <row r="756" spans="1:17" ht="11.25">
      <c r="A756" s="93" t="s">
        <v>920</v>
      </c>
      <c r="B756" s="93" t="s">
        <v>921</v>
      </c>
      <c r="C756" s="93" t="s">
        <v>922</v>
      </c>
      <c r="D756" s="105" t="s">
        <v>340</v>
      </c>
      <c r="E756" s="106">
        <v>200000</v>
      </c>
      <c r="F756" s="106">
        <v>200000</v>
      </c>
      <c r="G756" s="94">
        <v>200000</v>
      </c>
      <c r="H756" s="94">
        <v>200000</v>
      </c>
      <c r="I756" s="94">
        <v>200000</v>
      </c>
      <c r="J756" s="94">
        <v>200000</v>
      </c>
      <c r="K756" s="94">
        <v>200000</v>
      </c>
      <c r="L756" s="94">
        <v>200000</v>
      </c>
      <c r="M756" s="94">
        <v>200000</v>
      </c>
      <c r="N756" s="94">
        <v>200000</v>
      </c>
      <c r="O756" s="94">
        <v>200000</v>
      </c>
      <c r="P756" s="94">
        <v>200000</v>
      </c>
      <c r="Q756" s="94">
        <v>200000</v>
      </c>
    </row>
    <row r="757" spans="1:17" ht="11.25">
      <c r="A757" s="93" t="s">
        <v>920</v>
      </c>
      <c r="B757" s="93" t="s">
        <v>921</v>
      </c>
      <c r="C757" s="93" t="s">
        <v>922</v>
      </c>
      <c r="D757" s="93" t="s">
        <v>341</v>
      </c>
      <c r="E757" s="94">
        <v>10322700</v>
      </c>
      <c r="F757" s="94">
        <v>10322700</v>
      </c>
      <c r="G757" s="94">
        <v>10322700</v>
      </c>
      <c r="H757" s="94">
        <v>10322700</v>
      </c>
      <c r="I757" s="94">
        <v>10322700</v>
      </c>
      <c r="J757" s="94">
        <v>10322700</v>
      </c>
      <c r="K757" s="94">
        <v>10322700</v>
      </c>
      <c r="L757" s="94">
        <v>10322700</v>
      </c>
      <c r="M757" s="94">
        <v>10322700</v>
      </c>
      <c r="N757" s="94">
        <v>10322700</v>
      </c>
      <c r="O757" s="94">
        <v>10322700</v>
      </c>
      <c r="P757" s="94">
        <v>10322700</v>
      </c>
      <c r="Q757" s="94">
        <v>10322700</v>
      </c>
    </row>
    <row r="758" spans="1:17" ht="11.25">
      <c r="A758" s="93" t="s">
        <v>920</v>
      </c>
      <c r="B758" s="93" t="s">
        <v>921</v>
      </c>
      <c r="C758" s="93" t="s">
        <v>922</v>
      </c>
      <c r="D758" s="93" t="s">
        <v>342</v>
      </c>
      <c r="E758" s="94">
        <v>15000</v>
      </c>
      <c r="F758" s="94">
        <v>15000</v>
      </c>
      <c r="G758" s="94">
        <v>15000</v>
      </c>
      <c r="H758" s="94">
        <v>15000</v>
      </c>
      <c r="I758" s="94">
        <v>15000</v>
      </c>
      <c r="J758" s="94">
        <v>15000</v>
      </c>
      <c r="K758" s="94">
        <v>15000</v>
      </c>
      <c r="L758" s="94">
        <v>15000</v>
      </c>
      <c r="M758" s="94">
        <v>15000</v>
      </c>
      <c r="N758" s="94">
        <v>545000</v>
      </c>
      <c r="O758" s="94">
        <v>545000</v>
      </c>
      <c r="P758" s="94">
        <v>545000</v>
      </c>
      <c r="Q758" s="94">
        <v>545000</v>
      </c>
    </row>
    <row r="759" spans="1:17" ht="11.25">
      <c r="A759" s="93" t="s">
        <v>920</v>
      </c>
      <c r="B759" s="93" t="s">
        <v>921</v>
      </c>
      <c r="C759" s="93" t="s">
        <v>922</v>
      </c>
      <c r="D759" s="93" t="s">
        <v>343</v>
      </c>
      <c r="E759" s="98" t="s">
        <v>941</v>
      </c>
      <c r="F759" s="98" t="s">
        <v>941</v>
      </c>
      <c r="G759" s="98" t="s">
        <v>941</v>
      </c>
      <c r="H759" s="98" t="s">
        <v>941</v>
      </c>
      <c r="I759" s="98" t="s">
        <v>941</v>
      </c>
      <c r="J759" s="98" t="s">
        <v>941</v>
      </c>
      <c r="K759" s="98" t="s">
        <v>941</v>
      </c>
      <c r="L759" s="98" t="s">
        <v>941</v>
      </c>
      <c r="M759" s="98" t="s">
        <v>941</v>
      </c>
      <c r="N759" s="94">
        <v>1211000</v>
      </c>
      <c r="O759" s="94">
        <v>1211000</v>
      </c>
      <c r="P759" s="94">
        <v>1211000</v>
      </c>
      <c r="Q759" s="94">
        <v>1211000</v>
      </c>
    </row>
    <row r="760" spans="1:17" ht="11.25">
      <c r="A760" s="93" t="s">
        <v>920</v>
      </c>
      <c r="B760" s="93" t="s">
        <v>921</v>
      </c>
      <c r="C760" s="93" t="s">
        <v>922</v>
      </c>
      <c r="D760" s="93" t="s">
        <v>344</v>
      </c>
      <c r="E760" s="94">
        <v>-4969916.7</v>
      </c>
      <c r="F760" s="94">
        <v>-4969916.7</v>
      </c>
      <c r="G760" s="94">
        <v>-4969916.7</v>
      </c>
      <c r="H760" s="94">
        <v>-5870390.709999999</v>
      </c>
      <c r="I760" s="94">
        <v>-5870390.71</v>
      </c>
      <c r="J760" s="94">
        <v>-5870390.71</v>
      </c>
      <c r="K760" s="94">
        <v>-6849636.18</v>
      </c>
      <c r="L760" s="94">
        <v>-6849636.18</v>
      </c>
      <c r="M760" s="94">
        <v>-6849636.18</v>
      </c>
      <c r="N760" s="94">
        <v>-7770062.71</v>
      </c>
      <c r="O760" s="94">
        <v>-7770062.71</v>
      </c>
      <c r="P760" s="94">
        <v>-7770062.71</v>
      </c>
      <c r="Q760" s="94">
        <v>-8614207.87</v>
      </c>
    </row>
    <row r="761" spans="1:17" ht="11.25">
      <c r="A761" s="93" t="s">
        <v>920</v>
      </c>
      <c r="B761" s="93" t="s">
        <v>921</v>
      </c>
      <c r="C761" s="93" t="s">
        <v>922</v>
      </c>
      <c r="D761" s="93" t="s">
        <v>345</v>
      </c>
      <c r="E761" s="94">
        <v>-285032.09</v>
      </c>
      <c r="F761" s="94">
        <v>-285032.09</v>
      </c>
      <c r="G761" s="94">
        <v>-285032.09</v>
      </c>
      <c r="H761" s="94">
        <v>-311773.08</v>
      </c>
      <c r="I761" s="94">
        <v>-311773.08</v>
      </c>
      <c r="J761" s="94">
        <v>-311773.08</v>
      </c>
      <c r="K761" s="94">
        <v>-332941.78</v>
      </c>
      <c r="L761" s="94">
        <v>-332941.78</v>
      </c>
      <c r="M761" s="94">
        <v>-332941.78</v>
      </c>
      <c r="N761" s="94">
        <v>-377958.19</v>
      </c>
      <c r="O761" s="94">
        <v>-377958.19</v>
      </c>
      <c r="P761" s="94">
        <v>-377958.19</v>
      </c>
      <c r="Q761" s="94">
        <v>-495222.38</v>
      </c>
    </row>
    <row r="762" spans="1:17" ht="11.25">
      <c r="A762" s="93" t="s">
        <v>920</v>
      </c>
      <c r="B762" s="93" t="s">
        <v>921</v>
      </c>
      <c r="C762" s="93" t="s">
        <v>922</v>
      </c>
      <c r="D762" s="93" t="s">
        <v>346</v>
      </c>
      <c r="E762" s="94">
        <v>-2752707.94</v>
      </c>
      <c r="F762" s="94">
        <v>-2752707.94</v>
      </c>
      <c r="G762" s="94">
        <v>-2752707.94</v>
      </c>
      <c r="H762" s="94">
        <v>-3356347.71</v>
      </c>
      <c r="I762" s="94">
        <v>-3356347.71</v>
      </c>
      <c r="J762" s="94">
        <v>-3356347.71</v>
      </c>
      <c r="K762" s="94">
        <v>-4757163.86</v>
      </c>
      <c r="L762" s="94">
        <v>-4757163.86</v>
      </c>
      <c r="M762" s="94">
        <v>-4757163.86</v>
      </c>
      <c r="N762" s="94">
        <v>-4681701.71</v>
      </c>
      <c r="O762" s="94">
        <v>-4681701.71</v>
      </c>
      <c r="P762" s="94">
        <v>-4681701.71</v>
      </c>
      <c r="Q762" s="94">
        <v>-5384443.499999999</v>
      </c>
    </row>
    <row r="763" spans="1:17" ht="11.25">
      <c r="A763" s="93" t="s">
        <v>920</v>
      </c>
      <c r="B763" s="93" t="s">
        <v>921</v>
      </c>
      <c r="C763" s="93" t="s">
        <v>922</v>
      </c>
      <c r="D763" s="93" t="s">
        <v>347</v>
      </c>
      <c r="E763" s="94">
        <v>-8472519.93</v>
      </c>
      <c r="F763" s="94">
        <v>-8472519.93</v>
      </c>
      <c r="G763" s="94">
        <v>-8472519.93</v>
      </c>
      <c r="H763" s="94">
        <v>-8914160.1</v>
      </c>
      <c r="I763" s="94">
        <v>-8914160.1</v>
      </c>
      <c r="J763" s="94">
        <v>-8914160.1</v>
      </c>
      <c r="K763" s="94">
        <v>-9300497.57</v>
      </c>
      <c r="L763" s="94">
        <v>-9300497.57</v>
      </c>
      <c r="M763" s="94">
        <v>-9300497.57</v>
      </c>
      <c r="N763" s="94">
        <v>-9676301.8</v>
      </c>
      <c r="O763" s="94">
        <v>-9676301.8</v>
      </c>
      <c r="P763" s="94">
        <v>-9676301.8</v>
      </c>
      <c r="Q763" s="94">
        <v>-10006165.13</v>
      </c>
    </row>
    <row r="764" spans="1:17" ht="11.25">
      <c r="A764" s="93" t="s">
        <v>920</v>
      </c>
      <c r="B764" s="93" t="s">
        <v>921</v>
      </c>
      <c r="C764" s="93" t="s">
        <v>922</v>
      </c>
      <c r="D764" s="93" t="s">
        <v>348</v>
      </c>
      <c r="E764" s="94">
        <v>-5582.13</v>
      </c>
      <c r="F764" s="94">
        <v>-5582.13</v>
      </c>
      <c r="G764" s="94">
        <v>-5582.13</v>
      </c>
      <c r="H764" s="94">
        <v>-7778.93</v>
      </c>
      <c r="I764" s="94">
        <v>-7778.93</v>
      </c>
      <c r="J764" s="94">
        <v>-7778.93</v>
      </c>
      <c r="K764" s="94">
        <v>-10023.41</v>
      </c>
      <c r="L764" s="94">
        <v>-10023.41</v>
      </c>
      <c r="M764" s="94">
        <v>-10023.41</v>
      </c>
      <c r="N764" s="94">
        <v>-12316.59</v>
      </c>
      <c r="O764" s="94">
        <v>-12316.59</v>
      </c>
      <c r="P764" s="94">
        <v>-12316.59</v>
      </c>
      <c r="Q764" s="94">
        <v>-14659.54</v>
      </c>
    </row>
    <row r="765" spans="1:17" ht="11.25">
      <c r="A765" s="93" t="s">
        <v>920</v>
      </c>
      <c r="B765" s="93" t="s">
        <v>921</v>
      </c>
      <c r="C765" s="93" t="s">
        <v>922</v>
      </c>
      <c r="D765" s="93" t="s">
        <v>349</v>
      </c>
      <c r="E765" s="94">
        <v>-628.44</v>
      </c>
      <c r="F765" s="94">
        <v>-628.44</v>
      </c>
      <c r="G765" s="94">
        <v>-628.44</v>
      </c>
      <c r="H765" s="94">
        <v>-875.79</v>
      </c>
      <c r="I765" s="94">
        <v>-875.79</v>
      </c>
      <c r="J765" s="94">
        <v>-875.79</v>
      </c>
      <c r="K765" s="94">
        <v>-1128.51</v>
      </c>
      <c r="L765" s="94">
        <v>-1128.51</v>
      </c>
      <c r="M765" s="94">
        <v>-1128.51</v>
      </c>
      <c r="N765" s="94">
        <v>-1386.7</v>
      </c>
      <c r="O765" s="94">
        <v>-1386.7</v>
      </c>
      <c r="P765" s="94">
        <v>-1386.7</v>
      </c>
      <c r="Q765" s="94">
        <v>-1650.49</v>
      </c>
    </row>
    <row r="766" spans="1:17" ht="11.25">
      <c r="A766" s="93" t="s">
        <v>920</v>
      </c>
      <c r="B766" s="93" t="s">
        <v>921</v>
      </c>
      <c r="C766" s="93" t="s">
        <v>922</v>
      </c>
      <c r="D766" s="93" t="s">
        <v>350</v>
      </c>
      <c r="E766" s="94">
        <v>-1220.73</v>
      </c>
      <c r="F766" s="94">
        <v>-1220.73</v>
      </c>
      <c r="G766" s="94">
        <v>-1220.73</v>
      </c>
      <c r="H766" s="94">
        <v>-1701.25</v>
      </c>
      <c r="I766" s="94">
        <v>-1701.25</v>
      </c>
      <c r="J766" s="94">
        <v>-1701.25</v>
      </c>
      <c r="K766" s="94">
        <v>-2192.2</v>
      </c>
      <c r="L766" s="94">
        <v>-2192.2</v>
      </c>
      <c r="M766" s="94">
        <v>-2192.2</v>
      </c>
      <c r="N766" s="94">
        <v>-2693.81</v>
      </c>
      <c r="O766" s="94">
        <v>-2693.81</v>
      </c>
      <c r="P766" s="94">
        <v>-2693.81</v>
      </c>
      <c r="Q766" s="94">
        <v>-3206.3</v>
      </c>
    </row>
    <row r="767" spans="1:17" ht="11.25">
      <c r="A767" s="93" t="s">
        <v>920</v>
      </c>
      <c r="B767" s="93" t="s">
        <v>921</v>
      </c>
      <c r="C767" s="93" t="s">
        <v>922</v>
      </c>
      <c r="D767" s="93" t="s">
        <v>351</v>
      </c>
      <c r="E767" s="98" t="s">
        <v>941</v>
      </c>
      <c r="F767" s="98" t="s">
        <v>941</v>
      </c>
      <c r="G767" s="98" t="s">
        <v>941</v>
      </c>
      <c r="H767" s="98" t="s">
        <v>941</v>
      </c>
      <c r="I767" s="98" t="s">
        <v>941</v>
      </c>
      <c r="J767" s="98" t="s">
        <v>941</v>
      </c>
      <c r="K767" s="94">
        <v>-8967.26</v>
      </c>
      <c r="L767" s="94">
        <v>-8967.26</v>
      </c>
      <c r="M767" s="94">
        <v>-8967.26</v>
      </c>
      <c r="N767" s="94">
        <v>-9887.65</v>
      </c>
      <c r="O767" s="94">
        <v>-9887.65</v>
      </c>
      <c r="P767" s="94">
        <v>-9887.65</v>
      </c>
      <c r="Q767" s="94">
        <v>-10919.06</v>
      </c>
    </row>
    <row r="768" spans="1:17" ht="11.25">
      <c r="A768" s="93" t="s">
        <v>920</v>
      </c>
      <c r="B768" s="93" t="s">
        <v>921</v>
      </c>
      <c r="C768" s="93" t="s">
        <v>922</v>
      </c>
      <c r="D768" s="93" t="s">
        <v>352</v>
      </c>
      <c r="E768" s="94">
        <v>36315000</v>
      </c>
      <c r="F768" s="94">
        <v>36315000</v>
      </c>
      <c r="G768" s="94">
        <v>36315000</v>
      </c>
      <c r="H768" s="94">
        <v>44236041</v>
      </c>
      <c r="I768" s="94">
        <v>44236041</v>
      </c>
      <c r="J768" s="94">
        <v>44236041</v>
      </c>
      <c r="K768" s="94">
        <v>8200689</v>
      </c>
      <c r="L768" s="94">
        <v>8200689</v>
      </c>
      <c r="M768" s="94">
        <v>8200689</v>
      </c>
      <c r="N768" s="94">
        <v>21059787</v>
      </c>
      <c r="O768" s="94">
        <v>21059787</v>
      </c>
      <c r="P768" s="94">
        <v>0</v>
      </c>
      <c r="Q768" s="94">
        <v>0</v>
      </c>
    </row>
    <row r="769" spans="1:17" ht="11.25">
      <c r="A769" s="93" t="s">
        <v>920</v>
      </c>
      <c r="B769" s="93" t="s">
        <v>921</v>
      </c>
      <c r="C769" s="93" t="s">
        <v>922</v>
      </c>
      <c r="D769" s="93" t="s">
        <v>353</v>
      </c>
      <c r="E769" s="94">
        <v>5154000</v>
      </c>
      <c r="F769" s="94">
        <v>5154000</v>
      </c>
      <c r="G769" s="94">
        <v>5154000</v>
      </c>
      <c r="H769" s="94">
        <v>4591000</v>
      </c>
      <c r="I769" s="94">
        <v>4591000</v>
      </c>
      <c r="J769" s="94">
        <v>4591000</v>
      </c>
      <c r="K769" s="94">
        <v>4015000</v>
      </c>
      <c r="L769" s="94">
        <v>4015000</v>
      </c>
      <c r="M769" s="94">
        <v>4015000</v>
      </c>
      <c r="N769" s="94">
        <v>3640000</v>
      </c>
      <c r="O769" s="94">
        <v>3640000</v>
      </c>
      <c r="P769" s="94">
        <v>0</v>
      </c>
      <c r="Q769" s="94">
        <v>0</v>
      </c>
    </row>
    <row r="770" spans="1:17" ht="11.25">
      <c r="A770" s="93" t="s">
        <v>920</v>
      </c>
      <c r="B770" s="93" t="s">
        <v>921</v>
      </c>
      <c r="C770" s="93" t="s">
        <v>922</v>
      </c>
      <c r="D770" s="93" t="s">
        <v>354</v>
      </c>
      <c r="E770" s="98" t="s">
        <v>941</v>
      </c>
      <c r="F770" s="98" t="s">
        <v>941</v>
      </c>
      <c r="G770" s="98" t="s">
        <v>941</v>
      </c>
      <c r="H770" s="98" t="s">
        <v>941</v>
      </c>
      <c r="I770" s="98" t="s">
        <v>941</v>
      </c>
      <c r="J770" s="98" t="s">
        <v>941</v>
      </c>
      <c r="K770" s="98" t="s">
        <v>941</v>
      </c>
      <c r="L770" s="98" t="s">
        <v>941</v>
      </c>
      <c r="M770" s="98" t="s">
        <v>941</v>
      </c>
      <c r="N770" s="98" t="s">
        <v>941</v>
      </c>
      <c r="O770" s="98" t="s">
        <v>941</v>
      </c>
      <c r="P770" s="94">
        <v>4920558</v>
      </c>
      <c r="Q770" s="94">
        <v>8278263</v>
      </c>
    </row>
    <row r="771" spans="1:17" ht="11.25">
      <c r="A771" s="93" t="s">
        <v>920</v>
      </c>
      <c r="B771" s="93" t="s">
        <v>921</v>
      </c>
      <c r="C771" s="93" t="s">
        <v>922</v>
      </c>
      <c r="D771" s="93" t="s">
        <v>355</v>
      </c>
      <c r="E771" s="98" t="s">
        <v>941</v>
      </c>
      <c r="F771" s="98" t="s">
        <v>941</v>
      </c>
      <c r="G771" s="98" t="s">
        <v>941</v>
      </c>
      <c r="H771" s="98" t="s">
        <v>941</v>
      </c>
      <c r="I771" s="98" t="s">
        <v>941</v>
      </c>
      <c r="J771" s="98" t="s">
        <v>941</v>
      </c>
      <c r="K771" s="98" t="s">
        <v>941</v>
      </c>
      <c r="L771" s="98" t="s">
        <v>941</v>
      </c>
      <c r="M771" s="98" t="s">
        <v>941</v>
      </c>
      <c r="N771" s="98" t="s">
        <v>941</v>
      </c>
      <c r="O771" s="98" t="s">
        <v>941</v>
      </c>
      <c r="P771" s="94">
        <v>1664355</v>
      </c>
      <c r="Q771" s="94">
        <v>1691000</v>
      </c>
    </row>
    <row r="772" spans="1:17" ht="11.25">
      <c r="A772" s="93" t="s">
        <v>920</v>
      </c>
      <c r="B772" s="93" t="s">
        <v>921</v>
      </c>
      <c r="C772" s="93" t="s">
        <v>922</v>
      </c>
      <c r="D772" s="93" t="s">
        <v>356</v>
      </c>
      <c r="E772" s="98" t="s">
        <v>941</v>
      </c>
      <c r="F772" s="98" t="s">
        <v>941</v>
      </c>
      <c r="G772" s="98" t="s">
        <v>941</v>
      </c>
      <c r="H772" s="98" t="s">
        <v>941</v>
      </c>
      <c r="I772" s="98" t="s">
        <v>941</v>
      </c>
      <c r="J772" s="98" t="s">
        <v>941</v>
      </c>
      <c r="K772" s="98" t="s">
        <v>941</v>
      </c>
      <c r="L772" s="98" t="s">
        <v>941</v>
      </c>
      <c r="M772" s="98" t="s">
        <v>941</v>
      </c>
      <c r="N772" s="98" t="s">
        <v>941</v>
      </c>
      <c r="O772" s="98" t="s">
        <v>941</v>
      </c>
      <c r="P772" s="94">
        <v>16139230</v>
      </c>
      <c r="Q772" s="94">
        <v>25943769</v>
      </c>
    </row>
    <row r="773" spans="1:17" ht="11.25">
      <c r="A773" s="93" t="s">
        <v>920</v>
      </c>
      <c r="B773" s="93" t="s">
        <v>921</v>
      </c>
      <c r="C773" s="93" t="s">
        <v>922</v>
      </c>
      <c r="D773" s="93" t="s">
        <v>357</v>
      </c>
      <c r="E773" s="98" t="s">
        <v>941</v>
      </c>
      <c r="F773" s="98" t="s">
        <v>941</v>
      </c>
      <c r="G773" s="98" t="s">
        <v>941</v>
      </c>
      <c r="H773" s="98" t="s">
        <v>941</v>
      </c>
      <c r="I773" s="98" t="s">
        <v>941</v>
      </c>
      <c r="J773" s="98" t="s">
        <v>941</v>
      </c>
      <c r="K773" s="98" t="s">
        <v>941</v>
      </c>
      <c r="L773" s="98" t="s">
        <v>941</v>
      </c>
      <c r="M773" s="98" t="s">
        <v>941</v>
      </c>
      <c r="N773" s="98" t="s">
        <v>941</v>
      </c>
      <c r="O773" s="98" t="s">
        <v>941</v>
      </c>
      <c r="P773" s="94">
        <v>1975645</v>
      </c>
      <c r="Q773" s="94">
        <v>1406000</v>
      </c>
    </row>
    <row r="774" spans="1:17" ht="11.25">
      <c r="A774" s="93" t="s">
        <v>920</v>
      </c>
      <c r="B774" s="93" t="s">
        <v>921</v>
      </c>
      <c r="C774" s="93" t="s">
        <v>922</v>
      </c>
      <c r="D774" s="93" t="s">
        <v>358</v>
      </c>
      <c r="E774" s="94">
        <v>2486282.15</v>
      </c>
      <c r="F774" s="94">
        <v>2486282.15</v>
      </c>
      <c r="G774" s="94">
        <v>2486282.15</v>
      </c>
      <c r="H774" s="94">
        <v>2445168.35</v>
      </c>
      <c r="I774" s="94">
        <v>2445168.35</v>
      </c>
      <c r="J774" s="94">
        <v>2445168.35</v>
      </c>
      <c r="K774" s="94">
        <v>2445168.35</v>
      </c>
      <c r="L774" s="94">
        <v>2445168.35</v>
      </c>
      <c r="M774" s="94">
        <v>2445168.35</v>
      </c>
      <c r="N774" s="94">
        <v>2445168.35</v>
      </c>
      <c r="O774" s="94">
        <v>2445168.35</v>
      </c>
      <c r="P774" s="94">
        <v>2445168.35</v>
      </c>
      <c r="Q774" s="94">
        <v>2445168.35</v>
      </c>
    </row>
    <row r="775" spans="1:17" ht="11.25">
      <c r="A775" s="93" t="s">
        <v>920</v>
      </c>
      <c r="B775" s="93" t="s">
        <v>921</v>
      </c>
      <c r="C775" s="93" t="s">
        <v>922</v>
      </c>
      <c r="D775" s="93" t="s">
        <v>359</v>
      </c>
      <c r="E775" s="94">
        <v>15289806.279999997</v>
      </c>
      <c r="F775" s="94">
        <v>15409728.059999997</v>
      </c>
      <c r="G775" s="94">
        <v>15506610.189999998</v>
      </c>
      <c r="H775" s="94">
        <v>0.1099999975413084</v>
      </c>
      <c r="I775" s="94">
        <v>-45556.03</v>
      </c>
      <c r="J775" s="94">
        <v>-207399.2</v>
      </c>
      <c r="K775" s="94">
        <v>0</v>
      </c>
      <c r="L775" s="94">
        <v>0</v>
      </c>
      <c r="M775" s="94">
        <v>0</v>
      </c>
      <c r="N775" s="94">
        <v>0</v>
      </c>
      <c r="O775" s="94">
        <v>0</v>
      </c>
      <c r="P775" s="94">
        <v>0</v>
      </c>
      <c r="Q775" s="94">
        <v>0</v>
      </c>
    </row>
    <row r="776" spans="1:17" ht="11.25">
      <c r="A776" s="93" t="s">
        <v>920</v>
      </c>
      <c r="B776" s="93" t="s">
        <v>921</v>
      </c>
      <c r="C776" s="93" t="s">
        <v>922</v>
      </c>
      <c r="D776" s="93" t="s">
        <v>360</v>
      </c>
      <c r="E776" s="98" t="s">
        <v>941</v>
      </c>
      <c r="F776" s="98" t="s">
        <v>941</v>
      </c>
      <c r="G776" s="98" t="s">
        <v>941</v>
      </c>
      <c r="H776" s="98" t="s">
        <v>941</v>
      </c>
      <c r="I776" s="98" t="s">
        <v>941</v>
      </c>
      <c r="J776" s="98" t="s">
        <v>941</v>
      </c>
      <c r="K776" s="98" t="s">
        <v>941</v>
      </c>
      <c r="L776" s="98" t="s">
        <v>941</v>
      </c>
      <c r="M776" s="94">
        <v>6666637.5</v>
      </c>
      <c r="N776" s="94">
        <v>6666637.5</v>
      </c>
      <c r="O776" s="94">
        <v>6666637.5</v>
      </c>
      <c r="P776" s="94">
        <v>6666637.5</v>
      </c>
      <c r="Q776" s="94">
        <v>6666637.5</v>
      </c>
    </row>
    <row r="777" spans="1:17" ht="11.25">
      <c r="A777" s="93" t="s">
        <v>920</v>
      </c>
      <c r="B777" s="93" t="s">
        <v>921</v>
      </c>
      <c r="C777" s="93" t="s">
        <v>922</v>
      </c>
      <c r="D777" s="93" t="s">
        <v>361</v>
      </c>
      <c r="E777" s="94">
        <v>-59825</v>
      </c>
      <c r="F777" s="94">
        <v>-59825</v>
      </c>
      <c r="G777" s="94">
        <v>-59825</v>
      </c>
      <c r="H777" s="94">
        <v>4486</v>
      </c>
      <c r="I777" s="94">
        <v>6118</v>
      </c>
      <c r="J777" s="94">
        <v>7119</v>
      </c>
      <c r="K777" s="94">
        <v>4486</v>
      </c>
      <c r="L777" s="94">
        <v>4486</v>
      </c>
      <c r="M777" s="94">
        <v>4486</v>
      </c>
      <c r="N777" s="94">
        <v>4486</v>
      </c>
      <c r="O777" s="94">
        <v>4486</v>
      </c>
      <c r="P777" s="94">
        <v>4486</v>
      </c>
      <c r="Q777" s="94">
        <v>0</v>
      </c>
    </row>
    <row r="778" spans="1:17" ht="11.25">
      <c r="A778" s="93" t="s">
        <v>920</v>
      </c>
      <c r="B778" s="93" t="s">
        <v>921</v>
      </c>
      <c r="C778" s="93" t="s">
        <v>922</v>
      </c>
      <c r="D778" s="93" t="s">
        <v>362</v>
      </c>
      <c r="E778" s="94">
        <v>66757000</v>
      </c>
      <c r="F778" s="94">
        <v>66757000</v>
      </c>
      <c r="G778" s="94">
        <v>66757000</v>
      </c>
      <c r="H778" s="94">
        <v>67141098</v>
      </c>
      <c r="I778" s="94">
        <v>67141098</v>
      </c>
      <c r="J778" s="94">
        <v>67141098</v>
      </c>
      <c r="K778" s="94">
        <v>68086210</v>
      </c>
      <c r="L778" s="94">
        <v>68086210</v>
      </c>
      <c r="M778" s="94">
        <v>68086210</v>
      </c>
      <c r="N778" s="94">
        <v>68086210</v>
      </c>
      <c r="O778" s="94">
        <v>68086210</v>
      </c>
      <c r="P778" s="94">
        <v>68086210</v>
      </c>
      <c r="Q778" s="94">
        <v>68086210</v>
      </c>
    </row>
    <row r="779" spans="1:17" ht="11.25">
      <c r="A779" s="93" t="s">
        <v>920</v>
      </c>
      <c r="B779" s="93" t="s">
        <v>921</v>
      </c>
      <c r="C779" s="93" t="s">
        <v>922</v>
      </c>
      <c r="D779" s="93" t="s">
        <v>363</v>
      </c>
      <c r="E779" s="94">
        <v>1712130.55</v>
      </c>
      <c r="F779" s="94">
        <v>1673221.55</v>
      </c>
      <c r="G779" s="94">
        <v>1338429.55</v>
      </c>
      <c r="H779" s="94">
        <v>-8464299.45</v>
      </c>
      <c r="I779" s="94">
        <v>-12366208.45</v>
      </c>
      <c r="J779" s="94">
        <v>-14758763.45</v>
      </c>
      <c r="K779" s="94">
        <v>-11271347.45</v>
      </c>
      <c r="L779" s="94">
        <v>-11477799.45</v>
      </c>
      <c r="M779" s="94">
        <v>-11485914.45</v>
      </c>
      <c r="N779" s="94">
        <v>-12095642.45</v>
      </c>
      <c r="O779" s="94">
        <v>-11758856.45</v>
      </c>
      <c r="P779" s="94">
        <v>-11452131.45</v>
      </c>
      <c r="Q779" s="94">
        <v>-11029648.45</v>
      </c>
    </row>
    <row r="780" spans="1:17" ht="11.25">
      <c r="A780" s="93" t="s">
        <v>920</v>
      </c>
      <c r="B780" s="93" t="s">
        <v>921</v>
      </c>
      <c r="C780" s="93" t="s">
        <v>922</v>
      </c>
      <c r="D780" s="93" t="s">
        <v>364</v>
      </c>
      <c r="E780" s="94">
        <v>318058.13</v>
      </c>
      <c r="F780" s="94">
        <v>310825.13</v>
      </c>
      <c r="G780" s="94">
        <v>248586.13</v>
      </c>
      <c r="H780" s="94">
        <v>-1574434.87</v>
      </c>
      <c r="I780" s="94">
        <v>-2298274.87</v>
      </c>
      <c r="J780" s="94">
        <v>-2742115.87</v>
      </c>
      <c r="K780" s="94">
        <v>-2095167.87</v>
      </c>
      <c r="L780" s="94">
        <v>-2133466.87</v>
      </c>
      <c r="M780" s="94">
        <v>-2134971.87</v>
      </c>
      <c r="N780" s="94">
        <v>-2248081.87</v>
      </c>
      <c r="O780" s="94">
        <v>-2185604.87</v>
      </c>
      <c r="P780" s="94">
        <v>-2128704.87</v>
      </c>
      <c r="Q780" s="94">
        <v>-2043982.87</v>
      </c>
    </row>
    <row r="781" spans="1:17" ht="11.25">
      <c r="A781" s="93" t="s">
        <v>920</v>
      </c>
      <c r="B781" s="93" t="s">
        <v>921</v>
      </c>
      <c r="C781" s="93" t="s">
        <v>922</v>
      </c>
      <c r="D781" s="93" t="s">
        <v>365</v>
      </c>
      <c r="E781" s="94">
        <v>-69197</v>
      </c>
      <c r="F781" s="94">
        <v>-67555</v>
      </c>
      <c r="G781" s="94">
        <v>-65913</v>
      </c>
      <c r="H781" s="94">
        <v>-102761</v>
      </c>
      <c r="I781" s="94">
        <v>-104793</v>
      </c>
      <c r="J781" s="94">
        <v>-106825</v>
      </c>
      <c r="K781" s="94">
        <v>-107769</v>
      </c>
      <c r="L781" s="94">
        <v>-109438</v>
      </c>
      <c r="M781" s="94">
        <v>-98638</v>
      </c>
      <c r="N781" s="94">
        <v>-97813</v>
      </c>
      <c r="O781" s="94">
        <v>-96988</v>
      </c>
      <c r="P781" s="94">
        <v>-96163</v>
      </c>
      <c r="Q781" s="94">
        <v>-98512</v>
      </c>
    </row>
    <row r="782" spans="1:17" ht="11.25">
      <c r="A782" s="93" t="s">
        <v>920</v>
      </c>
      <c r="B782" s="93" t="s">
        <v>921</v>
      </c>
      <c r="C782" s="93" t="s">
        <v>922</v>
      </c>
      <c r="D782" s="93" t="s">
        <v>366</v>
      </c>
      <c r="E782" s="94">
        <v>12469.04</v>
      </c>
      <c r="F782" s="94">
        <v>12774.04</v>
      </c>
      <c r="G782" s="94">
        <v>13079.04</v>
      </c>
      <c r="H782" s="94">
        <v>-19074.96</v>
      </c>
      <c r="I782" s="94">
        <v>-19451.96</v>
      </c>
      <c r="J782" s="94">
        <v>-19828.96</v>
      </c>
      <c r="K782" s="94">
        <v>-20003.96</v>
      </c>
      <c r="L782" s="94">
        <v>-20313.96</v>
      </c>
      <c r="M782" s="94">
        <v>-18309.96</v>
      </c>
      <c r="N782" s="94">
        <v>-18156.96</v>
      </c>
      <c r="O782" s="94">
        <v>-18003.96</v>
      </c>
      <c r="P782" s="94">
        <v>-17850.96</v>
      </c>
      <c r="Q782" s="94">
        <v>-18270.96</v>
      </c>
    </row>
    <row r="783" spans="1:17" ht="11.25">
      <c r="A783" s="93" t="s">
        <v>920</v>
      </c>
      <c r="B783" s="93" t="s">
        <v>921</v>
      </c>
      <c r="C783" s="93" t="s">
        <v>922</v>
      </c>
      <c r="D783" s="93" t="s">
        <v>367</v>
      </c>
      <c r="E783" s="94">
        <v>1996676</v>
      </c>
      <c r="F783" s="94">
        <v>1922538</v>
      </c>
      <c r="G783" s="94">
        <v>1848400</v>
      </c>
      <c r="H783" s="94">
        <v>0</v>
      </c>
      <c r="I783" s="94">
        <v>-74138</v>
      </c>
      <c r="J783" s="94">
        <v>-148276</v>
      </c>
      <c r="K783" s="94">
        <v>0</v>
      </c>
      <c r="L783" s="94">
        <v>-147855</v>
      </c>
      <c r="M783" s="94">
        <v>-295710</v>
      </c>
      <c r="N783" s="94">
        <v>0</v>
      </c>
      <c r="O783" s="94">
        <v>0</v>
      </c>
      <c r="P783" s="94">
        <v>0</v>
      </c>
      <c r="Q783" s="94">
        <v>0</v>
      </c>
    </row>
    <row r="784" spans="1:17" ht="11.25">
      <c r="A784" s="93" t="s">
        <v>920</v>
      </c>
      <c r="B784" s="93" t="s">
        <v>921</v>
      </c>
      <c r="C784" s="93" t="s">
        <v>922</v>
      </c>
      <c r="D784" s="108" t="s">
        <v>368</v>
      </c>
      <c r="E784" s="109">
        <v>125165088</v>
      </c>
      <c r="F784" s="109">
        <v>125226040</v>
      </c>
      <c r="G784" s="109">
        <v>125750504</v>
      </c>
      <c r="H784" s="109">
        <v>127072977</v>
      </c>
      <c r="I784" s="109">
        <v>128449739</v>
      </c>
      <c r="J784" s="109">
        <v>129293936</v>
      </c>
      <c r="K784" s="109">
        <v>129158570</v>
      </c>
      <c r="L784" s="109">
        <v>129311961</v>
      </c>
      <c r="M784" s="109">
        <v>129317990</v>
      </c>
      <c r="N784" s="109">
        <v>129149214</v>
      </c>
      <c r="O784" s="109">
        <v>128956655</v>
      </c>
      <c r="P784" s="109">
        <v>128631201</v>
      </c>
      <c r="Q784" s="109">
        <v>128193921</v>
      </c>
    </row>
    <row r="785" spans="1:17" ht="11.25">
      <c r="A785" s="93" t="s">
        <v>920</v>
      </c>
      <c r="B785" s="93" t="s">
        <v>921</v>
      </c>
      <c r="C785" s="93" t="s">
        <v>922</v>
      </c>
      <c r="D785" s="110" t="s">
        <v>369</v>
      </c>
      <c r="E785" s="111">
        <v>23242971.7</v>
      </c>
      <c r="F785" s="111">
        <v>23254302.7</v>
      </c>
      <c r="G785" s="111">
        <v>23351802.7</v>
      </c>
      <c r="H785" s="111">
        <v>23574714.7</v>
      </c>
      <c r="I785" s="111">
        <v>23830116.7</v>
      </c>
      <c r="J785" s="111">
        <v>23986722.7</v>
      </c>
      <c r="K785" s="111">
        <v>23961610.7</v>
      </c>
      <c r="L785" s="111">
        <v>23990065.7</v>
      </c>
      <c r="M785" s="111">
        <v>23991183.7</v>
      </c>
      <c r="N785" s="111">
        <v>23959874.7</v>
      </c>
      <c r="O785" s="111">
        <v>23924152.7</v>
      </c>
      <c r="P785" s="111">
        <v>23863777.7</v>
      </c>
      <c r="Q785" s="111">
        <v>23780466.7</v>
      </c>
    </row>
    <row r="786" spans="1:17" ht="11.25">
      <c r="A786" s="93" t="s">
        <v>920</v>
      </c>
      <c r="B786" s="93" t="s">
        <v>921</v>
      </c>
      <c r="C786" s="93" t="s">
        <v>922</v>
      </c>
      <c r="D786" s="108" t="s">
        <v>370</v>
      </c>
      <c r="E786" s="112">
        <v>-724021</v>
      </c>
      <c r="F786" s="112">
        <v>-819995</v>
      </c>
      <c r="G786" s="109">
        <v>-1645807</v>
      </c>
      <c r="H786" s="109">
        <v>-3451939</v>
      </c>
      <c r="I786" s="109">
        <v>-5099961</v>
      </c>
      <c r="J786" s="109">
        <v>-6110487</v>
      </c>
      <c r="K786" s="109">
        <v>-5275294</v>
      </c>
      <c r="L786" s="109">
        <v>-5409398</v>
      </c>
      <c r="M786" s="109">
        <v>-5414669</v>
      </c>
      <c r="N786" s="109">
        <v>-3463006</v>
      </c>
      <c r="O786" s="109">
        <v>-3461980</v>
      </c>
      <c r="P786" s="109">
        <v>-3310962</v>
      </c>
      <c r="Q786" s="109">
        <v>1949674</v>
      </c>
    </row>
    <row r="787" spans="1:17" ht="11.25">
      <c r="A787" s="93" t="s">
        <v>920</v>
      </c>
      <c r="B787" s="93" t="s">
        <v>921</v>
      </c>
      <c r="C787" s="93" t="s">
        <v>922</v>
      </c>
      <c r="D787" s="110" t="s">
        <v>371</v>
      </c>
      <c r="E787" s="113">
        <v>-137097</v>
      </c>
      <c r="F787" s="113">
        <v>-154938</v>
      </c>
      <c r="G787" s="111">
        <v>-308455</v>
      </c>
      <c r="H787" s="111">
        <v>-612354</v>
      </c>
      <c r="I787" s="111">
        <v>-918077</v>
      </c>
      <c r="J787" s="111">
        <v>-1105539</v>
      </c>
      <c r="K787" s="111">
        <v>-950603</v>
      </c>
      <c r="L787" s="111">
        <v>-975481</v>
      </c>
      <c r="M787" s="111">
        <v>-976459</v>
      </c>
      <c r="N787" s="111">
        <v>-614407</v>
      </c>
      <c r="O787" s="111">
        <v>-614217</v>
      </c>
      <c r="P787" s="111">
        <v>-586202</v>
      </c>
      <c r="Q787" s="111">
        <v>414744</v>
      </c>
    </row>
    <row r="788" spans="1:17" ht="11.25">
      <c r="A788" s="93" t="s">
        <v>920</v>
      </c>
      <c r="B788" s="93" t="s">
        <v>921</v>
      </c>
      <c r="C788" s="93" t="s">
        <v>922</v>
      </c>
      <c r="D788" s="93" t="s">
        <v>372</v>
      </c>
      <c r="E788" s="98">
        <v>3274696</v>
      </c>
      <c r="F788" s="98">
        <v>3321588</v>
      </c>
      <c r="G788" s="94">
        <v>3368480</v>
      </c>
      <c r="H788" s="94">
        <v>3075076</v>
      </c>
      <c r="I788" s="94">
        <v>3119291</v>
      </c>
      <c r="J788" s="94">
        <v>3163506</v>
      </c>
      <c r="K788" s="94">
        <v>3176265</v>
      </c>
      <c r="L788" s="94">
        <v>3209995</v>
      </c>
      <c r="M788" s="94">
        <v>3243725</v>
      </c>
      <c r="N788" s="94">
        <v>3277455</v>
      </c>
      <c r="O788" s="94">
        <v>3311185</v>
      </c>
      <c r="P788" s="94">
        <v>3344915</v>
      </c>
      <c r="Q788" s="94">
        <v>3378702</v>
      </c>
    </row>
    <row r="789" spans="1:17" ht="11.25">
      <c r="A789" s="93" t="s">
        <v>920</v>
      </c>
      <c r="B789" s="93" t="s">
        <v>921</v>
      </c>
      <c r="C789" s="93" t="s">
        <v>922</v>
      </c>
      <c r="D789" s="93" t="s">
        <v>373</v>
      </c>
      <c r="E789" s="98">
        <v>519722</v>
      </c>
      <c r="F789" s="98">
        <v>528439</v>
      </c>
      <c r="G789" s="94">
        <v>537156</v>
      </c>
      <c r="H789" s="94">
        <v>570662</v>
      </c>
      <c r="I789" s="94">
        <v>578864</v>
      </c>
      <c r="J789" s="94">
        <v>587066</v>
      </c>
      <c r="K789" s="94">
        <v>589433</v>
      </c>
      <c r="L789" s="94">
        <v>595690</v>
      </c>
      <c r="M789" s="94">
        <v>601947</v>
      </c>
      <c r="N789" s="94">
        <v>608204</v>
      </c>
      <c r="O789" s="94">
        <v>614461</v>
      </c>
      <c r="P789" s="94">
        <v>620718</v>
      </c>
      <c r="Q789" s="94">
        <v>626670</v>
      </c>
    </row>
    <row r="790" spans="1:17" ht="11.25">
      <c r="A790" s="93" t="s">
        <v>920</v>
      </c>
      <c r="B790" s="93" t="s">
        <v>921</v>
      </c>
      <c r="C790" s="93" t="s">
        <v>922</v>
      </c>
      <c r="D790" s="93" t="s">
        <v>374</v>
      </c>
      <c r="E790" s="94">
        <v>31646</v>
      </c>
      <c r="F790" s="94">
        <v>31646</v>
      </c>
      <c r="G790" s="94">
        <v>31646</v>
      </c>
      <c r="H790" s="94">
        <v>31091</v>
      </c>
      <c r="I790" s="94">
        <v>31091</v>
      </c>
      <c r="J790" s="94">
        <v>31091</v>
      </c>
      <c r="K790" s="94">
        <v>31091</v>
      </c>
      <c r="L790" s="94">
        <v>31091</v>
      </c>
      <c r="M790" s="94">
        <v>31091</v>
      </c>
      <c r="N790" s="94">
        <v>31091</v>
      </c>
      <c r="O790" s="94">
        <v>31091</v>
      </c>
      <c r="P790" s="94">
        <v>31091</v>
      </c>
      <c r="Q790" s="94">
        <v>31091</v>
      </c>
    </row>
    <row r="791" spans="1:17" ht="11.25">
      <c r="A791" s="93" t="s">
        <v>920</v>
      </c>
      <c r="B791" s="93" t="s">
        <v>921</v>
      </c>
      <c r="C791" s="93" t="s">
        <v>922</v>
      </c>
      <c r="D791" s="93" t="s">
        <v>375</v>
      </c>
      <c r="E791" s="94">
        <v>6390</v>
      </c>
      <c r="F791" s="94">
        <v>6390</v>
      </c>
      <c r="G791" s="94">
        <v>6390</v>
      </c>
      <c r="H791" s="94">
        <v>5768</v>
      </c>
      <c r="I791" s="94">
        <v>5768</v>
      </c>
      <c r="J791" s="94">
        <v>5768</v>
      </c>
      <c r="K791" s="94">
        <v>5768</v>
      </c>
      <c r="L791" s="94">
        <v>5768</v>
      </c>
      <c r="M791" s="94">
        <v>5768</v>
      </c>
      <c r="N791" s="94">
        <v>5768</v>
      </c>
      <c r="O791" s="94">
        <v>5768</v>
      </c>
      <c r="P791" s="94">
        <v>5768</v>
      </c>
      <c r="Q791" s="94">
        <v>5768</v>
      </c>
    </row>
    <row r="792" spans="1:17" ht="11.25">
      <c r="A792" s="93" t="s">
        <v>920</v>
      </c>
      <c r="B792" s="93" t="s">
        <v>921</v>
      </c>
      <c r="C792" s="93" t="s">
        <v>922</v>
      </c>
      <c r="D792" s="93" t="s">
        <v>376</v>
      </c>
      <c r="E792" s="94">
        <v>-949293.35</v>
      </c>
      <c r="F792" s="94">
        <v>-949293.35</v>
      </c>
      <c r="G792" s="94">
        <v>-949293.35</v>
      </c>
      <c r="H792" s="94">
        <v>-19074102.35</v>
      </c>
      <c r="I792" s="94">
        <v>-18971439.35</v>
      </c>
      <c r="J792" s="94">
        <v>-18868776.35</v>
      </c>
      <c r="K792" s="94">
        <v>-18766113.35</v>
      </c>
      <c r="L792" s="94">
        <v>-18663450.35</v>
      </c>
      <c r="M792" s="94">
        <v>-18560787.35</v>
      </c>
      <c r="N792" s="94">
        <v>-18458124.35</v>
      </c>
      <c r="O792" s="94">
        <v>-18355461.35</v>
      </c>
      <c r="P792" s="94">
        <v>-18252798.35</v>
      </c>
      <c r="Q792" s="94">
        <v>-18150135.35</v>
      </c>
    </row>
    <row r="793" spans="1:17" ht="11.25">
      <c r="A793" s="93" t="s">
        <v>920</v>
      </c>
      <c r="B793" s="93" t="s">
        <v>921</v>
      </c>
      <c r="C793" s="93" t="s">
        <v>922</v>
      </c>
      <c r="D793" s="93" t="s">
        <v>377</v>
      </c>
      <c r="E793" s="94">
        <v>-179130.15</v>
      </c>
      <c r="F793" s="94">
        <v>-179130.15</v>
      </c>
      <c r="G793" s="94">
        <v>-179130.15</v>
      </c>
      <c r="H793" s="94">
        <v>-3548599.15</v>
      </c>
      <c r="I793" s="94">
        <v>-3529514.15</v>
      </c>
      <c r="J793" s="94">
        <v>-3510429.15</v>
      </c>
      <c r="K793" s="94">
        <v>-3491344.15</v>
      </c>
      <c r="L793" s="94">
        <v>-3472259.15</v>
      </c>
      <c r="M793" s="94">
        <v>-3453174.15</v>
      </c>
      <c r="N793" s="94">
        <v>-3434089.15</v>
      </c>
      <c r="O793" s="94">
        <v>-3415004.15</v>
      </c>
      <c r="P793" s="94">
        <v>-3395919.15</v>
      </c>
      <c r="Q793" s="94">
        <v>-3376834.15</v>
      </c>
    </row>
    <row r="794" spans="1:17" ht="11.25">
      <c r="A794" s="93" t="s">
        <v>920</v>
      </c>
      <c r="B794" s="93" t="s">
        <v>921</v>
      </c>
      <c r="C794" s="93" t="s">
        <v>922</v>
      </c>
      <c r="D794" s="93" t="s">
        <v>378</v>
      </c>
      <c r="E794" s="98" t="s">
        <v>941</v>
      </c>
      <c r="F794" s="98" t="s">
        <v>941</v>
      </c>
      <c r="G794" s="98" t="s">
        <v>941</v>
      </c>
      <c r="H794" s="94">
        <v>15643950</v>
      </c>
      <c r="I794" s="94">
        <v>15563795</v>
      </c>
      <c r="J794" s="94">
        <v>15483640</v>
      </c>
      <c r="K794" s="94">
        <v>15403485</v>
      </c>
      <c r="L794" s="94">
        <v>15323330</v>
      </c>
      <c r="M794" s="94">
        <v>15243175</v>
      </c>
      <c r="N794" s="94">
        <v>15163020</v>
      </c>
      <c r="O794" s="94">
        <v>15082865</v>
      </c>
      <c r="P794" s="94">
        <v>15002710</v>
      </c>
      <c r="Q794" s="94">
        <v>14922555</v>
      </c>
    </row>
    <row r="795" spans="1:17" ht="11.25">
      <c r="A795" s="93" t="s">
        <v>920</v>
      </c>
      <c r="B795" s="93" t="s">
        <v>921</v>
      </c>
      <c r="C795" s="93" t="s">
        <v>922</v>
      </c>
      <c r="D795" s="93" t="s">
        <v>379</v>
      </c>
      <c r="E795" s="98" t="s">
        <v>941</v>
      </c>
      <c r="F795" s="98" t="s">
        <v>941</v>
      </c>
      <c r="G795" s="98" t="s">
        <v>941</v>
      </c>
      <c r="H795" s="94">
        <v>2908268</v>
      </c>
      <c r="I795" s="94">
        <v>2893367</v>
      </c>
      <c r="J795" s="94">
        <v>2878466</v>
      </c>
      <c r="K795" s="94">
        <v>2863565</v>
      </c>
      <c r="L795" s="94">
        <v>2848664</v>
      </c>
      <c r="M795" s="94">
        <v>2833763</v>
      </c>
      <c r="N795" s="94">
        <v>2818862</v>
      </c>
      <c r="O795" s="94">
        <v>2803961</v>
      </c>
      <c r="P795" s="94">
        <v>2789060</v>
      </c>
      <c r="Q795" s="94">
        <v>2774159</v>
      </c>
    </row>
    <row r="796" spans="1:17" ht="11.25">
      <c r="A796" s="93" t="s">
        <v>920</v>
      </c>
      <c r="B796" s="93" t="s">
        <v>921</v>
      </c>
      <c r="C796" s="93" t="s">
        <v>922</v>
      </c>
      <c r="D796" s="93" t="s">
        <v>380</v>
      </c>
      <c r="E796" s="98" t="s">
        <v>941</v>
      </c>
      <c r="F796" s="98" t="s">
        <v>941</v>
      </c>
      <c r="G796" s="98" t="s">
        <v>941</v>
      </c>
      <c r="H796" s="94">
        <v>2241109</v>
      </c>
      <c r="I796" s="94">
        <v>2224322</v>
      </c>
      <c r="J796" s="94">
        <v>2207535</v>
      </c>
      <c r="K796" s="94">
        <v>2190748</v>
      </c>
      <c r="L796" s="94">
        <v>2173961</v>
      </c>
      <c r="M796" s="94">
        <v>2157174</v>
      </c>
      <c r="N796" s="94">
        <v>2140387</v>
      </c>
      <c r="O796" s="94">
        <v>2123600</v>
      </c>
      <c r="P796" s="94">
        <v>2106813</v>
      </c>
      <c r="Q796" s="94">
        <v>2090026</v>
      </c>
    </row>
    <row r="797" spans="1:17" ht="11.25">
      <c r="A797" s="93" t="s">
        <v>920</v>
      </c>
      <c r="B797" s="93" t="s">
        <v>921</v>
      </c>
      <c r="C797" s="93" t="s">
        <v>922</v>
      </c>
      <c r="D797" s="93" t="s">
        <v>381</v>
      </c>
      <c r="E797" s="98" t="s">
        <v>941</v>
      </c>
      <c r="F797" s="98" t="s">
        <v>941</v>
      </c>
      <c r="G797" s="98" t="s">
        <v>941</v>
      </c>
      <c r="H797" s="94">
        <v>416631</v>
      </c>
      <c r="I797" s="94">
        <v>413510</v>
      </c>
      <c r="J797" s="94">
        <v>410389</v>
      </c>
      <c r="K797" s="94">
        <v>407268</v>
      </c>
      <c r="L797" s="94">
        <v>404147</v>
      </c>
      <c r="M797" s="94">
        <v>401026</v>
      </c>
      <c r="N797" s="94">
        <v>397905</v>
      </c>
      <c r="O797" s="94">
        <v>394784</v>
      </c>
      <c r="P797" s="94">
        <v>391663</v>
      </c>
      <c r="Q797" s="94">
        <v>388542</v>
      </c>
    </row>
    <row r="798" spans="1:17" ht="11.25">
      <c r="A798" s="93" t="s">
        <v>920</v>
      </c>
      <c r="B798" s="93" t="s">
        <v>921</v>
      </c>
      <c r="C798" s="93" t="s">
        <v>922</v>
      </c>
      <c r="D798" s="93" t="s">
        <v>382</v>
      </c>
      <c r="E798" s="94">
        <v>112347.42</v>
      </c>
      <c r="F798" s="94">
        <v>182509.84</v>
      </c>
      <c r="G798" s="94">
        <v>47017.87</v>
      </c>
      <c r="H798" s="94">
        <v>-204014.82</v>
      </c>
      <c r="I798" s="94">
        <v>-230755.37</v>
      </c>
      <c r="J798" s="94">
        <v>-118552.19</v>
      </c>
      <c r="K798" s="94">
        <v>-232542.75</v>
      </c>
      <c r="L798" s="94">
        <v>-243379.83</v>
      </c>
      <c r="M798" s="94">
        <v>-174516.38</v>
      </c>
      <c r="N798" s="94">
        <v>-127727.71</v>
      </c>
      <c r="O798" s="94">
        <v>-148019.69</v>
      </c>
      <c r="P798" s="94">
        <v>-154683.42</v>
      </c>
      <c r="Q798" s="94">
        <v>-183123.92</v>
      </c>
    </row>
    <row r="799" spans="1:4" ht="11.25">
      <c r="A799" s="93"/>
      <c r="B799" s="93"/>
      <c r="C799" s="93"/>
      <c r="D799" s="93"/>
    </row>
    <row r="800" spans="1:4" ht="11.25">
      <c r="A800" s="93"/>
      <c r="B800" s="93"/>
      <c r="C800" s="93"/>
      <c r="D800" s="93"/>
    </row>
    <row r="801" spans="1:4" ht="11.25">
      <c r="A801" s="93"/>
      <c r="B801" s="93"/>
      <c r="C801" s="93"/>
      <c r="D801" s="93"/>
    </row>
    <row r="802" spans="1:4" ht="11.25">
      <c r="A802" s="93"/>
      <c r="B802" s="93"/>
      <c r="C802" s="93"/>
      <c r="D802" s="93"/>
    </row>
    <row r="803" spans="1:4" ht="11.25">
      <c r="A803" s="93"/>
      <c r="B803" s="93"/>
      <c r="C803" s="93"/>
      <c r="D803" s="93"/>
    </row>
    <row r="804" spans="1:4" ht="11.25">
      <c r="A804" s="93"/>
      <c r="B804" s="93"/>
      <c r="C804" s="93"/>
      <c r="D804" s="93"/>
    </row>
    <row r="805" spans="1:4" ht="11.25">
      <c r="A805" s="93"/>
      <c r="B805" s="93"/>
      <c r="C805" s="93"/>
      <c r="D805" s="93"/>
    </row>
    <row r="806" spans="1:4" ht="11.25">
      <c r="A806" s="93"/>
      <c r="B806" s="93"/>
      <c r="C806" s="93"/>
      <c r="D806" s="93"/>
    </row>
    <row r="807" spans="1:4" ht="11.25">
      <c r="A807" s="93"/>
      <c r="B807" s="93"/>
      <c r="C807" s="93"/>
      <c r="D807" s="93"/>
    </row>
    <row r="808" spans="1:4" ht="11.25">
      <c r="A808" s="93"/>
      <c r="B808" s="93"/>
      <c r="C808" s="93"/>
      <c r="D808" s="93"/>
    </row>
    <row r="809" spans="1:4" ht="11.25">
      <c r="A809" s="93"/>
      <c r="B809" s="93"/>
      <c r="C809" s="93"/>
      <c r="D809" s="93"/>
    </row>
    <row r="810" spans="1:4" ht="11.25">
      <c r="A810" s="93"/>
      <c r="B810" s="93"/>
      <c r="C810" s="93"/>
      <c r="D810" s="93"/>
    </row>
    <row r="811" spans="1:4" ht="11.25">
      <c r="A811" s="93"/>
      <c r="B811" s="93"/>
      <c r="C811" s="93"/>
      <c r="D811" s="93"/>
    </row>
    <row r="812" spans="1:4" ht="11.25">
      <c r="A812" s="93"/>
      <c r="B812" s="93"/>
      <c r="C812" s="93"/>
      <c r="D812" s="93"/>
    </row>
    <row r="813" spans="1:4" ht="11.25">
      <c r="A813" s="93"/>
      <c r="B813" s="93"/>
      <c r="C813" s="93"/>
      <c r="D813" s="93"/>
    </row>
    <row r="814" spans="1:4" ht="11.25">
      <c r="A814" s="93"/>
      <c r="B814" s="93"/>
      <c r="C814" s="93"/>
      <c r="D814" s="93"/>
    </row>
    <row r="815" spans="1:4" ht="11.25">
      <c r="A815" s="93"/>
      <c r="B815" s="93"/>
      <c r="C815" s="93"/>
      <c r="D815" s="93"/>
    </row>
    <row r="816" spans="1:4" ht="11.25">
      <c r="A816" s="93"/>
      <c r="B816" s="93"/>
      <c r="C816" s="93"/>
      <c r="D816" s="93"/>
    </row>
    <row r="817" spans="1:4" ht="11.25">
      <c r="A817" s="93"/>
      <c r="B817" s="93"/>
      <c r="C817" s="93"/>
      <c r="D817" s="93"/>
    </row>
    <row r="818" spans="1:4" ht="11.25">
      <c r="A818" s="93"/>
      <c r="B818" s="93"/>
      <c r="C818" s="93"/>
      <c r="D818" s="93"/>
    </row>
    <row r="819" spans="1:4" ht="11.25">
      <c r="A819" s="93"/>
      <c r="B819" s="93"/>
      <c r="C819" s="93"/>
      <c r="D819" s="93"/>
    </row>
    <row r="820" spans="1:4" ht="11.25">
      <c r="A820" s="93"/>
      <c r="B820" s="93"/>
      <c r="C820" s="93"/>
      <c r="D820" s="93"/>
    </row>
    <row r="821" spans="1:4" ht="11.25">
      <c r="A821" s="93"/>
      <c r="B821" s="93"/>
      <c r="C821" s="93"/>
      <c r="D821" s="93"/>
    </row>
    <row r="822" spans="1:4" ht="11.25">
      <c r="A822" s="93"/>
      <c r="B822" s="93"/>
      <c r="C822" s="93"/>
      <c r="D822" s="93"/>
    </row>
    <row r="823" spans="1:4" ht="11.25">
      <c r="A823" s="93"/>
      <c r="B823" s="93"/>
      <c r="C823" s="93"/>
      <c r="D823" s="93"/>
    </row>
    <row r="824" spans="1:4" ht="11.25">
      <c r="A824" s="93"/>
      <c r="B824" s="93"/>
      <c r="C824" s="93"/>
      <c r="D824" s="93"/>
    </row>
    <row r="825" spans="1:4" ht="11.25">
      <c r="A825" s="93"/>
      <c r="B825" s="93"/>
      <c r="C825" s="93"/>
      <c r="D825" s="93"/>
    </row>
    <row r="826" spans="1:4" ht="11.25">
      <c r="A826" s="93"/>
      <c r="B826" s="93"/>
      <c r="C826" s="93"/>
      <c r="D826" s="93"/>
    </row>
    <row r="827" spans="1:4" ht="11.25">
      <c r="A827" s="93"/>
      <c r="B827" s="93"/>
      <c r="C827" s="93"/>
      <c r="D827" s="93"/>
    </row>
    <row r="828" spans="1:4" ht="11.25">
      <c r="A828" s="93"/>
      <c r="B828" s="93"/>
      <c r="C828" s="93"/>
      <c r="D828" s="93"/>
    </row>
    <row r="829" spans="1:4" ht="11.25">
      <c r="A829" s="93"/>
      <c r="B829" s="93"/>
      <c r="C829" s="93"/>
      <c r="D829" s="93"/>
    </row>
    <row r="830" spans="1:4" ht="11.25">
      <c r="A830" s="93"/>
      <c r="B830" s="93"/>
      <c r="C830" s="93"/>
      <c r="D830" s="93"/>
    </row>
    <row r="831" spans="1:4" ht="11.25">
      <c r="A831" s="93"/>
      <c r="B831" s="93"/>
      <c r="C831" s="93"/>
      <c r="D831" s="93"/>
    </row>
    <row r="832" spans="1:4" ht="11.25">
      <c r="A832" s="93"/>
      <c r="B832" s="93"/>
      <c r="C832" s="93"/>
      <c r="D832" s="93"/>
    </row>
    <row r="833" spans="1:4" ht="11.25">
      <c r="A833" s="93"/>
      <c r="B833" s="93"/>
      <c r="C833" s="93"/>
      <c r="D833" s="93"/>
    </row>
    <row r="834" spans="1:4" ht="11.25">
      <c r="A834" s="93"/>
      <c r="B834" s="93"/>
      <c r="C834" s="93"/>
      <c r="D834" s="93"/>
    </row>
    <row r="835" spans="1:4" ht="11.25">
      <c r="A835" s="93"/>
      <c r="B835" s="93"/>
      <c r="C835" s="93"/>
      <c r="D835" s="93"/>
    </row>
    <row r="836" spans="1:4" ht="11.25">
      <c r="A836" s="93"/>
      <c r="B836" s="93"/>
      <c r="C836" s="93"/>
      <c r="D836" s="93"/>
    </row>
    <row r="837" spans="1:4" ht="11.25">
      <c r="A837" s="93"/>
      <c r="B837" s="93"/>
      <c r="C837" s="93"/>
      <c r="D837" s="93"/>
    </row>
    <row r="838" spans="1:4" ht="11.25">
      <c r="A838" s="93"/>
      <c r="B838" s="93"/>
      <c r="C838" s="93"/>
      <c r="D838" s="93"/>
    </row>
    <row r="839" spans="1:4" ht="11.25">
      <c r="A839" s="93"/>
      <c r="B839" s="93"/>
      <c r="C839" s="93"/>
      <c r="D839" s="93"/>
    </row>
    <row r="840" spans="1:4" ht="11.25">
      <c r="A840" s="93"/>
      <c r="B840" s="93"/>
      <c r="C840" s="93"/>
      <c r="D840" s="93"/>
    </row>
    <row r="841" spans="1:4" ht="11.25">
      <c r="A841" s="93"/>
      <c r="B841" s="93"/>
      <c r="C841" s="93"/>
      <c r="D841" s="93"/>
    </row>
    <row r="842" spans="1:4" ht="11.25">
      <c r="A842" s="93"/>
      <c r="B842" s="93"/>
      <c r="C842" s="93"/>
      <c r="D842" s="93"/>
    </row>
    <row r="843" spans="1:4" ht="11.25">
      <c r="A843" s="93"/>
      <c r="B843" s="93"/>
      <c r="C843" s="93"/>
      <c r="D843" s="93"/>
    </row>
    <row r="844" spans="1:4" ht="11.25">
      <c r="A844" s="93"/>
      <c r="B844" s="93"/>
      <c r="C844" s="93"/>
      <c r="D844" s="93"/>
    </row>
    <row r="845" spans="1:4" ht="11.25">
      <c r="A845" s="93"/>
      <c r="B845" s="93"/>
      <c r="C845" s="93"/>
      <c r="D845" s="93"/>
    </row>
    <row r="846" spans="1:4" ht="11.25">
      <c r="A846" s="93"/>
      <c r="B846" s="93"/>
      <c r="C846" s="93"/>
      <c r="D846" s="93"/>
    </row>
    <row r="847" spans="1:4" ht="11.25">
      <c r="A847" s="93"/>
      <c r="B847" s="93"/>
      <c r="C847" s="93"/>
      <c r="D847" s="93"/>
    </row>
    <row r="848" spans="1:4" ht="11.25">
      <c r="A848" s="93"/>
      <c r="B848" s="93"/>
      <c r="C848" s="93"/>
      <c r="D848" s="93"/>
    </row>
    <row r="849" spans="1:4" ht="11.25">
      <c r="A849" s="93"/>
      <c r="B849" s="93"/>
      <c r="C849" s="93"/>
      <c r="D849" s="93"/>
    </row>
    <row r="850" spans="1:4" ht="11.25">
      <c r="A850" s="93"/>
      <c r="B850" s="93"/>
      <c r="C850" s="93"/>
      <c r="D850" s="93"/>
    </row>
    <row r="851" spans="1:4" ht="11.25">
      <c r="A851" s="93"/>
      <c r="B851" s="93"/>
      <c r="C851" s="93"/>
      <c r="D851" s="93"/>
    </row>
    <row r="852" spans="1:4" ht="11.25">
      <c r="A852" s="93"/>
      <c r="B852" s="93"/>
      <c r="C852" s="93"/>
      <c r="D852" s="93"/>
    </row>
    <row r="853" spans="1:4" ht="11.25">
      <c r="A853" s="93"/>
      <c r="B853" s="93"/>
      <c r="C853" s="93"/>
      <c r="D853" s="93"/>
    </row>
    <row r="854" spans="1:4" ht="11.25">
      <c r="A854" s="93"/>
      <c r="B854" s="93"/>
      <c r="C854" s="93"/>
      <c r="D854" s="93"/>
    </row>
    <row r="855" spans="1:4" ht="11.25">
      <c r="A855" s="93"/>
      <c r="B855" s="93"/>
      <c r="C855" s="93"/>
      <c r="D855" s="93"/>
    </row>
    <row r="856" spans="1:4" ht="11.25">
      <c r="A856" s="93"/>
      <c r="B856" s="93"/>
      <c r="C856" s="93"/>
      <c r="D856" s="93"/>
    </row>
    <row r="857" spans="1:4" ht="11.25">
      <c r="A857" s="93"/>
      <c r="B857" s="93"/>
      <c r="C857" s="93"/>
      <c r="D857" s="93"/>
    </row>
    <row r="858" spans="1:4" ht="11.25">
      <c r="A858" s="93"/>
      <c r="B858" s="93"/>
      <c r="C858" s="93"/>
      <c r="D858" s="93"/>
    </row>
    <row r="859" spans="1:4" ht="11.25">
      <c r="A859" s="93"/>
      <c r="B859" s="93"/>
      <c r="C859" s="93"/>
      <c r="D859" s="93"/>
    </row>
    <row r="860" spans="1:4" ht="11.25">
      <c r="A860" s="93"/>
      <c r="B860" s="93"/>
      <c r="C860" s="93"/>
      <c r="D860" s="93"/>
    </row>
    <row r="861" spans="1:4" ht="11.25">
      <c r="A861" s="93"/>
      <c r="B861" s="93"/>
      <c r="C861" s="93"/>
      <c r="D861" s="93"/>
    </row>
    <row r="862" spans="1:4" ht="11.25">
      <c r="A862" s="93"/>
      <c r="B862" s="93"/>
      <c r="C862" s="93"/>
      <c r="D862" s="93"/>
    </row>
    <row r="863" spans="1:4" ht="11.25">
      <c r="A863" s="93"/>
      <c r="B863" s="93"/>
      <c r="C863" s="93"/>
      <c r="D863" s="93"/>
    </row>
    <row r="864" spans="1:4" ht="11.25">
      <c r="A864" s="93"/>
      <c r="B864" s="93"/>
      <c r="C864" s="93"/>
      <c r="D864" s="93"/>
    </row>
    <row r="865" spans="1:4" ht="11.25">
      <c r="A865" s="93"/>
      <c r="B865" s="93"/>
      <c r="C865" s="93"/>
      <c r="D865" s="93"/>
    </row>
    <row r="866" spans="1:4" ht="11.25">
      <c r="A866" s="93"/>
      <c r="B866" s="93"/>
      <c r="C866" s="93"/>
      <c r="D866" s="93"/>
    </row>
    <row r="867" spans="1:4" ht="11.25">
      <c r="A867" s="93"/>
      <c r="B867" s="93"/>
      <c r="C867" s="93"/>
      <c r="D867" s="93"/>
    </row>
    <row r="868" spans="1:4" ht="11.25">
      <c r="A868" s="93"/>
      <c r="B868" s="93"/>
      <c r="C868" s="93"/>
      <c r="D868" s="93"/>
    </row>
    <row r="869" spans="1:4" ht="11.25">
      <c r="A869" s="93"/>
      <c r="B869" s="93"/>
      <c r="C869" s="93"/>
      <c r="D869" s="93"/>
    </row>
    <row r="870" spans="1:4" ht="11.25">
      <c r="A870" s="93"/>
      <c r="B870" s="93"/>
      <c r="C870" s="93"/>
      <c r="D870" s="93"/>
    </row>
    <row r="871" spans="1:4" ht="11.25">
      <c r="A871" s="93"/>
      <c r="B871" s="93"/>
      <c r="C871" s="93"/>
      <c r="D871" s="93"/>
    </row>
    <row r="872" spans="1:4" ht="11.25">
      <c r="A872" s="93"/>
      <c r="B872" s="93"/>
      <c r="C872" s="93"/>
      <c r="D872" s="93"/>
    </row>
    <row r="873" spans="1:4" ht="11.25">
      <c r="A873" s="93"/>
      <c r="B873" s="93"/>
      <c r="C873" s="93"/>
      <c r="D873" s="93"/>
    </row>
    <row r="874" spans="1:4" ht="11.25">
      <c r="A874" s="93"/>
      <c r="B874" s="93"/>
      <c r="C874" s="93"/>
      <c r="D874" s="93"/>
    </row>
    <row r="875" spans="1:4" ht="11.25">
      <c r="A875" s="93"/>
      <c r="B875" s="93"/>
      <c r="C875" s="93"/>
      <c r="D875" s="93"/>
    </row>
    <row r="876" spans="1:4" ht="11.25">
      <c r="A876" s="93"/>
      <c r="B876" s="93"/>
      <c r="C876" s="93"/>
      <c r="D876" s="93"/>
    </row>
    <row r="877" spans="1:4" ht="11.25">
      <c r="A877" s="93"/>
      <c r="B877" s="93"/>
      <c r="C877" s="93"/>
      <c r="D877" s="93"/>
    </row>
    <row r="878" spans="1:4" ht="11.25">
      <c r="A878" s="93"/>
      <c r="B878" s="93"/>
      <c r="C878" s="93"/>
      <c r="D878" s="93"/>
    </row>
    <row r="879" spans="1:4" ht="11.25">
      <c r="A879" s="93"/>
      <c r="B879" s="93"/>
      <c r="C879" s="93"/>
      <c r="D879" s="93"/>
    </row>
    <row r="880" spans="1:4" ht="11.25">
      <c r="A880" s="93"/>
      <c r="B880" s="93"/>
      <c r="C880" s="93"/>
      <c r="D880" s="93"/>
    </row>
    <row r="881" spans="1:4" ht="11.25">
      <c r="A881" s="93"/>
      <c r="B881" s="93"/>
      <c r="C881" s="93"/>
      <c r="D881" s="93"/>
    </row>
    <row r="882" spans="1:4" ht="11.25">
      <c r="A882" s="93"/>
      <c r="B882" s="93"/>
      <c r="C882" s="93"/>
      <c r="D882" s="93"/>
    </row>
    <row r="883" spans="1:4" ht="11.25">
      <c r="A883" s="93"/>
      <c r="B883" s="93"/>
      <c r="C883" s="93"/>
      <c r="D883" s="93"/>
    </row>
    <row r="884" spans="1:4" ht="11.25">
      <c r="A884" s="93"/>
      <c r="B884" s="93"/>
      <c r="C884" s="93"/>
      <c r="D884" s="93"/>
    </row>
    <row r="885" spans="1:4" ht="11.25">
      <c r="A885" s="93"/>
      <c r="B885" s="93"/>
      <c r="C885" s="93"/>
      <c r="D885" s="93"/>
    </row>
    <row r="886" spans="1:4" ht="11.25">
      <c r="A886" s="93"/>
      <c r="B886" s="93"/>
      <c r="C886" s="93"/>
      <c r="D886" s="93"/>
    </row>
    <row r="887" spans="1:4" ht="11.25">
      <c r="A887" s="93"/>
      <c r="B887" s="93"/>
      <c r="C887" s="93"/>
      <c r="D887" s="93"/>
    </row>
    <row r="888" spans="1:4" ht="11.25">
      <c r="A888" s="93"/>
      <c r="B888" s="93"/>
      <c r="C888" s="93"/>
      <c r="D888" s="93"/>
    </row>
    <row r="889" spans="1:4" ht="11.25">
      <c r="A889" s="93"/>
      <c r="B889" s="93"/>
      <c r="C889" s="93"/>
      <c r="D889" s="93"/>
    </row>
    <row r="890" spans="1:4" ht="11.25">
      <c r="A890" s="93"/>
      <c r="B890" s="93"/>
      <c r="C890" s="93"/>
      <c r="D890" s="93"/>
    </row>
    <row r="891" spans="1:4" ht="11.25">
      <c r="A891" s="93"/>
      <c r="B891" s="93"/>
      <c r="C891" s="93"/>
      <c r="D891" s="93"/>
    </row>
    <row r="892" spans="1:4" ht="11.25">
      <c r="A892" s="93"/>
      <c r="B892" s="93"/>
      <c r="C892" s="93"/>
      <c r="D892" s="93"/>
    </row>
    <row r="893" spans="1:4" ht="11.25">
      <c r="A893" s="93"/>
      <c r="B893" s="93"/>
      <c r="C893" s="93"/>
      <c r="D893" s="93"/>
    </row>
    <row r="894" spans="1:4" ht="11.25">
      <c r="A894" s="93"/>
      <c r="B894" s="93"/>
      <c r="C894" s="93"/>
      <c r="D894" s="93"/>
    </row>
    <row r="895" spans="1:4" ht="11.25">
      <c r="A895" s="93"/>
      <c r="B895" s="93"/>
      <c r="C895" s="93"/>
      <c r="D895" s="93"/>
    </row>
    <row r="896" spans="1:4" ht="11.25">
      <c r="A896" s="93"/>
      <c r="B896" s="93"/>
      <c r="C896" s="93"/>
      <c r="D896" s="93"/>
    </row>
    <row r="897" spans="1:4" ht="11.25">
      <c r="A897" s="93"/>
      <c r="B897" s="93"/>
      <c r="C897" s="93"/>
      <c r="D897" s="93"/>
    </row>
    <row r="898" spans="1:4" ht="11.25">
      <c r="A898" s="93"/>
      <c r="B898" s="93"/>
      <c r="C898" s="93"/>
      <c r="D898" s="93"/>
    </row>
    <row r="899" spans="1:4" ht="11.25">
      <c r="A899" s="93"/>
      <c r="B899" s="93"/>
      <c r="C899" s="93"/>
      <c r="D899" s="93"/>
    </row>
    <row r="900" spans="1:4" ht="11.25">
      <c r="A900" s="93"/>
      <c r="B900" s="93"/>
      <c r="C900" s="93"/>
      <c r="D900" s="93"/>
    </row>
    <row r="901" spans="1:4" ht="11.25">
      <c r="A901" s="93"/>
      <c r="B901" s="93"/>
      <c r="C901" s="93"/>
      <c r="D901" s="93"/>
    </row>
    <row r="902" spans="1:4" ht="11.25">
      <c r="A902" s="93"/>
      <c r="B902" s="93"/>
      <c r="C902" s="93"/>
      <c r="D902" s="93"/>
    </row>
    <row r="903" spans="1:4" ht="11.25">
      <c r="A903" s="93"/>
      <c r="B903" s="93"/>
      <c r="C903" s="93"/>
      <c r="D903" s="93"/>
    </row>
    <row r="904" spans="1:4" ht="11.25">
      <c r="A904" s="93"/>
      <c r="B904" s="93"/>
      <c r="C904" s="93"/>
      <c r="D904" s="93"/>
    </row>
    <row r="905" spans="1:4" ht="11.25">
      <c r="A905" s="93"/>
      <c r="B905" s="93"/>
      <c r="C905" s="93"/>
      <c r="D905" s="93"/>
    </row>
    <row r="906" spans="1:4" ht="11.25">
      <c r="A906" s="93"/>
      <c r="B906" s="93"/>
      <c r="C906" s="93"/>
      <c r="D906" s="93"/>
    </row>
    <row r="907" spans="1:4" ht="11.25">
      <c r="A907" s="93"/>
      <c r="B907" s="93"/>
      <c r="C907" s="93"/>
      <c r="D907" s="93"/>
    </row>
    <row r="908" spans="1:4" ht="11.25">
      <c r="A908" s="93"/>
      <c r="B908" s="93"/>
      <c r="C908" s="93"/>
      <c r="D908" s="93"/>
    </row>
    <row r="909" spans="1:4" ht="11.25">
      <c r="A909" s="93"/>
      <c r="B909" s="93"/>
      <c r="C909" s="93"/>
      <c r="D909" s="93"/>
    </row>
    <row r="910" spans="1:4" ht="11.25">
      <c r="A910" s="93"/>
      <c r="B910" s="93"/>
      <c r="C910" s="93"/>
      <c r="D910" s="93"/>
    </row>
    <row r="911" spans="1:4" ht="11.25">
      <c r="A911" s="93"/>
      <c r="B911" s="93"/>
      <c r="C911" s="93"/>
      <c r="D911" s="93"/>
    </row>
    <row r="912" spans="1:4" ht="11.25">
      <c r="A912" s="93"/>
      <c r="B912" s="93"/>
      <c r="C912" s="93"/>
      <c r="D912" s="93"/>
    </row>
    <row r="913" spans="1:4" ht="11.25">
      <c r="A913" s="93"/>
      <c r="B913" s="93"/>
      <c r="C913" s="93"/>
      <c r="D913" s="93"/>
    </row>
    <row r="914" spans="1:4" ht="11.25">
      <c r="A914" s="93"/>
      <c r="B914" s="93"/>
      <c r="C914" s="93"/>
      <c r="D914" s="93"/>
    </row>
    <row r="915" spans="1:4" ht="11.25">
      <c r="A915" s="93"/>
      <c r="B915" s="93"/>
      <c r="C915" s="93"/>
      <c r="D915" s="93"/>
    </row>
    <row r="916" spans="1:4" ht="11.25">
      <c r="A916" s="93"/>
      <c r="B916" s="93"/>
      <c r="C916" s="93"/>
      <c r="D916" s="93"/>
    </row>
    <row r="917" spans="1:4" ht="11.25">
      <c r="A917" s="93"/>
      <c r="B917" s="93"/>
      <c r="C917" s="93"/>
      <c r="D917" s="93"/>
    </row>
    <row r="918" spans="1:4" ht="11.25">
      <c r="A918" s="93"/>
      <c r="B918" s="93"/>
      <c r="C918" s="93"/>
      <c r="D918" s="93"/>
    </row>
    <row r="919" spans="1:4" ht="11.25">
      <c r="A919" s="93"/>
      <c r="B919" s="93"/>
      <c r="C919" s="93"/>
      <c r="D919" s="93"/>
    </row>
    <row r="920" spans="1:4" ht="11.25">
      <c r="A920" s="93"/>
      <c r="B920" s="93"/>
      <c r="C920" s="93"/>
      <c r="D920" s="93"/>
    </row>
    <row r="921" spans="1:4" ht="11.25">
      <c r="A921" s="93"/>
      <c r="B921" s="93"/>
      <c r="C921" s="93"/>
      <c r="D921" s="93"/>
    </row>
    <row r="922" spans="1:4" ht="11.25">
      <c r="A922" s="93"/>
      <c r="B922" s="93"/>
      <c r="C922" s="93"/>
      <c r="D922" s="93"/>
    </row>
    <row r="923" spans="1:4" ht="11.25">
      <c r="A923" s="93"/>
      <c r="B923" s="93"/>
      <c r="C923" s="93"/>
      <c r="D923" s="93"/>
    </row>
    <row r="924" spans="1:4" ht="11.25">
      <c r="A924" s="93"/>
      <c r="B924" s="93"/>
      <c r="C924" s="93"/>
      <c r="D924" s="93"/>
    </row>
    <row r="925" spans="1:4" ht="11.25">
      <c r="A925" s="93"/>
      <c r="B925" s="93"/>
      <c r="C925" s="93"/>
      <c r="D925" s="93"/>
    </row>
    <row r="926" spans="1:4" ht="11.25">
      <c r="A926" s="93"/>
      <c r="B926" s="93"/>
      <c r="C926" s="93"/>
      <c r="D926" s="93"/>
    </row>
    <row r="927" spans="1:4" ht="11.25">
      <c r="A927" s="93"/>
      <c r="B927" s="93"/>
      <c r="C927" s="93"/>
      <c r="D927" s="93"/>
    </row>
    <row r="928" spans="1:4" ht="11.25">
      <c r="A928" s="93"/>
      <c r="B928" s="93"/>
      <c r="C928" s="93"/>
      <c r="D928" s="93"/>
    </row>
    <row r="929" spans="1:4" ht="11.25">
      <c r="A929" s="93"/>
      <c r="B929" s="93"/>
      <c r="C929" s="93"/>
      <c r="D929" s="93"/>
    </row>
    <row r="930" spans="1:4" ht="11.25">
      <c r="A930" s="93"/>
      <c r="B930" s="93"/>
      <c r="C930" s="93"/>
      <c r="D930" s="93"/>
    </row>
    <row r="931" spans="1:4" ht="11.25">
      <c r="A931" s="93"/>
      <c r="B931" s="93"/>
      <c r="C931" s="93"/>
      <c r="D931" s="93"/>
    </row>
    <row r="932" spans="1:4" ht="11.25">
      <c r="A932" s="93"/>
      <c r="B932" s="93"/>
      <c r="C932" s="93"/>
      <c r="D932" s="93"/>
    </row>
    <row r="933" spans="1:4" ht="11.25">
      <c r="A933" s="93"/>
      <c r="B933" s="93"/>
      <c r="C933" s="93"/>
      <c r="D933" s="93"/>
    </row>
    <row r="934" spans="1:4" ht="11.25">
      <c r="A934" s="93"/>
      <c r="B934" s="93"/>
      <c r="C934" s="93"/>
      <c r="D934" s="93"/>
    </row>
    <row r="935" spans="1:4" ht="11.25">
      <c r="A935" s="93"/>
      <c r="B935" s="93"/>
      <c r="C935" s="93"/>
      <c r="D935" s="93"/>
    </row>
    <row r="936" spans="1:4" ht="11.25">
      <c r="A936" s="93"/>
      <c r="B936" s="93"/>
      <c r="C936" s="93"/>
      <c r="D936" s="93"/>
    </row>
    <row r="937" spans="1:4" ht="11.25">
      <c r="A937" s="93"/>
      <c r="B937" s="93"/>
      <c r="C937" s="93"/>
      <c r="D937" s="93"/>
    </row>
    <row r="938" spans="1:4" ht="11.25">
      <c r="A938" s="93"/>
      <c r="B938" s="93"/>
      <c r="C938" s="93"/>
      <c r="D938" s="93"/>
    </row>
    <row r="939" spans="1:4" ht="11.25">
      <c r="A939" s="93"/>
      <c r="B939" s="93"/>
      <c r="C939" s="93"/>
      <c r="D939" s="93"/>
    </row>
    <row r="940" spans="1:4" ht="11.25">
      <c r="A940" s="93"/>
      <c r="B940" s="93"/>
      <c r="C940" s="93"/>
      <c r="D940" s="93"/>
    </row>
    <row r="941" spans="1:4" ht="11.25">
      <c r="A941" s="93"/>
      <c r="B941" s="93"/>
      <c r="C941" s="93"/>
      <c r="D941" s="93"/>
    </row>
    <row r="942" spans="1:4" ht="11.25">
      <c r="A942" s="93"/>
      <c r="B942" s="93"/>
      <c r="C942" s="93"/>
      <c r="D942" s="93"/>
    </row>
    <row r="943" spans="1:4" ht="11.25">
      <c r="A943" s="93"/>
      <c r="B943" s="93"/>
      <c r="C943" s="93"/>
      <c r="D943" s="93"/>
    </row>
    <row r="944" spans="1:4" ht="11.25">
      <c r="A944" s="93"/>
      <c r="B944" s="93"/>
      <c r="C944" s="93"/>
      <c r="D944" s="93"/>
    </row>
    <row r="945" spans="1:4" ht="11.25">
      <c r="A945" s="93"/>
      <c r="B945" s="93"/>
      <c r="C945" s="93"/>
      <c r="D945" s="93"/>
    </row>
    <row r="946" spans="1:4" ht="11.25">
      <c r="A946" s="93"/>
      <c r="B946" s="93"/>
      <c r="C946" s="93"/>
      <c r="D946" s="93"/>
    </row>
    <row r="947" spans="1:4" ht="11.25">
      <c r="A947" s="93"/>
      <c r="B947" s="93"/>
      <c r="C947" s="93"/>
      <c r="D947" s="93"/>
    </row>
    <row r="948" spans="1:4" ht="11.25">
      <c r="A948" s="93"/>
      <c r="B948" s="93"/>
      <c r="C948" s="93"/>
      <c r="D948" s="93"/>
    </row>
    <row r="949" spans="1:4" ht="11.25">
      <c r="A949" s="93"/>
      <c r="B949" s="93"/>
      <c r="C949" s="93"/>
      <c r="D949" s="93"/>
    </row>
    <row r="950" spans="1:4" ht="11.25">
      <c r="A950" s="93"/>
      <c r="B950" s="93"/>
      <c r="C950" s="93"/>
      <c r="D950" s="93"/>
    </row>
    <row r="951" spans="1:4" ht="11.25">
      <c r="A951" s="93"/>
      <c r="B951" s="93"/>
      <c r="C951" s="93"/>
      <c r="D951" s="93"/>
    </row>
    <row r="952" spans="1:4" ht="11.25">
      <c r="A952" s="93"/>
      <c r="B952" s="93"/>
      <c r="C952" s="93"/>
      <c r="D952" s="93"/>
    </row>
    <row r="953" spans="1:4" ht="11.25">
      <c r="A953" s="93"/>
      <c r="B953" s="93"/>
      <c r="C953" s="93"/>
      <c r="D953" s="93"/>
    </row>
    <row r="954" spans="1:4" ht="11.25">
      <c r="A954" s="93"/>
      <c r="B954" s="93"/>
      <c r="C954" s="93"/>
      <c r="D954" s="93"/>
    </row>
    <row r="955" spans="1:4" ht="11.25">
      <c r="A955" s="93"/>
      <c r="B955" s="93"/>
      <c r="C955" s="93"/>
      <c r="D955" s="93"/>
    </row>
    <row r="956" spans="1:4" ht="11.25">
      <c r="A956" s="93"/>
      <c r="B956" s="93"/>
      <c r="C956" s="93"/>
      <c r="D956" s="93"/>
    </row>
    <row r="957" spans="1:4" ht="11.25">
      <c r="A957" s="93"/>
      <c r="B957" s="93"/>
      <c r="C957" s="93"/>
      <c r="D957" s="93"/>
    </row>
    <row r="958" spans="1:4" ht="11.25">
      <c r="A958" s="93"/>
      <c r="B958" s="93"/>
      <c r="C958" s="93"/>
      <c r="D958" s="93"/>
    </row>
    <row r="959" spans="1:4" ht="11.25">
      <c r="A959" s="93"/>
      <c r="B959" s="93"/>
      <c r="C959" s="93"/>
      <c r="D959" s="93"/>
    </row>
    <row r="960" spans="1:4" ht="11.25">
      <c r="A960" s="93"/>
      <c r="B960" s="93"/>
      <c r="C960" s="93"/>
      <c r="D960" s="93"/>
    </row>
    <row r="961" spans="1:4" ht="11.25">
      <c r="A961" s="93"/>
      <c r="B961" s="93"/>
      <c r="C961" s="93"/>
      <c r="D961" s="93"/>
    </row>
    <row r="962" spans="1:4" ht="11.25">
      <c r="A962" s="93"/>
      <c r="B962" s="93"/>
      <c r="C962" s="93"/>
      <c r="D962" s="93"/>
    </row>
    <row r="963" spans="1:4" ht="11.25">
      <c r="A963" s="93"/>
      <c r="B963" s="93"/>
      <c r="C963" s="93"/>
      <c r="D963" s="93"/>
    </row>
    <row r="964" spans="1:4" ht="11.25">
      <c r="A964" s="93"/>
      <c r="B964" s="93"/>
      <c r="C964" s="93"/>
      <c r="D964" s="93"/>
    </row>
    <row r="965" spans="1:4" ht="11.25">
      <c r="A965" s="93"/>
      <c r="B965" s="93"/>
      <c r="C965" s="93"/>
      <c r="D965" s="93"/>
    </row>
    <row r="966" spans="1:4" ht="11.25">
      <c r="A966" s="93"/>
      <c r="B966" s="93"/>
      <c r="C966" s="93"/>
      <c r="D966" s="93"/>
    </row>
    <row r="967" spans="1:4" ht="11.25">
      <c r="A967" s="93"/>
      <c r="B967" s="93"/>
      <c r="C967" s="93"/>
      <c r="D967" s="93"/>
    </row>
    <row r="968" spans="1:4" ht="11.25">
      <c r="A968" s="93"/>
      <c r="B968" s="93"/>
      <c r="C968" s="93"/>
      <c r="D968" s="93"/>
    </row>
    <row r="969" spans="1:4" ht="11.25">
      <c r="A969" s="93"/>
      <c r="B969" s="93"/>
      <c r="C969" s="93"/>
      <c r="D969" s="93"/>
    </row>
    <row r="970" spans="1:4" ht="11.25">
      <c r="A970" s="93"/>
      <c r="B970" s="93"/>
      <c r="C970" s="93"/>
      <c r="D970" s="93"/>
    </row>
    <row r="971" spans="1:4" ht="11.25">
      <c r="A971" s="93"/>
      <c r="B971" s="93"/>
      <c r="C971" s="93"/>
      <c r="D971" s="93"/>
    </row>
    <row r="972" spans="1:4" ht="11.25">
      <c r="A972" s="93"/>
      <c r="B972" s="93"/>
      <c r="C972" s="93"/>
      <c r="D972" s="93"/>
    </row>
    <row r="973" spans="1:4" ht="11.25">
      <c r="A973" s="93"/>
      <c r="B973" s="93"/>
      <c r="C973" s="93"/>
      <c r="D973" s="93"/>
    </row>
    <row r="974" spans="1:4" ht="11.25">
      <c r="A974" s="93"/>
      <c r="B974" s="93"/>
      <c r="C974" s="93"/>
      <c r="D974" s="93"/>
    </row>
    <row r="975" spans="1:4" ht="11.25">
      <c r="A975" s="93"/>
      <c r="B975" s="93"/>
      <c r="C975" s="93"/>
      <c r="D975" s="93"/>
    </row>
    <row r="976" spans="1:4" ht="11.25">
      <c r="A976" s="93"/>
      <c r="B976" s="93"/>
      <c r="C976" s="93"/>
      <c r="D976" s="93"/>
    </row>
    <row r="977" spans="1:4" ht="11.25">
      <c r="A977" s="93"/>
      <c r="B977" s="93"/>
      <c r="C977" s="93"/>
      <c r="D977" s="93"/>
    </row>
    <row r="978" spans="1:4" ht="11.25">
      <c r="A978" s="93"/>
      <c r="B978" s="93"/>
      <c r="C978" s="93"/>
      <c r="D978" s="93"/>
    </row>
    <row r="979" spans="1:4" ht="11.25">
      <c r="A979" s="93"/>
      <c r="B979" s="93"/>
      <c r="C979" s="93"/>
      <c r="D979" s="93"/>
    </row>
    <row r="980" spans="1:4" ht="11.25">
      <c r="A980" s="93"/>
      <c r="B980" s="93"/>
      <c r="C980" s="93"/>
      <c r="D980" s="93"/>
    </row>
    <row r="981" spans="1:4" ht="11.25">
      <c r="A981" s="93"/>
      <c r="B981" s="93"/>
      <c r="C981" s="93"/>
      <c r="D981" s="93"/>
    </row>
    <row r="982" spans="1:4" ht="11.25">
      <c r="A982" s="93"/>
      <c r="B982" s="93"/>
      <c r="C982" s="93"/>
      <c r="D982" s="93"/>
    </row>
    <row r="983" spans="1:4" ht="11.25">
      <c r="A983" s="93"/>
      <c r="B983" s="93"/>
      <c r="C983" s="93"/>
      <c r="D983" s="93"/>
    </row>
    <row r="984" spans="1:4" ht="11.25">
      <c r="A984" s="93"/>
      <c r="B984" s="93"/>
      <c r="C984" s="93"/>
      <c r="D984" s="93"/>
    </row>
    <row r="985" spans="1:4" ht="11.25">
      <c r="A985" s="93"/>
      <c r="B985" s="93"/>
      <c r="C985" s="93"/>
      <c r="D985" s="93"/>
    </row>
    <row r="986" spans="1:4" ht="11.25">
      <c r="A986" s="93"/>
      <c r="B986" s="93"/>
      <c r="C986" s="93"/>
      <c r="D986" s="93"/>
    </row>
    <row r="987" spans="1:4" ht="11.25">
      <c r="A987" s="93"/>
      <c r="B987" s="93"/>
      <c r="C987" s="93"/>
      <c r="D987" s="93"/>
    </row>
    <row r="988" spans="1:4" ht="11.25">
      <c r="A988" s="93"/>
      <c r="B988" s="93"/>
      <c r="C988" s="93"/>
      <c r="D988" s="93"/>
    </row>
    <row r="989" spans="1:4" ht="11.25">
      <c r="A989" s="93"/>
      <c r="B989" s="93"/>
      <c r="C989" s="93"/>
      <c r="D989" s="93"/>
    </row>
    <row r="990" spans="1:4" ht="11.25">
      <c r="A990" s="93"/>
      <c r="B990" s="93"/>
      <c r="C990" s="93"/>
      <c r="D990" s="93"/>
    </row>
    <row r="991" spans="1:4" ht="11.25">
      <c r="A991" s="93"/>
      <c r="B991" s="93"/>
      <c r="C991" s="93"/>
      <c r="D991" s="93"/>
    </row>
    <row r="992" spans="1:4" ht="11.25">
      <c r="A992" s="93"/>
      <c r="B992" s="93"/>
      <c r="C992" s="93"/>
      <c r="D992" s="93"/>
    </row>
    <row r="993" spans="1:4" ht="11.25">
      <c r="A993" s="93"/>
      <c r="B993" s="93"/>
      <c r="C993" s="93"/>
      <c r="D993" s="93"/>
    </row>
    <row r="994" spans="1:4" ht="11.25">
      <c r="A994" s="93"/>
      <c r="B994" s="93"/>
      <c r="C994" s="93"/>
      <c r="D994" s="93"/>
    </row>
    <row r="995" spans="1:4" ht="11.25">
      <c r="A995" s="93"/>
      <c r="B995" s="93"/>
      <c r="C995" s="93"/>
      <c r="D995" s="93"/>
    </row>
    <row r="996" spans="1:4" ht="11.25">
      <c r="A996" s="93"/>
      <c r="B996" s="93"/>
      <c r="C996" s="93"/>
      <c r="D996" s="93"/>
    </row>
    <row r="997" spans="1:4" ht="11.25">
      <c r="A997" s="93"/>
      <c r="B997" s="93"/>
      <c r="C997" s="93"/>
      <c r="D997" s="93"/>
    </row>
    <row r="998" spans="1:4" ht="11.25">
      <c r="A998" s="93"/>
      <c r="B998" s="93"/>
      <c r="C998" s="93"/>
      <c r="D998" s="93"/>
    </row>
    <row r="999" spans="1:4" ht="11.25">
      <c r="A999" s="93"/>
      <c r="B999" s="93"/>
      <c r="C999" s="93"/>
      <c r="D999" s="93"/>
    </row>
    <row r="1000" spans="1:4" ht="11.25">
      <c r="A1000" s="93"/>
      <c r="B1000" s="93"/>
      <c r="C1000" s="93"/>
      <c r="D1000" s="93"/>
    </row>
    <row r="1001" spans="1:4" ht="11.25">
      <c r="A1001" s="93"/>
      <c r="B1001" s="93"/>
      <c r="C1001" s="93"/>
      <c r="D1001" s="93"/>
    </row>
    <row r="1002" spans="1:4" ht="11.25">
      <c r="A1002" s="93"/>
      <c r="B1002" s="93"/>
      <c r="C1002" s="93"/>
      <c r="D1002" s="93"/>
    </row>
    <row r="1003" spans="1:4" ht="11.25">
      <c r="A1003" s="93"/>
      <c r="B1003" s="93"/>
      <c r="C1003" s="93"/>
      <c r="D1003" s="93"/>
    </row>
    <row r="1004" spans="1:4" ht="11.25">
      <c r="A1004" s="93"/>
      <c r="B1004" s="93"/>
      <c r="C1004" s="93"/>
      <c r="D1004" s="93"/>
    </row>
    <row r="1005" spans="1:4" ht="11.25">
      <c r="A1005" s="93"/>
      <c r="B1005" s="93"/>
      <c r="C1005" s="93"/>
      <c r="D1005" s="93"/>
    </row>
    <row r="1006" spans="1:4" ht="11.25">
      <c r="A1006" s="93"/>
      <c r="B1006" s="93"/>
      <c r="C1006" s="93"/>
      <c r="D1006" s="93"/>
    </row>
    <row r="1007" spans="1:4" ht="11.25">
      <c r="A1007" s="93"/>
      <c r="B1007" s="93"/>
      <c r="C1007" s="93"/>
      <c r="D1007" s="93"/>
    </row>
    <row r="1008" spans="1:4" ht="11.25">
      <c r="A1008" s="93"/>
      <c r="B1008" s="93"/>
      <c r="C1008" s="93"/>
      <c r="D1008" s="93"/>
    </row>
    <row r="1009" spans="1:4" ht="11.25">
      <c r="A1009" s="93"/>
      <c r="B1009" s="93"/>
      <c r="C1009" s="93"/>
      <c r="D1009" s="93"/>
    </row>
    <row r="1010" spans="1:4" ht="11.25">
      <c r="A1010" s="93"/>
      <c r="B1010" s="93"/>
      <c r="C1010" s="93"/>
      <c r="D1010" s="93"/>
    </row>
    <row r="1011" spans="1:4" ht="11.25">
      <c r="A1011" s="93"/>
      <c r="B1011" s="93"/>
      <c r="C1011" s="93"/>
      <c r="D1011" s="93"/>
    </row>
    <row r="1012" spans="1:4" ht="11.25">
      <c r="A1012" s="93"/>
      <c r="B1012" s="93"/>
      <c r="C1012" s="93"/>
      <c r="D1012" s="93"/>
    </row>
    <row r="1013" spans="1:4" ht="11.25">
      <c r="A1013" s="93"/>
      <c r="B1013" s="93"/>
      <c r="C1013" s="93"/>
      <c r="D1013" s="93"/>
    </row>
    <row r="1014" spans="1:4" ht="11.25">
      <c r="A1014" s="93"/>
      <c r="B1014" s="93"/>
      <c r="C1014" s="93"/>
      <c r="D1014" s="93"/>
    </row>
    <row r="1015" spans="1:4" ht="11.25">
      <c r="A1015" s="93"/>
      <c r="B1015" s="93"/>
      <c r="C1015" s="93"/>
      <c r="D1015" s="93"/>
    </row>
    <row r="1016" spans="1:4" ht="11.25">
      <c r="A1016" s="93"/>
      <c r="B1016" s="93"/>
      <c r="C1016" s="93"/>
      <c r="D1016" s="93"/>
    </row>
    <row r="1017" spans="1:4" ht="11.25">
      <c r="A1017" s="93"/>
      <c r="B1017" s="93"/>
      <c r="C1017" s="93"/>
      <c r="D1017" s="93"/>
    </row>
    <row r="1018" spans="1:4" ht="11.25">
      <c r="A1018" s="93"/>
      <c r="B1018" s="93"/>
      <c r="C1018" s="93"/>
      <c r="D1018" s="93"/>
    </row>
    <row r="1019" spans="1:4" ht="11.25">
      <c r="A1019" s="93"/>
      <c r="B1019" s="93"/>
      <c r="C1019" s="93"/>
      <c r="D1019" s="93"/>
    </row>
    <row r="1020" spans="1:4" ht="11.25">
      <c r="A1020" s="93"/>
      <c r="B1020" s="93"/>
      <c r="C1020" s="93"/>
      <c r="D1020" s="93"/>
    </row>
    <row r="1021" spans="1:4" ht="11.25">
      <c r="A1021" s="93"/>
      <c r="B1021" s="93"/>
      <c r="C1021" s="93"/>
      <c r="D1021" s="93"/>
    </row>
    <row r="1022" spans="1:4" ht="11.25">
      <c r="A1022" s="93"/>
      <c r="B1022" s="93"/>
      <c r="C1022" s="93"/>
      <c r="D1022" s="93"/>
    </row>
    <row r="1023" spans="1:4" ht="11.25">
      <c r="A1023" s="93"/>
      <c r="B1023" s="93"/>
      <c r="C1023" s="93"/>
      <c r="D1023" s="93"/>
    </row>
    <row r="1024" spans="1:4" ht="11.25">
      <c r="A1024" s="93"/>
      <c r="B1024" s="93"/>
      <c r="C1024" s="93"/>
      <c r="D1024" s="93"/>
    </row>
    <row r="1025" spans="1:4" ht="11.25">
      <c r="A1025" s="93"/>
      <c r="B1025" s="93"/>
      <c r="C1025" s="93"/>
      <c r="D1025" s="93"/>
    </row>
    <row r="1026" spans="1:4" ht="11.25">
      <c r="A1026" s="93"/>
      <c r="B1026" s="93"/>
      <c r="C1026" s="93"/>
      <c r="D1026" s="93"/>
    </row>
    <row r="1027" spans="1:4" ht="11.25">
      <c r="A1027" s="93"/>
      <c r="B1027" s="93"/>
      <c r="C1027" s="93"/>
      <c r="D1027" s="93"/>
    </row>
    <row r="1028" spans="1:4" ht="11.25">
      <c r="A1028" s="93"/>
      <c r="B1028" s="93"/>
      <c r="C1028" s="93"/>
      <c r="D1028" s="93"/>
    </row>
    <row r="1029" spans="1:4" ht="11.25">
      <c r="A1029" s="93"/>
      <c r="B1029" s="93"/>
      <c r="C1029" s="93"/>
      <c r="D1029" s="93"/>
    </row>
    <row r="1030" spans="1:4" ht="11.25">
      <c r="A1030" s="93"/>
      <c r="B1030" s="93"/>
      <c r="C1030" s="93"/>
      <c r="D1030" s="93"/>
    </row>
    <row r="1031" spans="1:4" ht="11.25">
      <c r="A1031" s="93"/>
      <c r="B1031" s="93"/>
      <c r="C1031" s="93"/>
      <c r="D1031" s="93"/>
    </row>
    <row r="1032" spans="1:4" ht="11.25">
      <c r="A1032" s="93"/>
      <c r="B1032" s="93"/>
      <c r="C1032" s="93"/>
      <c r="D1032" s="93"/>
    </row>
    <row r="1033" spans="1:4" ht="11.25">
      <c r="A1033" s="93"/>
      <c r="B1033" s="93"/>
      <c r="C1033" s="93"/>
      <c r="D1033" s="93"/>
    </row>
    <row r="1034" spans="1:4" ht="11.25">
      <c r="A1034" s="93"/>
      <c r="B1034" s="93"/>
      <c r="C1034" s="93"/>
      <c r="D1034" s="93"/>
    </row>
    <row r="1035" spans="1:4" ht="11.25">
      <c r="A1035" s="93"/>
      <c r="B1035" s="93"/>
      <c r="C1035" s="93"/>
      <c r="D1035" s="93"/>
    </row>
    <row r="1036" spans="1:4" ht="11.25">
      <c r="A1036" s="93"/>
      <c r="B1036" s="93"/>
      <c r="C1036" s="93"/>
      <c r="D1036" s="93"/>
    </row>
    <row r="1037" spans="1:4" ht="11.25">
      <c r="A1037" s="93"/>
      <c r="B1037" s="93"/>
      <c r="C1037" s="93"/>
      <c r="D1037" s="93"/>
    </row>
    <row r="1038" spans="1:4" ht="11.25">
      <c r="A1038" s="93"/>
      <c r="B1038" s="93"/>
      <c r="C1038" s="93"/>
      <c r="D1038" s="93"/>
    </row>
    <row r="1039" spans="1:4" ht="11.25">
      <c r="A1039" s="93"/>
      <c r="B1039" s="93"/>
      <c r="C1039" s="93"/>
      <c r="D1039" s="93"/>
    </row>
    <row r="1040" spans="1:4" ht="11.25">
      <c r="A1040" s="93"/>
      <c r="B1040" s="93"/>
      <c r="C1040" s="93"/>
      <c r="D1040" s="93"/>
    </row>
    <row r="1041" spans="1:4" ht="11.25">
      <c r="A1041" s="93"/>
      <c r="B1041" s="93"/>
      <c r="C1041" s="93"/>
      <c r="D1041" s="93"/>
    </row>
    <row r="1042" spans="1:4" ht="11.25">
      <c r="A1042" s="93"/>
      <c r="B1042" s="93"/>
      <c r="C1042" s="93"/>
      <c r="D1042" s="93"/>
    </row>
    <row r="1043" spans="1:4" ht="11.25">
      <c r="A1043" s="93"/>
      <c r="B1043" s="93"/>
      <c r="C1043" s="93"/>
      <c r="D1043" s="93"/>
    </row>
    <row r="1044" spans="1:4" ht="11.25">
      <c r="A1044" s="93"/>
      <c r="B1044" s="93"/>
      <c r="C1044" s="93"/>
      <c r="D1044" s="93"/>
    </row>
    <row r="1045" spans="1:4" ht="11.25">
      <c r="A1045" s="93"/>
      <c r="B1045" s="93"/>
      <c r="C1045" s="93"/>
      <c r="D1045" s="93"/>
    </row>
    <row r="1046" spans="1:4" ht="11.25">
      <c r="A1046" s="93"/>
      <c r="B1046" s="93"/>
      <c r="C1046" s="93"/>
      <c r="D1046" s="93"/>
    </row>
    <row r="1047" spans="1:4" ht="11.25">
      <c r="A1047" s="93"/>
      <c r="B1047" s="93"/>
      <c r="C1047" s="93"/>
      <c r="D1047" s="93"/>
    </row>
    <row r="1048" spans="1:4" ht="11.25">
      <c r="A1048" s="93"/>
      <c r="B1048" s="93"/>
      <c r="C1048" s="93"/>
      <c r="D1048" s="93"/>
    </row>
    <row r="1049" spans="1:4" ht="11.25">
      <c r="A1049" s="93"/>
      <c r="B1049" s="93"/>
      <c r="C1049" s="93"/>
      <c r="D1049" s="93"/>
    </row>
    <row r="1050" spans="1:4" ht="11.25">
      <c r="A1050" s="93"/>
      <c r="B1050" s="93"/>
      <c r="C1050" s="93"/>
      <c r="D1050" s="93"/>
    </row>
    <row r="1051" spans="1:4" ht="11.25">
      <c r="A1051" s="93"/>
      <c r="B1051" s="93"/>
      <c r="C1051" s="93"/>
      <c r="D1051" s="93"/>
    </row>
    <row r="1052" spans="1:4" ht="11.25">
      <c r="A1052" s="93"/>
      <c r="B1052" s="93"/>
      <c r="C1052" s="93"/>
      <c r="D1052" s="93"/>
    </row>
    <row r="1053" spans="1:4" ht="11.25">
      <c r="A1053" s="93"/>
      <c r="B1053" s="93"/>
      <c r="C1053" s="93"/>
      <c r="D1053" s="93"/>
    </row>
    <row r="1054" spans="1:4" ht="11.25">
      <c r="A1054" s="93"/>
      <c r="B1054" s="93"/>
      <c r="C1054" s="93"/>
      <c r="D1054" s="93"/>
    </row>
    <row r="1055" spans="1:4" ht="11.25">
      <c r="A1055" s="93"/>
      <c r="B1055" s="93"/>
      <c r="C1055" s="93"/>
      <c r="D1055" s="93"/>
    </row>
    <row r="1056" spans="1:4" ht="11.25">
      <c r="A1056" s="93"/>
      <c r="B1056" s="93"/>
      <c r="C1056" s="93"/>
      <c r="D1056" s="93"/>
    </row>
    <row r="1057" spans="1:4" ht="11.25">
      <c r="A1057" s="93"/>
      <c r="B1057" s="93"/>
      <c r="C1057" s="93"/>
      <c r="D1057" s="93"/>
    </row>
    <row r="1058" spans="1:4" ht="11.25">
      <c r="A1058" s="93"/>
      <c r="B1058" s="93"/>
      <c r="C1058" s="93"/>
      <c r="D1058" s="93"/>
    </row>
    <row r="1059" spans="1:4" ht="11.25">
      <c r="A1059" s="93"/>
      <c r="B1059" s="93"/>
      <c r="C1059" s="93"/>
      <c r="D1059" s="93"/>
    </row>
    <row r="1060" spans="1:4" ht="11.25">
      <c r="A1060" s="93"/>
      <c r="B1060" s="93"/>
      <c r="C1060" s="93"/>
      <c r="D1060" s="93"/>
    </row>
    <row r="1061" spans="1:4" ht="11.25">
      <c r="A1061" s="93"/>
      <c r="B1061" s="93"/>
      <c r="C1061" s="93"/>
      <c r="D1061" s="93"/>
    </row>
    <row r="1062" spans="1:4" ht="11.25">
      <c r="A1062" s="93"/>
      <c r="B1062" s="93"/>
      <c r="C1062" s="93"/>
      <c r="D1062" s="93"/>
    </row>
    <row r="1063" spans="1:4" ht="11.25">
      <c r="A1063" s="93"/>
      <c r="B1063" s="93"/>
      <c r="C1063" s="93"/>
      <c r="D1063" s="93"/>
    </row>
    <row r="1064" spans="1:4" ht="11.25">
      <c r="A1064" s="93"/>
      <c r="B1064" s="93"/>
      <c r="C1064" s="93"/>
      <c r="D1064" s="93"/>
    </row>
    <row r="1065" spans="1:4" ht="11.25">
      <c r="A1065" s="93"/>
      <c r="B1065" s="93"/>
      <c r="C1065" s="93"/>
      <c r="D1065" s="93"/>
    </row>
    <row r="1066" spans="1:4" ht="11.25">
      <c r="A1066" s="93"/>
      <c r="B1066" s="93"/>
      <c r="C1066" s="93"/>
      <c r="D1066" s="93"/>
    </row>
    <row r="1067" spans="1:4" ht="11.25">
      <c r="A1067" s="93"/>
      <c r="B1067" s="93"/>
      <c r="C1067" s="93"/>
      <c r="D1067" s="93"/>
    </row>
    <row r="1068" spans="1:4" ht="11.25">
      <c r="A1068" s="93"/>
      <c r="B1068" s="93"/>
      <c r="C1068" s="93"/>
      <c r="D1068" s="93"/>
    </row>
    <row r="1069" spans="1:4" ht="11.25">
      <c r="A1069" s="93"/>
      <c r="B1069" s="93"/>
      <c r="C1069" s="93"/>
      <c r="D1069" s="93"/>
    </row>
    <row r="1070" spans="1:4" ht="11.25">
      <c r="A1070" s="93"/>
      <c r="B1070" s="93"/>
      <c r="C1070" s="93"/>
      <c r="D1070" s="93"/>
    </row>
    <row r="1071" spans="1:4" ht="11.25">
      <c r="A1071" s="93"/>
      <c r="B1071" s="93"/>
      <c r="C1071" s="93"/>
      <c r="D1071" s="93"/>
    </row>
    <row r="1072" spans="1:4" ht="11.25">
      <c r="A1072" s="93"/>
      <c r="B1072" s="93"/>
      <c r="C1072" s="93"/>
      <c r="D1072" s="93"/>
    </row>
    <row r="1073" spans="1:4" ht="11.25">
      <c r="A1073" s="93"/>
      <c r="B1073" s="93"/>
      <c r="C1073" s="93"/>
      <c r="D1073" s="93"/>
    </row>
    <row r="1074" spans="1:4" ht="11.25">
      <c r="A1074" s="93"/>
      <c r="B1074" s="93"/>
      <c r="C1074" s="93"/>
      <c r="D1074" s="93"/>
    </row>
    <row r="1075" spans="1:4" ht="11.25">
      <c r="A1075" s="93"/>
      <c r="B1075" s="93"/>
      <c r="C1075" s="93"/>
      <c r="D1075" s="93"/>
    </row>
    <row r="1076" spans="1:4" ht="11.25">
      <c r="A1076" s="93"/>
      <c r="B1076" s="93"/>
      <c r="C1076" s="93"/>
      <c r="D1076" s="93"/>
    </row>
    <row r="1077" spans="1:4" ht="11.25">
      <c r="A1077" s="93"/>
      <c r="B1077" s="93"/>
      <c r="C1077" s="93"/>
      <c r="D1077" s="93"/>
    </row>
    <row r="1078" spans="1:4" ht="11.25">
      <c r="A1078" s="93"/>
      <c r="B1078" s="93"/>
      <c r="C1078" s="93"/>
      <c r="D1078" s="93"/>
    </row>
    <row r="1079" spans="1:4" ht="11.25">
      <c r="A1079" s="93"/>
      <c r="B1079" s="93"/>
      <c r="C1079" s="93"/>
      <c r="D1079" s="93"/>
    </row>
    <row r="1080" spans="1:4" ht="11.25">
      <c r="A1080" s="93"/>
      <c r="B1080" s="93"/>
      <c r="C1080" s="93"/>
      <c r="D1080" s="93"/>
    </row>
    <row r="1081" spans="1:4" ht="11.25">
      <c r="A1081" s="93"/>
      <c r="B1081" s="93"/>
      <c r="C1081" s="93"/>
      <c r="D1081" s="93"/>
    </row>
    <row r="1082" spans="1:4" ht="11.25">
      <c r="A1082" s="93"/>
      <c r="B1082" s="93"/>
      <c r="C1082" s="93"/>
      <c r="D1082" s="93"/>
    </row>
    <row r="1083" spans="1:4" ht="11.25">
      <c r="A1083" s="93"/>
      <c r="B1083" s="93"/>
      <c r="C1083" s="93"/>
      <c r="D1083" s="93"/>
    </row>
    <row r="1084" spans="1:4" ht="11.25">
      <c r="A1084" s="93"/>
      <c r="B1084" s="93"/>
      <c r="C1084" s="93"/>
      <c r="D1084" s="93"/>
    </row>
    <row r="1085" spans="1:4" ht="11.25">
      <c r="A1085" s="93"/>
      <c r="B1085" s="93"/>
      <c r="C1085" s="93"/>
      <c r="D1085" s="93"/>
    </row>
    <row r="1086" spans="1:4" ht="11.25">
      <c r="A1086" s="93"/>
      <c r="B1086" s="93"/>
      <c r="C1086" s="93"/>
      <c r="D1086" s="93"/>
    </row>
    <row r="1087" spans="1:4" ht="11.25">
      <c r="A1087" s="93"/>
      <c r="B1087" s="93"/>
      <c r="C1087" s="93"/>
      <c r="D1087" s="93"/>
    </row>
    <row r="1088" spans="1:4" ht="11.25">
      <c r="A1088" s="93"/>
      <c r="B1088" s="93"/>
      <c r="C1088" s="93"/>
      <c r="D1088" s="93"/>
    </row>
    <row r="1089" spans="1:4" ht="11.25">
      <c r="A1089" s="93"/>
      <c r="B1089" s="93"/>
      <c r="C1089" s="93"/>
      <c r="D1089" s="93"/>
    </row>
    <row r="1090" spans="1:4" ht="11.25">
      <c r="A1090" s="93"/>
      <c r="B1090" s="93"/>
      <c r="C1090" s="93"/>
      <c r="D1090" s="93"/>
    </row>
    <row r="1091" spans="1:4" ht="11.25">
      <c r="A1091" s="93"/>
      <c r="B1091" s="93"/>
      <c r="C1091" s="93"/>
      <c r="D1091" s="93"/>
    </row>
    <row r="1092" spans="1:4" ht="11.25">
      <c r="A1092" s="93"/>
      <c r="B1092" s="93"/>
      <c r="C1092" s="93"/>
      <c r="D1092" s="93"/>
    </row>
    <row r="1093" spans="1:4" ht="11.25">
      <c r="A1093" s="93"/>
      <c r="B1093" s="93"/>
      <c r="C1093" s="93"/>
      <c r="D1093" s="93"/>
    </row>
    <row r="1094" spans="1:4" ht="11.25">
      <c r="A1094" s="93"/>
      <c r="B1094" s="93"/>
      <c r="C1094" s="93"/>
      <c r="D1094" s="93"/>
    </row>
    <row r="1095" spans="1:4" ht="11.25">
      <c r="A1095" s="93"/>
      <c r="B1095" s="93"/>
      <c r="C1095" s="93"/>
      <c r="D1095" s="93"/>
    </row>
    <row r="1096" spans="1:4" ht="11.25">
      <c r="A1096" s="93"/>
      <c r="B1096" s="93"/>
      <c r="C1096" s="93"/>
      <c r="D1096" s="93"/>
    </row>
    <row r="1097" spans="1:4" ht="11.25">
      <c r="A1097" s="93"/>
      <c r="B1097" s="93"/>
      <c r="C1097" s="93"/>
      <c r="D1097" s="93"/>
    </row>
    <row r="1098" spans="1:4" ht="11.25">
      <c r="A1098" s="93"/>
      <c r="B1098" s="93"/>
      <c r="C1098" s="93"/>
      <c r="D1098" s="93"/>
    </row>
    <row r="1099" spans="1:4" ht="11.25">
      <c r="A1099" s="93"/>
      <c r="B1099" s="93"/>
      <c r="C1099" s="93"/>
      <c r="D1099" s="93"/>
    </row>
    <row r="1100" spans="1:4" ht="11.25">
      <c r="A1100" s="93"/>
      <c r="B1100" s="93"/>
      <c r="C1100" s="93"/>
      <c r="D1100" s="93"/>
    </row>
    <row r="1101" spans="1:4" ht="11.25">
      <c r="A1101" s="93"/>
      <c r="B1101" s="93"/>
      <c r="C1101" s="93"/>
      <c r="D1101" s="93"/>
    </row>
    <row r="1102" spans="1:4" ht="11.25">
      <c r="A1102" s="93"/>
      <c r="B1102" s="93"/>
      <c r="C1102" s="93"/>
      <c r="D1102" s="93"/>
    </row>
    <row r="1103" spans="1:4" ht="11.25">
      <c r="A1103" s="93"/>
      <c r="B1103" s="93"/>
      <c r="C1103" s="93"/>
      <c r="D1103" s="93"/>
    </row>
    <row r="1104" spans="1:4" ht="11.25">
      <c r="A1104" s="93"/>
      <c r="B1104" s="93"/>
      <c r="C1104" s="93"/>
      <c r="D1104" s="93"/>
    </row>
    <row r="1105" spans="1:4" ht="11.25">
      <c r="A1105" s="93"/>
      <c r="B1105" s="93"/>
      <c r="C1105" s="93"/>
      <c r="D1105" s="93"/>
    </row>
    <row r="1106" spans="1:4" ht="11.25">
      <c r="A1106" s="93"/>
      <c r="B1106" s="93"/>
      <c r="C1106" s="93"/>
      <c r="D1106" s="93"/>
    </row>
    <row r="1107" spans="1:4" ht="11.25">
      <c r="A1107" s="93"/>
      <c r="B1107" s="93"/>
      <c r="C1107" s="93"/>
      <c r="D1107" s="93"/>
    </row>
    <row r="1108" spans="1:4" ht="11.25">
      <c r="A1108" s="93"/>
      <c r="B1108" s="93"/>
      <c r="C1108" s="93"/>
      <c r="D1108" s="93"/>
    </row>
    <row r="1109" spans="1:4" ht="11.25">
      <c r="A1109" s="93"/>
      <c r="B1109" s="93"/>
      <c r="C1109" s="93"/>
      <c r="D1109" s="93"/>
    </row>
    <row r="1110" spans="1:4" ht="11.25">
      <c r="A1110" s="93"/>
      <c r="B1110" s="93"/>
      <c r="C1110" s="93"/>
      <c r="D1110" s="93"/>
    </row>
    <row r="1111" spans="1:4" ht="11.25">
      <c r="A1111" s="93"/>
      <c r="B1111" s="93"/>
      <c r="C1111" s="93"/>
      <c r="D1111" s="93"/>
    </row>
    <row r="1112" spans="1:4" ht="11.25">
      <c r="A1112" s="93"/>
      <c r="B1112" s="93"/>
      <c r="C1112" s="93"/>
      <c r="D1112" s="93"/>
    </row>
    <row r="1113" spans="1:4" ht="11.25">
      <c r="A1113" s="93"/>
      <c r="B1113" s="93"/>
      <c r="C1113" s="93"/>
      <c r="D1113" s="93"/>
    </row>
    <row r="1114" spans="1:4" ht="11.25">
      <c r="A1114" s="93"/>
      <c r="B1114" s="93"/>
      <c r="C1114" s="93"/>
      <c r="D1114" s="93"/>
    </row>
    <row r="1115" spans="1:4" ht="11.25">
      <c r="A1115" s="93"/>
      <c r="B1115" s="93"/>
      <c r="C1115" s="93"/>
      <c r="D1115" s="93"/>
    </row>
    <row r="1116" spans="1:4" ht="11.25">
      <c r="A1116" s="93"/>
      <c r="B1116" s="93"/>
      <c r="C1116" s="93"/>
      <c r="D1116" s="93"/>
    </row>
    <row r="1117" spans="1:4" ht="11.25">
      <c r="A1117" s="93"/>
      <c r="B1117" s="93"/>
      <c r="C1117" s="93"/>
      <c r="D1117" s="93"/>
    </row>
    <row r="1118" spans="1:4" ht="11.25">
      <c r="A1118" s="93"/>
      <c r="B1118" s="93"/>
      <c r="C1118" s="93"/>
      <c r="D1118" s="93"/>
    </row>
    <row r="1119" spans="1:4" ht="11.25">
      <c r="A1119" s="93"/>
      <c r="B1119" s="93"/>
      <c r="C1119" s="93"/>
      <c r="D1119" s="93"/>
    </row>
    <row r="1120" spans="1:4" ht="11.25">
      <c r="A1120" s="93"/>
      <c r="B1120" s="93"/>
      <c r="C1120" s="93"/>
      <c r="D1120" s="93"/>
    </row>
    <row r="1121" spans="1:4" ht="11.25">
      <c r="A1121" s="93"/>
      <c r="B1121" s="93"/>
      <c r="C1121" s="93"/>
      <c r="D1121" s="93"/>
    </row>
    <row r="1122" spans="1:4" ht="11.25">
      <c r="A1122" s="93"/>
      <c r="B1122" s="93"/>
      <c r="C1122" s="93"/>
      <c r="D1122" s="93"/>
    </row>
    <row r="1123" spans="1:4" ht="11.25">
      <c r="A1123" s="93"/>
      <c r="B1123" s="93"/>
      <c r="C1123" s="93"/>
      <c r="D1123" s="93"/>
    </row>
    <row r="1124" spans="1:4" ht="11.25">
      <c r="A1124" s="93"/>
      <c r="B1124" s="93"/>
      <c r="C1124" s="93"/>
      <c r="D1124" s="93"/>
    </row>
    <row r="1125" spans="1:4" ht="11.25">
      <c r="A1125" s="93"/>
      <c r="B1125" s="93"/>
      <c r="C1125" s="93"/>
      <c r="D1125" s="93"/>
    </row>
    <row r="1126" spans="1:4" ht="11.25">
      <c r="A1126" s="93"/>
      <c r="B1126" s="93"/>
      <c r="C1126" s="93"/>
      <c r="D1126" s="93"/>
    </row>
    <row r="1127" spans="1:4" ht="11.25">
      <c r="A1127" s="93"/>
      <c r="B1127" s="93"/>
      <c r="C1127" s="93"/>
      <c r="D1127" s="93"/>
    </row>
    <row r="1128" spans="1:4" ht="11.25">
      <c r="A1128" s="93"/>
      <c r="B1128" s="93"/>
      <c r="C1128" s="93"/>
      <c r="D1128" s="93"/>
    </row>
    <row r="1129" spans="1:4" ht="11.25">
      <c r="A1129" s="93"/>
      <c r="B1129" s="93"/>
      <c r="C1129" s="93"/>
      <c r="D1129" s="93"/>
    </row>
    <row r="1130" spans="1:4" ht="11.25">
      <c r="A1130" s="93"/>
      <c r="B1130" s="93"/>
      <c r="C1130" s="93"/>
      <c r="D1130" s="93"/>
    </row>
    <row r="1131" spans="1:4" ht="11.25">
      <c r="A1131" s="93"/>
      <c r="B1131" s="93"/>
      <c r="C1131" s="93"/>
      <c r="D1131" s="93"/>
    </row>
    <row r="1132" spans="1:4" ht="11.25">
      <c r="A1132" s="93"/>
      <c r="B1132" s="93"/>
      <c r="C1132" s="93"/>
      <c r="D1132" s="93"/>
    </row>
    <row r="1133" spans="1:4" ht="11.25">
      <c r="A1133" s="93"/>
      <c r="B1133" s="93"/>
      <c r="C1133" s="93"/>
      <c r="D1133" s="93"/>
    </row>
    <row r="1134" spans="1:4" ht="11.25">
      <c r="A1134" s="93"/>
      <c r="B1134" s="93"/>
      <c r="C1134" s="93"/>
      <c r="D1134" s="93"/>
    </row>
    <row r="1135" spans="1:4" ht="11.25">
      <c r="A1135" s="93"/>
      <c r="B1135" s="93"/>
      <c r="C1135" s="93"/>
      <c r="D1135" s="93"/>
    </row>
    <row r="1136" spans="1:4" ht="11.25">
      <c r="A1136" s="93"/>
      <c r="B1136" s="93"/>
      <c r="C1136" s="93"/>
      <c r="D1136" s="93"/>
    </row>
    <row r="1137" spans="1:4" ht="11.25">
      <c r="A1137" s="93"/>
      <c r="B1137" s="93"/>
      <c r="C1137" s="93"/>
      <c r="D1137" s="93"/>
    </row>
    <row r="1138" spans="1:4" ht="11.25">
      <c r="A1138" s="93"/>
      <c r="B1138" s="93"/>
      <c r="C1138" s="93"/>
      <c r="D1138" s="93"/>
    </row>
    <row r="1139" spans="1:4" ht="11.25">
      <c r="A1139" s="93"/>
      <c r="B1139" s="93"/>
      <c r="C1139" s="93"/>
      <c r="D1139" s="93"/>
    </row>
    <row r="1140" spans="1:4" ht="11.25">
      <c r="A1140" s="93"/>
      <c r="B1140" s="93"/>
      <c r="C1140" s="93"/>
      <c r="D1140" s="93"/>
    </row>
    <row r="1141" spans="1:4" ht="11.25">
      <c r="A1141" s="93"/>
      <c r="B1141" s="93"/>
      <c r="C1141" s="93"/>
      <c r="D1141" s="93"/>
    </row>
    <row r="1142" spans="1:4" ht="11.25">
      <c r="A1142" s="93"/>
      <c r="B1142" s="93"/>
      <c r="C1142" s="93"/>
      <c r="D1142" s="93"/>
    </row>
    <row r="1143" spans="1:4" ht="11.25">
      <c r="A1143" s="93"/>
      <c r="B1143" s="93"/>
      <c r="C1143" s="93"/>
      <c r="D1143" s="93"/>
    </row>
    <row r="1144" spans="1:4" ht="11.25">
      <c r="A1144" s="93"/>
      <c r="B1144" s="93"/>
      <c r="C1144" s="93"/>
      <c r="D1144" s="93"/>
    </row>
    <row r="1145" spans="1:4" ht="11.25">
      <c r="A1145" s="93"/>
      <c r="B1145" s="93"/>
      <c r="C1145" s="93"/>
      <c r="D1145" s="93"/>
    </row>
    <row r="1146" spans="1:4" ht="11.25">
      <c r="A1146" s="93"/>
      <c r="B1146" s="93"/>
      <c r="C1146" s="93"/>
      <c r="D1146" s="93"/>
    </row>
    <row r="1147" spans="1:4" ht="11.25">
      <c r="A1147" s="93"/>
      <c r="B1147" s="93"/>
      <c r="C1147" s="93"/>
      <c r="D1147" s="93"/>
    </row>
    <row r="1148" spans="1:4" ht="11.25">
      <c r="A1148" s="93"/>
      <c r="B1148" s="93"/>
      <c r="C1148" s="93"/>
      <c r="D1148" s="93"/>
    </row>
    <row r="1149" spans="1:4" ht="11.25">
      <c r="A1149" s="93"/>
      <c r="B1149" s="93"/>
      <c r="C1149" s="93"/>
      <c r="D1149" s="93"/>
    </row>
    <row r="1150" spans="1:4" ht="11.25">
      <c r="A1150" s="93"/>
      <c r="B1150" s="93"/>
      <c r="C1150" s="93"/>
      <c r="D1150" s="93"/>
    </row>
    <row r="1151" spans="1:4" ht="11.25">
      <c r="A1151" s="93"/>
      <c r="B1151" s="93"/>
      <c r="C1151" s="93"/>
      <c r="D1151" s="93"/>
    </row>
    <row r="1152" spans="1:4" ht="11.25">
      <c r="A1152" s="93"/>
      <c r="B1152" s="93"/>
      <c r="C1152" s="93"/>
      <c r="D1152" s="93"/>
    </row>
    <row r="1153" spans="1:4" ht="11.25">
      <c r="A1153" s="93"/>
      <c r="B1153" s="93"/>
      <c r="C1153" s="93"/>
      <c r="D1153" s="93"/>
    </row>
    <row r="1154" spans="1:4" ht="11.25">
      <c r="A1154" s="93"/>
      <c r="B1154" s="93"/>
      <c r="C1154" s="93"/>
      <c r="D1154" s="93"/>
    </row>
    <row r="1155" spans="1:4" ht="11.25">
      <c r="A1155" s="93"/>
      <c r="B1155" s="93"/>
      <c r="C1155" s="93"/>
      <c r="D1155" s="93"/>
    </row>
    <row r="1156" spans="1:4" ht="11.25">
      <c r="A1156" s="93"/>
      <c r="B1156" s="93"/>
      <c r="C1156" s="93"/>
      <c r="D1156" s="93"/>
    </row>
    <row r="1157" spans="1:4" ht="11.25">
      <c r="A1157" s="93"/>
      <c r="B1157" s="93"/>
      <c r="C1157" s="93"/>
      <c r="D1157" s="93"/>
    </row>
    <row r="1158" spans="1:4" ht="11.25">
      <c r="A1158" s="93"/>
      <c r="B1158" s="93"/>
      <c r="C1158" s="93"/>
      <c r="D1158" s="93"/>
    </row>
    <row r="1159" spans="1:4" ht="11.25">
      <c r="A1159" s="93"/>
      <c r="B1159" s="93"/>
      <c r="C1159" s="93"/>
      <c r="D1159" s="93"/>
    </row>
    <row r="1160" spans="1:4" ht="11.25">
      <c r="A1160" s="93"/>
      <c r="B1160" s="93"/>
      <c r="C1160" s="93"/>
      <c r="D1160" s="93"/>
    </row>
    <row r="1161" spans="1:4" ht="11.25">
      <c r="A1161" s="93"/>
      <c r="B1161" s="93"/>
      <c r="C1161" s="93"/>
      <c r="D1161" s="93"/>
    </row>
    <row r="1162" spans="1:4" ht="11.25">
      <c r="A1162" s="93"/>
      <c r="B1162" s="93"/>
      <c r="C1162" s="93"/>
      <c r="D1162" s="93"/>
    </row>
    <row r="1163" spans="1:4" ht="11.25">
      <c r="A1163" s="93"/>
      <c r="B1163" s="93"/>
      <c r="C1163" s="93"/>
      <c r="D1163" s="93"/>
    </row>
    <row r="1164" spans="1:4" ht="11.25">
      <c r="A1164" s="93"/>
      <c r="B1164" s="93"/>
      <c r="C1164" s="93"/>
      <c r="D1164" s="93"/>
    </row>
    <row r="1165" spans="1:4" ht="11.25">
      <c r="A1165" s="93"/>
      <c r="B1165" s="93"/>
      <c r="C1165" s="93"/>
      <c r="D1165" s="93"/>
    </row>
    <row r="1166" spans="1:4" ht="11.25">
      <c r="A1166" s="93"/>
      <c r="B1166" s="93"/>
      <c r="C1166" s="93"/>
      <c r="D1166" s="93"/>
    </row>
    <row r="1167" spans="1:4" ht="11.25">
      <c r="A1167" s="93"/>
      <c r="B1167" s="93"/>
      <c r="C1167" s="93"/>
      <c r="D1167" s="93"/>
    </row>
    <row r="1168" spans="1:4" ht="11.25">
      <c r="A1168" s="93"/>
      <c r="B1168" s="93"/>
      <c r="C1168" s="93"/>
      <c r="D1168" s="93"/>
    </row>
    <row r="1169" spans="1:4" ht="11.25">
      <c r="A1169" s="93"/>
      <c r="B1169" s="93"/>
      <c r="C1169" s="93"/>
      <c r="D1169" s="93"/>
    </row>
    <row r="1170" spans="1:4" ht="11.25">
      <c r="A1170" s="93"/>
      <c r="B1170" s="93"/>
      <c r="C1170" s="93"/>
      <c r="D1170" s="93"/>
    </row>
    <row r="1171" spans="1:4" ht="11.25">
      <c r="A1171" s="93"/>
      <c r="B1171" s="93"/>
      <c r="C1171" s="93"/>
      <c r="D1171" s="93"/>
    </row>
    <row r="1172" spans="1:4" ht="11.25">
      <c r="A1172" s="93"/>
      <c r="B1172" s="93"/>
      <c r="C1172" s="93"/>
      <c r="D1172" s="93"/>
    </row>
    <row r="1173" spans="1:4" ht="11.25">
      <c r="A1173" s="93"/>
      <c r="B1173" s="93"/>
      <c r="C1173" s="93"/>
      <c r="D1173" s="93"/>
    </row>
    <row r="1174" spans="1:4" ht="11.25">
      <c r="A1174" s="93"/>
      <c r="B1174" s="93"/>
      <c r="C1174" s="93"/>
      <c r="D1174" s="93"/>
    </row>
    <row r="1175" spans="1:4" ht="11.25">
      <c r="A1175" s="93"/>
      <c r="B1175" s="93"/>
      <c r="C1175" s="93"/>
      <c r="D1175" s="93"/>
    </row>
    <row r="1176" spans="1:4" ht="11.25">
      <c r="A1176" s="93"/>
      <c r="B1176" s="93"/>
      <c r="C1176" s="93"/>
      <c r="D1176" s="93"/>
    </row>
    <row r="1177" spans="1:4" ht="11.25">
      <c r="A1177" s="93"/>
      <c r="B1177" s="93"/>
      <c r="C1177" s="93"/>
      <c r="D1177" s="93"/>
    </row>
    <row r="1178" spans="1:4" ht="11.25">
      <c r="A1178" s="93"/>
      <c r="B1178" s="93"/>
      <c r="C1178" s="93"/>
      <c r="D1178" s="93"/>
    </row>
    <row r="1179" spans="1:4" ht="11.25">
      <c r="A1179" s="93"/>
      <c r="B1179" s="93"/>
      <c r="C1179" s="93"/>
      <c r="D1179" s="93"/>
    </row>
    <row r="1180" spans="1:4" ht="11.25">
      <c r="A1180" s="93"/>
      <c r="B1180" s="93"/>
      <c r="C1180" s="93"/>
      <c r="D1180" s="93"/>
    </row>
    <row r="1181" spans="1:4" ht="11.25">
      <c r="A1181" s="93"/>
      <c r="B1181" s="93"/>
      <c r="C1181" s="93"/>
      <c r="D1181" s="93"/>
    </row>
    <row r="1182" spans="1:4" ht="11.25">
      <c r="A1182" s="93"/>
      <c r="B1182" s="93"/>
      <c r="C1182" s="93"/>
      <c r="D1182" s="93"/>
    </row>
    <row r="1183" spans="1:4" ht="11.25">
      <c r="A1183" s="93"/>
      <c r="B1183" s="93"/>
      <c r="C1183" s="93"/>
      <c r="D1183" s="93"/>
    </row>
    <row r="1184" spans="1:4" ht="11.25">
      <c r="A1184" s="93"/>
      <c r="B1184" s="93"/>
      <c r="C1184" s="93"/>
      <c r="D1184" s="93"/>
    </row>
    <row r="1185" spans="1:4" ht="11.25">
      <c r="A1185" s="93"/>
      <c r="B1185" s="93"/>
      <c r="C1185" s="93"/>
      <c r="D1185" s="93"/>
    </row>
    <row r="1186" spans="1:4" ht="11.25">
      <c r="A1186" s="93"/>
      <c r="B1186" s="93"/>
      <c r="C1186" s="93"/>
      <c r="D1186" s="93"/>
    </row>
    <row r="1187" spans="1:4" ht="11.25">
      <c r="A1187" s="93"/>
      <c r="B1187" s="93"/>
      <c r="C1187" s="93"/>
      <c r="D1187" s="93"/>
    </row>
    <row r="1188" spans="1:4" ht="11.25">
      <c r="A1188" s="93"/>
      <c r="B1188" s="93"/>
      <c r="C1188" s="93"/>
      <c r="D1188" s="93"/>
    </row>
    <row r="1189" spans="1:4" ht="11.25">
      <c r="A1189" s="93"/>
      <c r="B1189" s="93"/>
      <c r="C1189" s="93"/>
      <c r="D1189" s="93"/>
    </row>
    <row r="1190" spans="1:4" ht="11.25">
      <c r="A1190" s="93"/>
      <c r="B1190" s="93"/>
      <c r="C1190" s="93"/>
      <c r="D1190" s="93"/>
    </row>
    <row r="1191" spans="1:4" ht="11.25">
      <c r="A1191" s="93"/>
      <c r="B1191" s="93"/>
      <c r="C1191" s="93"/>
      <c r="D1191" s="93"/>
    </row>
    <row r="1192" spans="1:4" ht="11.25">
      <c r="A1192" s="93"/>
      <c r="B1192" s="93"/>
      <c r="C1192" s="93"/>
      <c r="D1192" s="93"/>
    </row>
    <row r="1193" spans="1:4" ht="11.25">
      <c r="A1193" s="93"/>
      <c r="B1193" s="93"/>
      <c r="C1193" s="93"/>
      <c r="D1193" s="93"/>
    </row>
    <row r="1194" spans="1:4" ht="11.25">
      <c r="A1194" s="93"/>
      <c r="B1194" s="93"/>
      <c r="C1194" s="93"/>
      <c r="D1194" s="93"/>
    </row>
    <row r="1195" spans="1:4" ht="11.25">
      <c r="A1195" s="93"/>
      <c r="B1195" s="93"/>
      <c r="C1195" s="93"/>
      <c r="D1195" s="93"/>
    </row>
    <row r="1196" spans="1:4" ht="11.25">
      <c r="A1196" s="93"/>
      <c r="B1196" s="93"/>
      <c r="C1196" s="93"/>
      <c r="D1196" s="93"/>
    </row>
    <row r="1197" spans="1:4" ht="11.25">
      <c r="A1197" s="93"/>
      <c r="B1197" s="93"/>
      <c r="C1197" s="93"/>
      <c r="D1197" s="93"/>
    </row>
    <row r="1198" spans="1:4" ht="11.25">
      <c r="A1198" s="93"/>
      <c r="B1198" s="93"/>
      <c r="C1198" s="93"/>
      <c r="D1198" s="93"/>
    </row>
    <row r="1199" spans="1:4" ht="11.25">
      <c r="A1199" s="93"/>
      <c r="B1199" s="93"/>
      <c r="C1199" s="93"/>
      <c r="D1199" s="93"/>
    </row>
    <row r="1200" spans="1:4" ht="11.25">
      <c r="A1200" s="93"/>
      <c r="B1200" s="93"/>
      <c r="C1200" s="93"/>
      <c r="D1200" s="93"/>
    </row>
    <row r="1201" spans="1:4" ht="11.25">
      <c r="A1201" s="93"/>
      <c r="B1201" s="93"/>
      <c r="C1201" s="93"/>
      <c r="D1201" s="93"/>
    </row>
    <row r="1202" spans="1:4" ht="11.25">
      <c r="A1202" s="93"/>
      <c r="B1202" s="93"/>
      <c r="C1202" s="93"/>
      <c r="D1202" s="93"/>
    </row>
    <row r="1203" spans="1:4" ht="11.25">
      <c r="A1203" s="93"/>
      <c r="B1203" s="93"/>
      <c r="C1203" s="93"/>
      <c r="D1203" s="93"/>
    </row>
    <row r="1204" spans="1:4" ht="11.25">
      <c r="A1204" s="93"/>
      <c r="B1204" s="93"/>
      <c r="C1204" s="93"/>
      <c r="D1204" s="93"/>
    </row>
    <row r="1205" spans="1:4" ht="11.25">
      <c r="A1205" s="93"/>
      <c r="B1205" s="93"/>
      <c r="C1205" s="93"/>
      <c r="D1205" s="93"/>
    </row>
    <row r="1206" spans="1:4" ht="11.25">
      <c r="A1206" s="93"/>
      <c r="B1206" s="93"/>
      <c r="C1206" s="93"/>
      <c r="D1206" s="93"/>
    </row>
    <row r="1207" spans="1:4" ht="11.25">
      <c r="A1207" s="93"/>
      <c r="B1207" s="93"/>
      <c r="C1207" s="93"/>
      <c r="D1207" s="93"/>
    </row>
    <row r="1208" spans="1:4" ht="11.25">
      <c r="A1208" s="93"/>
      <c r="B1208" s="93"/>
      <c r="C1208" s="93"/>
      <c r="D1208" s="93"/>
    </row>
    <row r="1209" spans="1:4" ht="11.25">
      <c r="A1209" s="93"/>
      <c r="B1209" s="93"/>
      <c r="C1209" s="93"/>
      <c r="D1209" s="93"/>
    </row>
    <row r="1210" spans="1:4" ht="11.25">
      <c r="A1210" s="93"/>
      <c r="B1210" s="93"/>
      <c r="C1210" s="93"/>
      <c r="D1210" s="93"/>
    </row>
    <row r="1211" spans="1:4" ht="11.25">
      <c r="A1211" s="93"/>
      <c r="B1211" s="93"/>
      <c r="C1211" s="93"/>
      <c r="D1211" s="93"/>
    </row>
    <row r="1212" spans="1:4" ht="11.25">
      <c r="A1212" s="93"/>
      <c r="B1212" s="93"/>
      <c r="C1212" s="93"/>
      <c r="D1212" s="93"/>
    </row>
    <row r="1213" spans="1:4" ht="11.25">
      <c r="A1213" s="93"/>
      <c r="B1213" s="93"/>
      <c r="C1213" s="93"/>
      <c r="D1213" s="93"/>
    </row>
    <row r="1214" spans="1:4" ht="11.25">
      <c r="A1214" s="93"/>
      <c r="B1214" s="93"/>
      <c r="C1214" s="93"/>
      <c r="D1214" s="93"/>
    </row>
    <row r="1215" spans="1:4" ht="11.25">
      <c r="A1215" s="93"/>
      <c r="B1215" s="93"/>
      <c r="C1215" s="93"/>
      <c r="D1215" s="93"/>
    </row>
    <row r="1216" spans="1:4" ht="11.25">
      <c r="A1216" s="93"/>
      <c r="B1216" s="93"/>
      <c r="C1216" s="93"/>
      <c r="D1216" s="93"/>
    </row>
    <row r="1217" spans="1:4" ht="11.25">
      <c r="A1217" s="93"/>
      <c r="B1217" s="93"/>
      <c r="C1217" s="93"/>
      <c r="D1217" s="93"/>
    </row>
    <row r="1218" spans="1:4" ht="11.25">
      <c r="A1218" s="93"/>
      <c r="B1218" s="93"/>
      <c r="C1218" s="93"/>
      <c r="D1218" s="93"/>
    </row>
    <row r="1219" spans="1:4" ht="11.25">
      <c r="A1219" s="93"/>
      <c r="B1219" s="93"/>
      <c r="C1219" s="93"/>
      <c r="D1219" s="93"/>
    </row>
    <row r="1220" spans="1:4" ht="11.25">
      <c r="A1220" s="93"/>
      <c r="B1220" s="93"/>
      <c r="C1220" s="93"/>
      <c r="D1220" s="93"/>
    </row>
    <row r="1221" spans="1:4" ht="11.25">
      <c r="A1221" s="93"/>
      <c r="B1221" s="93"/>
      <c r="C1221" s="93"/>
      <c r="D1221" s="93"/>
    </row>
    <row r="1222" spans="1:4" ht="11.25">
      <c r="A1222" s="93"/>
      <c r="B1222" s="93"/>
      <c r="C1222" s="93"/>
      <c r="D1222" s="93"/>
    </row>
    <row r="1223" spans="1:4" ht="11.25">
      <c r="A1223" s="93"/>
      <c r="B1223" s="93"/>
      <c r="C1223" s="93"/>
      <c r="D1223" s="93"/>
    </row>
    <row r="1224" spans="1:4" ht="11.25">
      <c r="A1224" s="93"/>
      <c r="B1224" s="93"/>
      <c r="C1224" s="93"/>
      <c r="D1224" s="93"/>
    </row>
    <row r="1225" spans="1:4" ht="11.25">
      <c r="A1225" s="93"/>
      <c r="B1225" s="93"/>
      <c r="C1225" s="93"/>
      <c r="D1225" s="93"/>
    </row>
    <row r="1226" spans="1:4" ht="11.25">
      <c r="A1226" s="93"/>
      <c r="B1226" s="93"/>
      <c r="C1226" s="93"/>
      <c r="D1226" s="93"/>
    </row>
    <row r="1227" spans="1:4" ht="11.25">
      <c r="A1227" s="93"/>
      <c r="B1227" s="93"/>
      <c r="C1227" s="93"/>
      <c r="D1227" s="93"/>
    </row>
    <row r="1228" spans="1:4" ht="11.25">
      <c r="A1228" s="93"/>
      <c r="B1228" s="93"/>
      <c r="C1228" s="93"/>
      <c r="D1228" s="93"/>
    </row>
    <row r="1229" spans="1:4" ht="11.25">
      <c r="A1229" s="93"/>
      <c r="B1229" s="93"/>
      <c r="C1229" s="93"/>
      <c r="D1229" s="93"/>
    </row>
    <row r="1230" spans="1:4" ht="11.25">
      <c r="A1230" s="93"/>
      <c r="B1230" s="93"/>
      <c r="C1230" s="93"/>
      <c r="D1230" s="93"/>
    </row>
    <row r="1231" spans="1:4" ht="11.25">
      <c r="A1231" s="93"/>
      <c r="B1231" s="93"/>
      <c r="C1231" s="93"/>
      <c r="D1231" s="93"/>
    </row>
    <row r="1232" spans="1:4" ht="11.25">
      <c r="A1232" s="93"/>
      <c r="B1232" s="93"/>
      <c r="C1232" s="93"/>
      <c r="D1232" s="93"/>
    </row>
    <row r="1233" spans="1:4" ht="11.25">
      <c r="A1233" s="93"/>
      <c r="B1233" s="93"/>
      <c r="C1233" s="93"/>
      <c r="D1233" s="93"/>
    </row>
    <row r="1234" spans="1:4" ht="11.25">
      <c r="A1234" s="93"/>
      <c r="B1234" s="93"/>
      <c r="C1234" s="93"/>
      <c r="D1234" s="93"/>
    </row>
    <row r="1235" spans="1:4" ht="11.25">
      <c r="A1235" s="93"/>
      <c r="B1235" s="93"/>
      <c r="C1235" s="93"/>
      <c r="D1235" s="93"/>
    </row>
    <row r="1236" spans="1:4" ht="11.25">
      <c r="A1236" s="93"/>
      <c r="B1236" s="93"/>
      <c r="C1236" s="93"/>
      <c r="D1236" s="93"/>
    </row>
    <row r="1237" spans="1:4" ht="11.25">
      <c r="A1237" s="93"/>
      <c r="B1237" s="93"/>
      <c r="C1237" s="93"/>
      <c r="D1237" s="93"/>
    </row>
    <row r="1238" spans="1:4" ht="11.25">
      <c r="A1238" s="93"/>
      <c r="B1238" s="93"/>
      <c r="C1238" s="93"/>
      <c r="D1238" s="93"/>
    </row>
    <row r="1239" spans="1:4" ht="11.25">
      <c r="A1239" s="93"/>
      <c r="B1239" s="93"/>
      <c r="C1239" s="93"/>
      <c r="D1239" s="93"/>
    </row>
    <row r="1240" spans="1:4" ht="11.25">
      <c r="A1240" s="93"/>
      <c r="B1240" s="93"/>
      <c r="C1240" s="93"/>
      <c r="D1240" s="93"/>
    </row>
    <row r="1241" spans="1:4" ht="11.25">
      <c r="A1241" s="93"/>
      <c r="B1241" s="93"/>
      <c r="C1241" s="93"/>
      <c r="D1241" s="93"/>
    </row>
    <row r="1242" spans="1:4" ht="11.25">
      <c r="A1242" s="93"/>
      <c r="B1242" s="93"/>
      <c r="C1242" s="93"/>
      <c r="D1242" s="93"/>
    </row>
    <row r="1243" spans="1:4" ht="11.25">
      <c r="A1243" s="93"/>
      <c r="B1243" s="93"/>
      <c r="C1243" s="93"/>
      <c r="D1243" s="93"/>
    </row>
    <row r="1244" spans="1:4" ht="11.25">
      <c r="A1244" s="93"/>
      <c r="B1244" s="93"/>
      <c r="C1244" s="93"/>
      <c r="D1244" s="93"/>
    </row>
    <row r="1245" spans="1:4" ht="11.25">
      <c r="A1245" s="93"/>
      <c r="B1245" s="93"/>
      <c r="C1245" s="93"/>
      <c r="D1245" s="93"/>
    </row>
    <row r="1246" spans="1:4" ht="11.25">
      <c r="A1246" s="93"/>
      <c r="B1246" s="93"/>
      <c r="C1246" s="93"/>
      <c r="D1246" s="93"/>
    </row>
    <row r="1247" spans="1:4" ht="11.25">
      <c r="A1247" s="93"/>
      <c r="B1247" s="93"/>
      <c r="C1247" s="93"/>
      <c r="D1247" s="93"/>
    </row>
    <row r="1248" spans="1:4" ht="11.25">
      <c r="A1248" s="93"/>
      <c r="B1248" s="93"/>
      <c r="C1248" s="93"/>
      <c r="D1248" s="93"/>
    </row>
    <row r="1249" spans="1:4" ht="11.25">
      <c r="A1249" s="93"/>
      <c r="B1249" s="93"/>
      <c r="C1249" s="93"/>
      <c r="D1249" s="93"/>
    </row>
    <row r="1250" spans="1:4" ht="11.25">
      <c r="A1250" s="93"/>
      <c r="B1250" s="93"/>
      <c r="C1250" s="93"/>
      <c r="D1250" s="93"/>
    </row>
    <row r="1251" spans="1:4" ht="11.25">
      <c r="A1251" s="93"/>
      <c r="B1251" s="93"/>
      <c r="C1251" s="93"/>
      <c r="D1251" s="93"/>
    </row>
    <row r="1252" spans="1:4" ht="11.25">
      <c r="A1252" s="93"/>
      <c r="B1252" s="93"/>
      <c r="C1252" s="93"/>
      <c r="D1252" s="93"/>
    </row>
    <row r="1253" spans="1:4" ht="11.25">
      <c r="A1253" s="93"/>
      <c r="B1253" s="93"/>
      <c r="C1253" s="93"/>
      <c r="D1253" s="93"/>
    </row>
    <row r="1254" spans="1:4" ht="11.25">
      <c r="A1254" s="93"/>
      <c r="B1254" s="93"/>
      <c r="C1254" s="93"/>
      <c r="D1254" s="93"/>
    </row>
    <row r="1255" spans="1:4" ht="11.25">
      <c r="A1255" s="93"/>
      <c r="B1255" s="93"/>
      <c r="C1255" s="93"/>
      <c r="D1255" s="93"/>
    </row>
    <row r="1256" spans="1:4" ht="11.25">
      <c r="A1256" s="93"/>
      <c r="B1256" s="93"/>
      <c r="C1256" s="93"/>
      <c r="D1256" s="93"/>
    </row>
    <row r="1257" spans="1:4" ht="11.25">
      <c r="A1257" s="93"/>
      <c r="B1257" s="93"/>
      <c r="C1257" s="93"/>
      <c r="D1257" s="93"/>
    </row>
    <row r="1258" spans="1:4" ht="11.25">
      <c r="A1258" s="93"/>
      <c r="B1258" s="93"/>
      <c r="C1258" s="93"/>
      <c r="D1258" s="93"/>
    </row>
    <row r="1259" spans="1:4" ht="11.25">
      <c r="A1259" s="93"/>
      <c r="B1259" s="93"/>
      <c r="C1259" s="93"/>
      <c r="D1259" s="93"/>
    </row>
    <row r="1260" spans="1:4" ht="11.25">
      <c r="A1260" s="93"/>
      <c r="B1260" s="93"/>
      <c r="C1260" s="93"/>
      <c r="D1260" s="93"/>
    </row>
    <row r="1261" spans="1:4" ht="11.25">
      <c r="A1261" s="93"/>
      <c r="B1261" s="93"/>
      <c r="C1261" s="93"/>
      <c r="D1261" s="93"/>
    </row>
    <row r="1262" spans="1:4" ht="11.25">
      <c r="A1262" s="93"/>
      <c r="B1262" s="93"/>
      <c r="C1262" s="93"/>
      <c r="D1262" s="93"/>
    </row>
    <row r="1263" spans="1:4" ht="11.25">
      <c r="A1263" s="93"/>
      <c r="B1263" s="93"/>
      <c r="C1263" s="93"/>
      <c r="D1263" s="93"/>
    </row>
    <row r="1264" spans="1:4" ht="11.25">
      <c r="A1264" s="93"/>
      <c r="B1264" s="93"/>
      <c r="C1264" s="93"/>
      <c r="D1264" s="93"/>
    </row>
    <row r="1265" spans="1:4" ht="11.25">
      <c r="A1265" s="93"/>
      <c r="B1265" s="93"/>
      <c r="C1265" s="93"/>
      <c r="D1265" s="93"/>
    </row>
    <row r="1266" spans="1:4" ht="11.25">
      <c r="A1266" s="93"/>
      <c r="B1266" s="93"/>
      <c r="C1266" s="93"/>
      <c r="D1266" s="93"/>
    </row>
    <row r="1267" spans="1:4" ht="11.25">
      <c r="A1267" s="93"/>
      <c r="B1267" s="93"/>
      <c r="C1267" s="93"/>
      <c r="D1267" s="93"/>
    </row>
    <row r="1268" spans="1:4" ht="11.25">
      <c r="A1268" s="93"/>
      <c r="B1268" s="93"/>
      <c r="C1268" s="93"/>
      <c r="D1268" s="93"/>
    </row>
    <row r="1269" spans="1:4" ht="11.25">
      <c r="A1269" s="93"/>
      <c r="B1269" s="93"/>
      <c r="C1269" s="93"/>
      <c r="D1269" s="93"/>
    </row>
    <row r="1270" spans="1:4" ht="11.25">
      <c r="A1270" s="93"/>
      <c r="B1270" s="93"/>
      <c r="C1270" s="93"/>
      <c r="D1270" s="93"/>
    </row>
    <row r="1271" spans="1:4" ht="11.25">
      <c r="A1271" s="93"/>
      <c r="B1271" s="93"/>
      <c r="C1271" s="93"/>
      <c r="D1271" s="93"/>
    </row>
    <row r="1272" spans="1:4" ht="11.25">
      <c r="A1272" s="93"/>
      <c r="B1272" s="93"/>
      <c r="C1272" s="93"/>
      <c r="D1272" s="93"/>
    </row>
    <row r="1273" spans="1:4" ht="11.25">
      <c r="A1273" s="93"/>
      <c r="B1273" s="93"/>
      <c r="C1273" s="93"/>
      <c r="D1273" s="93"/>
    </row>
    <row r="1274" spans="1:4" ht="11.25">
      <c r="A1274" s="93"/>
      <c r="B1274" s="93"/>
      <c r="C1274" s="93"/>
      <c r="D1274" s="93"/>
    </row>
    <row r="1275" spans="1:4" ht="11.25">
      <c r="A1275" s="93"/>
      <c r="B1275" s="93"/>
      <c r="C1275" s="93"/>
      <c r="D1275" s="93"/>
    </row>
    <row r="1276" spans="1:4" ht="11.25">
      <c r="A1276" s="93"/>
      <c r="B1276" s="93"/>
      <c r="C1276" s="93"/>
      <c r="D1276" s="93"/>
    </row>
    <row r="1277" spans="1:4" ht="11.25">
      <c r="A1277" s="93"/>
      <c r="B1277" s="93"/>
      <c r="C1277" s="93"/>
      <c r="D1277" s="93"/>
    </row>
    <row r="1278" spans="1:4" ht="11.25">
      <c r="A1278" s="93"/>
      <c r="B1278" s="93"/>
      <c r="C1278" s="93"/>
      <c r="D1278" s="93"/>
    </row>
    <row r="1279" spans="1:4" ht="11.25">
      <c r="A1279" s="93"/>
      <c r="B1279" s="93"/>
      <c r="C1279" s="93"/>
      <c r="D1279" s="93"/>
    </row>
    <row r="1280" spans="1:4" ht="11.25">
      <c r="A1280" s="93"/>
      <c r="B1280" s="93"/>
      <c r="C1280" s="93"/>
      <c r="D1280" s="93"/>
    </row>
    <row r="1281" spans="1:4" ht="11.25">
      <c r="A1281" s="93"/>
      <c r="B1281" s="93"/>
      <c r="C1281" s="93"/>
      <c r="D1281" s="93"/>
    </row>
    <row r="1282" spans="1:4" ht="11.25">
      <c r="A1282" s="93"/>
      <c r="B1282" s="93"/>
      <c r="C1282" s="93"/>
      <c r="D1282" s="93"/>
    </row>
    <row r="1283" spans="1:4" ht="11.25">
      <c r="A1283" s="93"/>
      <c r="B1283" s="93"/>
      <c r="C1283" s="93"/>
      <c r="D1283" s="93"/>
    </row>
    <row r="1284" spans="1:4" ht="11.25">
      <c r="A1284" s="93"/>
      <c r="B1284" s="93"/>
      <c r="C1284" s="93"/>
      <c r="D1284" s="93"/>
    </row>
    <row r="1285" spans="1:4" ht="11.25">
      <c r="A1285" s="93"/>
      <c r="B1285" s="93"/>
      <c r="C1285" s="93"/>
      <c r="D1285" s="93"/>
    </row>
    <row r="1286" spans="1:4" ht="11.25">
      <c r="A1286" s="93"/>
      <c r="B1286" s="93"/>
      <c r="C1286" s="93"/>
      <c r="D1286" s="93"/>
    </row>
    <row r="1287" spans="1:4" ht="11.25">
      <c r="A1287" s="93"/>
      <c r="B1287" s="93"/>
      <c r="C1287" s="93"/>
      <c r="D1287" s="93"/>
    </row>
    <row r="1288" spans="1:4" ht="11.25">
      <c r="A1288" s="93"/>
      <c r="B1288" s="93"/>
      <c r="C1288" s="93"/>
      <c r="D1288" s="93"/>
    </row>
    <row r="1289" spans="1:4" ht="11.25">
      <c r="A1289" s="93"/>
      <c r="B1289" s="93"/>
      <c r="C1289" s="93"/>
      <c r="D1289" s="93"/>
    </row>
    <row r="1290" spans="1:4" ht="11.25">
      <c r="A1290" s="93"/>
      <c r="B1290" s="93"/>
      <c r="C1290" s="93"/>
      <c r="D1290" s="93"/>
    </row>
    <row r="1291" spans="1:4" ht="11.25">
      <c r="A1291" s="93"/>
      <c r="B1291" s="93"/>
      <c r="C1291" s="93"/>
      <c r="D1291" s="93"/>
    </row>
    <row r="1292" spans="1:4" ht="11.25">
      <c r="A1292" s="93"/>
      <c r="B1292" s="93"/>
      <c r="C1292" s="93"/>
      <c r="D1292" s="93"/>
    </row>
    <row r="1293" spans="1:4" ht="11.25">
      <c r="A1293" s="93"/>
      <c r="B1293" s="93"/>
      <c r="C1293" s="93"/>
      <c r="D1293" s="93"/>
    </row>
    <row r="1294" spans="1:4" ht="11.25">
      <c r="A1294" s="93"/>
      <c r="B1294" s="93"/>
      <c r="C1294" s="93"/>
      <c r="D1294" s="93"/>
    </row>
    <row r="1295" spans="1:4" ht="11.25">
      <c r="A1295" s="93"/>
      <c r="B1295" s="93"/>
      <c r="C1295" s="93"/>
      <c r="D1295" s="93"/>
    </row>
    <row r="1296" spans="1:4" ht="11.25">
      <c r="A1296" s="93"/>
      <c r="B1296" s="93"/>
      <c r="C1296" s="93"/>
      <c r="D1296" s="93"/>
    </row>
    <row r="1297" spans="1:4" ht="11.25">
      <c r="A1297" s="93"/>
      <c r="B1297" s="93"/>
      <c r="C1297" s="93"/>
      <c r="D1297" s="93"/>
    </row>
    <row r="1298" spans="1:4" ht="11.25">
      <c r="A1298" s="93"/>
      <c r="B1298" s="93"/>
      <c r="C1298" s="93"/>
      <c r="D1298" s="93"/>
    </row>
    <row r="1299" spans="1:4" ht="11.25">
      <c r="A1299" s="93"/>
      <c r="B1299" s="93"/>
      <c r="C1299" s="93"/>
      <c r="D1299" s="93"/>
    </row>
    <row r="1300" spans="1:4" ht="11.25">
      <c r="A1300" s="93"/>
      <c r="B1300" s="93"/>
      <c r="C1300" s="93"/>
      <c r="D1300" s="93"/>
    </row>
    <row r="1301" spans="1:4" ht="11.25">
      <c r="A1301" s="93"/>
      <c r="B1301" s="93"/>
      <c r="C1301" s="93"/>
      <c r="D1301" s="93"/>
    </row>
    <row r="1302" spans="1:4" ht="11.25">
      <c r="A1302" s="93"/>
      <c r="B1302" s="93"/>
      <c r="C1302" s="93"/>
      <c r="D1302" s="93"/>
    </row>
    <row r="1303" spans="1:4" ht="11.25">
      <c r="A1303" s="93"/>
      <c r="B1303" s="93"/>
      <c r="C1303" s="93"/>
      <c r="D1303" s="93"/>
    </row>
    <row r="1304" spans="1:4" ht="11.25">
      <c r="A1304" s="93"/>
      <c r="B1304" s="93"/>
      <c r="C1304" s="93"/>
      <c r="D1304" s="93"/>
    </row>
    <row r="1305" spans="1:4" ht="11.25">
      <c r="A1305" s="93"/>
      <c r="B1305" s="93"/>
      <c r="C1305" s="93"/>
      <c r="D1305" s="93"/>
    </row>
    <row r="1306" spans="1:4" ht="11.25">
      <c r="A1306" s="93"/>
      <c r="B1306" s="93"/>
      <c r="C1306" s="93"/>
      <c r="D1306" s="93"/>
    </row>
    <row r="1307" spans="1:4" ht="11.25">
      <c r="A1307" s="93"/>
      <c r="B1307" s="93"/>
      <c r="C1307" s="93"/>
      <c r="D1307" s="93"/>
    </row>
    <row r="1308" spans="1:4" ht="11.25">
      <c r="A1308" s="93"/>
      <c r="B1308" s="93"/>
      <c r="C1308" s="93"/>
      <c r="D1308" s="93"/>
    </row>
    <row r="1309" spans="1:4" ht="11.25">
      <c r="A1309" s="93"/>
      <c r="B1309" s="93"/>
      <c r="C1309" s="93"/>
      <c r="D1309" s="93"/>
    </row>
    <row r="1310" spans="1:4" ht="11.25">
      <c r="A1310" s="93"/>
      <c r="B1310" s="93"/>
      <c r="C1310" s="93"/>
      <c r="D1310" s="93"/>
    </row>
    <row r="1311" spans="1:4" ht="11.25">
      <c r="A1311" s="93"/>
      <c r="B1311" s="93"/>
      <c r="C1311" s="93"/>
      <c r="D1311" s="93"/>
    </row>
    <row r="1312" spans="1:4" ht="11.25">
      <c r="A1312" s="93"/>
      <c r="B1312" s="93"/>
      <c r="C1312" s="93"/>
      <c r="D1312" s="93"/>
    </row>
    <row r="1313" spans="1:4" ht="11.25">
      <c r="A1313" s="93"/>
      <c r="B1313" s="93"/>
      <c r="C1313" s="93"/>
      <c r="D1313" s="93"/>
    </row>
    <row r="1314" spans="1:4" ht="11.25">
      <c r="A1314" s="93"/>
      <c r="B1314" s="93"/>
      <c r="C1314" s="93"/>
      <c r="D1314" s="93"/>
    </row>
    <row r="1315" spans="1:4" ht="11.25">
      <c r="A1315" s="93"/>
      <c r="B1315" s="93"/>
      <c r="C1315" s="93"/>
      <c r="D1315" s="93"/>
    </row>
    <row r="1316" spans="1:4" ht="11.25">
      <c r="A1316" s="93"/>
      <c r="B1316" s="93"/>
      <c r="C1316" s="93"/>
      <c r="D1316" s="93"/>
    </row>
    <row r="1317" spans="1:4" ht="11.25">
      <c r="A1317" s="93"/>
      <c r="B1317" s="93"/>
      <c r="C1317" s="93"/>
      <c r="D1317" s="93"/>
    </row>
    <row r="1318" spans="1:4" ht="11.25">
      <c r="A1318" s="93"/>
      <c r="B1318" s="93"/>
      <c r="C1318" s="93"/>
      <c r="D1318" s="93"/>
    </row>
    <row r="1319" spans="1:4" ht="11.25">
      <c r="A1319" s="93"/>
      <c r="B1319" s="93"/>
      <c r="C1319" s="93"/>
      <c r="D1319" s="93"/>
    </row>
    <row r="1320" spans="1:4" ht="11.25">
      <c r="A1320" s="93"/>
      <c r="B1320" s="93"/>
      <c r="C1320" s="93"/>
      <c r="D1320" s="93"/>
    </row>
    <row r="1321" spans="1:4" ht="11.25">
      <c r="A1321" s="93"/>
      <c r="B1321" s="93"/>
      <c r="C1321" s="93"/>
      <c r="D1321" s="93"/>
    </row>
    <row r="1322" spans="1:4" ht="11.25">
      <c r="A1322" s="93"/>
      <c r="B1322" s="93"/>
      <c r="C1322" s="93"/>
      <c r="D1322" s="93"/>
    </row>
    <row r="1323" spans="1:4" ht="11.25">
      <c r="A1323" s="93"/>
      <c r="B1323" s="93"/>
      <c r="C1323" s="93"/>
      <c r="D1323" s="93"/>
    </row>
    <row r="1324" spans="1:4" ht="11.25">
      <c r="A1324" s="93"/>
      <c r="B1324" s="93"/>
      <c r="C1324" s="93"/>
      <c r="D1324" s="93"/>
    </row>
    <row r="1325" spans="1:4" ht="11.25">
      <c r="A1325" s="93"/>
      <c r="B1325" s="93"/>
      <c r="C1325" s="93"/>
      <c r="D1325" s="93"/>
    </row>
    <row r="1326" spans="1:4" ht="11.25">
      <c r="A1326" s="93"/>
      <c r="B1326" s="93"/>
      <c r="C1326" s="93"/>
      <c r="D1326" s="93"/>
    </row>
    <row r="1327" spans="1:4" ht="11.25">
      <c r="A1327" s="93"/>
      <c r="B1327" s="93"/>
      <c r="C1327" s="93"/>
      <c r="D1327" s="93"/>
    </row>
    <row r="1328" spans="1:4" ht="11.25">
      <c r="A1328" s="93"/>
      <c r="B1328" s="93"/>
      <c r="C1328" s="93"/>
      <c r="D1328" s="93"/>
    </row>
    <row r="1329" spans="1:4" ht="11.25">
      <c r="A1329" s="93"/>
      <c r="B1329" s="93"/>
      <c r="C1329" s="93"/>
      <c r="D1329" s="93"/>
    </row>
    <row r="1330" spans="1:4" ht="11.25">
      <c r="A1330" s="93"/>
      <c r="B1330" s="93"/>
      <c r="C1330" s="93"/>
      <c r="D1330" s="93"/>
    </row>
    <row r="1331" spans="1:4" ht="11.25">
      <c r="A1331" s="93"/>
      <c r="B1331" s="93"/>
      <c r="C1331" s="93"/>
      <c r="D1331" s="93"/>
    </row>
    <row r="1332" spans="1:4" ht="11.25">
      <c r="A1332" s="93"/>
      <c r="B1332" s="93"/>
      <c r="C1332" s="93"/>
      <c r="D1332" s="93"/>
    </row>
    <row r="1333" spans="1:4" ht="11.25">
      <c r="A1333" s="93"/>
      <c r="B1333" s="93"/>
      <c r="C1333" s="93"/>
      <c r="D1333" s="93"/>
    </row>
    <row r="1334" spans="1:4" ht="11.25">
      <c r="A1334" s="93"/>
      <c r="B1334" s="93"/>
      <c r="C1334" s="93"/>
      <c r="D1334" s="93"/>
    </row>
    <row r="1335" spans="1:4" ht="11.25">
      <c r="A1335" s="93"/>
      <c r="B1335" s="93"/>
      <c r="C1335" s="93"/>
      <c r="D1335" s="93"/>
    </row>
    <row r="1336" spans="1:4" ht="11.25">
      <c r="A1336" s="93"/>
      <c r="B1336" s="93"/>
      <c r="C1336" s="93"/>
      <c r="D1336" s="93"/>
    </row>
    <row r="1337" spans="1:4" ht="11.25">
      <c r="A1337" s="93"/>
      <c r="B1337" s="93"/>
      <c r="C1337" s="93"/>
      <c r="D1337" s="93"/>
    </row>
    <row r="1338" spans="1:4" ht="11.25">
      <c r="A1338" s="93"/>
      <c r="B1338" s="93"/>
      <c r="C1338" s="93"/>
      <c r="D1338" s="93"/>
    </row>
    <row r="1339" spans="1:4" ht="11.25">
      <c r="A1339" s="93"/>
      <c r="B1339" s="93"/>
      <c r="C1339" s="93"/>
      <c r="D1339" s="93"/>
    </row>
    <row r="1340" spans="1:4" ht="11.25">
      <c r="A1340" s="93"/>
      <c r="B1340" s="93"/>
      <c r="C1340" s="93"/>
      <c r="D1340" s="93"/>
    </row>
    <row r="1341" spans="1:4" ht="11.25">
      <c r="A1341" s="93"/>
      <c r="B1341" s="93"/>
      <c r="C1341" s="93"/>
      <c r="D1341" s="93"/>
    </row>
    <row r="1342" spans="1:4" ht="11.25">
      <c r="A1342" s="93"/>
      <c r="B1342" s="93"/>
      <c r="C1342" s="93"/>
      <c r="D1342" s="93"/>
    </row>
    <row r="1343" spans="1:4" ht="11.25">
      <c r="A1343" s="93"/>
      <c r="B1343" s="93"/>
      <c r="C1343" s="93"/>
      <c r="D1343" s="93"/>
    </row>
    <row r="1344" spans="1:4" ht="11.25">
      <c r="A1344" s="93"/>
      <c r="B1344" s="93"/>
      <c r="C1344" s="93"/>
      <c r="D1344" s="93"/>
    </row>
    <row r="1345" spans="1:4" ht="11.25">
      <c r="A1345" s="93"/>
      <c r="B1345" s="93"/>
      <c r="C1345" s="93"/>
      <c r="D1345" s="93"/>
    </row>
    <row r="1346" spans="1:4" ht="11.25">
      <c r="A1346" s="93"/>
      <c r="B1346" s="93"/>
      <c r="C1346" s="93"/>
      <c r="D1346" s="93"/>
    </row>
    <row r="1347" spans="1:4" ht="11.25">
      <c r="A1347" s="93"/>
      <c r="B1347" s="93"/>
      <c r="C1347" s="93"/>
      <c r="D1347" s="93"/>
    </row>
    <row r="1348" spans="1:4" ht="11.25">
      <c r="A1348" s="93"/>
      <c r="B1348" s="93"/>
      <c r="C1348" s="93"/>
      <c r="D1348" s="93"/>
    </row>
    <row r="1349" spans="1:4" ht="11.25">
      <c r="A1349" s="93"/>
      <c r="B1349" s="93"/>
      <c r="C1349" s="93"/>
      <c r="D1349" s="93"/>
    </row>
    <row r="1350" spans="1:4" ht="11.25">
      <c r="A1350" s="93"/>
      <c r="B1350" s="93"/>
      <c r="C1350" s="93"/>
      <c r="D1350" s="93"/>
    </row>
    <row r="1351" spans="1:4" ht="11.25">
      <c r="A1351" s="93"/>
      <c r="B1351" s="93"/>
      <c r="C1351" s="93"/>
      <c r="D1351" s="93"/>
    </row>
    <row r="1352" spans="1:4" ht="11.25">
      <c r="A1352" s="93"/>
      <c r="B1352" s="93"/>
      <c r="C1352" s="93"/>
      <c r="D1352" s="93"/>
    </row>
    <row r="1353" spans="1:4" ht="11.25">
      <c r="A1353" s="93"/>
      <c r="B1353" s="93"/>
      <c r="C1353" s="93"/>
      <c r="D1353" s="93"/>
    </row>
    <row r="1354" spans="1:4" ht="11.25">
      <c r="A1354" s="93"/>
      <c r="B1354" s="93"/>
      <c r="C1354" s="93"/>
      <c r="D1354" s="93"/>
    </row>
    <row r="1355" spans="1:4" ht="11.25">
      <c r="A1355" s="93"/>
      <c r="B1355" s="93"/>
      <c r="C1355" s="93"/>
      <c r="D1355" s="93"/>
    </row>
    <row r="1356" spans="1:4" ht="11.25">
      <c r="A1356" s="93"/>
      <c r="B1356" s="93"/>
      <c r="C1356" s="93"/>
      <c r="D1356" s="93"/>
    </row>
    <row r="1357" spans="1:4" ht="11.25">
      <c r="A1357" s="93"/>
      <c r="B1357" s="93"/>
      <c r="C1357" s="93"/>
      <c r="D1357" s="93"/>
    </row>
    <row r="1358" spans="1:4" ht="11.25">
      <c r="A1358" s="93"/>
      <c r="B1358" s="93"/>
      <c r="C1358" s="93"/>
      <c r="D1358" s="93"/>
    </row>
    <row r="1359" spans="1:4" ht="11.25">
      <c r="A1359" s="93"/>
      <c r="B1359" s="93"/>
      <c r="C1359" s="93"/>
      <c r="D1359" s="93"/>
    </row>
    <row r="1360" spans="1:4" ht="11.25">
      <c r="A1360" s="93"/>
      <c r="B1360" s="93"/>
      <c r="C1360" s="93"/>
      <c r="D1360" s="93"/>
    </row>
    <row r="1361" spans="1:4" ht="11.25">
      <c r="A1361" s="93"/>
      <c r="B1361" s="93"/>
      <c r="C1361" s="93"/>
      <c r="D1361" s="93"/>
    </row>
    <row r="1362" spans="1:4" ht="11.25">
      <c r="A1362" s="93"/>
      <c r="B1362" s="93"/>
      <c r="C1362" s="93"/>
      <c r="D1362" s="93"/>
    </row>
    <row r="1363" spans="1:4" ht="11.25">
      <c r="A1363" s="93"/>
      <c r="B1363" s="93"/>
      <c r="C1363" s="93"/>
      <c r="D1363" s="93"/>
    </row>
    <row r="1364" spans="1:4" ht="11.25">
      <c r="A1364" s="93"/>
      <c r="B1364" s="93"/>
      <c r="C1364" s="93"/>
      <c r="D1364" s="93"/>
    </row>
    <row r="1365" spans="1:4" ht="11.25">
      <c r="A1365" s="93"/>
      <c r="B1365" s="93"/>
      <c r="C1365" s="93"/>
      <c r="D1365" s="93"/>
    </row>
    <row r="1366" spans="1:4" ht="11.25">
      <c r="A1366" s="93"/>
      <c r="B1366" s="93"/>
      <c r="C1366" s="93"/>
      <c r="D1366" s="93"/>
    </row>
    <row r="1367" spans="1:4" ht="11.25">
      <c r="A1367" s="93"/>
      <c r="B1367" s="93"/>
      <c r="C1367" s="93"/>
      <c r="D1367" s="93"/>
    </row>
    <row r="1368" spans="1:4" ht="11.25">
      <c r="A1368" s="93"/>
      <c r="B1368" s="93"/>
      <c r="C1368" s="93"/>
      <c r="D1368" s="93"/>
    </row>
    <row r="1369" spans="1:4" ht="11.25">
      <c r="A1369" s="93"/>
      <c r="B1369" s="93"/>
      <c r="C1369" s="93"/>
      <c r="D1369" s="93"/>
    </row>
    <row r="1370" spans="1:4" ht="11.25">
      <c r="A1370" s="93"/>
      <c r="B1370" s="93"/>
      <c r="C1370" s="93"/>
      <c r="D1370" s="93"/>
    </row>
    <row r="1371" spans="1:4" ht="11.25">
      <c r="A1371" s="93"/>
      <c r="B1371" s="93"/>
      <c r="C1371" s="93"/>
      <c r="D1371" s="93"/>
    </row>
    <row r="1372" spans="1:4" ht="11.25">
      <c r="A1372" s="93"/>
      <c r="B1372" s="93"/>
      <c r="C1372" s="93"/>
      <c r="D1372" s="93"/>
    </row>
    <row r="1373" spans="1:4" ht="11.25">
      <c r="A1373" s="93"/>
      <c r="B1373" s="93"/>
      <c r="C1373" s="93"/>
      <c r="D1373" s="93"/>
    </row>
    <row r="1374" spans="1:4" ht="11.25">
      <c r="A1374" s="93"/>
      <c r="B1374" s="93"/>
      <c r="C1374" s="93"/>
      <c r="D1374" s="93"/>
    </row>
    <row r="1375" spans="1:4" ht="11.25">
      <c r="A1375" s="93"/>
      <c r="B1375" s="93"/>
      <c r="C1375" s="93"/>
      <c r="D1375" s="93"/>
    </row>
    <row r="1376" spans="1:4" ht="11.25">
      <c r="A1376" s="93"/>
      <c r="B1376" s="93"/>
      <c r="C1376" s="93"/>
      <c r="D1376" s="93"/>
    </row>
    <row r="1377" spans="1:4" ht="11.25">
      <c r="A1377" s="93"/>
      <c r="B1377" s="93"/>
      <c r="C1377" s="93"/>
      <c r="D1377" s="93"/>
    </row>
    <row r="1378" spans="1:4" ht="11.25">
      <c r="A1378" s="93"/>
      <c r="B1378" s="93"/>
      <c r="C1378" s="93"/>
      <c r="D1378" s="93"/>
    </row>
    <row r="1379" spans="1:4" ht="11.25">
      <c r="A1379" s="93"/>
      <c r="B1379" s="93"/>
      <c r="C1379" s="93"/>
      <c r="D1379" s="93"/>
    </row>
    <row r="1380" spans="1:4" ht="11.25">
      <c r="A1380" s="93"/>
      <c r="B1380" s="93"/>
      <c r="C1380" s="93"/>
      <c r="D1380" s="93"/>
    </row>
    <row r="1381" spans="1:4" ht="11.25">
      <c r="A1381" s="93"/>
      <c r="B1381" s="93"/>
      <c r="C1381" s="93"/>
      <c r="D1381" s="93"/>
    </row>
    <row r="1382" spans="1:4" ht="11.25">
      <c r="A1382" s="93"/>
      <c r="B1382" s="93"/>
      <c r="C1382" s="93"/>
      <c r="D1382" s="93"/>
    </row>
    <row r="1383" spans="1:4" ht="11.25">
      <c r="A1383" s="93"/>
      <c r="B1383" s="93"/>
      <c r="C1383" s="93"/>
      <c r="D1383" s="93"/>
    </row>
    <row r="1384" spans="1:4" ht="11.25">
      <c r="A1384" s="93"/>
      <c r="B1384" s="93"/>
      <c r="C1384" s="93"/>
      <c r="D1384" s="93"/>
    </row>
    <row r="1385" spans="1:4" ht="11.25">
      <c r="A1385" s="93"/>
      <c r="B1385" s="93"/>
      <c r="C1385" s="93"/>
      <c r="D1385" s="93"/>
    </row>
    <row r="1386" spans="1:4" ht="11.25">
      <c r="A1386" s="93"/>
      <c r="B1386" s="93"/>
      <c r="C1386" s="93"/>
      <c r="D1386" s="93"/>
    </row>
    <row r="1387" spans="1:4" ht="11.25">
      <c r="A1387" s="93"/>
      <c r="B1387" s="93"/>
      <c r="C1387" s="93"/>
      <c r="D1387" s="93"/>
    </row>
    <row r="1388" spans="1:4" ht="11.25">
      <c r="A1388" s="93"/>
      <c r="B1388" s="93"/>
      <c r="C1388" s="93"/>
      <c r="D1388" s="93"/>
    </row>
    <row r="1389" spans="1:4" ht="11.25">
      <c r="A1389" s="93"/>
      <c r="B1389" s="93"/>
      <c r="C1389" s="93"/>
      <c r="D1389" s="93"/>
    </row>
    <row r="1390" spans="1:4" ht="11.25">
      <c r="A1390" s="93"/>
      <c r="B1390" s="93"/>
      <c r="C1390" s="93"/>
      <c r="D1390" s="93"/>
    </row>
    <row r="1391" spans="1:4" ht="11.25">
      <c r="A1391" s="93"/>
      <c r="B1391" s="93"/>
      <c r="C1391" s="93"/>
      <c r="D1391" s="93"/>
    </row>
    <row r="1392" spans="1:4" ht="11.25">
      <c r="A1392" s="93"/>
      <c r="B1392" s="93"/>
      <c r="C1392" s="93"/>
      <c r="D1392" s="93"/>
    </row>
    <row r="1393" spans="1:4" ht="11.25">
      <c r="A1393" s="93"/>
      <c r="B1393" s="93"/>
      <c r="C1393" s="93"/>
      <c r="D1393" s="93"/>
    </row>
    <row r="1394" spans="1:4" ht="11.25">
      <c r="A1394" s="93"/>
      <c r="B1394" s="93"/>
      <c r="C1394" s="93"/>
      <c r="D1394" s="93"/>
    </row>
    <row r="1395" spans="1:4" ht="11.25">
      <c r="A1395" s="93"/>
      <c r="B1395" s="93"/>
      <c r="C1395" s="93"/>
      <c r="D1395" s="93"/>
    </row>
    <row r="1396" spans="1:4" ht="11.25">
      <c r="A1396" s="93"/>
      <c r="B1396" s="93"/>
      <c r="C1396" s="93"/>
      <c r="D1396" s="93"/>
    </row>
    <row r="1397" spans="1:4" ht="11.25">
      <c r="A1397" s="93"/>
      <c r="B1397" s="93"/>
      <c r="C1397" s="93"/>
      <c r="D1397" s="93"/>
    </row>
    <row r="1398" spans="1:4" ht="11.25">
      <c r="A1398" s="93"/>
      <c r="B1398" s="93"/>
      <c r="C1398" s="93"/>
      <c r="D1398" s="93"/>
    </row>
    <row r="1399" spans="1:4" ht="11.25">
      <c r="A1399" s="93"/>
      <c r="B1399" s="93"/>
      <c r="C1399" s="93"/>
      <c r="D1399" s="93"/>
    </row>
    <row r="1400" spans="1:4" ht="11.25">
      <c r="A1400" s="93"/>
      <c r="B1400" s="93"/>
      <c r="C1400" s="93"/>
      <c r="D1400" s="93"/>
    </row>
    <row r="1401" spans="1:4" ht="11.25">
      <c r="A1401" s="93"/>
      <c r="B1401" s="93"/>
      <c r="C1401" s="93"/>
      <c r="D1401" s="93"/>
    </row>
    <row r="1402" spans="1:4" ht="11.25">
      <c r="A1402" s="93"/>
      <c r="B1402" s="93"/>
      <c r="C1402" s="93"/>
      <c r="D1402" s="93"/>
    </row>
    <row r="1403" spans="1:4" ht="11.25">
      <c r="A1403" s="93"/>
      <c r="B1403" s="93"/>
      <c r="C1403" s="93"/>
      <c r="D1403" s="93"/>
    </row>
    <row r="1404" spans="1:4" ht="11.25">
      <c r="A1404" s="93"/>
      <c r="B1404" s="93"/>
      <c r="C1404" s="93"/>
      <c r="D1404" s="93"/>
    </row>
    <row r="1405" spans="1:4" ht="11.25">
      <c r="A1405" s="93"/>
      <c r="B1405" s="93"/>
      <c r="C1405" s="93"/>
      <c r="D1405" s="93"/>
    </row>
    <row r="1406" spans="1:4" ht="11.25">
      <c r="A1406" s="93"/>
      <c r="B1406" s="93"/>
      <c r="C1406" s="93"/>
      <c r="D1406" s="93"/>
    </row>
    <row r="1407" spans="1:4" ht="11.25">
      <c r="A1407" s="93"/>
      <c r="B1407" s="93"/>
      <c r="C1407" s="93"/>
      <c r="D1407" s="93"/>
    </row>
    <row r="1408" spans="1:4" ht="11.25">
      <c r="A1408" s="93"/>
      <c r="B1408" s="93"/>
      <c r="C1408" s="93"/>
      <c r="D1408" s="93"/>
    </row>
    <row r="1409" spans="1:4" ht="11.25">
      <c r="A1409" s="93"/>
      <c r="B1409" s="93"/>
      <c r="C1409" s="93"/>
      <c r="D1409" s="93"/>
    </row>
    <row r="1410" spans="1:4" ht="11.25">
      <c r="A1410" s="93"/>
      <c r="B1410" s="93"/>
      <c r="C1410" s="93"/>
      <c r="D1410" s="93"/>
    </row>
    <row r="1411" spans="1:4" ht="11.25">
      <c r="A1411" s="93"/>
      <c r="B1411" s="93"/>
      <c r="C1411" s="93"/>
      <c r="D1411" s="93"/>
    </row>
    <row r="1412" spans="1:4" ht="11.25">
      <c r="A1412" s="93"/>
      <c r="B1412" s="93"/>
      <c r="C1412" s="93"/>
      <c r="D1412" s="93"/>
    </row>
    <row r="1413" spans="1:4" ht="11.25">
      <c r="A1413" s="93"/>
      <c r="B1413" s="93"/>
      <c r="C1413" s="93"/>
      <c r="D1413" s="93"/>
    </row>
    <row r="1414" spans="1:4" ht="11.25">
      <c r="A1414" s="93"/>
      <c r="B1414" s="93"/>
      <c r="C1414" s="93"/>
      <c r="D1414" s="93"/>
    </row>
    <row r="1415" spans="1:4" ht="11.25">
      <c r="A1415" s="93"/>
      <c r="B1415" s="93"/>
      <c r="C1415" s="93"/>
      <c r="D1415" s="93"/>
    </row>
    <row r="1416" spans="1:4" ht="11.25">
      <c r="A1416" s="93"/>
      <c r="B1416" s="93"/>
      <c r="C1416" s="93"/>
      <c r="D1416" s="93"/>
    </row>
    <row r="1417" spans="1:4" ht="11.25">
      <c r="A1417" s="93"/>
      <c r="B1417" s="93"/>
      <c r="C1417" s="93"/>
      <c r="D1417" s="93"/>
    </row>
    <row r="1418" spans="1:4" ht="11.25">
      <c r="A1418" s="93"/>
      <c r="B1418" s="93"/>
      <c r="C1418" s="93"/>
      <c r="D1418" s="93"/>
    </row>
    <row r="1419" spans="1:4" ht="11.25">
      <c r="A1419" s="93"/>
      <c r="B1419" s="93"/>
      <c r="C1419" s="93"/>
      <c r="D1419" s="93"/>
    </row>
    <row r="1420" spans="1:4" ht="11.25">
      <c r="A1420" s="93"/>
      <c r="B1420" s="93"/>
      <c r="C1420" s="93"/>
      <c r="D1420" s="93"/>
    </row>
    <row r="1421" spans="1:4" ht="11.25">
      <c r="A1421" s="93"/>
      <c r="B1421" s="93"/>
      <c r="C1421" s="93"/>
      <c r="D1421" s="93"/>
    </row>
    <row r="1422" spans="1:4" ht="11.25">
      <c r="A1422" s="93"/>
      <c r="B1422" s="93"/>
      <c r="C1422" s="93"/>
      <c r="D1422" s="93"/>
    </row>
    <row r="1423" spans="1:4" ht="11.25">
      <c r="A1423" s="93"/>
      <c r="B1423" s="93"/>
      <c r="C1423" s="93"/>
      <c r="D1423" s="93"/>
    </row>
    <row r="1424" spans="1:4" ht="11.25">
      <c r="A1424" s="93"/>
      <c r="B1424" s="93"/>
      <c r="C1424" s="93"/>
      <c r="D1424" s="93"/>
    </row>
    <row r="1425" spans="1:4" ht="11.25">
      <c r="A1425" s="93"/>
      <c r="B1425" s="93"/>
      <c r="C1425" s="93"/>
      <c r="D1425" s="93"/>
    </row>
    <row r="1426" spans="1:4" ht="11.25">
      <c r="A1426" s="93"/>
      <c r="B1426" s="93"/>
      <c r="C1426" s="93"/>
      <c r="D1426" s="93"/>
    </row>
    <row r="1427" spans="1:4" ht="11.25">
      <c r="A1427" s="93"/>
      <c r="B1427" s="93"/>
      <c r="C1427" s="93"/>
      <c r="D1427" s="93"/>
    </row>
    <row r="1428" spans="1:4" ht="11.25">
      <c r="A1428" s="93"/>
      <c r="B1428" s="93"/>
      <c r="C1428" s="93"/>
      <c r="D1428" s="93"/>
    </row>
    <row r="1429" spans="1:4" ht="11.25">
      <c r="A1429" s="93"/>
      <c r="B1429" s="93"/>
      <c r="C1429" s="93"/>
      <c r="D1429" s="93"/>
    </row>
    <row r="1430" spans="1:4" ht="11.25">
      <c r="A1430" s="93"/>
      <c r="B1430" s="93"/>
      <c r="C1430" s="93"/>
      <c r="D1430" s="93"/>
    </row>
    <row r="1431" spans="1:4" ht="11.25">
      <c r="A1431" s="93"/>
      <c r="B1431" s="93"/>
      <c r="C1431" s="93"/>
      <c r="D1431" s="93"/>
    </row>
    <row r="1432" spans="1:4" ht="11.25">
      <c r="A1432" s="93"/>
      <c r="B1432" s="93"/>
      <c r="C1432" s="93"/>
      <c r="D1432" s="93"/>
    </row>
    <row r="1433" spans="1:4" ht="11.25">
      <c r="A1433" s="93"/>
      <c r="B1433" s="93"/>
      <c r="C1433" s="93"/>
      <c r="D1433" s="93"/>
    </row>
    <row r="1434" spans="1:4" ht="11.25">
      <c r="A1434" s="93"/>
      <c r="B1434" s="93"/>
      <c r="C1434" s="93"/>
      <c r="D1434" s="93"/>
    </row>
    <row r="1435" spans="1:4" ht="11.25">
      <c r="A1435" s="93"/>
      <c r="B1435" s="93"/>
      <c r="C1435" s="93"/>
      <c r="D1435" s="93"/>
    </row>
    <row r="1436" spans="1:4" ht="11.25">
      <c r="A1436" s="93"/>
      <c r="B1436" s="93"/>
      <c r="C1436" s="93"/>
      <c r="D1436" s="93"/>
    </row>
    <row r="1437" spans="1:4" ht="11.25">
      <c r="A1437" s="93"/>
      <c r="B1437" s="93"/>
      <c r="C1437" s="93"/>
      <c r="D1437" s="93"/>
    </row>
    <row r="1438" spans="1:4" ht="11.25">
      <c r="A1438" s="93"/>
      <c r="B1438" s="93"/>
      <c r="C1438" s="93"/>
      <c r="D1438" s="93"/>
    </row>
    <row r="1439" spans="1:4" ht="11.25">
      <c r="A1439" s="93"/>
      <c r="B1439" s="93"/>
      <c r="C1439" s="93"/>
      <c r="D1439" s="93"/>
    </row>
    <row r="1440" spans="1:4" ht="11.25">
      <c r="A1440" s="93"/>
      <c r="B1440" s="93"/>
      <c r="C1440" s="93"/>
      <c r="D1440" s="93"/>
    </row>
    <row r="1441" spans="1:4" ht="11.25">
      <c r="A1441" s="93"/>
      <c r="B1441" s="93"/>
      <c r="C1441" s="93"/>
      <c r="D1441" s="93"/>
    </row>
    <row r="1442" spans="1:4" ht="11.25">
      <c r="A1442" s="93"/>
      <c r="B1442" s="93"/>
      <c r="C1442" s="93"/>
      <c r="D1442" s="93"/>
    </row>
    <row r="1443" spans="1:4" ht="11.25">
      <c r="A1443" s="93"/>
      <c r="B1443" s="93"/>
      <c r="C1443" s="93"/>
      <c r="D1443" s="93"/>
    </row>
    <row r="1444" spans="1:4" ht="11.25">
      <c r="A1444" s="93"/>
      <c r="B1444" s="93"/>
      <c r="C1444" s="93"/>
      <c r="D1444" s="93"/>
    </row>
    <row r="1445" spans="1:4" ht="11.25">
      <c r="A1445" s="93"/>
      <c r="B1445" s="93"/>
      <c r="C1445" s="93"/>
      <c r="D1445" s="93"/>
    </row>
    <row r="1446" spans="1:4" ht="11.25">
      <c r="A1446" s="93"/>
      <c r="B1446" s="93"/>
      <c r="C1446" s="93"/>
      <c r="D1446" s="93"/>
    </row>
    <row r="1447" spans="1:4" ht="11.25">
      <c r="A1447" s="93"/>
      <c r="B1447" s="93"/>
      <c r="C1447" s="93"/>
      <c r="D1447" s="93"/>
    </row>
    <row r="1448" spans="1:4" ht="11.25">
      <c r="A1448" s="93"/>
      <c r="B1448" s="93"/>
      <c r="C1448" s="93"/>
      <c r="D1448" s="93"/>
    </row>
    <row r="1449" spans="1:4" ht="11.25">
      <c r="A1449" s="93"/>
      <c r="B1449" s="93"/>
      <c r="C1449" s="93"/>
      <c r="D1449" s="93"/>
    </row>
    <row r="1450" spans="1:4" ht="11.25">
      <c r="A1450" s="93"/>
      <c r="B1450" s="93"/>
      <c r="C1450" s="93"/>
      <c r="D1450" s="93"/>
    </row>
    <row r="1451" spans="1:4" ht="11.25">
      <c r="A1451" s="93"/>
      <c r="B1451" s="93"/>
      <c r="C1451" s="93"/>
      <c r="D1451" s="93"/>
    </row>
    <row r="1452" spans="1:4" ht="11.25">
      <c r="A1452" s="93"/>
      <c r="B1452" s="93"/>
      <c r="C1452" s="93"/>
      <c r="D1452" s="93"/>
    </row>
    <row r="1453" spans="1:4" ht="11.25">
      <c r="A1453" s="93"/>
      <c r="B1453" s="93"/>
      <c r="C1453" s="93"/>
      <c r="D1453" s="93"/>
    </row>
    <row r="1454" spans="1:4" ht="11.25">
      <c r="A1454" s="93"/>
      <c r="B1454" s="93"/>
      <c r="C1454" s="93"/>
      <c r="D1454" s="93"/>
    </row>
    <row r="1455" spans="1:4" ht="11.25">
      <c r="A1455" s="93"/>
      <c r="B1455" s="93"/>
      <c r="C1455" s="93"/>
      <c r="D1455" s="93"/>
    </row>
    <row r="1456" spans="1:4" ht="11.25">
      <c r="A1456" s="93"/>
      <c r="B1456" s="93"/>
      <c r="C1456" s="93"/>
      <c r="D1456" s="93"/>
    </row>
    <row r="1457" spans="1:4" ht="11.25">
      <c r="A1457" s="93"/>
      <c r="B1457" s="93"/>
      <c r="C1457" s="93"/>
      <c r="D1457" s="93"/>
    </row>
    <row r="1458" spans="1:4" ht="11.25">
      <c r="A1458" s="93"/>
      <c r="B1458" s="93"/>
      <c r="C1458" s="93"/>
      <c r="D1458" s="93"/>
    </row>
    <row r="1459" spans="1:4" ht="11.25">
      <c r="A1459" s="93"/>
      <c r="B1459" s="93"/>
      <c r="C1459" s="93"/>
      <c r="D1459" s="93"/>
    </row>
    <row r="1460" spans="1:4" ht="11.25">
      <c r="A1460" s="93"/>
      <c r="B1460" s="93"/>
      <c r="C1460" s="93"/>
      <c r="D1460" s="93"/>
    </row>
    <row r="1461" spans="1:4" ht="11.25">
      <c r="A1461" s="93"/>
      <c r="B1461" s="93"/>
      <c r="C1461" s="93"/>
      <c r="D1461" s="93"/>
    </row>
    <row r="1462" spans="1:4" ht="11.25">
      <c r="A1462" s="93"/>
      <c r="B1462" s="93"/>
      <c r="C1462" s="93"/>
      <c r="D1462" s="93"/>
    </row>
    <row r="1463" spans="1:4" ht="11.25">
      <c r="A1463" s="93"/>
      <c r="B1463" s="93"/>
      <c r="C1463" s="93"/>
      <c r="D1463" s="93"/>
    </row>
    <row r="1464" spans="1:4" ht="11.25">
      <c r="A1464" s="93"/>
      <c r="B1464" s="93"/>
      <c r="C1464" s="93"/>
      <c r="D1464" s="93"/>
    </row>
    <row r="1465" spans="1:4" ht="11.25">
      <c r="A1465" s="93"/>
      <c r="B1465" s="93"/>
      <c r="C1465" s="93"/>
      <c r="D1465" s="93"/>
    </row>
    <row r="1466" spans="1:4" ht="11.25">
      <c r="A1466" s="93"/>
      <c r="B1466" s="93"/>
      <c r="C1466" s="93"/>
      <c r="D1466" s="93"/>
    </row>
    <row r="1467" spans="1:4" ht="11.25">
      <c r="A1467" s="93"/>
      <c r="B1467" s="93"/>
      <c r="C1467" s="93"/>
      <c r="D1467" s="93"/>
    </row>
    <row r="1468" spans="1:4" ht="11.25">
      <c r="A1468" s="93"/>
      <c r="B1468" s="93"/>
      <c r="C1468" s="93"/>
      <c r="D1468" s="93"/>
    </row>
    <row r="1469" spans="1:4" ht="11.25">
      <c r="A1469" s="93"/>
      <c r="B1469" s="93"/>
      <c r="C1469" s="93"/>
      <c r="D1469" s="93"/>
    </row>
    <row r="1470" spans="1:4" ht="11.25">
      <c r="A1470" s="93"/>
      <c r="B1470" s="93"/>
      <c r="C1470" s="93"/>
      <c r="D1470" s="93"/>
    </row>
    <row r="1471" spans="1:4" ht="11.25">
      <c r="A1471" s="93"/>
      <c r="B1471" s="93"/>
      <c r="C1471" s="93"/>
      <c r="D1471" s="93"/>
    </row>
    <row r="1472" spans="1:4" ht="11.25">
      <c r="A1472" s="93"/>
      <c r="B1472" s="93"/>
      <c r="C1472" s="93"/>
      <c r="D1472" s="93"/>
    </row>
    <row r="1473" spans="1:4" ht="11.25">
      <c r="A1473" s="93"/>
      <c r="B1473" s="93"/>
      <c r="C1473" s="93"/>
      <c r="D1473" s="93"/>
    </row>
    <row r="1474" spans="1:4" ht="11.25">
      <c r="A1474" s="93"/>
      <c r="B1474" s="93"/>
      <c r="C1474" s="93"/>
      <c r="D1474" s="93"/>
    </row>
    <row r="1475" spans="1:4" ht="11.25">
      <c r="A1475" s="93"/>
      <c r="B1475" s="93"/>
      <c r="C1475" s="93"/>
      <c r="D1475" s="93"/>
    </row>
    <row r="1476" spans="1:4" ht="11.25">
      <c r="A1476" s="93"/>
      <c r="B1476" s="93"/>
      <c r="C1476" s="93"/>
      <c r="D1476" s="93"/>
    </row>
    <row r="1477" spans="1:4" ht="11.25">
      <c r="A1477" s="93"/>
      <c r="B1477" s="93"/>
      <c r="C1477" s="93"/>
      <c r="D1477" s="93"/>
    </row>
    <row r="1478" spans="1:4" ht="11.25">
      <c r="A1478" s="93"/>
      <c r="B1478" s="93"/>
      <c r="C1478" s="93"/>
      <c r="D1478" s="93"/>
    </row>
    <row r="1479" spans="1:4" ht="11.25">
      <c r="A1479" s="93"/>
      <c r="B1479" s="93"/>
      <c r="C1479" s="93"/>
      <c r="D1479" s="93"/>
    </row>
    <row r="1480" spans="1:4" ht="11.25">
      <c r="A1480" s="93"/>
      <c r="B1480" s="93"/>
      <c r="C1480" s="93"/>
      <c r="D1480" s="93"/>
    </row>
    <row r="1481" spans="1:4" ht="11.25">
      <c r="A1481" s="93"/>
      <c r="B1481" s="93"/>
      <c r="C1481" s="93"/>
      <c r="D1481" s="93"/>
    </row>
    <row r="1482" spans="1:4" ht="11.25">
      <c r="A1482" s="93"/>
      <c r="B1482" s="93"/>
      <c r="C1482" s="93"/>
      <c r="D1482" s="93"/>
    </row>
    <row r="1483" spans="1:4" ht="11.25">
      <c r="A1483" s="93"/>
      <c r="B1483" s="93"/>
      <c r="C1483" s="93"/>
      <c r="D1483" s="93"/>
    </row>
    <row r="1484" spans="1:4" ht="11.25">
      <c r="A1484" s="93"/>
      <c r="B1484" s="93"/>
      <c r="C1484" s="93"/>
      <c r="D1484" s="93"/>
    </row>
    <row r="1485" spans="1:4" ht="11.25">
      <c r="A1485" s="93"/>
      <c r="B1485" s="93"/>
      <c r="C1485" s="93"/>
      <c r="D1485" s="93"/>
    </row>
    <row r="1486" spans="1:4" ht="11.25">
      <c r="A1486" s="93"/>
      <c r="B1486" s="93"/>
      <c r="C1486" s="93"/>
      <c r="D1486" s="93"/>
    </row>
    <row r="1487" spans="1:4" ht="11.25">
      <c r="A1487" s="93"/>
      <c r="B1487" s="93"/>
      <c r="C1487" s="93"/>
      <c r="D1487" s="93"/>
    </row>
    <row r="1488" spans="1:4" ht="11.25">
      <c r="A1488" s="93"/>
      <c r="B1488" s="93"/>
      <c r="C1488" s="93"/>
      <c r="D1488" s="93"/>
    </row>
    <row r="1489" spans="1:4" ht="11.25">
      <c r="A1489" s="93"/>
      <c r="B1489" s="93"/>
      <c r="C1489" s="93"/>
      <c r="D1489" s="93"/>
    </row>
    <row r="1490" spans="1:4" ht="11.25">
      <c r="A1490" s="93"/>
      <c r="B1490" s="93"/>
      <c r="C1490" s="93"/>
      <c r="D1490" s="93"/>
    </row>
    <row r="1491" spans="1:4" ht="11.25">
      <c r="A1491" s="93"/>
      <c r="B1491" s="93"/>
      <c r="C1491" s="93"/>
      <c r="D1491" s="93"/>
    </row>
    <row r="1492" spans="1:4" ht="11.25">
      <c r="A1492" s="93"/>
      <c r="B1492" s="93"/>
      <c r="C1492" s="93"/>
      <c r="D1492" s="93"/>
    </row>
    <row r="1493" spans="1:4" ht="11.25">
      <c r="A1493" s="93"/>
      <c r="B1493" s="93"/>
      <c r="C1493" s="93"/>
      <c r="D1493" s="93"/>
    </row>
    <row r="1494" spans="1:4" ht="11.25">
      <c r="A1494" s="93"/>
      <c r="B1494" s="93"/>
      <c r="C1494" s="93"/>
      <c r="D1494" s="93"/>
    </row>
    <row r="1495" spans="1:4" ht="11.25">
      <c r="A1495" s="93"/>
      <c r="B1495" s="93"/>
      <c r="C1495" s="93"/>
      <c r="D1495" s="93"/>
    </row>
    <row r="1496" spans="1:4" ht="11.25">
      <c r="A1496" s="93"/>
      <c r="B1496" s="93"/>
      <c r="C1496" s="93"/>
      <c r="D1496" s="93"/>
    </row>
    <row r="1497" spans="1:4" ht="11.25">
      <c r="A1497" s="93"/>
      <c r="B1497" s="93"/>
      <c r="C1497" s="93"/>
      <c r="D1497" s="93"/>
    </row>
    <row r="1498" spans="1:4" ht="11.25">
      <c r="A1498" s="93"/>
      <c r="B1498" s="93"/>
      <c r="C1498" s="93"/>
      <c r="D1498" s="93"/>
    </row>
    <row r="1499" spans="1:4" ht="11.25">
      <c r="A1499" s="93"/>
      <c r="B1499" s="93"/>
      <c r="C1499" s="93"/>
      <c r="D1499" s="93"/>
    </row>
    <row r="1500" spans="1:4" ht="11.25">
      <c r="A1500" s="93"/>
      <c r="B1500" s="93"/>
      <c r="C1500" s="93"/>
      <c r="D1500" s="93"/>
    </row>
    <row r="1501" spans="1:4" ht="11.25">
      <c r="A1501" s="93"/>
      <c r="B1501" s="93"/>
      <c r="C1501" s="93"/>
      <c r="D1501" s="93"/>
    </row>
    <row r="1502" spans="1:4" ht="11.25">
      <c r="A1502" s="93"/>
      <c r="B1502" s="93"/>
      <c r="C1502" s="93"/>
      <c r="D1502" s="93"/>
    </row>
    <row r="1503" spans="1:4" ht="11.25">
      <c r="A1503" s="93"/>
      <c r="B1503" s="93"/>
      <c r="C1503" s="93"/>
      <c r="D1503" s="93"/>
    </row>
    <row r="1504" spans="1:4" ht="11.25">
      <c r="A1504" s="93"/>
      <c r="B1504" s="93"/>
      <c r="C1504" s="93"/>
      <c r="D1504" s="93"/>
    </row>
    <row r="1505" spans="1:4" ht="11.25">
      <c r="A1505" s="93"/>
      <c r="B1505" s="93"/>
      <c r="C1505" s="93"/>
      <c r="D1505" s="93"/>
    </row>
    <row r="1506" spans="1:4" ht="11.25">
      <c r="A1506" s="93"/>
      <c r="B1506" s="93"/>
      <c r="C1506" s="93"/>
      <c r="D1506" s="93"/>
    </row>
    <row r="1507" spans="1:4" ht="11.25">
      <c r="A1507" s="93"/>
      <c r="B1507" s="93"/>
      <c r="C1507" s="93"/>
      <c r="D1507" s="93"/>
    </row>
    <row r="1508" spans="1:4" ht="11.25">
      <c r="A1508" s="93"/>
      <c r="B1508" s="93"/>
      <c r="C1508" s="93"/>
      <c r="D1508" s="93"/>
    </row>
    <row r="1509" spans="1:4" ht="11.25">
      <c r="A1509" s="93"/>
      <c r="B1509" s="93"/>
      <c r="C1509" s="93"/>
      <c r="D1509" s="93"/>
    </row>
    <row r="1510" spans="1:4" ht="11.25">
      <c r="A1510" s="93"/>
      <c r="B1510" s="93"/>
      <c r="C1510" s="93"/>
      <c r="D1510" s="93"/>
    </row>
    <row r="1511" spans="1:4" ht="11.25">
      <c r="A1511" s="93"/>
      <c r="B1511" s="93"/>
      <c r="C1511" s="93"/>
      <c r="D1511" s="93"/>
    </row>
    <row r="1512" spans="1:4" ht="11.25">
      <c r="A1512" s="93"/>
      <c r="B1512" s="93"/>
      <c r="C1512" s="93"/>
      <c r="D1512" s="93"/>
    </row>
    <row r="1513" spans="1:4" ht="11.25">
      <c r="A1513" s="93"/>
      <c r="B1513" s="93"/>
      <c r="C1513" s="93"/>
      <c r="D1513" s="93"/>
    </row>
    <row r="1514" spans="1:4" ht="11.25">
      <c r="A1514" s="93"/>
      <c r="B1514" s="93"/>
      <c r="C1514" s="93"/>
      <c r="D1514" s="93"/>
    </row>
    <row r="1515" spans="1:4" ht="11.25">
      <c r="A1515" s="93"/>
      <c r="B1515" s="93"/>
      <c r="C1515" s="93"/>
      <c r="D1515" s="93"/>
    </row>
    <row r="1516" spans="1:4" ht="11.25">
      <c r="A1516" s="93"/>
      <c r="B1516" s="93"/>
      <c r="C1516" s="93"/>
      <c r="D1516" s="93"/>
    </row>
    <row r="1517" spans="1:4" ht="11.25">
      <c r="A1517" s="93"/>
      <c r="B1517" s="93"/>
      <c r="C1517" s="93"/>
      <c r="D1517" s="93"/>
    </row>
    <row r="1518" spans="1:4" ht="11.25">
      <c r="A1518" s="93"/>
      <c r="B1518" s="93"/>
      <c r="C1518" s="93"/>
      <c r="D1518" s="93"/>
    </row>
    <row r="1519" spans="1:4" ht="11.25">
      <c r="A1519" s="93"/>
      <c r="B1519" s="93"/>
      <c r="C1519" s="93"/>
      <c r="D1519" s="93"/>
    </row>
    <row r="1520" spans="1:4" ht="11.25">
      <c r="A1520" s="93"/>
      <c r="B1520" s="93"/>
      <c r="C1520" s="93"/>
      <c r="D1520" s="93"/>
    </row>
    <row r="1521" spans="1:4" ht="11.25">
      <c r="A1521" s="93"/>
      <c r="B1521" s="93"/>
      <c r="C1521" s="93"/>
      <c r="D1521" s="93"/>
    </row>
    <row r="1522" spans="1:4" ht="11.25">
      <c r="A1522" s="93"/>
      <c r="B1522" s="93"/>
      <c r="C1522" s="93"/>
      <c r="D1522" s="93"/>
    </row>
    <row r="1523" spans="1:4" ht="11.25">
      <c r="A1523" s="93"/>
      <c r="B1523" s="93"/>
      <c r="C1523" s="93"/>
      <c r="D1523" s="93"/>
    </row>
    <row r="1524" spans="1:4" ht="11.25">
      <c r="A1524" s="93"/>
      <c r="B1524" s="93"/>
      <c r="C1524" s="93"/>
      <c r="D1524" s="93"/>
    </row>
    <row r="1525" spans="1:4" ht="11.25">
      <c r="A1525" s="93"/>
      <c r="B1525" s="93"/>
      <c r="C1525" s="93"/>
      <c r="D1525" s="93"/>
    </row>
    <row r="1526" spans="1:4" ht="11.25">
      <c r="A1526" s="93"/>
      <c r="B1526" s="93"/>
      <c r="C1526" s="93"/>
      <c r="D1526" s="93"/>
    </row>
    <row r="1527" spans="1:4" ht="11.25">
      <c r="A1527" s="93"/>
      <c r="B1527" s="93"/>
      <c r="C1527" s="93"/>
      <c r="D1527" s="93"/>
    </row>
    <row r="1528" spans="1:4" ht="11.25">
      <c r="A1528" s="93"/>
      <c r="B1528" s="93"/>
      <c r="C1528" s="93"/>
      <c r="D1528" s="93"/>
    </row>
    <row r="1529" spans="1:4" ht="11.25">
      <c r="A1529" s="93"/>
      <c r="B1529" s="93"/>
      <c r="C1529" s="93"/>
      <c r="D1529" s="93"/>
    </row>
    <row r="1530" spans="1:4" ht="11.25">
      <c r="A1530" s="93"/>
      <c r="B1530" s="93"/>
      <c r="C1530" s="93"/>
      <c r="D1530" s="93"/>
    </row>
    <row r="1531" spans="1:4" ht="11.25">
      <c r="A1531" s="93"/>
      <c r="B1531" s="93"/>
      <c r="C1531" s="93"/>
      <c r="D1531" s="93"/>
    </row>
    <row r="1532" spans="1:4" ht="11.25">
      <c r="A1532" s="93"/>
      <c r="B1532" s="93"/>
      <c r="C1532" s="93"/>
      <c r="D1532" s="93"/>
    </row>
    <row r="1533" spans="1:4" ht="11.25">
      <c r="A1533" s="93"/>
      <c r="B1533" s="93"/>
      <c r="C1533" s="93"/>
      <c r="D1533" s="93"/>
    </row>
    <row r="1534" spans="1:4" ht="11.25">
      <c r="A1534" s="93"/>
      <c r="B1534" s="93"/>
      <c r="C1534" s="93"/>
      <c r="D1534" s="93"/>
    </row>
    <row r="1535" spans="1:4" ht="11.25">
      <c r="A1535" s="93"/>
      <c r="B1535" s="93"/>
      <c r="C1535" s="93"/>
      <c r="D1535" s="93"/>
    </row>
    <row r="1536" spans="1:4" ht="11.25">
      <c r="A1536" s="93"/>
      <c r="B1536" s="93"/>
      <c r="C1536" s="93"/>
      <c r="D1536" s="93"/>
    </row>
    <row r="1537" spans="1:4" ht="11.25">
      <c r="A1537" s="93"/>
      <c r="B1537" s="93"/>
      <c r="C1537" s="93"/>
      <c r="D1537" s="93"/>
    </row>
    <row r="1538" spans="1:4" ht="11.25">
      <c r="A1538" s="93"/>
      <c r="B1538" s="93"/>
      <c r="C1538" s="93"/>
      <c r="D1538" s="93"/>
    </row>
    <row r="1539" spans="1:4" ht="11.25">
      <c r="A1539" s="93"/>
      <c r="B1539" s="93"/>
      <c r="C1539" s="93"/>
      <c r="D1539" s="93"/>
    </row>
    <row r="1540" spans="1:4" ht="11.25">
      <c r="A1540" s="93"/>
      <c r="B1540" s="93"/>
      <c r="C1540" s="93"/>
      <c r="D1540" s="93"/>
    </row>
    <row r="1541" spans="1:4" ht="11.25">
      <c r="A1541" s="93"/>
      <c r="B1541" s="93"/>
      <c r="C1541" s="93"/>
      <c r="D1541" s="93"/>
    </row>
    <row r="1542" spans="1:4" ht="11.25">
      <c r="A1542" s="93"/>
      <c r="B1542" s="93"/>
      <c r="C1542" s="93"/>
      <c r="D1542" s="93"/>
    </row>
    <row r="1543" spans="1:4" ht="11.25">
      <c r="A1543" s="93"/>
      <c r="B1543" s="93"/>
      <c r="C1543" s="93"/>
      <c r="D1543" s="93"/>
    </row>
    <row r="1544" spans="1:4" ht="11.25">
      <c r="A1544" s="93"/>
      <c r="B1544" s="93"/>
      <c r="C1544" s="93"/>
      <c r="D1544" s="93"/>
    </row>
    <row r="1545" spans="1:4" ht="11.25">
      <c r="A1545" s="93"/>
      <c r="B1545" s="93"/>
      <c r="C1545" s="93"/>
      <c r="D1545" s="93"/>
    </row>
    <row r="1546" spans="1:4" ht="11.25">
      <c r="A1546" s="93"/>
      <c r="B1546" s="93"/>
      <c r="C1546" s="93"/>
      <c r="D1546" s="93"/>
    </row>
    <row r="1547" spans="1:4" ht="11.25">
      <c r="A1547" s="93"/>
      <c r="B1547" s="93"/>
      <c r="C1547" s="93"/>
      <c r="D1547" s="93"/>
    </row>
    <row r="1548" spans="1:4" ht="11.25">
      <c r="A1548" s="93"/>
      <c r="B1548" s="93"/>
      <c r="C1548" s="93"/>
      <c r="D1548" s="93"/>
    </row>
    <row r="1549" spans="1:4" ht="11.25">
      <c r="A1549" s="93"/>
      <c r="B1549" s="93"/>
      <c r="C1549" s="93"/>
      <c r="D1549" s="93"/>
    </row>
    <row r="1550" spans="1:4" ht="11.25">
      <c r="A1550" s="93"/>
      <c r="B1550" s="93"/>
      <c r="C1550" s="93"/>
      <c r="D1550" s="93"/>
    </row>
    <row r="1551" spans="1:4" ht="11.25">
      <c r="A1551" s="93"/>
      <c r="B1551" s="93"/>
      <c r="C1551" s="93"/>
      <c r="D1551" s="93"/>
    </row>
    <row r="1552" spans="1:4" ht="11.25">
      <c r="A1552" s="93"/>
      <c r="B1552" s="93"/>
      <c r="C1552" s="93"/>
      <c r="D1552" s="93"/>
    </row>
    <row r="1553" spans="1:4" ht="11.25">
      <c r="A1553" s="93"/>
      <c r="B1553" s="93"/>
      <c r="C1553" s="93"/>
      <c r="D1553" s="93"/>
    </row>
    <row r="1554" spans="1:4" ht="11.25">
      <c r="A1554" s="93"/>
      <c r="B1554" s="93"/>
      <c r="C1554" s="93"/>
      <c r="D1554" s="93"/>
    </row>
    <row r="1555" spans="1:4" ht="11.25">
      <c r="A1555" s="93"/>
      <c r="B1555" s="93"/>
      <c r="C1555" s="93"/>
      <c r="D1555" s="93"/>
    </row>
    <row r="1556" spans="1:4" ht="11.25">
      <c r="A1556" s="93"/>
      <c r="B1556" s="93"/>
      <c r="C1556" s="93"/>
      <c r="D1556" s="93"/>
    </row>
    <row r="1557" spans="1:4" ht="11.25">
      <c r="A1557" s="93"/>
      <c r="B1557" s="93"/>
      <c r="C1557" s="93"/>
      <c r="D1557" s="93"/>
    </row>
    <row r="1558" spans="1:4" ht="11.25">
      <c r="A1558" s="93"/>
      <c r="B1558" s="93"/>
      <c r="C1558" s="93"/>
      <c r="D1558" s="93"/>
    </row>
    <row r="1559" spans="1:4" ht="11.25">
      <c r="A1559" s="93"/>
      <c r="B1559" s="93"/>
      <c r="C1559" s="93"/>
      <c r="D1559" s="93"/>
    </row>
    <row r="1560" spans="1:4" ht="11.25">
      <c r="A1560" s="93"/>
      <c r="B1560" s="93"/>
      <c r="C1560" s="93"/>
      <c r="D1560" s="93"/>
    </row>
    <row r="1561" spans="1:4" ht="11.25">
      <c r="A1561" s="93"/>
      <c r="B1561" s="93"/>
      <c r="C1561" s="93"/>
      <c r="D1561" s="93"/>
    </row>
    <row r="1562" spans="1:4" ht="11.25">
      <c r="A1562" s="93"/>
      <c r="B1562" s="93"/>
      <c r="C1562" s="93"/>
      <c r="D1562" s="93"/>
    </row>
    <row r="1563" spans="1:4" ht="11.25">
      <c r="A1563" s="93"/>
      <c r="B1563" s="93"/>
      <c r="C1563" s="93"/>
      <c r="D1563" s="93"/>
    </row>
    <row r="1564" spans="1:4" ht="11.25">
      <c r="A1564" s="93"/>
      <c r="B1564" s="93"/>
      <c r="C1564" s="93"/>
      <c r="D1564" s="93"/>
    </row>
    <row r="1565" spans="1:4" ht="11.25">
      <c r="A1565" s="93"/>
      <c r="B1565" s="93"/>
      <c r="C1565" s="93"/>
      <c r="D1565" s="93"/>
    </row>
    <row r="1566" spans="1:4" ht="11.25">
      <c r="A1566" s="93"/>
      <c r="B1566" s="93"/>
      <c r="C1566" s="93"/>
      <c r="D1566" s="93"/>
    </row>
    <row r="1567" spans="1:4" ht="11.25">
      <c r="A1567" s="93"/>
      <c r="B1567" s="93"/>
      <c r="C1567" s="93"/>
      <c r="D1567" s="93"/>
    </row>
    <row r="1568" spans="1:4" ht="11.25">
      <c r="A1568" s="93"/>
      <c r="B1568" s="93"/>
      <c r="C1568" s="93"/>
      <c r="D1568" s="93"/>
    </row>
    <row r="1569" spans="1:4" ht="11.25">
      <c r="A1569" s="93"/>
      <c r="B1569" s="93"/>
      <c r="C1569" s="93"/>
      <c r="D1569" s="93"/>
    </row>
    <row r="1570" spans="1:4" ht="11.25">
      <c r="A1570" s="93"/>
      <c r="B1570" s="93"/>
      <c r="C1570" s="93"/>
      <c r="D1570" s="93"/>
    </row>
    <row r="1571" spans="1:4" ht="11.25">
      <c r="A1571" s="93"/>
      <c r="B1571" s="93"/>
      <c r="C1571" s="93"/>
      <c r="D1571" s="93"/>
    </row>
    <row r="1572" spans="1:4" ht="11.25">
      <c r="A1572" s="93"/>
      <c r="B1572" s="93"/>
      <c r="C1572" s="93"/>
      <c r="D1572" s="93"/>
    </row>
    <row r="1573" spans="1:4" ht="11.25">
      <c r="A1573" s="93"/>
      <c r="B1573" s="93"/>
      <c r="C1573" s="93"/>
      <c r="D1573" s="93"/>
    </row>
    <row r="1574" spans="1:4" ht="11.25">
      <c r="A1574" s="93"/>
      <c r="B1574" s="93"/>
      <c r="C1574" s="93"/>
      <c r="D1574" s="93"/>
    </row>
    <row r="1575" spans="1:4" ht="11.25">
      <c r="A1575" s="93"/>
      <c r="B1575" s="93"/>
      <c r="C1575" s="93"/>
      <c r="D1575" s="93"/>
    </row>
    <row r="1576" spans="1:4" ht="11.25">
      <c r="A1576" s="93"/>
      <c r="B1576" s="93"/>
      <c r="C1576" s="93"/>
      <c r="D1576" s="93"/>
    </row>
    <row r="1577" spans="1:4" ht="11.25">
      <c r="A1577" s="93"/>
      <c r="B1577" s="93"/>
      <c r="C1577" s="93"/>
      <c r="D1577" s="93"/>
    </row>
    <row r="1578" spans="1:4" ht="11.25">
      <c r="A1578" s="93"/>
      <c r="B1578" s="93"/>
      <c r="C1578" s="93"/>
      <c r="D1578" s="93"/>
    </row>
    <row r="1579" spans="1:4" ht="11.25">
      <c r="A1579" s="93"/>
      <c r="B1579" s="93"/>
      <c r="C1579" s="93"/>
      <c r="D1579" s="93"/>
    </row>
    <row r="1580" spans="1:4" ht="11.25">
      <c r="A1580" s="93"/>
      <c r="B1580" s="93"/>
      <c r="C1580" s="93"/>
      <c r="D1580" s="93"/>
    </row>
    <row r="1581" spans="1:4" ht="11.25">
      <c r="A1581" s="93"/>
      <c r="B1581" s="93"/>
      <c r="C1581" s="93"/>
      <c r="D1581" s="93"/>
    </row>
    <row r="1582" spans="1:4" ht="11.25">
      <c r="A1582" s="93"/>
      <c r="B1582" s="93"/>
      <c r="C1582" s="93"/>
      <c r="D1582" s="93"/>
    </row>
    <row r="1583" spans="1:4" ht="11.25">
      <c r="A1583" s="93"/>
      <c r="B1583" s="93"/>
      <c r="C1583" s="93"/>
      <c r="D1583" s="93"/>
    </row>
    <row r="1584" spans="1:4" ht="11.25">
      <c r="A1584" s="93"/>
      <c r="B1584" s="93"/>
      <c r="C1584" s="93"/>
      <c r="D1584" s="93"/>
    </row>
    <row r="1585" spans="1:4" ht="11.25">
      <c r="A1585" s="93"/>
      <c r="B1585" s="93"/>
      <c r="C1585" s="93"/>
      <c r="D1585" s="93"/>
    </row>
    <row r="1586" spans="1:4" ht="11.25">
      <c r="A1586" s="93"/>
      <c r="B1586" s="93"/>
      <c r="C1586" s="93"/>
      <c r="D1586" s="93"/>
    </row>
    <row r="1587" spans="1:4" ht="11.25">
      <c r="A1587" s="93"/>
      <c r="B1587" s="93"/>
      <c r="C1587" s="93"/>
      <c r="D1587" s="93"/>
    </row>
    <row r="1588" spans="1:4" ht="11.25">
      <c r="A1588" s="93"/>
      <c r="B1588" s="93"/>
      <c r="C1588" s="93"/>
      <c r="D1588" s="93"/>
    </row>
    <row r="1589" spans="1:4" ht="11.25">
      <c r="A1589" s="93"/>
      <c r="B1589" s="93"/>
      <c r="C1589" s="93"/>
      <c r="D1589" s="93"/>
    </row>
    <row r="1590" spans="1:4" ht="11.25">
      <c r="A1590" s="93"/>
      <c r="B1590" s="93"/>
      <c r="C1590" s="93"/>
      <c r="D1590" s="93"/>
    </row>
    <row r="1591" spans="1:4" ht="11.25">
      <c r="A1591" s="93"/>
      <c r="B1591" s="93"/>
      <c r="C1591" s="93"/>
      <c r="D1591" s="93"/>
    </row>
    <row r="1592" spans="1:4" ht="11.25">
      <c r="A1592" s="93"/>
      <c r="B1592" s="93"/>
      <c r="C1592" s="93"/>
      <c r="D1592" s="93"/>
    </row>
    <row r="1593" spans="1:4" ht="11.25">
      <c r="A1593" s="93"/>
      <c r="B1593" s="93"/>
      <c r="C1593" s="93"/>
      <c r="D1593" s="93"/>
    </row>
    <row r="1594" spans="1:4" ht="11.25">
      <c r="A1594" s="93"/>
      <c r="B1594" s="93"/>
      <c r="C1594" s="93"/>
      <c r="D1594" s="93"/>
    </row>
    <row r="1595" spans="1:4" ht="11.25">
      <c r="A1595" s="93"/>
      <c r="B1595" s="93"/>
      <c r="C1595" s="93"/>
      <c r="D1595" s="93"/>
    </row>
    <row r="1596" spans="1:4" ht="11.25">
      <c r="A1596" s="93"/>
      <c r="B1596" s="93"/>
      <c r="C1596" s="93"/>
      <c r="D1596" s="93"/>
    </row>
    <row r="1597" spans="1:4" ht="11.25">
      <c r="A1597" s="93"/>
      <c r="B1597" s="93"/>
      <c r="C1597" s="93"/>
      <c r="D1597" s="93"/>
    </row>
    <row r="1598" spans="1:4" ht="11.25">
      <c r="A1598" s="93"/>
      <c r="B1598" s="93"/>
      <c r="C1598" s="93"/>
      <c r="D1598" s="93"/>
    </row>
    <row r="1599" spans="1:4" ht="11.25">
      <c r="A1599" s="93"/>
      <c r="B1599" s="93"/>
      <c r="C1599" s="93"/>
      <c r="D1599" s="93"/>
    </row>
    <row r="1600" spans="1:4" ht="11.25">
      <c r="A1600" s="93"/>
      <c r="B1600" s="93"/>
      <c r="C1600" s="93"/>
      <c r="D1600" s="93"/>
    </row>
    <row r="1601" spans="1:4" ht="11.25">
      <c r="A1601" s="93"/>
      <c r="B1601" s="93"/>
      <c r="C1601" s="93"/>
      <c r="D1601" s="93"/>
    </row>
    <row r="1602" spans="1:4" ht="11.25">
      <c r="A1602" s="93"/>
      <c r="B1602" s="93"/>
      <c r="C1602" s="93"/>
      <c r="D1602" s="93"/>
    </row>
    <row r="1603" spans="1:4" ht="11.25">
      <c r="A1603" s="93"/>
      <c r="B1603" s="93"/>
      <c r="C1603" s="93"/>
      <c r="D1603" s="93"/>
    </row>
    <row r="1604" spans="1:4" ht="11.25">
      <c r="A1604" s="93"/>
      <c r="B1604" s="93"/>
      <c r="C1604" s="93"/>
      <c r="D1604" s="93"/>
    </row>
    <row r="1605" spans="1:4" ht="11.25">
      <c r="A1605" s="93"/>
      <c r="B1605" s="93"/>
      <c r="C1605" s="93"/>
      <c r="D1605" s="93"/>
    </row>
    <row r="1606" spans="1:4" ht="11.25">
      <c r="A1606" s="93"/>
      <c r="B1606" s="93"/>
      <c r="C1606" s="93"/>
      <c r="D1606" s="93"/>
    </row>
    <row r="1607" spans="1:4" ht="11.25">
      <c r="A1607" s="93"/>
      <c r="B1607" s="93"/>
      <c r="C1607" s="93"/>
      <c r="D1607" s="93"/>
    </row>
    <row r="1608" spans="1:4" ht="11.25">
      <c r="A1608" s="93"/>
      <c r="B1608" s="93"/>
      <c r="C1608" s="93"/>
      <c r="D1608" s="93"/>
    </row>
    <row r="1609" spans="1:4" ht="11.25">
      <c r="A1609" s="93"/>
      <c r="B1609" s="93"/>
      <c r="C1609" s="93"/>
      <c r="D1609" s="93"/>
    </row>
    <row r="1610" spans="1:4" ht="11.25">
      <c r="A1610" s="93"/>
      <c r="B1610" s="93"/>
      <c r="C1610" s="93"/>
      <c r="D1610" s="93"/>
    </row>
    <row r="1611" spans="1:4" ht="11.25">
      <c r="A1611" s="93"/>
      <c r="B1611" s="93"/>
      <c r="C1611" s="93"/>
      <c r="D1611" s="93"/>
    </row>
    <row r="1612" spans="1:4" ht="11.25">
      <c r="A1612" s="93"/>
      <c r="B1612" s="93"/>
      <c r="C1612" s="93"/>
      <c r="D1612" s="93"/>
    </row>
    <row r="1613" spans="1:4" ht="11.25">
      <c r="A1613" s="93"/>
      <c r="B1613" s="93"/>
      <c r="C1613" s="93"/>
      <c r="D1613" s="93"/>
    </row>
    <row r="1614" spans="1:4" ht="11.25">
      <c r="A1614" s="93"/>
      <c r="B1614" s="93"/>
      <c r="C1614" s="93"/>
      <c r="D1614" s="93"/>
    </row>
    <row r="1615" spans="1:4" ht="11.25">
      <c r="A1615" s="93"/>
      <c r="B1615" s="93"/>
      <c r="C1615" s="93"/>
      <c r="D1615" s="93"/>
    </row>
    <row r="1616" spans="1:4" ht="11.25">
      <c r="A1616" s="93"/>
      <c r="B1616" s="93"/>
      <c r="C1616" s="93"/>
      <c r="D1616" s="93"/>
    </row>
    <row r="1617" spans="1:4" ht="11.25">
      <c r="A1617" s="93"/>
      <c r="B1617" s="93"/>
      <c r="C1617" s="93"/>
      <c r="D1617" s="93"/>
    </row>
    <row r="1618" spans="1:4" ht="11.25">
      <c r="A1618" s="93"/>
      <c r="B1618" s="93"/>
      <c r="C1618" s="93"/>
      <c r="D1618" s="93"/>
    </row>
    <row r="1619" spans="1:4" ht="11.25">
      <c r="A1619" s="93"/>
      <c r="B1619" s="93"/>
      <c r="C1619" s="93"/>
      <c r="D1619" s="93"/>
    </row>
    <row r="1620" spans="1:4" ht="11.25">
      <c r="A1620" s="93"/>
      <c r="B1620" s="93"/>
      <c r="C1620" s="93"/>
      <c r="D1620" s="93"/>
    </row>
    <row r="1621" spans="1:4" ht="11.25">
      <c r="A1621" s="93"/>
      <c r="B1621" s="93"/>
      <c r="C1621" s="93"/>
      <c r="D1621" s="93"/>
    </row>
    <row r="1622" spans="1:4" ht="11.25">
      <c r="A1622" s="93"/>
      <c r="B1622" s="93"/>
      <c r="C1622" s="93"/>
      <c r="D1622" s="93"/>
    </row>
    <row r="1623" spans="1:4" ht="11.25">
      <c r="A1623" s="93"/>
      <c r="B1623" s="93"/>
      <c r="C1623" s="93"/>
      <c r="D1623" s="93"/>
    </row>
    <row r="1624" spans="1:4" ht="11.25">
      <c r="A1624" s="93"/>
      <c r="B1624" s="93"/>
      <c r="C1624" s="93"/>
      <c r="D1624" s="93"/>
    </row>
    <row r="1625" spans="1:4" ht="11.25">
      <c r="A1625" s="93"/>
      <c r="B1625" s="93"/>
      <c r="C1625" s="93"/>
      <c r="D1625" s="93"/>
    </row>
    <row r="1626" spans="1:4" ht="11.25">
      <c r="A1626" s="93"/>
      <c r="B1626" s="93"/>
      <c r="C1626" s="93"/>
      <c r="D1626" s="93"/>
    </row>
    <row r="1627" spans="1:4" ht="11.25">
      <c r="A1627" s="93"/>
      <c r="B1627" s="93"/>
      <c r="C1627" s="93"/>
      <c r="D1627" s="93"/>
    </row>
    <row r="1628" spans="1:4" ht="11.25">
      <c r="A1628" s="93"/>
      <c r="B1628" s="93"/>
      <c r="C1628" s="93"/>
      <c r="D1628" s="93"/>
    </row>
    <row r="1629" spans="1:4" ht="11.25">
      <c r="A1629" s="93"/>
      <c r="B1629" s="93"/>
      <c r="C1629" s="93"/>
      <c r="D1629" s="93"/>
    </row>
    <row r="1630" spans="1:4" ht="11.25">
      <c r="A1630" s="93"/>
      <c r="B1630" s="93"/>
      <c r="C1630" s="93"/>
      <c r="D1630" s="93"/>
    </row>
    <row r="1631" spans="1:4" ht="11.25">
      <c r="A1631" s="93"/>
      <c r="B1631" s="93"/>
      <c r="C1631" s="93"/>
      <c r="D1631" s="93"/>
    </row>
    <row r="1632" spans="1:4" ht="11.25">
      <c r="A1632" s="93"/>
      <c r="B1632" s="93"/>
      <c r="C1632" s="93"/>
      <c r="D1632" s="93"/>
    </row>
    <row r="1633" spans="1:4" ht="11.25">
      <c r="A1633" s="93"/>
      <c r="B1633" s="93"/>
      <c r="C1633" s="93"/>
      <c r="D1633" s="93"/>
    </row>
    <row r="1634" spans="1:4" ht="11.25">
      <c r="A1634" s="93"/>
      <c r="B1634" s="93"/>
      <c r="C1634" s="93"/>
      <c r="D1634" s="93"/>
    </row>
    <row r="1635" spans="1:4" ht="11.25">
      <c r="A1635" s="93"/>
      <c r="B1635" s="93"/>
      <c r="C1635" s="93"/>
      <c r="D1635" s="93"/>
    </row>
    <row r="1636" spans="1:4" ht="11.25">
      <c r="A1636" s="93"/>
      <c r="B1636" s="93"/>
      <c r="C1636" s="93"/>
      <c r="D1636" s="93"/>
    </row>
    <row r="1637" spans="1:4" ht="11.25">
      <c r="A1637" s="93"/>
      <c r="B1637" s="93"/>
      <c r="C1637" s="93"/>
      <c r="D1637" s="93"/>
    </row>
    <row r="1638" spans="1:4" ht="11.25">
      <c r="A1638" s="93"/>
      <c r="B1638" s="93"/>
      <c r="C1638" s="93"/>
      <c r="D1638" s="93"/>
    </row>
    <row r="1639" spans="1:4" ht="11.25">
      <c r="A1639" s="93"/>
      <c r="B1639" s="93"/>
      <c r="C1639" s="93"/>
      <c r="D1639" s="93"/>
    </row>
    <row r="1640" spans="1:4" ht="11.25">
      <c r="A1640" s="93"/>
      <c r="B1640" s="93"/>
      <c r="C1640" s="93"/>
      <c r="D1640" s="93"/>
    </row>
    <row r="1641" spans="1:4" ht="11.25">
      <c r="A1641" s="93"/>
      <c r="B1641" s="93"/>
      <c r="C1641" s="93"/>
      <c r="D1641" s="93"/>
    </row>
    <row r="1642" spans="1:4" ht="11.25">
      <c r="A1642" s="93"/>
      <c r="B1642" s="93"/>
      <c r="C1642" s="93"/>
      <c r="D1642" s="93"/>
    </row>
    <row r="1643" spans="1:4" ht="11.25">
      <c r="A1643" s="93"/>
      <c r="B1643" s="93"/>
      <c r="C1643" s="93"/>
      <c r="D1643" s="93"/>
    </row>
    <row r="1644" spans="1:4" ht="11.25">
      <c r="A1644" s="93"/>
      <c r="B1644" s="93"/>
      <c r="C1644" s="93"/>
      <c r="D1644" s="93"/>
    </row>
    <row r="1645" spans="1:4" ht="11.25">
      <c r="A1645" s="93"/>
      <c r="B1645" s="93"/>
      <c r="C1645" s="93"/>
      <c r="D1645" s="93"/>
    </row>
    <row r="1646" spans="1:4" ht="11.25">
      <c r="A1646" s="93"/>
      <c r="B1646" s="93"/>
      <c r="C1646" s="93"/>
      <c r="D1646" s="93"/>
    </row>
    <row r="1647" spans="1:4" ht="11.25">
      <c r="A1647" s="93"/>
      <c r="B1647" s="93"/>
      <c r="C1647" s="93"/>
      <c r="D1647" s="93"/>
    </row>
    <row r="1648" spans="1:4" ht="11.25">
      <c r="A1648" s="93"/>
      <c r="B1648" s="93"/>
      <c r="C1648" s="93"/>
      <c r="D1648" s="93"/>
    </row>
    <row r="1649" spans="1:4" ht="11.25">
      <c r="A1649" s="93"/>
      <c r="B1649" s="93"/>
      <c r="C1649" s="93"/>
      <c r="D1649" s="93"/>
    </row>
    <row r="1650" spans="1:4" ht="11.25">
      <c r="A1650" s="93"/>
      <c r="B1650" s="93"/>
      <c r="C1650" s="93"/>
      <c r="D1650" s="93"/>
    </row>
    <row r="1651" spans="1:4" ht="11.25">
      <c r="A1651" s="93"/>
      <c r="B1651" s="93"/>
      <c r="C1651" s="93"/>
      <c r="D1651" s="93"/>
    </row>
    <row r="1652" spans="1:4" ht="11.25">
      <c r="A1652" s="93"/>
      <c r="B1652" s="93"/>
      <c r="C1652" s="93"/>
      <c r="D1652" s="93"/>
    </row>
    <row r="1653" spans="1:4" ht="11.25">
      <c r="A1653" s="93"/>
      <c r="B1653" s="93"/>
      <c r="C1653" s="93"/>
      <c r="D1653" s="93"/>
    </row>
    <row r="1654" spans="1:4" ht="11.25">
      <c r="A1654" s="93"/>
      <c r="B1654" s="93"/>
      <c r="C1654" s="93"/>
      <c r="D1654" s="93"/>
    </row>
    <row r="1655" spans="1:4" ht="11.25">
      <c r="A1655" s="93"/>
      <c r="B1655" s="93"/>
      <c r="C1655" s="93"/>
      <c r="D1655" s="93"/>
    </row>
    <row r="1656" spans="1:4" ht="11.25">
      <c r="A1656" s="93"/>
      <c r="B1656" s="93"/>
      <c r="C1656" s="93"/>
      <c r="D1656" s="93"/>
    </row>
    <row r="1657" spans="1:4" ht="11.25">
      <c r="A1657" s="93"/>
      <c r="B1657" s="93"/>
      <c r="C1657" s="93"/>
      <c r="D1657" s="93"/>
    </row>
    <row r="1658" spans="1:4" ht="11.25">
      <c r="A1658" s="93"/>
      <c r="B1658" s="93"/>
      <c r="C1658" s="93"/>
      <c r="D1658" s="93"/>
    </row>
    <row r="1659" spans="1:4" ht="11.25">
      <c r="A1659" s="93"/>
      <c r="B1659" s="93"/>
      <c r="C1659" s="93"/>
      <c r="D1659" s="93"/>
    </row>
    <row r="1660" spans="1:4" ht="11.25">
      <c r="A1660" s="93"/>
      <c r="B1660" s="93"/>
      <c r="C1660" s="93"/>
      <c r="D1660" s="93"/>
    </row>
    <row r="1661" spans="1:4" ht="11.25">
      <c r="A1661" s="93"/>
      <c r="B1661" s="93"/>
      <c r="C1661" s="93"/>
      <c r="D1661" s="93"/>
    </row>
    <row r="1662" spans="1:4" ht="11.25">
      <c r="A1662" s="93"/>
      <c r="B1662" s="93"/>
      <c r="C1662" s="93"/>
      <c r="D1662" s="93"/>
    </row>
    <row r="1663" spans="1:4" ht="11.25">
      <c r="A1663" s="93"/>
      <c r="B1663" s="93"/>
      <c r="C1663" s="93"/>
      <c r="D1663" s="93"/>
    </row>
    <row r="1664" spans="1:4" ht="11.25">
      <c r="A1664" s="93"/>
      <c r="B1664" s="93"/>
      <c r="C1664" s="93"/>
      <c r="D1664" s="93"/>
    </row>
    <row r="1665" spans="1:4" ht="11.25">
      <c r="A1665" s="93"/>
      <c r="B1665" s="93"/>
      <c r="C1665" s="93"/>
      <c r="D1665" s="93"/>
    </row>
    <row r="1666" spans="1:4" ht="11.25">
      <c r="A1666" s="93"/>
      <c r="B1666" s="93"/>
      <c r="C1666" s="93"/>
      <c r="D1666" s="93"/>
    </row>
    <row r="1667" spans="1:4" ht="11.25">
      <c r="A1667" s="93"/>
      <c r="B1667" s="93"/>
      <c r="C1667" s="93"/>
      <c r="D1667" s="93"/>
    </row>
    <row r="1668" spans="1:4" ht="11.25">
      <c r="A1668" s="93"/>
      <c r="B1668" s="93"/>
      <c r="C1668" s="93"/>
      <c r="D1668" s="93"/>
    </row>
    <row r="1669" spans="1:4" ht="11.25">
      <c r="A1669" s="93"/>
      <c r="B1669" s="93"/>
      <c r="C1669" s="93"/>
      <c r="D1669" s="93"/>
    </row>
    <row r="1670" spans="1:4" ht="11.25">
      <c r="A1670" s="93"/>
      <c r="B1670" s="93"/>
      <c r="C1670" s="93"/>
      <c r="D1670" s="93"/>
    </row>
    <row r="1671" spans="1:4" ht="11.25">
      <c r="A1671" s="93"/>
      <c r="B1671" s="93"/>
      <c r="C1671" s="93"/>
      <c r="D1671" s="93"/>
    </row>
    <row r="1672" spans="1:4" ht="11.25">
      <c r="A1672" s="93"/>
      <c r="B1672" s="93"/>
      <c r="C1672" s="93"/>
      <c r="D1672" s="93"/>
    </row>
    <row r="1673" spans="1:4" ht="11.25">
      <c r="A1673" s="93"/>
      <c r="B1673" s="93"/>
      <c r="C1673" s="93"/>
      <c r="D1673" s="93"/>
    </row>
    <row r="1674" spans="1:4" ht="11.25">
      <c r="A1674" s="93"/>
      <c r="B1674" s="93"/>
      <c r="C1674" s="93"/>
      <c r="D1674" s="93"/>
    </row>
    <row r="1675" spans="1:4" ht="11.25">
      <c r="A1675" s="93"/>
      <c r="B1675" s="93"/>
      <c r="C1675" s="93"/>
      <c r="D1675" s="93"/>
    </row>
    <row r="1676" spans="1:4" ht="11.25">
      <c r="A1676" s="93"/>
      <c r="B1676" s="93"/>
      <c r="C1676" s="93"/>
      <c r="D1676" s="93"/>
    </row>
    <row r="1677" spans="1:4" ht="11.25">
      <c r="A1677" s="93"/>
      <c r="B1677" s="93"/>
      <c r="C1677" s="93"/>
      <c r="D1677" s="93"/>
    </row>
    <row r="1678" spans="1:4" ht="11.25">
      <c r="A1678" s="93"/>
      <c r="B1678" s="93"/>
      <c r="C1678" s="93"/>
      <c r="D1678" s="93"/>
    </row>
    <row r="1679" spans="1:4" ht="11.25">
      <c r="A1679" s="93"/>
      <c r="B1679" s="93"/>
      <c r="C1679" s="93"/>
      <c r="D1679" s="93"/>
    </row>
    <row r="1680" spans="1:4" ht="11.25">
      <c r="A1680" s="93"/>
      <c r="B1680" s="93"/>
      <c r="C1680" s="93"/>
      <c r="D1680" s="93"/>
    </row>
    <row r="1681" spans="1:4" ht="11.25">
      <c r="A1681" s="93"/>
      <c r="B1681" s="93"/>
      <c r="C1681" s="93"/>
      <c r="D1681" s="93"/>
    </row>
    <row r="1682" spans="1:4" ht="11.25">
      <c r="A1682" s="93"/>
      <c r="B1682" s="93"/>
      <c r="C1682" s="93"/>
      <c r="D1682" s="93"/>
    </row>
    <row r="1683" spans="1:4" ht="11.25">
      <c r="A1683" s="93"/>
      <c r="B1683" s="93"/>
      <c r="C1683" s="93"/>
      <c r="D1683" s="93"/>
    </row>
    <row r="1684" spans="1:4" ht="11.25">
      <c r="A1684" s="93"/>
      <c r="B1684" s="93"/>
      <c r="C1684" s="93"/>
      <c r="D1684" s="93"/>
    </row>
    <row r="1685" spans="1:4" ht="11.25">
      <c r="A1685" s="93"/>
      <c r="B1685" s="93"/>
      <c r="C1685" s="93"/>
      <c r="D1685" s="93"/>
    </row>
    <row r="1686" spans="1:4" ht="11.25">
      <c r="A1686" s="93"/>
      <c r="B1686" s="93"/>
      <c r="C1686" s="93"/>
      <c r="D1686" s="93"/>
    </row>
    <row r="1687" spans="1:4" ht="11.25">
      <c r="A1687" s="93"/>
      <c r="B1687" s="93"/>
      <c r="C1687" s="93"/>
      <c r="D1687" s="93"/>
    </row>
    <row r="1688" spans="1:4" ht="11.25">
      <c r="A1688" s="93"/>
      <c r="B1688" s="93"/>
      <c r="C1688" s="93"/>
      <c r="D1688" s="93"/>
    </row>
    <row r="1689" spans="1:4" ht="11.25">
      <c r="A1689" s="93"/>
      <c r="B1689" s="93"/>
      <c r="C1689" s="93"/>
      <c r="D1689" s="93"/>
    </row>
    <row r="1690" spans="1:4" ht="11.25">
      <c r="A1690" s="93"/>
      <c r="B1690" s="93"/>
      <c r="C1690" s="93"/>
      <c r="D1690" s="93"/>
    </row>
    <row r="1691" spans="1:4" ht="11.25">
      <c r="A1691" s="93"/>
      <c r="B1691" s="93"/>
      <c r="C1691" s="93"/>
      <c r="D1691" s="93"/>
    </row>
    <row r="1692" spans="1:4" ht="11.25">
      <c r="A1692" s="93"/>
      <c r="B1692" s="93"/>
      <c r="C1692" s="93"/>
      <c r="D1692" s="93"/>
    </row>
    <row r="1693" spans="1:4" ht="11.25">
      <c r="A1693" s="93"/>
      <c r="B1693" s="93"/>
      <c r="C1693" s="93"/>
      <c r="D1693" s="93"/>
    </row>
    <row r="1694" spans="1:4" ht="11.25">
      <c r="A1694" s="93"/>
      <c r="B1694" s="93"/>
      <c r="C1694" s="93"/>
      <c r="D1694" s="93"/>
    </row>
    <row r="1695" spans="1:4" ht="11.25">
      <c r="A1695" s="93"/>
      <c r="B1695" s="93"/>
      <c r="C1695" s="93"/>
      <c r="D1695" s="93"/>
    </row>
    <row r="1696" spans="1:4" ht="11.25">
      <c r="A1696" s="93"/>
      <c r="B1696" s="93"/>
      <c r="C1696" s="93"/>
      <c r="D1696" s="93"/>
    </row>
    <row r="1697" spans="1:4" ht="11.25">
      <c r="A1697" s="93"/>
      <c r="B1697" s="93"/>
      <c r="C1697" s="93"/>
      <c r="D1697" s="93"/>
    </row>
    <row r="1698" spans="1:4" ht="11.25">
      <c r="A1698" s="93"/>
      <c r="B1698" s="93"/>
      <c r="C1698" s="93"/>
      <c r="D1698" s="93"/>
    </row>
    <row r="1699" spans="1:4" ht="11.25">
      <c r="A1699" s="93"/>
      <c r="B1699" s="93"/>
      <c r="C1699" s="93"/>
      <c r="D1699" s="93"/>
    </row>
    <row r="1700" spans="1:4" ht="11.25">
      <c r="A1700" s="93"/>
      <c r="B1700" s="93"/>
      <c r="C1700" s="93"/>
      <c r="D1700" s="93"/>
    </row>
    <row r="1701" spans="1:4" ht="11.25">
      <c r="A1701" s="93"/>
      <c r="B1701" s="93"/>
      <c r="C1701" s="93"/>
      <c r="D1701" s="93"/>
    </row>
    <row r="1702" spans="1:4" ht="11.25">
      <c r="A1702" s="93"/>
      <c r="B1702" s="93"/>
      <c r="C1702" s="93"/>
      <c r="D1702" s="93"/>
    </row>
    <row r="1703" spans="1:4" ht="11.25">
      <c r="A1703" s="93"/>
      <c r="B1703" s="93"/>
      <c r="C1703" s="93"/>
      <c r="D1703" s="93"/>
    </row>
    <row r="1704" spans="1:4" ht="11.25">
      <c r="A1704" s="93"/>
      <c r="B1704" s="93"/>
      <c r="C1704" s="93"/>
      <c r="D1704" s="93"/>
    </row>
    <row r="1705" spans="1:4" ht="11.25">
      <c r="A1705" s="93"/>
      <c r="B1705" s="93"/>
      <c r="C1705" s="93"/>
      <c r="D1705" s="93"/>
    </row>
    <row r="1706" spans="1:4" ht="11.25">
      <c r="A1706" s="93"/>
      <c r="B1706" s="93"/>
      <c r="C1706" s="93"/>
      <c r="D1706" s="93"/>
    </row>
    <row r="1707" spans="1:4" ht="11.25">
      <c r="A1707" s="93"/>
      <c r="B1707" s="93"/>
      <c r="C1707" s="93"/>
      <c r="D1707" s="93"/>
    </row>
    <row r="1708" spans="1:4" ht="11.25">
      <c r="A1708" s="93"/>
      <c r="B1708" s="93"/>
      <c r="C1708" s="93"/>
      <c r="D1708" s="93"/>
    </row>
    <row r="1709" spans="1:4" ht="11.25">
      <c r="A1709" s="93"/>
      <c r="B1709" s="93"/>
      <c r="C1709" s="93"/>
      <c r="D1709" s="93"/>
    </row>
    <row r="1710" spans="1:4" ht="11.25">
      <c r="A1710" s="93"/>
      <c r="B1710" s="93"/>
      <c r="C1710" s="93"/>
      <c r="D1710" s="93"/>
    </row>
    <row r="1711" spans="1:4" ht="11.25">
      <c r="A1711" s="93"/>
      <c r="B1711" s="93"/>
      <c r="C1711" s="93"/>
      <c r="D1711" s="93"/>
    </row>
    <row r="1712" spans="1:4" ht="11.25">
      <c r="A1712" s="93"/>
      <c r="B1712" s="93"/>
      <c r="C1712" s="93"/>
      <c r="D1712" s="93"/>
    </row>
    <row r="1713" spans="1:4" ht="11.25">
      <c r="A1713" s="93"/>
      <c r="B1713" s="93"/>
      <c r="C1713" s="93"/>
      <c r="D1713" s="93"/>
    </row>
    <row r="1714" spans="1:4" ht="11.25">
      <c r="A1714" s="93"/>
      <c r="B1714" s="93"/>
      <c r="C1714" s="93"/>
      <c r="D1714" s="93"/>
    </row>
    <row r="1715" spans="1:4" ht="11.25">
      <c r="A1715" s="93"/>
      <c r="B1715" s="93"/>
      <c r="C1715" s="93"/>
      <c r="D1715" s="93"/>
    </row>
    <row r="1716" spans="1:4" ht="11.25">
      <c r="A1716" s="93"/>
      <c r="B1716" s="93"/>
      <c r="C1716" s="93"/>
      <c r="D1716" s="93"/>
    </row>
    <row r="1717" spans="1:4" ht="11.25">
      <c r="A1717" s="93"/>
      <c r="B1717" s="93"/>
      <c r="C1717" s="93"/>
      <c r="D1717" s="93"/>
    </row>
    <row r="1718" spans="1:4" ht="11.25">
      <c r="A1718" s="93"/>
      <c r="B1718" s="93"/>
      <c r="C1718" s="93"/>
      <c r="D1718" s="93"/>
    </row>
    <row r="1719" spans="1:4" ht="11.25">
      <c r="A1719" s="93"/>
      <c r="B1719" s="93"/>
      <c r="C1719" s="93"/>
      <c r="D1719" s="93"/>
    </row>
    <row r="1720" spans="1:4" ht="11.25">
      <c r="A1720" s="93"/>
      <c r="B1720" s="93"/>
      <c r="C1720" s="93"/>
      <c r="D1720" s="93"/>
    </row>
    <row r="1721" spans="1:4" ht="11.25">
      <c r="A1721" s="93"/>
      <c r="B1721" s="93"/>
      <c r="C1721" s="93"/>
      <c r="D1721" s="93"/>
    </row>
    <row r="1722" spans="1:4" ht="11.25">
      <c r="A1722" s="93"/>
      <c r="B1722" s="93"/>
      <c r="C1722" s="93"/>
      <c r="D1722" s="93"/>
    </row>
    <row r="1723" spans="1:4" ht="11.25">
      <c r="A1723" s="93"/>
      <c r="B1723" s="93"/>
      <c r="C1723" s="93"/>
      <c r="D1723" s="93"/>
    </row>
    <row r="1724" spans="1:4" ht="11.25">
      <c r="A1724" s="93"/>
      <c r="B1724" s="93"/>
      <c r="C1724" s="93"/>
      <c r="D1724" s="93"/>
    </row>
    <row r="1725" spans="1:4" ht="11.25">
      <c r="A1725" s="93"/>
      <c r="B1725" s="93"/>
      <c r="C1725" s="93"/>
      <c r="D1725" s="93"/>
    </row>
    <row r="1726" spans="1:4" ht="11.25">
      <c r="A1726" s="93"/>
      <c r="B1726" s="93"/>
      <c r="C1726" s="93"/>
      <c r="D1726" s="93"/>
    </row>
    <row r="1727" spans="1:4" ht="11.25">
      <c r="A1727" s="93"/>
      <c r="B1727" s="93"/>
      <c r="C1727" s="93"/>
      <c r="D1727" s="93"/>
    </row>
    <row r="1728" spans="1:4" ht="11.25">
      <c r="A1728" s="93"/>
      <c r="B1728" s="93"/>
      <c r="C1728" s="93"/>
      <c r="D1728" s="93"/>
    </row>
    <row r="1729" spans="1:4" ht="11.25">
      <c r="A1729" s="93"/>
      <c r="B1729" s="93"/>
      <c r="C1729" s="93"/>
      <c r="D1729" s="93"/>
    </row>
    <row r="1730" spans="1:4" ht="11.25">
      <c r="A1730" s="93"/>
      <c r="B1730" s="93"/>
      <c r="C1730" s="93"/>
      <c r="D1730" s="93"/>
    </row>
    <row r="1731" spans="1:4" ht="11.25">
      <c r="A1731" s="93"/>
      <c r="B1731" s="93"/>
      <c r="C1731" s="93"/>
      <c r="D1731" s="93"/>
    </row>
    <row r="1732" spans="1:4" ht="11.25">
      <c r="A1732" s="93"/>
      <c r="B1732" s="93"/>
      <c r="C1732" s="93"/>
      <c r="D1732" s="93"/>
    </row>
    <row r="1733" spans="1:4" ht="11.25">
      <c r="A1733" s="93"/>
      <c r="B1733" s="93"/>
      <c r="C1733" s="93"/>
      <c r="D1733" s="93"/>
    </row>
    <row r="1734" spans="1:4" ht="11.25">
      <c r="A1734" s="93"/>
      <c r="B1734" s="93"/>
      <c r="C1734" s="93"/>
      <c r="D1734" s="93"/>
    </row>
    <row r="1735" spans="1:4" ht="11.25">
      <c r="A1735" s="93"/>
      <c r="B1735" s="93"/>
      <c r="C1735" s="93"/>
      <c r="D1735" s="93"/>
    </row>
    <row r="1736" spans="1:4" ht="11.25">
      <c r="A1736" s="93"/>
      <c r="B1736" s="93"/>
      <c r="C1736" s="93"/>
      <c r="D1736" s="93"/>
    </row>
    <row r="1737" spans="1:4" ht="11.25">
      <c r="A1737" s="93"/>
      <c r="B1737" s="93"/>
      <c r="C1737" s="93"/>
      <c r="D1737" s="93"/>
    </row>
    <row r="1738" spans="1:4" ht="11.25">
      <c r="A1738" s="93"/>
      <c r="B1738" s="93"/>
      <c r="C1738" s="93"/>
      <c r="D1738" s="93"/>
    </row>
    <row r="1739" spans="1:4" ht="11.25">
      <c r="A1739" s="93"/>
      <c r="B1739" s="93"/>
      <c r="C1739" s="93"/>
      <c r="D1739" s="93"/>
    </row>
    <row r="1740" spans="1:4" ht="11.25">
      <c r="A1740" s="93"/>
      <c r="B1740" s="93"/>
      <c r="C1740" s="93"/>
      <c r="D1740" s="93"/>
    </row>
    <row r="1741" spans="1:4" ht="11.25">
      <c r="A1741" s="93"/>
      <c r="B1741" s="93"/>
      <c r="C1741" s="93"/>
      <c r="D1741" s="93"/>
    </row>
    <row r="1742" spans="1:4" ht="11.25">
      <c r="A1742" s="93"/>
      <c r="B1742" s="93"/>
      <c r="C1742" s="93"/>
      <c r="D1742" s="93"/>
    </row>
    <row r="1743" spans="1:4" ht="11.25">
      <c r="A1743" s="93"/>
      <c r="B1743" s="93"/>
      <c r="C1743" s="93"/>
      <c r="D1743" s="93"/>
    </row>
    <row r="1744" spans="1:4" ht="11.25">
      <c r="A1744" s="93"/>
      <c r="B1744" s="93"/>
      <c r="C1744" s="93"/>
      <c r="D1744" s="93"/>
    </row>
    <row r="1745" spans="1:4" ht="11.25">
      <c r="A1745" s="93"/>
      <c r="B1745" s="93"/>
      <c r="C1745" s="93"/>
      <c r="D1745" s="93"/>
    </row>
    <row r="1746" spans="1:4" ht="11.25">
      <c r="A1746" s="93"/>
      <c r="B1746" s="93"/>
      <c r="C1746" s="93"/>
      <c r="D1746" s="93"/>
    </row>
    <row r="1747" spans="1:4" ht="11.25">
      <c r="A1747" s="93"/>
      <c r="B1747" s="93"/>
      <c r="C1747" s="93"/>
      <c r="D1747" s="93"/>
    </row>
    <row r="1748" spans="1:4" ht="11.25">
      <c r="A1748" s="93"/>
      <c r="B1748" s="93"/>
      <c r="C1748" s="93"/>
      <c r="D1748" s="93"/>
    </row>
    <row r="1749" spans="1:4" ht="11.25">
      <c r="A1749" s="93"/>
      <c r="B1749" s="93"/>
      <c r="C1749" s="93"/>
      <c r="D1749" s="93"/>
    </row>
    <row r="1750" spans="1:4" ht="11.25">
      <c r="A1750" s="93"/>
      <c r="B1750" s="93"/>
      <c r="C1750" s="93"/>
      <c r="D1750" s="93"/>
    </row>
    <row r="1751" spans="1:4" ht="11.25">
      <c r="A1751" s="93"/>
      <c r="B1751" s="93"/>
      <c r="C1751" s="93"/>
      <c r="D1751" s="93"/>
    </row>
    <row r="1752" spans="1:4" ht="11.25">
      <c r="A1752" s="93"/>
      <c r="B1752" s="93"/>
      <c r="C1752" s="93"/>
      <c r="D1752" s="93"/>
    </row>
    <row r="1753" spans="1:4" ht="11.25">
      <c r="A1753" s="93"/>
      <c r="B1753" s="93"/>
      <c r="C1753" s="93"/>
      <c r="D1753" s="93"/>
    </row>
    <row r="1754" spans="1:4" ht="11.25">
      <c r="A1754" s="93"/>
      <c r="B1754" s="93"/>
      <c r="C1754" s="93"/>
      <c r="D1754" s="93"/>
    </row>
    <row r="1755" spans="1:4" ht="11.25">
      <c r="A1755" s="93"/>
      <c r="B1755" s="93"/>
      <c r="C1755" s="93"/>
      <c r="D1755" s="93"/>
    </row>
    <row r="1756" spans="1:4" ht="11.25">
      <c r="A1756" s="93"/>
      <c r="B1756" s="93"/>
      <c r="C1756" s="93"/>
      <c r="D1756" s="93"/>
    </row>
    <row r="1757" spans="1:4" ht="11.25">
      <c r="A1757" s="93"/>
      <c r="B1757" s="93"/>
      <c r="C1757" s="93"/>
      <c r="D1757" s="93"/>
    </row>
    <row r="1758" spans="1:4" ht="11.25">
      <c r="A1758" s="93"/>
      <c r="B1758" s="93"/>
      <c r="C1758" s="93"/>
      <c r="D1758" s="93"/>
    </row>
    <row r="1759" spans="1:4" ht="11.25">
      <c r="A1759" s="93"/>
      <c r="B1759" s="93"/>
      <c r="C1759" s="93"/>
      <c r="D1759" s="93"/>
    </row>
    <row r="1760" spans="1:4" ht="11.25">
      <c r="A1760" s="93"/>
      <c r="B1760" s="93"/>
      <c r="C1760" s="93"/>
      <c r="D1760" s="93"/>
    </row>
    <row r="1761" spans="1:4" ht="11.25">
      <c r="A1761" s="93"/>
      <c r="B1761" s="93"/>
      <c r="C1761" s="93"/>
      <c r="D1761" s="93"/>
    </row>
    <row r="1762" spans="1:4" ht="11.25">
      <c r="A1762" s="93"/>
      <c r="B1762" s="93"/>
      <c r="C1762" s="93"/>
      <c r="D1762" s="93"/>
    </row>
    <row r="1763" spans="1:4" ht="11.25">
      <c r="A1763" s="93"/>
      <c r="B1763" s="93"/>
      <c r="C1763" s="93"/>
      <c r="D1763" s="93"/>
    </row>
    <row r="1764" spans="1:4" ht="11.25">
      <c r="A1764" s="93"/>
      <c r="B1764" s="93"/>
      <c r="C1764" s="93"/>
      <c r="D1764" s="93"/>
    </row>
    <row r="1765" spans="1:4" ht="11.25">
      <c r="A1765" s="93"/>
      <c r="B1765" s="93"/>
      <c r="C1765" s="93"/>
      <c r="D1765" s="93"/>
    </row>
    <row r="1766" spans="1:4" ht="11.25">
      <c r="A1766" s="93"/>
      <c r="B1766" s="93"/>
      <c r="C1766" s="93"/>
      <c r="D1766" s="93"/>
    </row>
    <row r="1767" spans="1:4" ht="11.25">
      <c r="A1767" s="93"/>
      <c r="B1767" s="93"/>
      <c r="C1767" s="93"/>
      <c r="D1767" s="93"/>
    </row>
    <row r="1768" spans="1:4" ht="11.25">
      <c r="A1768" s="93"/>
      <c r="B1768" s="93"/>
      <c r="C1768" s="93"/>
      <c r="D1768" s="93"/>
    </row>
    <row r="1769" spans="1:4" ht="11.25">
      <c r="A1769" s="93"/>
      <c r="B1769" s="93"/>
      <c r="C1769" s="93"/>
      <c r="D1769" s="93"/>
    </row>
    <row r="1770" spans="1:4" ht="11.25">
      <c r="A1770" s="93"/>
      <c r="B1770" s="93"/>
      <c r="C1770" s="93"/>
      <c r="D1770" s="93"/>
    </row>
    <row r="1771" spans="1:4" ht="11.25">
      <c r="A1771" s="93"/>
      <c r="B1771" s="93"/>
      <c r="C1771" s="93"/>
      <c r="D1771" s="93"/>
    </row>
    <row r="1772" spans="1:4" ht="11.25">
      <c r="A1772" s="93"/>
      <c r="B1772" s="93"/>
      <c r="C1772" s="93"/>
      <c r="D1772" s="93"/>
    </row>
    <row r="1773" spans="1:4" ht="11.25">
      <c r="A1773" s="93"/>
      <c r="B1773" s="93"/>
      <c r="C1773" s="93"/>
      <c r="D1773" s="93"/>
    </row>
    <row r="1774" spans="1:4" ht="11.25">
      <c r="A1774" s="93"/>
      <c r="B1774" s="93"/>
      <c r="C1774" s="93"/>
      <c r="D1774" s="93"/>
    </row>
    <row r="1775" spans="1:4" ht="11.25">
      <c r="A1775" s="93"/>
      <c r="B1775" s="93"/>
      <c r="C1775" s="93"/>
      <c r="D1775" s="93"/>
    </row>
    <row r="1776" spans="1:4" ht="11.25">
      <c r="A1776" s="93"/>
      <c r="B1776" s="93"/>
      <c r="C1776" s="93"/>
      <c r="D1776" s="93"/>
    </row>
    <row r="1777" spans="1:4" ht="11.25">
      <c r="A1777" s="93"/>
      <c r="B1777" s="93"/>
      <c r="C1777" s="93"/>
      <c r="D1777" s="93"/>
    </row>
    <row r="1778" spans="1:4" ht="11.25">
      <c r="A1778" s="93"/>
      <c r="B1778" s="93"/>
      <c r="C1778" s="93"/>
      <c r="D1778" s="93"/>
    </row>
    <row r="1779" spans="1:4" ht="11.25">
      <c r="A1779" s="93"/>
      <c r="B1779" s="93"/>
      <c r="C1779" s="93"/>
      <c r="D1779" s="93"/>
    </row>
    <row r="1780" spans="1:4" ht="11.25">
      <c r="A1780" s="93"/>
      <c r="B1780" s="93"/>
      <c r="C1780" s="93"/>
      <c r="D1780" s="93"/>
    </row>
    <row r="1781" spans="1:4" ht="11.25">
      <c r="A1781" s="93"/>
      <c r="B1781" s="93"/>
      <c r="C1781" s="93"/>
      <c r="D1781" s="93"/>
    </row>
    <row r="1782" spans="1:4" ht="11.25">
      <c r="A1782" s="93"/>
      <c r="B1782" s="93"/>
      <c r="C1782" s="93"/>
      <c r="D1782" s="93"/>
    </row>
    <row r="1783" spans="1:4" ht="11.25">
      <c r="A1783" s="93"/>
      <c r="B1783" s="93"/>
      <c r="C1783" s="93"/>
      <c r="D1783" s="93"/>
    </row>
    <row r="1784" spans="1:4" ht="11.25">
      <c r="A1784" s="93"/>
      <c r="B1784" s="93"/>
      <c r="C1784" s="93"/>
      <c r="D1784" s="93"/>
    </row>
    <row r="1785" spans="1:4" ht="11.25">
      <c r="A1785" s="93"/>
      <c r="B1785" s="93"/>
      <c r="C1785" s="93"/>
      <c r="D1785" s="93"/>
    </row>
    <row r="1786" spans="1:4" ht="11.25">
      <c r="A1786" s="93"/>
      <c r="B1786" s="93"/>
      <c r="C1786" s="93"/>
      <c r="D1786" s="93"/>
    </row>
    <row r="1787" spans="1:4" ht="11.25">
      <c r="A1787" s="93"/>
      <c r="B1787" s="93"/>
      <c r="C1787" s="93"/>
      <c r="D1787" s="93"/>
    </row>
    <row r="1788" spans="1:4" ht="11.25">
      <c r="A1788" s="93"/>
      <c r="B1788" s="93"/>
      <c r="C1788" s="93"/>
      <c r="D1788" s="93"/>
    </row>
    <row r="1789" spans="1:4" ht="11.25">
      <c r="A1789" s="93"/>
      <c r="B1789" s="93"/>
      <c r="C1789" s="93"/>
      <c r="D1789" s="93"/>
    </row>
    <row r="1790" spans="1:4" ht="11.25">
      <c r="A1790" s="93"/>
      <c r="B1790" s="93"/>
      <c r="C1790" s="93"/>
      <c r="D1790" s="93"/>
    </row>
    <row r="1791" spans="1:4" ht="11.25">
      <c r="A1791" s="93"/>
      <c r="B1791" s="93"/>
      <c r="C1791" s="93"/>
      <c r="D1791" s="93"/>
    </row>
    <row r="1792" spans="1:4" ht="11.25">
      <c r="A1792" s="93"/>
      <c r="B1792" s="93"/>
      <c r="C1792" s="93"/>
      <c r="D1792" s="93"/>
    </row>
    <row r="1793" spans="1:4" ht="11.25">
      <c r="A1793" s="93"/>
      <c r="B1793" s="93"/>
      <c r="C1793" s="93"/>
      <c r="D1793" s="93"/>
    </row>
    <row r="1794" spans="1:4" ht="11.25">
      <c r="A1794" s="93"/>
      <c r="B1794" s="93"/>
      <c r="C1794" s="93"/>
      <c r="D1794" s="93"/>
    </row>
    <row r="1795" spans="1:4" ht="11.25">
      <c r="A1795" s="93"/>
      <c r="B1795" s="93"/>
      <c r="C1795" s="93"/>
      <c r="D1795" s="93"/>
    </row>
    <row r="1796" spans="1:4" ht="11.25">
      <c r="A1796" s="93"/>
      <c r="B1796" s="93"/>
      <c r="C1796" s="93"/>
      <c r="D1796" s="93"/>
    </row>
    <row r="1797" spans="1:4" ht="11.25">
      <c r="A1797" s="93"/>
      <c r="B1797" s="93"/>
      <c r="C1797" s="93"/>
      <c r="D1797" s="93"/>
    </row>
    <row r="1798" spans="1:4" ht="11.25">
      <c r="A1798" s="93"/>
      <c r="B1798" s="93"/>
      <c r="C1798" s="93"/>
      <c r="D1798" s="93"/>
    </row>
    <row r="1799" spans="1:4" ht="11.25">
      <c r="A1799" s="93"/>
      <c r="B1799" s="93"/>
      <c r="C1799" s="93"/>
      <c r="D1799" s="93"/>
    </row>
    <row r="1800" spans="1:4" ht="11.25">
      <c r="A1800" s="93"/>
      <c r="B1800" s="93"/>
      <c r="C1800" s="93"/>
      <c r="D1800" s="93"/>
    </row>
    <row r="1801" spans="1:4" ht="11.25">
      <c r="A1801" s="93"/>
      <c r="B1801" s="93"/>
      <c r="C1801" s="93"/>
      <c r="D1801" s="93"/>
    </row>
    <row r="1802" spans="1:4" ht="11.25">
      <c r="A1802" s="93"/>
      <c r="B1802" s="93"/>
      <c r="C1802" s="93"/>
      <c r="D1802" s="93"/>
    </row>
    <row r="1803" spans="1:4" ht="11.25">
      <c r="A1803" s="93"/>
      <c r="B1803" s="93"/>
      <c r="C1803" s="93"/>
      <c r="D1803" s="93"/>
    </row>
    <row r="1804" spans="1:4" ht="11.25">
      <c r="A1804" s="93"/>
      <c r="B1804" s="93"/>
      <c r="C1804" s="93"/>
      <c r="D1804" s="93"/>
    </row>
    <row r="1805" spans="1:4" ht="11.25">
      <c r="A1805" s="93"/>
      <c r="B1805" s="93"/>
      <c r="C1805" s="93"/>
      <c r="D1805" s="93"/>
    </row>
    <row r="1806" spans="1:4" ht="11.25">
      <c r="A1806" s="93"/>
      <c r="B1806" s="93"/>
      <c r="C1806" s="93"/>
      <c r="D1806" s="93"/>
    </row>
    <row r="1807" spans="1:4" ht="11.25">
      <c r="A1807" s="93"/>
      <c r="B1807" s="93"/>
      <c r="C1807" s="93"/>
      <c r="D1807" s="93"/>
    </row>
    <row r="1808" spans="1:4" ht="11.25">
      <c r="A1808" s="93"/>
      <c r="B1808" s="93"/>
      <c r="C1808" s="93"/>
      <c r="D1808" s="93"/>
    </row>
    <row r="1809" spans="1:4" ht="11.25">
      <c r="A1809" s="93"/>
      <c r="B1809" s="93"/>
      <c r="C1809" s="93"/>
      <c r="D1809" s="93"/>
    </row>
    <row r="1810" spans="1:4" ht="11.25">
      <c r="A1810" s="93"/>
      <c r="B1810" s="93"/>
      <c r="C1810" s="93"/>
      <c r="D1810" s="93"/>
    </row>
    <row r="1811" spans="1:4" ht="11.25">
      <c r="A1811" s="93"/>
      <c r="B1811" s="93"/>
      <c r="C1811" s="93"/>
      <c r="D1811" s="93"/>
    </row>
    <row r="1812" spans="1:4" ht="11.25">
      <c r="A1812" s="93"/>
      <c r="B1812" s="93"/>
      <c r="C1812" s="93"/>
      <c r="D1812" s="93"/>
    </row>
    <row r="1813" spans="1:4" ht="11.25">
      <c r="A1813" s="93"/>
      <c r="B1813" s="93"/>
      <c r="C1813" s="93"/>
      <c r="D1813" s="93"/>
    </row>
    <row r="1814" spans="1:4" ht="11.25">
      <c r="A1814" s="93"/>
      <c r="B1814" s="93"/>
      <c r="C1814" s="93"/>
      <c r="D1814" s="93"/>
    </row>
    <row r="1815" spans="1:4" ht="11.25">
      <c r="A1815" s="93"/>
      <c r="B1815" s="93"/>
      <c r="C1815" s="93"/>
      <c r="D1815" s="93"/>
    </row>
    <row r="1816" spans="1:4" ht="11.25">
      <c r="A1816" s="93"/>
      <c r="B1816" s="93"/>
      <c r="C1816" s="93"/>
      <c r="D1816" s="93"/>
    </row>
    <row r="1817" spans="1:4" ht="11.25">
      <c r="A1817" s="93"/>
      <c r="B1817" s="93"/>
      <c r="C1817" s="93"/>
      <c r="D1817" s="93"/>
    </row>
    <row r="1818" spans="1:4" ht="11.25">
      <c r="A1818" s="93"/>
      <c r="B1818" s="93"/>
      <c r="C1818" s="93"/>
      <c r="D1818" s="93"/>
    </row>
    <row r="1819" spans="1:4" ht="11.25">
      <c r="A1819" s="93"/>
      <c r="B1819" s="93"/>
      <c r="C1819" s="93"/>
      <c r="D1819" s="93"/>
    </row>
    <row r="1820" spans="1:4" ht="11.25">
      <c r="A1820" s="93"/>
      <c r="B1820" s="93"/>
      <c r="C1820" s="93"/>
      <c r="D1820" s="93"/>
    </row>
    <row r="1821" spans="1:4" ht="11.25">
      <c r="A1821" s="93"/>
      <c r="B1821" s="93"/>
      <c r="C1821" s="93"/>
      <c r="D1821" s="93"/>
    </row>
    <row r="1822" spans="1:4" ht="11.25">
      <c r="A1822" s="93"/>
      <c r="B1822" s="93"/>
      <c r="C1822" s="93"/>
      <c r="D1822" s="93"/>
    </row>
    <row r="1823" spans="1:4" ht="11.25">
      <c r="A1823" s="93"/>
      <c r="B1823" s="93"/>
      <c r="C1823" s="93"/>
      <c r="D1823" s="93"/>
    </row>
    <row r="1824" spans="1:4" ht="11.25">
      <c r="A1824" s="93"/>
      <c r="B1824" s="93"/>
      <c r="C1824" s="93"/>
      <c r="D1824" s="93"/>
    </row>
    <row r="1825" spans="1:4" ht="11.25">
      <c r="A1825" s="93"/>
      <c r="B1825" s="93"/>
      <c r="C1825" s="93"/>
      <c r="D1825" s="93"/>
    </row>
    <row r="1826" spans="1:4" ht="11.25">
      <c r="A1826" s="93"/>
      <c r="B1826" s="93"/>
      <c r="C1826" s="93"/>
      <c r="D1826" s="93"/>
    </row>
    <row r="1827" spans="1:4" ht="11.25">
      <c r="A1827" s="93"/>
      <c r="B1827" s="93"/>
      <c r="C1827" s="93"/>
      <c r="D1827" s="93"/>
    </row>
    <row r="1828" spans="1:4" ht="11.25">
      <c r="A1828" s="93"/>
      <c r="B1828" s="93"/>
      <c r="C1828" s="93"/>
      <c r="D1828" s="93"/>
    </row>
    <row r="1829" spans="1:4" ht="11.25">
      <c r="A1829" s="93"/>
      <c r="B1829" s="93"/>
      <c r="C1829" s="93"/>
      <c r="D1829" s="93"/>
    </row>
    <row r="1830" spans="1:4" ht="11.25">
      <c r="A1830" s="93"/>
      <c r="B1830" s="93"/>
      <c r="C1830" s="93"/>
      <c r="D1830" s="93"/>
    </row>
    <row r="1831" spans="1:4" ht="11.25">
      <c r="A1831" s="93"/>
      <c r="B1831" s="93"/>
      <c r="C1831" s="93"/>
      <c r="D1831" s="93"/>
    </row>
    <row r="1832" spans="1:4" ht="11.25">
      <c r="A1832" s="93"/>
      <c r="B1832" s="93"/>
      <c r="C1832" s="93"/>
      <c r="D1832" s="93"/>
    </row>
    <row r="1833" spans="1:4" ht="11.25">
      <c r="A1833" s="93"/>
      <c r="B1833" s="93"/>
      <c r="C1833" s="93"/>
      <c r="D1833" s="93"/>
    </row>
    <row r="1834" spans="1:4" ht="11.25">
      <c r="A1834" s="93"/>
      <c r="B1834" s="93"/>
      <c r="C1834" s="93"/>
      <c r="D1834" s="93"/>
    </row>
    <row r="1835" spans="1:4" ht="11.25">
      <c r="A1835" s="93"/>
      <c r="B1835" s="93"/>
      <c r="C1835" s="93"/>
      <c r="D1835" s="93"/>
    </row>
    <row r="1836" spans="1:4" ht="11.25">
      <c r="A1836" s="93"/>
      <c r="B1836" s="93"/>
      <c r="C1836" s="93"/>
      <c r="D1836" s="93"/>
    </row>
    <row r="1837" spans="1:4" ht="11.25">
      <c r="A1837" s="93"/>
      <c r="B1837" s="93"/>
      <c r="C1837" s="93"/>
      <c r="D1837" s="93"/>
    </row>
    <row r="1838" spans="1:4" ht="11.25">
      <c r="A1838" s="93"/>
      <c r="B1838" s="93"/>
      <c r="C1838" s="93"/>
      <c r="D1838" s="93"/>
    </row>
    <row r="1839" spans="1:4" ht="11.25">
      <c r="A1839" s="93"/>
      <c r="B1839" s="93"/>
      <c r="C1839" s="93"/>
      <c r="D1839" s="93"/>
    </row>
    <row r="1840" spans="1:4" ht="11.25">
      <c r="A1840" s="93"/>
      <c r="B1840" s="93"/>
      <c r="C1840" s="93"/>
      <c r="D1840" s="93"/>
    </row>
    <row r="1841" spans="1:4" ht="11.25">
      <c r="A1841" s="93"/>
      <c r="B1841" s="93"/>
      <c r="C1841" s="93"/>
      <c r="D1841" s="93"/>
    </row>
    <row r="1842" spans="1:4" ht="11.25">
      <c r="A1842" s="93"/>
      <c r="B1842" s="93"/>
      <c r="C1842" s="93"/>
      <c r="D1842" s="93"/>
    </row>
    <row r="1843" spans="1:4" ht="11.25">
      <c r="A1843" s="93"/>
      <c r="B1843" s="93"/>
      <c r="C1843" s="93"/>
      <c r="D1843" s="93"/>
    </row>
    <row r="1844" spans="1:4" ht="11.25">
      <c r="A1844" s="93"/>
      <c r="B1844" s="93"/>
      <c r="C1844" s="93"/>
      <c r="D1844" s="93"/>
    </row>
    <row r="1845" spans="1:4" ht="11.25">
      <c r="A1845" s="93"/>
      <c r="B1845" s="93"/>
      <c r="C1845" s="93"/>
      <c r="D1845" s="93"/>
    </row>
    <row r="1846" spans="1:4" ht="11.25">
      <c r="A1846" s="93"/>
      <c r="B1846" s="93"/>
      <c r="C1846" s="93"/>
      <c r="D1846" s="93"/>
    </row>
    <row r="1847" spans="1:4" ht="11.25">
      <c r="A1847" s="93"/>
      <c r="B1847" s="93"/>
      <c r="C1847" s="93"/>
      <c r="D1847" s="93"/>
    </row>
    <row r="1848" spans="1:4" ht="11.25">
      <c r="A1848" s="93"/>
      <c r="B1848" s="93"/>
      <c r="C1848" s="93"/>
      <c r="D1848" s="93"/>
    </row>
    <row r="1849" spans="1:4" ht="11.25">
      <c r="A1849" s="93"/>
      <c r="B1849" s="93"/>
      <c r="C1849" s="93"/>
      <c r="D1849" s="93"/>
    </row>
    <row r="1850" spans="1:4" ht="11.25">
      <c r="A1850" s="93"/>
      <c r="B1850" s="93"/>
      <c r="C1850" s="93"/>
      <c r="D1850" s="93"/>
    </row>
    <row r="1851" spans="1:4" ht="11.25">
      <c r="A1851" s="93"/>
      <c r="B1851" s="93"/>
      <c r="C1851" s="93"/>
      <c r="D1851" s="93"/>
    </row>
    <row r="1852" spans="1:4" ht="11.25">
      <c r="A1852" s="93"/>
      <c r="B1852" s="93"/>
      <c r="C1852" s="93"/>
      <c r="D1852" s="93"/>
    </row>
    <row r="1853" spans="1:4" ht="11.25">
      <c r="A1853" s="93"/>
      <c r="B1853" s="93"/>
      <c r="C1853" s="93"/>
      <c r="D1853" s="93"/>
    </row>
    <row r="1854" spans="1:4" ht="11.25">
      <c r="A1854" s="93"/>
      <c r="B1854" s="93"/>
      <c r="C1854" s="93"/>
      <c r="D1854" s="93"/>
    </row>
    <row r="1855" spans="1:4" ht="11.25">
      <c r="A1855" s="93"/>
      <c r="B1855" s="93"/>
      <c r="C1855" s="93"/>
      <c r="D1855" s="93"/>
    </row>
    <row r="1856" spans="1:4" ht="11.25">
      <c r="A1856" s="93"/>
      <c r="B1856" s="93"/>
      <c r="C1856" s="93"/>
      <c r="D1856" s="93"/>
    </row>
    <row r="1857" spans="1:4" ht="11.25">
      <c r="A1857" s="93"/>
      <c r="B1857" s="93"/>
      <c r="C1857" s="93"/>
      <c r="D1857" s="93"/>
    </row>
    <row r="1858" spans="1:4" ht="11.25">
      <c r="A1858" s="93"/>
      <c r="B1858" s="93"/>
      <c r="C1858" s="93"/>
      <c r="D1858" s="93"/>
    </row>
    <row r="1859" spans="1:4" ht="11.25">
      <c r="A1859" s="93"/>
      <c r="B1859" s="93"/>
      <c r="C1859" s="93"/>
      <c r="D1859" s="93"/>
    </row>
    <row r="1860" spans="1:4" ht="11.25">
      <c r="A1860" s="93"/>
      <c r="B1860" s="93"/>
      <c r="C1860" s="93"/>
      <c r="D1860" s="93"/>
    </row>
    <row r="1861" spans="1:4" ht="11.25">
      <c r="A1861" s="93"/>
      <c r="B1861" s="93"/>
      <c r="C1861" s="93"/>
      <c r="D1861" s="93"/>
    </row>
    <row r="1862" spans="1:4" ht="11.25">
      <c r="A1862" s="93"/>
      <c r="B1862" s="93"/>
      <c r="C1862" s="93"/>
      <c r="D1862" s="93"/>
    </row>
    <row r="1863" spans="1:4" ht="11.25">
      <c r="A1863" s="93"/>
      <c r="B1863" s="93"/>
      <c r="C1863" s="93"/>
      <c r="D1863" s="93"/>
    </row>
    <row r="1864" spans="1:4" ht="11.25">
      <c r="A1864" s="93"/>
      <c r="B1864" s="93"/>
      <c r="C1864" s="93"/>
      <c r="D1864" s="93"/>
    </row>
    <row r="1865" spans="1:4" ht="11.25">
      <c r="A1865" s="93"/>
      <c r="B1865" s="93"/>
      <c r="C1865" s="93"/>
      <c r="D1865" s="93"/>
    </row>
    <row r="1866" spans="1:4" ht="11.25">
      <c r="A1866" s="93"/>
      <c r="B1866" s="93"/>
      <c r="C1866" s="93"/>
      <c r="D1866" s="93"/>
    </row>
    <row r="1867" spans="1:4" ht="11.25">
      <c r="A1867" s="93"/>
      <c r="B1867" s="93"/>
      <c r="C1867" s="93"/>
      <c r="D1867" s="93"/>
    </row>
    <row r="1868" spans="1:4" ht="11.25">
      <c r="A1868" s="93"/>
      <c r="B1868" s="93"/>
      <c r="C1868" s="93"/>
      <c r="D1868" s="93"/>
    </row>
    <row r="1869" spans="1:4" ht="11.25">
      <c r="A1869" s="93"/>
      <c r="B1869" s="93"/>
      <c r="C1869" s="93"/>
      <c r="D1869" s="93"/>
    </row>
    <row r="1870" spans="1:4" ht="11.25">
      <c r="A1870" s="93"/>
      <c r="B1870" s="93"/>
      <c r="C1870" s="93"/>
      <c r="D1870" s="93"/>
    </row>
    <row r="1871" spans="1:4" ht="11.25">
      <c r="A1871" s="93"/>
      <c r="B1871" s="93"/>
      <c r="C1871" s="93"/>
      <c r="D1871" s="93"/>
    </row>
    <row r="1872" spans="1:4" ht="11.25">
      <c r="A1872" s="93"/>
      <c r="B1872" s="93"/>
      <c r="C1872" s="93"/>
      <c r="D1872" s="93"/>
    </row>
    <row r="1873" spans="1:4" ht="11.25">
      <c r="A1873" s="93"/>
      <c r="B1873" s="93"/>
      <c r="C1873" s="93"/>
      <c r="D1873" s="93"/>
    </row>
    <row r="1874" spans="1:4" ht="11.25">
      <c r="A1874" s="93"/>
      <c r="B1874" s="93"/>
      <c r="C1874" s="93"/>
      <c r="D1874" s="93"/>
    </row>
    <row r="1875" spans="1:4" ht="11.25">
      <c r="A1875" s="93"/>
      <c r="B1875" s="93"/>
      <c r="C1875" s="93"/>
      <c r="D1875" s="93"/>
    </row>
    <row r="1876" spans="1:4" ht="11.25">
      <c r="A1876" s="93"/>
      <c r="B1876" s="93"/>
      <c r="C1876" s="93"/>
      <c r="D1876" s="93"/>
    </row>
    <row r="1877" spans="1:4" ht="11.25">
      <c r="A1877" s="93"/>
      <c r="B1877" s="93"/>
      <c r="C1877" s="93"/>
      <c r="D1877" s="93"/>
    </row>
    <row r="1878" spans="1:4" ht="11.25">
      <c r="A1878" s="93"/>
      <c r="B1878" s="93"/>
      <c r="C1878" s="93"/>
      <c r="D1878" s="93"/>
    </row>
    <row r="1879" spans="1:4" ht="11.25">
      <c r="A1879" s="93"/>
      <c r="B1879" s="93"/>
      <c r="C1879" s="93"/>
      <c r="D1879" s="93"/>
    </row>
    <row r="1880" spans="1:4" ht="11.25">
      <c r="A1880" s="93"/>
      <c r="B1880" s="93"/>
      <c r="C1880" s="93"/>
      <c r="D1880" s="93"/>
    </row>
    <row r="1881" spans="1:4" ht="11.25">
      <c r="A1881" s="93"/>
      <c r="B1881" s="93"/>
      <c r="C1881" s="93"/>
      <c r="D1881" s="93"/>
    </row>
    <row r="1882" spans="1:4" ht="11.25">
      <c r="A1882" s="93"/>
      <c r="B1882" s="93"/>
      <c r="C1882" s="93"/>
      <c r="D1882" s="93"/>
    </row>
    <row r="1883" spans="1:4" ht="11.25">
      <c r="A1883" s="93"/>
      <c r="B1883" s="93"/>
      <c r="C1883" s="93"/>
      <c r="D1883" s="93"/>
    </row>
    <row r="1884" spans="1:4" ht="11.25">
      <c r="A1884" s="93"/>
      <c r="B1884" s="93"/>
      <c r="C1884" s="93"/>
      <c r="D1884" s="93"/>
    </row>
    <row r="1885" spans="1:4" ht="11.25">
      <c r="A1885" s="93"/>
      <c r="B1885" s="93"/>
      <c r="C1885" s="93"/>
      <c r="D1885" s="93"/>
    </row>
    <row r="1886" spans="1:4" ht="11.25">
      <c r="A1886" s="93"/>
      <c r="B1886" s="93"/>
      <c r="C1886" s="93"/>
      <c r="D1886" s="93"/>
    </row>
    <row r="1887" spans="1:4" ht="11.25">
      <c r="A1887" s="93"/>
      <c r="B1887" s="93"/>
      <c r="C1887" s="93"/>
      <c r="D1887" s="93"/>
    </row>
    <row r="1888" spans="1:4" ht="11.25">
      <c r="A1888" s="93"/>
      <c r="B1888" s="93"/>
      <c r="C1888" s="93"/>
      <c r="D1888" s="93"/>
    </row>
    <row r="1889" spans="1:4" ht="11.25">
      <c r="A1889" s="93"/>
      <c r="B1889" s="93"/>
      <c r="C1889" s="93"/>
      <c r="D1889" s="93"/>
    </row>
    <row r="1890" spans="1:4" ht="11.25">
      <c r="A1890" s="93"/>
      <c r="B1890" s="93"/>
      <c r="C1890" s="93"/>
      <c r="D1890" s="93"/>
    </row>
    <row r="1891" spans="1:4" ht="11.25">
      <c r="A1891" s="93"/>
      <c r="B1891" s="93"/>
      <c r="C1891" s="93"/>
      <c r="D1891" s="93"/>
    </row>
    <row r="1892" spans="1:4" ht="11.25">
      <c r="A1892" s="93"/>
      <c r="B1892" s="93"/>
      <c r="C1892" s="93"/>
      <c r="D1892" s="93"/>
    </row>
    <row r="1893" spans="1:4" ht="11.25">
      <c r="A1893" s="93"/>
      <c r="B1893" s="93"/>
      <c r="C1893" s="93"/>
      <c r="D1893" s="93"/>
    </row>
    <row r="1894" spans="1:4" ht="11.25">
      <c r="A1894" s="93"/>
      <c r="B1894" s="93"/>
      <c r="C1894" s="93"/>
      <c r="D1894" s="93"/>
    </row>
    <row r="1895" spans="1:4" ht="11.25">
      <c r="A1895" s="93"/>
      <c r="B1895" s="93"/>
      <c r="C1895" s="93"/>
      <c r="D1895" s="93"/>
    </row>
    <row r="1896" spans="1:4" ht="11.25">
      <c r="A1896" s="93"/>
      <c r="B1896" s="93"/>
      <c r="C1896" s="93"/>
      <c r="D1896" s="93"/>
    </row>
    <row r="1897" spans="1:4" ht="11.25">
      <c r="A1897" s="93"/>
      <c r="B1897" s="93"/>
      <c r="C1897" s="93"/>
      <c r="D1897" s="93"/>
    </row>
    <row r="1898" spans="1:4" ht="11.25">
      <c r="A1898" s="93"/>
      <c r="B1898" s="93"/>
      <c r="C1898" s="93"/>
      <c r="D1898" s="93"/>
    </row>
    <row r="1899" spans="1:4" ht="11.25">
      <c r="A1899" s="93"/>
      <c r="B1899" s="93"/>
      <c r="C1899" s="93"/>
      <c r="D1899" s="93"/>
    </row>
    <row r="1900" spans="1:4" ht="11.25">
      <c r="A1900" s="93"/>
      <c r="B1900" s="93"/>
      <c r="C1900" s="93"/>
      <c r="D1900" s="93"/>
    </row>
    <row r="1901" spans="1:4" ht="11.25">
      <c r="A1901" s="93"/>
      <c r="B1901" s="93"/>
      <c r="C1901" s="93"/>
      <c r="D1901" s="93"/>
    </row>
    <row r="1902" spans="1:4" ht="11.25">
      <c r="A1902" s="93"/>
      <c r="B1902" s="93"/>
      <c r="C1902" s="93"/>
      <c r="D1902" s="93"/>
    </row>
    <row r="1903" spans="1:4" ht="11.25">
      <c r="A1903" s="93"/>
      <c r="B1903" s="93"/>
      <c r="C1903" s="93"/>
      <c r="D1903" s="93"/>
    </row>
    <row r="1904" spans="1:4" ht="11.25">
      <c r="A1904" s="93"/>
      <c r="B1904" s="93"/>
      <c r="C1904" s="93"/>
      <c r="D1904" s="93"/>
    </row>
    <row r="1905" spans="1:4" ht="11.25">
      <c r="A1905" s="93"/>
      <c r="B1905" s="93"/>
      <c r="C1905" s="93"/>
      <c r="D1905" s="93"/>
    </row>
    <row r="1906" spans="1:4" ht="11.25">
      <c r="A1906" s="93"/>
      <c r="B1906" s="93"/>
      <c r="C1906" s="93"/>
      <c r="D1906" s="93"/>
    </row>
    <row r="1907" spans="1:4" ht="11.25">
      <c r="A1907" s="93"/>
      <c r="B1907" s="93"/>
      <c r="C1907" s="93"/>
      <c r="D1907" s="93"/>
    </row>
    <row r="1908" spans="1:4" ht="11.25">
      <c r="A1908" s="93"/>
      <c r="B1908" s="93"/>
      <c r="C1908" s="93"/>
      <c r="D1908" s="93"/>
    </row>
    <row r="1909" spans="1:4" ht="11.25">
      <c r="A1909" s="93"/>
      <c r="B1909" s="93"/>
      <c r="C1909" s="93"/>
      <c r="D1909" s="93"/>
    </row>
    <row r="1910" spans="1:4" ht="11.25">
      <c r="A1910" s="93"/>
      <c r="B1910" s="93"/>
      <c r="C1910" s="93"/>
      <c r="D1910" s="93"/>
    </row>
    <row r="1911" spans="1:4" ht="11.25">
      <c r="A1911" s="93"/>
      <c r="B1911" s="93"/>
      <c r="C1911" s="93"/>
      <c r="D1911" s="93"/>
    </row>
    <row r="1912" spans="1:4" ht="11.25">
      <c r="A1912" s="93"/>
      <c r="B1912" s="93"/>
      <c r="C1912" s="93"/>
      <c r="D1912" s="93"/>
    </row>
    <row r="1913" spans="1:4" ht="11.25">
      <c r="A1913" s="93"/>
      <c r="B1913" s="93"/>
      <c r="C1913" s="93"/>
      <c r="D1913" s="93"/>
    </row>
    <row r="1914" spans="1:4" ht="11.25">
      <c r="A1914" s="93"/>
      <c r="B1914" s="93"/>
      <c r="C1914" s="93"/>
      <c r="D1914" s="93"/>
    </row>
    <row r="1915" spans="1:4" ht="11.25">
      <c r="A1915" s="93"/>
      <c r="B1915" s="93"/>
      <c r="C1915" s="93"/>
      <c r="D1915" s="93"/>
    </row>
    <row r="1916" spans="1:4" ht="11.25">
      <c r="A1916" s="93"/>
      <c r="B1916" s="93"/>
      <c r="C1916" s="93"/>
      <c r="D1916" s="93"/>
    </row>
    <row r="1917" spans="1:4" ht="11.25">
      <c r="A1917" s="93"/>
      <c r="B1917" s="93"/>
      <c r="C1917" s="93"/>
      <c r="D1917" s="93"/>
    </row>
    <row r="1918" spans="1:4" ht="11.25">
      <c r="A1918" s="93"/>
      <c r="B1918" s="93"/>
      <c r="C1918" s="93"/>
      <c r="D1918" s="93"/>
    </row>
    <row r="1919" spans="1:4" ht="11.25">
      <c r="A1919" s="93"/>
      <c r="B1919" s="93"/>
      <c r="C1919" s="93"/>
      <c r="D1919" s="93"/>
    </row>
    <row r="1920" spans="1:4" ht="11.25">
      <c r="A1920" s="93"/>
      <c r="B1920" s="93"/>
      <c r="C1920" s="93"/>
      <c r="D1920" s="93"/>
    </row>
    <row r="1921" spans="1:4" ht="11.25">
      <c r="A1921" s="93"/>
      <c r="B1921" s="93"/>
      <c r="C1921" s="93"/>
      <c r="D1921" s="93"/>
    </row>
    <row r="1922" spans="1:4" ht="11.25">
      <c r="A1922" s="93"/>
      <c r="B1922" s="93"/>
      <c r="C1922" s="93"/>
      <c r="D1922" s="93"/>
    </row>
    <row r="1923" spans="1:4" ht="11.25">
      <c r="A1923" s="93"/>
      <c r="B1923" s="93"/>
      <c r="C1923" s="93"/>
      <c r="D1923" s="93"/>
    </row>
    <row r="1924" spans="1:4" ht="11.25">
      <c r="A1924" s="93"/>
      <c r="B1924" s="93"/>
      <c r="C1924" s="93"/>
      <c r="D1924" s="93"/>
    </row>
    <row r="1925" spans="1:4" ht="11.25">
      <c r="A1925" s="93"/>
      <c r="B1925" s="93"/>
      <c r="C1925" s="93"/>
      <c r="D1925" s="93"/>
    </row>
    <row r="1926" spans="1:4" ht="11.25">
      <c r="A1926" s="93"/>
      <c r="B1926" s="93"/>
      <c r="C1926" s="93"/>
      <c r="D1926" s="93"/>
    </row>
    <row r="1927" spans="1:4" ht="11.25">
      <c r="A1927" s="93"/>
      <c r="B1927" s="93"/>
      <c r="C1927" s="93"/>
      <c r="D1927" s="93"/>
    </row>
    <row r="1928" spans="1:4" ht="11.25">
      <c r="A1928" s="93"/>
      <c r="B1928" s="93"/>
      <c r="C1928" s="93"/>
      <c r="D1928" s="93"/>
    </row>
    <row r="1929" spans="1:4" ht="11.25">
      <c r="A1929" s="93"/>
      <c r="B1929" s="93"/>
      <c r="C1929" s="93"/>
      <c r="D1929" s="93"/>
    </row>
    <row r="1930" spans="1:4" ht="11.25">
      <c r="A1930" s="93"/>
      <c r="B1930" s="93"/>
      <c r="C1930" s="93"/>
      <c r="D1930" s="93"/>
    </row>
    <row r="1931" spans="1:4" ht="11.25">
      <c r="A1931" s="93"/>
      <c r="B1931" s="93"/>
      <c r="C1931" s="93"/>
      <c r="D1931" s="93"/>
    </row>
    <row r="1932" spans="1:4" ht="11.25">
      <c r="A1932" s="93"/>
      <c r="B1932" s="93"/>
      <c r="C1932" s="93"/>
      <c r="D1932" s="93"/>
    </row>
    <row r="1933" spans="1:4" ht="11.25">
      <c r="A1933" s="93"/>
      <c r="B1933" s="93"/>
      <c r="C1933" s="93"/>
      <c r="D1933" s="93"/>
    </row>
    <row r="1934" spans="1:4" ht="11.25">
      <c r="A1934" s="93"/>
      <c r="B1934" s="93"/>
      <c r="C1934" s="93"/>
      <c r="D1934" s="93"/>
    </row>
    <row r="1935" spans="1:4" ht="11.25">
      <c r="A1935" s="93"/>
      <c r="B1935" s="93"/>
      <c r="C1935" s="93"/>
      <c r="D1935" s="93"/>
    </row>
    <row r="1936" spans="1:4" ht="11.25">
      <c r="A1936" s="93"/>
      <c r="B1936" s="93"/>
      <c r="C1936" s="93"/>
      <c r="D1936" s="93"/>
    </row>
    <row r="1937" spans="1:4" ht="11.25">
      <c r="A1937" s="93"/>
      <c r="B1937" s="93"/>
      <c r="C1937" s="93"/>
      <c r="D1937" s="93"/>
    </row>
    <row r="1938" spans="1:4" ht="11.25">
      <c r="A1938" s="93"/>
      <c r="B1938" s="93"/>
      <c r="C1938" s="93"/>
      <c r="D1938" s="93"/>
    </row>
    <row r="1939" spans="1:4" ht="11.25">
      <c r="A1939" s="93"/>
      <c r="B1939" s="93"/>
      <c r="C1939" s="93"/>
      <c r="D1939" s="93"/>
    </row>
    <row r="1940" spans="1:4" ht="11.25">
      <c r="A1940" s="93"/>
      <c r="B1940" s="93"/>
      <c r="C1940" s="93"/>
      <c r="D1940" s="93"/>
    </row>
    <row r="1941" spans="1:4" ht="11.25">
      <c r="A1941" s="93"/>
      <c r="B1941" s="93"/>
      <c r="C1941" s="93"/>
      <c r="D1941" s="93"/>
    </row>
    <row r="1942" spans="1:4" ht="11.25">
      <c r="A1942" s="93"/>
      <c r="B1942" s="93"/>
      <c r="C1942" s="93"/>
      <c r="D1942" s="93"/>
    </row>
    <row r="1943" spans="1:4" ht="11.25">
      <c r="A1943" s="93"/>
      <c r="B1943" s="93"/>
      <c r="C1943" s="93"/>
      <c r="D1943" s="93"/>
    </row>
    <row r="1944" spans="1:4" ht="11.25">
      <c r="A1944" s="93"/>
      <c r="B1944" s="93"/>
      <c r="C1944" s="93"/>
      <c r="D1944" s="93"/>
    </row>
    <row r="1945" spans="1:4" ht="11.25">
      <c r="A1945" s="93"/>
      <c r="B1945" s="93"/>
      <c r="C1945" s="93"/>
      <c r="D1945" s="93"/>
    </row>
    <row r="1946" spans="1:4" ht="11.25">
      <c r="A1946" s="93"/>
      <c r="B1946" s="93"/>
      <c r="C1946" s="93"/>
      <c r="D1946" s="93"/>
    </row>
    <row r="1947" spans="1:4" ht="11.25">
      <c r="A1947" s="93"/>
      <c r="B1947" s="93"/>
      <c r="C1947" s="93"/>
      <c r="D1947" s="93"/>
    </row>
    <row r="1948" spans="1:4" ht="11.25">
      <c r="A1948" s="93"/>
      <c r="B1948" s="93"/>
      <c r="C1948" s="93"/>
      <c r="D1948" s="93"/>
    </row>
    <row r="1949" spans="1:4" ht="11.25">
      <c r="A1949" s="93"/>
      <c r="B1949" s="93"/>
      <c r="C1949" s="93"/>
      <c r="D1949" s="93"/>
    </row>
    <row r="1950" spans="1:4" ht="11.25">
      <c r="A1950" s="93"/>
      <c r="B1950" s="93"/>
      <c r="C1950" s="93"/>
      <c r="D1950" s="93"/>
    </row>
    <row r="1951" spans="1:4" ht="11.25">
      <c r="A1951" s="93"/>
      <c r="B1951" s="93"/>
      <c r="C1951" s="93"/>
      <c r="D1951" s="93"/>
    </row>
    <row r="1952" spans="1:4" ht="11.25">
      <c r="A1952" s="93"/>
      <c r="B1952" s="93"/>
      <c r="C1952" s="93"/>
      <c r="D1952" s="93"/>
    </row>
    <row r="1953" spans="1:4" ht="11.25">
      <c r="A1953" s="93"/>
      <c r="B1953" s="93"/>
      <c r="C1953" s="93"/>
      <c r="D1953" s="93"/>
    </row>
    <row r="1954" spans="1:4" ht="11.25">
      <c r="A1954" s="93"/>
      <c r="B1954" s="93"/>
      <c r="C1954" s="93"/>
      <c r="D1954" s="93"/>
    </row>
    <row r="1955" spans="1:4" ht="11.25">
      <c r="A1955" s="93"/>
      <c r="B1955" s="93"/>
      <c r="C1955" s="93"/>
      <c r="D1955" s="93"/>
    </row>
    <row r="1956" spans="1:4" ht="11.25">
      <c r="A1956" s="93"/>
      <c r="B1956" s="93"/>
      <c r="C1956" s="93"/>
      <c r="D1956" s="93"/>
    </row>
    <row r="1957" spans="1:4" ht="11.25">
      <c r="A1957" s="93"/>
      <c r="B1957" s="93"/>
      <c r="C1957" s="93"/>
      <c r="D1957" s="93"/>
    </row>
    <row r="1958" spans="1:4" ht="11.25">
      <c r="A1958" s="93"/>
      <c r="B1958" s="93"/>
      <c r="C1958" s="93"/>
      <c r="D1958" s="93"/>
    </row>
    <row r="1959" spans="1:4" ht="11.25">
      <c r="A1959" s="93"/>
      <c r="B1959" s="93"/>
      <c r="C1959" s="93"/>
      <c r="D1959" s="93"/>
    </row>
    <row r="1960" spans="1:4" ht="11.25">
      <c r="A1960" s="93"/>
      <c r="B1960" s="93"/>
      <c r="C1960" s="93"/>
      <c r="D1960" s="93"/>
    </row>
    <row r="1961" spans="1:4" ht="11.25">
      <c r="A1961" s="93"/>
      <c r="B1961" s="93"/>
      <c r="C1961" s="93"/>
      <c r="D1961" s="93"/>
    </row>
    <row r="1962" spans="1:4" ht="11.25">
      <c r="A1962" s="93"/>
      <c r="B1962" s="93"/>
      <c r="C1962" s="93"/>
      <c r="D1962" s="93"/>
    </row>
    <row r="1963" spans="1:4" ht="11.25">
      <c r="A1963" s="93"/>
      <c r="B1963" s="93"/>
      <c r="C1963" s="93"/>
      <c r="D1963" s="93"/>
    </row>
    <row r="1964" spans="1:4" ht="11.25">
      <c r="A1964" s="93"/>
      <c r="B1964" s="93"/>
      <c r="C1964" s="93"/>
      <c r="D1964" s="93"/>
    </row>
    <row r="1965" spans="1:4" ht="11.25">
      <c r="A1965" s="93"/>
      <c r="B1965" s="93"/>
      <c r="C1965" s="93"/>
      <c r="D1965" s="93"/>
    </row>
    <row r="1966" spans="1:4" ht="11.25">
      <c r="A1966" s="93"/>
      <c r="B1966" s="93"/>
      <c r="C1966" s="93"/>
      <c r="D1966" s="93"/>
    </row>
    <row r="1967" spans="1:4" ht="11.25">
      <c r="A1967" s="93"/>
      <c r="B1967" s="93"/>
      <c r="C1967" s="93"/>
      <c r="D1967" s="93"/>
    </row>
    <row r="1968" spans="1:4" ht="11.25">
      <c r="A1968" s="93"/>
      <c r="B1968" s="93"/>
      <c r="C1968" s="93"/>
      <c r="D1968" s="93"/>
    </row>
    <row r="1969" spans="1:4" ht="11.25">
      <c r="A1969" s="93"/>
      <c r="B1969" s="93"/>
      <c r="C1969" s="93"/>
      <c r="D1969" s="93"/>
    </row>
    <row r="1970" spans="1:4" ht="11.25">
      <c r="A1970" s="93"/>
      <c r="B1970" s="93"/>
      <c r="C1970" s="93"/>
      <c r="D1970" s="93"/>
    </row>
    <row r="1971" spans="1:4" ht="11.25">
      <c r="A1971" s="93"/>
      <c r="B1971" s="93"/>
      <c r="C1971" s="93"/>
      <c r="D1971" s="93"/>
    </row>
    <row r="1972" spans="1:4" ht="11.25">
      <c r="A1972" s="93"/>
      <c r="B1972" s="93"/>
      <c r="C1972" s="93"/>
      <c r="D1972" s="93"/>
    </row>
    <row r="1973" spans="1:4" ht="11.25">
      <c r="A1973" s="93"/>
      <c r="B1973" s="93"/>
      <c r="C1973" s="93"/>
      <c r="D1973" s="93"/>
    </row>
    <row r="1974" spans="1:4" ht="11.25">
      <c r="A1974" s="93"/>
      <c r="B1974" s="93"/>
      <c r="C1974" s="93"/>
      <c r="D1974" s="93"/>
    </row>
    <row r="1975" spans="1:4" ht="11.25">
      <c r="A1975" s="93"/>
      <c r="B1975" s="93"/>
      <c r="C1975" s="93"/>
      <c r="D1975" s="93"/>
    </row>
    <row r="1976" spans="1:4" ht="11.25">
      <c r="A1976" s="93"/>
      <c r="B1976" s="93"/>
      <c r="C1976" s="93"/>
      <c r="D1976" s="93"/>
    </row>
    <row r="1977" spans="1:4" ht="11.25">
      <c r="A1977" s="93"/>
      <c r="B1977" s="93"/>
      <c r="C1977" s="93"/>
      <c r="D1977" s="93"/>
    </row>
    <row r="1978" spans="1:4" ht="11.25">
      <c r="A1978" s="93"/>
      <c r="B1978" s="93"/>
      <c r="C1978" s="93"/>
      <c r="D1978" s="93"/>
    </row>
    <row r="1979" spans="1:4" ht="11.25">
      <c r="A1979" s="93"/>
      <c r="B1979" s="93"/>
      <c r="C1979" s="93"/>
      <c r="D1979" s="93"/>
    </row>
    <row r="1980" spans="1:4" ht="11.25">
      <c r="A1980" s="93"/>
      <c r="B1980" s="93"/>
      <c r="C1980" s="93"/>
      <c r="D1980" s="93"/>
    </row>
    <row r="1981" spans="1:4" ht="11.25">
      <c r="A1981" s="93"/>
      <c r="B1981" s="93"/>
      <c r="C1981" s="93"/>
      <c r="D1981" s="93"/>
    </row>
    <row r="1982" spans="1:4" ht="11.25">
      <c r="A1982" s="93"/>
      <c r="B1982" s="93"/>
      <c r="C1982" s="93"/>
      <c r="D1982" s="93"/>
    </row>
    <row r="1983" spans="1:4" ht="11.25">
      <c r="A1983" s="93"/>
      <c r="B1983" s="93"/>
      <c r="C1983" s="93"/>
      <c r="D1983" s="93"/>
    </row>
    <row r="1984" spans="1:4" ht="11.25">
      <c r="A1984" s="93"/>
      <c r="B1984" s="93"/>
      <c r="C1984" s="93"/>
      <c r="D1984" s="93"/>
    </row>
    <row r="1985" spans="1:4" ht="11.25">
      <c r="A1985" s="93"/>
      <c r="B1985" s="93"/>
      <c r="C1985" s="93"/>
      <c r="D1985" s="93"/>
    </row>
    <row r="1986" spans="1:4" ht="11.25">
      <c r="A1986" s="93"/>
      <c r="B1986" s="93"/>
      <c r="C1986" s="93"/>
      <c r="D1986" s="93"/>
    </row>
    <row r="1987" spans="1:4" ht="11.25">
      <c r="A1987" s="93"/>
      <c r="B1987" s="93"/>
      <c r="C1987" s="93"/>
      <c r="D1987" s="93"/>
    </row>
    <row r="1988" spans="1:4" ht="11.25">
      <c r="A1988" s="93"/>
      <c r="B1988" s="93"/>
      <c r="C1988" s="93"/>
      <c r="D1988" s="93"/>
    </row>
    <row r="1989" spans="1:4" ht="11.25">
      <c r="A1989" s="93"/>
      <c r="B1989" s="93"/>
      <c r="C1989" s="93"/>
      <c r="D1989" s="93"/>
    </row>
    <row r="1990" spans="1:4" ht="11.25">
      <c r="A1990" s="93"/>
      <c r="B1990" s="93"/>
      <c r="C1990" s="93"/>
      <c r="D1990" s="93"/>
    </row>
    <row r="1991" spans="1:4" ht="11.25">
      <c r="A1991" s="93"/>
      <c r="B1991" s="93"/>
      <c r="C1991" s="93"/>
      <c r="D1991" s="93"/>
    </row>
    <row r="1992" spans="1:4" ht="11.25">
      <c r="A1992" s="93"/>
      <c r="B1992" s="93"/>
      <c r="C1992" s="93"/>
      <c r="D1992" s="93"/>
    </row>
    <row r="1993" spans="1:4" ht="11.25">
      <c r="A1993" s="93"/>
      <c r="B1993" s="93"/>
      <c r="C1993" s="93"/>
      <c r="D1993" s="93"/>
    </row>
    <row r="1994" spans="1:4" ht="11.25">
      <c r="A1994" s="93"/>
      <c r="B1994" s="93"/>
      <c r="C1994" s="93"/>
      <c r="D1994" s="93"/>
    </row>
    <row r="1995" spans="1:4" ht="11.25">
      <c r="A1995" s="93"/>
      <c r="B1995" s="93"/>
      <c r="C1995" s="93"/>
      <c r="D1995" s="93"/>
    </row>
    <row r="1996" spans="1:4" ht="11.25">
      <c r="A1996" s="93"/>
      <c r="B1996" s="93"/>
      <c r="C1996" s="93"/>
      <c r="D1996" s="93"/>
    </row>
    <row r="1997" spans="1:4" ht="11.25">
      <c r="A1997" s="93"/>
      <c r="B1997" s="93"/>
      <c r="C1997" s="93"/>
      <c r="D1997" s="93"/>
    </row>
    <row r="1998" spans="1:4" ht="11.25">
      <c r="A1998" s="93"/>
      <c r="B1998" s="93"/>
      <c r="C1998" s="93"/>
      <c r="D1998" s="93"/>
    </row>
    <row r="1999" spans="1:4" ht="11.25">
      <c r="A1999" s="93"/>
      <c r="B1999" s="93"/>
      <c r="C1999" s="93"/>
      <c r="D1999" s="93"/>
    </row>
    <row r="2000" spans="1:4" ht="11.25">
      <c r="A2000" s="93"/>
      <c r="B2000" s="93"/>
      <c r="C2000" s="93"/>
      <c r="D2000" s="93"/>
    </row>
    <row r="2001" spans="1:4" ht="11.25">
      <c r="A2001" s="93"/>
      <c r="B2001" s="93"/>
      <c r="C2001" s="93"/>
      <c r="D2001" s="93"/>
    </row>
    <row r="2002" spans="1:4" ht="11.25">
      <c r="A2002" s="93"/>
      <c r="B2002" s="93"/>
      <c r="C2002" s="93"/>
      <c r="D2002" s="93"/>
    </row>
    <row r="2003" spans="1:4" ht="11.25">
      <c r="A2003" s="93"/>
      <c r="B2003" s="93"/>
      <c r="C2003" s="93"/>
      <c r="D2003" s="93"/>
    </row>
    <row r="2004" spans="1:4" ht="11.25">
      <c r="A2004" s="93"/>
      <c r="B2004" s="93"/>
      <c r="C2004" s="93"/>
      <c r="D2004" s="93"/>
    </row>
    <row r="2005" spans="1:4" ht="11.25">
      <c r="A2005" s="93"/>
      <c r="B2005" s="93"/>
      <c r="C2005" s="93"/>
      <c r="D2005" s="93"/>
    </row>
    <row r="2006" spans="1:4" ht="11.25">
      <c r="A2006" s="93"/>
      <c r="B2006" s="93"/>
      <c r="C2006" s="93"/>
      <c r="D2006" s="93"/>
    </row>
    <row r="2007" spans="1:4" ht="11.25">
      <c r="A2007" s="93"/>
      <c r="B2007" s="93"/>
      <c r="C2007" s="93"/>
      <c r="D2007" s="93"/>
    </row>
    <row r="2008" spans="1:4" ht="11.25">
      <c r="A2008" s="93"/>
      <c r="B2008" s="93"/>
      <c r="C2008" s="93"/>
      <c r="D2008" s="93"/>
    </row>
    <row r="2009" spans="1:4" ht="11.25">
      <c r="A2009" s="93"/>
      <c r="B2009" s="93"/>
      <c r="C2009" s="93"/>
      <c r="D2009" s="93"/>
    </row>
    <row r="2010" spans="1:4" ht="11.25">
      <c r="A2010" s="93"/>
      <c r="B2010" s="93"/>
      <c r="C2010" s="93"/>
      <c r="D2010" s="93"/>
    </row>
    <row r="2011" spans="1:4" ht="11.25">
      <c r="A2011" s="93"/>
      <c r="B2011" s="93"/>
      <c r="C2011" s="93"/>
      <c r="D2011" s="93"/>
    </row>
    <row r="2012" spans="1:4" ht="11.25">
      <c r="A2012" s="93"/>
      <c r="B2012" s="93"/>
      <c r="C2012" s="93"/>
      <c r="D2012" s="93"/>
    </row>
    <row r="2013" spans="1:4" ht="11.25">
      <c r="A2013" s="93"/>
      <c r="B2013" s="93"/>
      <c r="C2013" s="93"/>
      <c r="D2013" s="93"/>
    </row>
    <row r="2014" spans="1:4" ht="11.25">
      <c r="A2014" s="93"/>
      <c r="B2014" s="93"/>
      <c r="C2014" s="93"/>
      <c r="D2014" s="93"/>
    </row>
    <row r="2015" spans="1:4" ht="11.25">
      <c r="A2015" s="93"/>
      <c r="B2015" s="93"/>
      <c r="C2015" s="93"/>
      <c r="D2015" s="93"/>
    </row>
    <row r="2016" spans="1:4" ht="11.25">
      <c r="A2016" s="93"/>
      <c r="B2016" s="93"/>
      <c r="C2016" s="93"/>
      <c r="D2016" s="93"/>
    </row>
    <row r="2017" spans="1:4" ht="11.25">
      <c r="A2017" s="93"/>
      <c r="B2017" s="93"/>
      <c r="C2017" s="93"/>
      <c r="D2017" s="93"/>
    </row>
    <row r="2018" spans="1:4" ht="11.25">
      <c r="A2018" s="93"/>
      <c r="B2018" s="93"/>
      <c r="C2018" s="93"/>
      <c r="D2018" s="93"/>
    </row>
    <row r="2019" spans="1:4" ht="11.25">
      <c r="A2019" s="93"/>
      <c r="B2019" s="93"/>
      <c r="C2019" s="93"/>
      <c r="D2019" s="93"/>
    </row>
    <row r="2020" spans="1:4" ht="11.25">
      <c r="A2020" s="93"/>
      <c r="B2020" s="93"/>
      <c r="C2020" s="93"/>
      <c r="D2020" s="93"/>
    </row>
    <row r="2021" spans="1:4" ht="11.25">
      <c r="A2021" s="93"/>
      <c r="B2021" s="93"/>
      <c r="C2021" s="93"/>
      <c r="D2021" s="93"/>
    </row>
    <row r="2022" spans="1:4" ht="11.25">
      <c r="A2022" s="93"/>
      <c r="B2022" s="93"/>
      <c r="C2022" s="93"/>
      <c r="D2022" s="93"/>
    </row>
    <row r="2023" spans="1:4" ht="11.25">
      <c r="A2023" s="93"/>
      <c r="B2023" s="93"/>
      <c r="C2023" s="93"/>
      <c r="D2023" s="93"/>
    </row>
    <row r="2024" spans="1:4" ht="11.25">
      <c r="A2024" s="93"/>
      <c r="B2024" s="93"/>
      <c r="C2024" s="93"/>
      <c r="D2024" s="93"/>
    </row>
    <row r="2025" spans="1:4" ht="11.25">
      <c r="A2025" s="93"/>
      <c r="B2025" s="93"/>
      <c r="C2025" s="93"/>
      <c r="D2025" s="93"/>
    </row>
    <row r="2026" spans="1:4" ht="11.25">
      <c r="A2026" s="93"/>
      <c r="B2026" s="93"/>
      <c r="C2026" s="93"/>
      <c r="D2026" s="93"/>
    </row>
    <row r="2027" spans="1:4" ht="11.25">
      <c r="A2027" s="93"/>
      <c r="B2027" s="93"/>
      <c r="C2027" s="93"/>
      <c r="D2027" s="93"/>
    </row>
    <row r="2028" spans="1:4" ht="11.25">
      <c r="A2028" s="93"/>
      <c r="B2028" s="93"/>
      <c r="C2028" s="93"/>
      <c r="D2028" s="93"/>
    </row>
    <row r="2029" spans="1:4" ht="11.25">
      <c r="A2029" s="93"/>
      <c r="B2029" s="93"/>
      <c r="C2029" s="93"/>
      <c r="D2029" s="93"/>
    </row>
    <row r="2030" spans="1:4" ht="11.25">
      <c r="A2030" s="93"/>
      <c r="B2030" s="93"/>
      <c r="C2030" s="93"/>
      <c r="D2030" s="93"/>
    </row>
    <row r="2031" spans="1:4" ht="11.25">
      <c r="A2031" s="93"/>
      <c r="B2031" s="93"/>
      <c r="C2031" s="93"/>
      <c r="D2031" s="93"/>
    </row>
    <row r="2032" spans="1:4" ht="11.25">
      <c r="A2032" s="93"/>
      <c r="B2032" s="93"/>
      <c r="C2032" s="93"/>
      <c r="D2032" s="93"/>
    </row>
    <row r="2033" spans="1:4" ht="11.25">
      <c r="A2033" s="93"/>
      <c r="B2033" s="93"/>
      <c r="C2033" s="93"/>
      <c r="D2033" s="93"/>
    </row>
    <row r="2034" spans="1:4" ht="11.25">
      <c r="A2034" s="93"/>
      <c r="B2034" s="93"/>
      <c r="C2034" s="93"/>
      <c r="D2034" s="93"/>
    </row>
    <row r="2035" spans="1:4" ht="11.25">
      <c r="A2035" s="93"/>
      <c r="B2035" s="93"/>
      <c r="C2035" s="93"/>
      <c r="D2035" s="93"/>
    </row>
    <row r="2036" spans="1:4" ht="11.25">
      <c r="A2036" s="93"/>
      <c r="B2036" s="93"/>
      <c r="C2036" s="93"/>
      <c r="D2036" s="93"/>
    </row>
    <row r="2037" spans="1:4" ht="11.25">
      <c r="A2037" s="93"/>
      <c r="B2037" s="93"/>
      <c r="C2037" s="93"/>
      <c r="D2037" s="93"/>
    </row>
    <row r="2038" spans="1:4" ht="11.25">
      <c r="A2038" s="93"/>
      <c r="B2038" s="93"/>
      <c r="C2038" s="93"/>
      <c r="D2038" s="93"/>
    </row>
    <row r="2039" spans="1:4" ht="11.25">
      <c r="A2039" s="93"/>
      <c r="B2039" s="93"/>
      <c r="C2039" s="93"/>
      <c r="D2039" s="93"/>
    </row>
    <row r="2040" spans="1:4" ht="11.25">
      <c r="A2040" s="93"/>
      <c r="B2040" s="93"/>
      <c r="C2040" s="93"/>
      <c r="D2040" s="93"/>
    </row>
    <row r="2041" spans="1:4" ht="11.25">
      <c r="A2041" s="93"/>
      <c r="B2041" s="93"/>
      <c r="C2041" s="93"/>
      <c r="D2041" s="93"/>
    </row>
    <row r="2042" spans="1:4" ht="11.25">
      <c r="A2042" s="93"/>
      <c r="B2042" s="93"/>
      <c r="C2042" s="93"/>
      <c r="D2042" s="93"/>
    </row>
    <row r="2043" spans="1:4" ht="11.25">
      <c r="A2043" s="93"/>
      <c r="B2043" s="93"/>
      <c r="C2043" s="93"/>
      <c r="D2043" s="93"/>
    </row>
    <row r="2044" spans="1:4" ht="11.25">
      <c r="A2044" s="93"/>
      <c r="B2044" s="93"/>
      <c r="C2044" s="93"/>
      <c r="D2044" s="93"/>
    </row>
    <row r="2045" spans="1:4" ht="11.25">
      <c r="A2045" s="93"/>
      <c r="B2045" s="93"/>
      <c r="C2045" s="93"/>
      <c r="D2045" s="93"/>
    </row>
    <row r="2046" spans="1:4" ht="11.25">
      <c r="A2046" s="93"/>
      <c r="B2046" s="93"/>
      <c r="C2046" s="93"/>
      <c r="D2046" s="93"/>
    </row>
    <row r="2047" spans="1:4" ht="11.25">
      <c r="A2047" s="93"/>
      <c r="B2047" s="93"/>
      <c r="C2047" s="93"/>
      <c r="D2047" s="93"/>
    </row>
    <row r="2048" spans="1:4" ht="11.25">
      <c r="A2048" s="93"/>
      <c r="B2048" s="93"/>
      <c r="C2048" s="93"/>
      <c r="D2048" s="93"/>
    </row>
    <row r="2049" spans="1:4" ht="11.25">
      <c r="A2049" s="93"/>
      <c r="B2049" s="93"/>
      <c r="C2049" s="93"/>
      <c r="D2049" s="93"/>
    </row>
    <row r="2050" spans="1:4" ht="11.25">
      <c r="A2050" s="93"/>
      <c r="B2050" s="93"/>
      <c r="C2050" s="93"/>
      <c r="D2050" s="93"/>
    </row>
    <row r="2051" spans="1:4" ht="11.25">
      <c r="A2051" s="93"/>
      <c r="B2051" s="93"/>
      <c r="C2051" s="93"/>
      <c r="D2051" s="93"/>
    </row>
    <row r="2052" spans="1:4" ht="11.25">
      <c r="A2052" s="93"/>
      <c r="B2052" s="93"/>
      <c r="C2052" s="93"/>
      <c r="D2052" s="93"/>
    </row>
    <row r="2053" spans="1:4" ht="11.25">
      <c r="A2053" s="93"/>
      <c r="B2053" s="93"/>
      <c r="C2053" s="93"/>
      <c r="D2053" s="93"/>
    </row>
    <row r="2054" spans="1:4" ht="11.25">
      <c r="A2054" s="93"/>
      <c r="B2054" s="93"/>
      <c r="C2054" s="93"/>
      <c r="D2054" s="93"/>
    </row>
    <row r="2055" spans="1:4" ht="11.25">
      <c r="A2055" s="93"/>
      <c r="B2055" s="93"/>
      <c r="C2055" s="93"/>
      <c r="D2055" s="93"/>
    </row>
    <row r="2056" spans="1:4" ht="11.25">
      <c r="A2056" s="93"/>
      <c r="B2056" s="93"/>
      <c r="C2056" s="93"/>
      <c r="D2056" s="93"/>
    </row>
    <row r="2057" spans="1:4" ht="11.25">
      <c r="A2057" s="93"/>
      <c r="B2057" s="93"/>
      <c r="C2057" s="93"/>
      <c r="D2057" s="93"/>
    </row>
    <row r="2058" spans="1:4" ht="11.25">
      <c r="A2058" s="93"/>
      <c r="B2058" s="93"/>
      <c r="C2058" s="93"/>
      <c r="D2058" s="93"/>
    </row>
    <row r="2059" spans="1:4" ht="11.25">
      <c r="A2059" s="93"/>
      <c r="B2059" s="93"/>
      <c r="C2059" s="93"/>
      <c r="D2059" s="93"/>
    </row>
    <row r="2060" spans="1:4" ht="11.25">
      <c r="A2060" s="93"/>
      <c r="B2060" s="93"/>
      <c r="C2060" s="93"/>
      <c r="D2060" s="93"/>
    </row>
    <row r="2061" spans="1:4" ht="11.25">
      <c r="A2061" s="93"/>
      <c r="B2061" s="93"/>
      <c r="C2061" s="93"/>
      <c r="D2061" s="93"/>
    </row>
    <row r="2062" spans="1:4" ht="11.25">
      <c r="A2062" s="93"/>
      <c r="B2062" s="93"/>
      <c r="C2062" s="93"/>
      <c r="D2062" s="93"/>
    </row>
    <row r="2063" spans="1:4" ht="11.25">
      <c r="A2063" s="93"/>
      <c r="B2063" s="93"/>
      <c r="C2063" s="93"/>
      <c r="D2063" s="93"/>
    </row>
    <row r="2064" spans="1:4" ht="11.25">
      <c r="A2064" s="93"/>
      <c r="B2064" s="93"/>
      <c r="C2064" s="93"/>
      <c r="D2064" s="93"/>
    </row>
    <row r="2065" spans="1:4" ht="11.25">
      <c r="A2065" s="93"/>
      <c r="B2065" s="93"/>
      <c r="C2065" s="93"/>
      <c r="D2065" s="93"/>
    </row>
    <row r="2066" spans="1:4" ht="11.25">
      <c r="A2066" s="93"/>
      <c r="B2066" s="93"/>
      <c r="C2066" s="93"/>
      <c r="D2066" s="93"/>
    </row>
    <row r="2067" spans="1:4" ht="11.25">
      <c r="A2067" s="93"/>
      <c r="B2067" s="93"/>
      <c r="C2067" s="93"/>
      <c r="D2067" s="93"/>
    </row>
    <row r="2068" spans="1:4" ht="11.25">
      <c r="A2068" s="93"/>
      <c r="B2068" s="93"/>
      <c r="C2068" s="93"/>
      <c r="D2068" s="93"/>
    </row>
    <row r="2069" spans="1:4" ht="11.25">
      <c r="A2069" s="93"/>
      <c r="B2069" s="93"/>
      <c r="C2069" s="93"/>
      <c r="D2069" s="93"/>
    </row>
    <row r="2070" spans="1:4" ht="11.25">
      <c r="A2070" s="93"/>
      <c r="B2070" s="93"/>
      <c r="C2070" s="93"/>
      <c r="D2070" s="93"/>
    </row>
    <row r="2071" spans="1:4" ht="11.25">
      <c r="A2071" s="93"/>
      <c r="B2071" s="93"/>
      <c r="C2071" s="93"/>
      <c r="D2071" s="93"/>
    </row>
    <row r="2072" spans="1:4" ht="11.25">
      <c r="A2072" s="93"/>
      <c r="B2072" s="93"/>
      <c r="C2072" s="93"/>
      <c r="D2072" s="93"/>
    </row>
    <row r="2073" spans="1:4" ht="11.25">
      <c r="A2073" s="93"/>
      <c r="B2073" s="93"/>
      <c r="C2073" s="93"/>
      <c r="D2073" s="93"/>
    </row>
    <row r="2074" spans="1:4" ht="11.25">
      <c r="A2074" s="93"/>
      <c r="B2074" s="93"/>
      <c r="C2074" s="93"/>
      <c r="D2074" s="93"/>
    </row>
    <row r="2075" spans="1:4" ht="11.25">
      <c r="A2075" s="93"/>
      <c r="B2075" s="93"/>
      <c r="C2075" s="93"/>
      <c r="D2075" s="93"/>
    </row>
    <row r="2076" spans="1:4" ht="11.25">
      <c r="A2076" s="93"/>
      <c r="B2076" s="93"/>
      <c r="C2076" s="93"/>
      <c r="D2076" s="93"/>
    </row>
    <row r="2077" spans="1:4" ht="11.25">
      <c r="A2077" s="93"/>
      <c r="B2077" s="93"/>
      <c r="C2077" s="93"/>
      <c r="D2077" s="93"/>
    </row>
    <row r="2078" spans="1:4" ht="11.25">
      <c r="A2078" s="93"/>
      <c r="B2078" s="93"/>
      <c r="C2078" s="93"/>
      <c r="D2078" s="93"/>
    </row>
    <row r="2079" spans="1:4" ht="11.25">
      <c r="A2079" s="93"/>
      <c r="B2079" s="93"/>
      <c r="C2079" s="93"/>
      <c r="D2079" s="93"/>
    </row>
    <row r="2080" spans="1:4" ht="11.25">
      <c r="A2080" s="93"/>
      <c r="B2080" s="93"/>
      <c r="C2080" s="93"/>
      <c r="D2080" s="93"/>
    </row>
    <row r="2081" spans="1:4" ht="11.25">
      <c r="A2081" s="93"/>
      <c r="B2081" s="93"/>
      <c r="C2081" s="93"/>
      <c r="D2081" s="93"/>
    </row>
    <row r="2082" spans="1:4" ht="11.25">
      <c r="A2082" s="93"/>
      <c r="B2082" s="93"/>
      <c r="C2082" s="93"/>
      <c r="D2082" s="93"/>
    </row>
    <row r="2083" spans="1:4" ht="11.25">
      <c r="A2083" s="93"/>
      <c r="B2083" s="93"/>
      <c r="C2083" s="93"/>
      <c r="D2083" s="93"/>
    </row>
    <row r="2084" spans="1:4" ht="11.25">
      <c r="A2084" s="93"/>
      <c r="B2084" s="93"/>
      <c r="C2084" s="93"/>
      <c r="D2084" s="93"/>
    </row>
    <row r="2085" spans="1:4" ht="11.25">
      <c r="A2085" s="93"/>
      <c r="B2085" s="93"/>
      <c r="C2085" s="93"/>
      <c r="D2085" s="93"/>
    </row>
    <row r="2086" spans="1:4" ht="11.25">
      <c r="A2086" s="93"/>
      <c r="B2086" s="93"/>
      <c r="C2086" s="93"/>
      <c r="D2086" s="93"/>
    </row>
    <row r="2087" spans="1:4" ht="11.25">
      <c r="A2087" s="93"/>
      <c r="B2087" s="93"/>
      <c r="C2087" s="93"/>
      <c r="D2087" s="93"/>
    </row>
    <row r="2088" spans="1:4" ht="11.25">
      <c r="A2088" s="93"/>
      <c r="B2088" s="93"/>
      <c r="C2088" s="93"/>
      <c r="D2088" s="93"/>
    </row>
    <row r="2089" spans="1:4" ht="11.25">
      <c r="A2089" s="93"/>
      <c r="B2089" s="93"/>
      <c r="C2089" s="93"/>
      <c r="D2089" s="93"/>
    </row>
    <row r="2090" spans="1:4" ht="11.25">
      <c r="A2090" s="93"/>
      <c r="B2090" s="93"/>
      <c r="C2090" s="93"/>
      <c r="D2090" s="93"/>
    </row>
    <row r="2091" spans="1:4" ht="11.25">
      <c r="A2091" s="93"/>
      <c r="B2091" s="93"/>
      <c r="C2091" s="93"/>
      <c r="D2091" s="93"/>
    </row>
    <row r="2092" spans="1:4" ht="11.25">
      <c r="A2092" s="93"/>
      <c r="B2092" s="93"/>
      <c r="C2092" s="93"/>
      <c r="D2092" s="93"/>
    </row>
    <row r="2093" spans="1:4" ht="11.25">
      <c r="A2093" s="93"/>
      <c r="B2093" s="93"/>
      <c r="C2093" s="93"/>
      <c r="D2093" s="93"/>
    </row>
    <row r="2094" spans="1:4" ht="11.25">
      <c r="A2094" s="93"/>
      <c r="B2094" s="93"/>
      <c r="C2094" s="93"/>
      <c r="D2094" s="93"/>
    </row>
    <row r="2095" spans="1:4" ht="11.25">
      <c r="A2095" s="93"/>
      <c r="B2095" s="93"/>
      <c r="C2095" s="93"/>
      <c r="D2095" s="93"/>
    </row>
    <row r="2096" spans="1:4" ht="11.25">
      <c r="A2096" s="93"/>
      <c r="B2096" s="93"/>
      <c r="C2096" s="93"/>
      <c r="D2096" s="93"/>
    </row>
    <row r="2097" spans="1:4" ht="11.25">
      <c r="A2097" s="93"/>
      <c r="B2097" s="93"/>
      <c r="C2097" s="93"/>
      <c r="D2097" s="93"/>
    </row>
    <row r="2098" spans="1:4" ht="11.25">
      <c r="A2098" s="93"/>
      <c r="B2098" s="93"/>
      <c r="C2098" s="93"/>
      <c r="D2098" s="93"/>
    </row>
    <row r="2099" spans="1:4" ht="11.25">
      <c r="A2099" s="93"/>
      <c r="B2099" s="93"/>
      <c r="C2099" s="93"/>
      <c r="D2099" s="93"/>
    </row>
    <row r="2100" spans="1:4" ht="11.25">
      <c r="A2100" s="93"/>
      <c r="B2100" s="93"/>
      <c r="C2100" s="93"/>
      <c r="D2100" s="93"/>
    </row>
    <row r="2101" spans="1:4" ht="11.25">
      <c r="A2101" s="93"/>
      <c r="B2101" s="93"/>
      <c r="C2101" s="93"/>
      <c r="D2101" s="93"/>
    </row>
    <row r="2102" spans="1:4" ht="11.25">
      <c r="A2102" s="93"/>
      <c r="B2102" s="93"/>
      <c r="C2102" s="93"/>
      <c r="D2102" s="93"/>
    </row>
    <row r="2103" spans="1:4" ht="11.25">
      <c r="A2103" s="93"/>
      <c r="B2103" s="93"/>
      <c r="C2103" s="93"/>
      <c r="D2103" s="93"/>
    </row>
    <row r="2104" spans="1:4" ht="11.25">
      <c r="A2104" s="93"/>
      <c r="B2104" s="93"/>
      <c r="C2104" s="93"/>
      <c r="D2104" s="93"/>
    </row>
    <row r="2105" spans="1:4" ht="11.25">
      <c r="A2105" s="93"/>
      <c r="B2105" s="93"/>
      <c r="C2105" s="93"/>
      <c r="D2105" s="93"/>
    </row>
    <row r="2106" spans="1:4" ht="11.25">
      <c r="A2106" s="93"/>
      <c r="B2106" s="93"/>
      <c r="C2106" s="93"/>
      <c r="D2106" s="93"/>
    </row>
    <row r="2107" spans="1:4" ht="11.25">
      <c r="A2107" s="93"/>
      <c r="B2107" s="93"/>
      <c r="C2107" s="93"/>
      <c r="D2107" s="93"/>
    </row>
    <row r="2108" spans="1:4" ht="11.25">
      <c r="A2108" s="93"/>
      <c r="B2108" s="93"/>
      <c r="C2108" s="93"/>
      <c r="D2108" s="93"/>
    </row>
    <row r="2109" spans="1:4" ht="11.25">
      <c r="A2109" s="93"/>
      <c r="B2109" s="93"/>
      <c r="C2109" s="93"/>
      <c r="D2109" s="93"/>
    </row>
    <row r="2110" spans="1:4" ht="11.25">
      <c r="A2110" s="93"/>
      <c r="B2110" s="93"/>
      <c r="C2110" s="93"/>
      <c r="D2110" s="93"/>
    </row>
    <row r="2111" spans="1:4" ht="11.25">
      <c r="A2111" s="93"/>
      <c r="B2111" s="93"/>
      <c r="C2111" s="93"/>
      <c r="D2111" s="93"/>
    </row>
    <row r="2112" spans="1:4" ht="11.25">
      <c r="A2112" s="93"/>
      <c r="B2112" s="93"/>
      <c r="C2112" s="93"/>
      <c r="D2112" s="93"/>
    </row>
    <row r="2113" spans="1:4" ht="11.25">
      <c r="A2113" s="93"/>
      <c r="B2113" s="93"/>
      <c r="C2113" s="93"/>
      <c r="D2113" s="93"/>
    </row>
    <row r="2114" spans="1:4" ht="11.25">
      <c r="A2114" s="93"/>
      <c r="B2114" s="93"/>
      <c r="C2114" s="93"/>
      <c r="D2114" s="93"/>
    </row>
    <row r="2115" spans="1:4" ht="11.25">
      <c r="A2115" s="93"/>
      <c r="B2115" s="93"/>
      <c r="C2115" s="93"/>
      <c r="D2115" s="93"/>
    </row>
    <row r="2116" spans="1:4" ht="11.25">
      <c r="A2116" s="93"/>
      <c r="B2116" s="93"/>
      <c r="C2116" s="93"/>
      <c r="D2116" s="93"/>
    </row>
    <row r="2117" spans="1:4" ht="11.25">
      <c r="A2117" s="93"/>
      <c r="B2117" s="93"/>
      <c r="C2117" s="93"/>
      <c r="D2117" s="93"/>
    </row>
    <row r="2118" spans="1:4" ht="11.25">
      <c r="A2118" s="93"/>
      <c r="B2118" s="93"/>
      <c r="C2118" s="93"/>
      <c r="D2118" s="93"/>
    </row>
    <row r="2119" spans="1:4" ht="11.25">
      <c r="A2119" s="93"/>
      <c r="B2119" s="93"/>
      <c r="C2119" s="93"/>
      <c r="D2119" s="93"/>
    </row>
    <row r="2120" spans="1:4" ht="11.25">
      <c r="A2120" s="93"/>
      <c r="B2120" s="93"/>
      <c r="C2120" s="93"/>
      <c r="D2120" s="93"/>
    </row>
    <row r="2121" spans="1:4" ht="11.25">
      <c r="A2121" s="93"/>
      <c r="B2121" s="93"/>
      <c r="C2121" s="93"/>
      <c r="D2121" s="93"/>
    </row>
    <row r="2122" spans="1:4" ht="11.25">
      <c r="A2122" s="93"/>
      <c r="B2122" s="93"/>
      <c r="C2122" s="93"/>
      <c r="D2122" s="93"/>
    </row>
    <row r="2123" spans="1:4" ht="11.25">
      <c r="A2123" s="93"/>
      <c r="B2123" s="93"/>
      <c r="C2123" s="93"/>
      <c r="D2123" s="93"/>
    </row>
    <row r="2124" spans="1:4" ht="11.25">
      <c r="A2124" s="93"/>
      <c r="B2124" s="93"/>
      <c r="C2124" s="93"/>
      <c r="D2124" s="93"/>
    </row>
    <row r="2125" spans="1:4" ht="11.25">
      <c r="A2125" s="93"/>
      <c r="B2125" s="93"/>
      <c r="C2125" s="93"/>
      <c r="D2125" s="93"/>
    </row>
    <row r="2126" spans="1:4" ht="11.25">
      <c r="A2126" s="93"/>
      <c r="B2126" s="93"/>
      <c r="C2126" s="93"/>
      <c r="D2126" s="93"/>
    </row>
    <row r="2127" spans="1:4" ht="11.25">
      <c r="A2127" s="93"/>
      <c r="B2127" s="93"/>
      <c r="C2127" s="93"/>
      <c r="D2127" s="93"/>
    </row>
    <row r="2128" spans="1:4" ht="11.25">
      <c r="A2128" s="93"/>
      <c r="B2128" s="93"/>
      <c r="C2128" s="93"/>
      <c r="D2128" s="93"/>
    </row>
    <row r="2129" spans="1:4" ht="11.25">
      <c r="A2129" s="93"/>
      <c r="B2129" s="93"/>
      <c r="C2129" s="93"/>
      <c r="D2129" s="93"/>
    </row>
    <row r="2130" spans="1:4" ht="11.25">
      <c r="A2130" s="93"/>
      <c r="B2130" s="93"/>
      <c r="C2130" s="93"/>
      <c r="D2130" s="93"/>
    </row>
    <row r="2131" spans="1:4" ht="11.25">
      <c r="A2131" s="93"/>
      <c r="B2131" s="93"/>
      <c r="C2131" s="93"/>
      <c r="D2131" s="93"/>
    </row>
    <row r="2132" spans="1:4" ht="11.25">
      <c r="A2132" s="93"/>
      <c r="B2132" s="93"/>
      <c r="C2132" s="93"/>
      <c r="D2132" s="93"/>
    </row>
    <row r="2133" spans="1:4" ht="11.25">
      <c r="A2133" s="93"/>
      <c r="B2133" s="93"/>
      <c r="C2133" s="93"/>
      <c r="D2133" s="93"/>
    </row>
    <row r="2134" spans="1:4" ht="11.25">
      <c r="A2134" s="93"/>
      <c r="B2134" s="93"/>
      <c r="C2134" s="93"/>
      <c r="D2134" s="93"/>
    </row>
    <row r="2135" spans="1:4" ht="11.25">
      <c r="A2135" s="93"/>
      <c r="B2135" s="93"/>
      <c r="C2135" s="93"/>
      <c r="D2135" s="93"/>
    </row>
    <row r="2136" spans="1:4" ht="11.25">
      <c r="A2136" s="93"/>
      <c r="B2136" s="93"/>
      <c r="C2136" s="93"/>
      <c r="D2136" s="93"/>
    </row>
    <row r="2137" spans="1:4" ht="11.25">
      <c r="A2137" s="93"/>
      <c r="B2137" s="93"/>
      <c r="C2137" s="93"/>
      <c r="D2137" s="93"/>
    </row>
    <row r="2138" spans="1:4" ht="11.25">
      <c r="A2138" s="93"/>
      <c r="B2138" s="93"/>
      <c r="C2138" s="93"/>
      <c r="D2138" s="93"/>
    </row>
    <row r="2139" spans="1:4" ht="11.25">
      <c r="A2139" s="93"/>
      <c r="B2139" s="93"/>
      <c r="C2139" s="93"/>
      <c r="D2139" s="93"/>
    </row>
    <row r="2140" spans="1:4" ht="11.25">
      <c r="A2140" s="93"/>
      <c r="B2140" s="93"/>
      <c r="C2140" s="93"/>
      <c r="D2140" s="93"/>
    </row>
    <row r="2141" spans="1:4" ht="11.25">
      <c r="A2141" s="93"/>
      <c r="B2141" s="93"/>
      <c r="C2141" s="93"/>
      <c r="D2141" s="93"/>
    </row>
    <row r="2142" spans="1:4" ht="11.25">
      <c r="A2142" s="93"/>
      <c r="B2142" s="93"/>
      <c r="C2142" s="93"/>
      <c r="D2142" s="93"/>
    </row>
    <row r="2143" spans="1:4" ht="11.25">
      <c r="A2143" s="93"/>
      <c r="B2143" s="93"/>
      <c r="C2143" s="93"/>
      <c r="D2143" s="93"/>
    </row>
    <row r="2144" spans="1:4" ht="11.25">
      <c r="A2144" s="93"/>
      <c r="B2144" s="93"/>
      <c r="C2144" s="93"/>
      <c r="D2144" s="93"/>
    </row>
    <row r="2145" spans="1:4" ht="11.25">
      <c r="A2145" s="93"/>
      <c r="B2145" s="93"/>
      <c r="C2145" s="93"/>
      <c r="D2145" s="93"/>
    </row>
    <row r="2146" spans="1:4" ht="11.25">
      <c r="A2146" s="93"/>
      <c r="B2146" s="93"/>
      <c r="C2146" s="93"/>
      <c r="D2146" s="93"/>
    </row>
    <row r="2147" spans="1:4" ht="11.25">
      <c r="A2147" s="93"/>
      <c r="B2147" s="93"/>
      <c r="C2147" s="93"/>
      <c r="D2147" s="93"/>
    </row>
    <row r="2148" spans="1:4" ht="11.25">
      <c r="A2148" s="93"/>
      <c r="B2148" s="93"/>
      <c r="C2148" s="93"/>
      <c r="D2148" s="93"/>
    </row>
    <row r="2149" spans="1:4" ht="11.25">
      <c r="A2149" s="93"/>
      <c r="B2149" s="93"/>
      <c r="C2149" s="93"/>
      <c r="D2149" s="93"/>
    </row>
    <row r="2150" spans="1:4" ht="11.25">
      <c r="A2150" s="93"/>
      <c r="B2150" s="93"/>
      <c r="C2150" s="93"/>
      <c r="D2150" s="93"/>
    </row>
    <row r="2151" spans="1:4" ht="11.25">
      <c r="A2151" s="93"/>
      <c r="B2151" s="93"/>
      <c r="C2151" s="93"/>
      <c r="D2151" s="93"/>
    </row>
    <row r="2152" spans="1:4" ht="11.25">
      <c r="A2152" s="93"/>
      <c r="B2152" s="93"/>
      <c r="C2152" s="93"/>
      <c r="D2152" s="93"/>
    </row>
    <row r="2153" spans="1:4" ht="11.25">
      <c r="A2153" s="93"/>
      <c r="B2153" s="93"/>
      <c r="C2153" s="93"/>
      <c r="D2153" s="93"/>
    </row>
    <row r="2154" spans="1:4" ht="11.25">
      <c r="A2154" s="93"/>
      <c r="B2154" s="93"/>
      <c r="C2154" s="93"/>
      <c r="D2154" s="93"/>
    </row>
    <row r="2155" spans="1:4" ht="11.25">
      <c r="A2155" s="93"/>
      <c r="B2155" s="93"/>
      <c r="C2155" s="93"/>
      <c r="D2155" s="93"/>
    </row>
    <row r="2156" spans="1:4" ht="11.25">
      <c r="A2156" s="93"/>
      <c r="B2156" s="93"/>
      <c r="C2156" s="93"/>
      <c r="D2156" s="93"/>
    </row>
    <row r="2157" spans="1:4" ht="11.25">
      <c r="A2157" s="93"/>
      <c r="B2157" s="93"/>
      <c r="C2157" s="93"/>
      <c r="D2157" s="93"/>
    </row>
    <row r="2158" spans="1:4" ht="11.25">
      <c r="A2158" s="93"/>
      <c r="B2158" s="93"/>
      <c r="C2158" s="93"/>
      <c r="D2158" s="93"/>
    </row>
    <row r="2159" spans="1:4" ht="11.25">
      <c r="A2159" s="93"/>
      <c r="B2159" s="93"/>
      <c r="C2159" s="93"/>
      <c r="D2159" s="93"/>
    </row>
    <row r="2160" spans="1:4" ht="11.25">
      <c r="A2160" s="93"/>
      <c r="B2160" s="93"/>
      <c r="C2160" s="93"/>
      <c r="D2160" s="93"/>
    </row>
    <row r="2161" spans="1:4" ht="11.25">
      <c r="A2161" s="93"/>
      <c r="B2161" s="93"/>
      <c r="C2161" s="93"/>
      <c r="D2161" s="93"/>
    </row>
    <row r="2162" spans="1:4" ht="11.25">
      <c r="A2162" s="93"/>
      <c r="B2162" s="93"/>
      <c r="C2162" s="93"/>
      <c r="D2162" s="93"/>
    </row>
    <row r="2163" spans="1:4" ht="11.25">
      <c r="A2163" s="93"/>
      <c r="B2163" s="93"/>
      <c r="C2163" s="93"/>
      <c r="D2163" s="93"/>
    </row>
    <row r="2164" spans="1:4" ht="11.25">
      <c r="A2164" s="93"/>
      <c r="B2164" s="93"/>
      <c r="C2164" s="93"/>
      <c r="D2164" s="93"/>
    </row>
    <row r="2165" spans="1:4" ht="11.25">
      <c r="A2165" s="93"/>
      <c r="B2165" s="93"/>
      <c r="C2165" s="93"/>
      <c r="D2165" s="93"/>
    </row>
    <row r="2166" spans="1:4" ht="11.25">
      <c r="A2166" s="93"/>
      <c r="B2166" s="93"/>
      <c r="C2166" s="93"/>
      <c r="D2166" s="93"/>
    </row>
    <row r="2167" spans="1:4" ht="11.25">
      <c r="A2167" s="93"/>
      <c r="B2167" s="93"/>
      <c r="C2167" s="93"/>
      <c r="D2167" s="93"/>
    </row>
    <row r="2168" spans="1:4" ht="11.25">
      <c r="A2168" s="93"/>
      <c r="B2168" s="93"/>
      <c r="C2168" s="93"/>
      <c r="D2168" s="93"/>
    </row>
    <row r="2169" spans="1:4" ht="11.25">
      <c r="A2169" s="93"/>
      <c r="B2169" s="93"/>
      <c r="C2169" s="93"/>
      <c r="D2169" s="93"/>
    </row>
    <row r="2170" spans="1:4" ht="11.25">
      <c r="A2170" s="93"/>
      <c r="B2170" s="93"/>
      <c r="C2170" s="93"/>
      <c r="D2170" s="93"/>
    </row>
    <row r="2171" spans="1:4" ht="11.25">
      <c r="A2171" s="93"/>
      <c r="B2171" s="93"/>
      <c r="C2171" s="93"/>
      <c r="D2171" s="93"/>
    </row>
    <row r="2172" spans="1:4" ht="11.25">
      <c r="A2172" s="93"/>
      <c r="B2172" s="93"/>
      <c r="C2172" s="93"/>
      <c r="D2172" s="93"/>
    </row>
    <row r="2173" spans="1:4" ht="11.25">
      <c r="A2173" s="93"/>
      <c r="B2173" s="93"/>
      <c r="C2173" s="93"/>
      <c r="D2173" s="93"/>
    </row>
    <row r="2174" spans="1:4" ht="11.25">
      <c r="A2174" s="93"/>
      <c r="B2174" s="93"/>
      <c r="C2174" s="93"/>
      <c r="D2174" s="93"/>
    </row>
    <row r="2175" spans="1:4" ht="11.25">
      <c r="A2175" s="93"/>
      <c r="B2175" s="93"/>
      <c r="C2175" s="93"/>
      <c r="D2175" s="93"/>
    </row>
    <row r="2176" spans="1:4" ht="11.25">
      <c r="A2176" s="93"/>
      <c r="B2176" s="93"/>
      <c r="C2176" s="93"/>
      <c r="D2176" s="93"/>
    </row>
    <row r="2177" spans="1:4" ht="11.25">
      <c r="A2177" s="93"/>
      <c r="B2177" s="93"/>
      <c r="C2177" s="93"/>
      <c r="D2177" s="93"/>
    </row>
    <row r="2178" spans="1:4" ht="11.25">
      <c r="A2178" s="93"/>
      <c r="B2178" s="93"/>
      <c r="C2178" s="93"/>
      <c r="D2178" s="93"/>
    </row>
    <row r="2179" spans="1:4" ht="11.25">
      <c r="A2179" s="93"/>
      <c r="B2179" s="93"/>
      <c r="C2179" s="93"/>
      <c r="D2179" s="93"/>
    </row>
    <row r="2180" spans="1:4" ht="11.25">
      <c r="A2180" s="93"/>
      <c r="B2180" s="93"/>
      <c r="C2180" s="93"/>
      <c r="D2180" s="93"/>
    </row>
    <row r="2181" spans="1:4" ht="11.25">
      <c r="A2181" s="93"/>
      <c r="B2181" s="93"/>
      <c r="C2181" s="93"/>
      <c r="D2181" s="93"/>
    </row>
    <row r="2182" spans="1:4" ht="11.25">
      <c r="A2182" s="93"/>
      <c r="B2182" s="93"/>
      <c r="C2182" s="93"/>
      <c r="D2182" s="93"/>
    </row>
    <row r="2183" spans="1:4" ht="11.25">
      <c r="A2183" s="93"/>
      <c r="B2183" s="93"/>
      <c r="C2183" s="93"/>
      <c r="D2183" s="93"/>
    </row>
    <row r="2184" spans="1:4" ht="11.25">
      <c r="A2184" s="93"/>
      <c r="B2184" s="93"/>
      <c r="C2184" s="93"/>
      <c r="D2184" s="93"/>
    </row>
    <row r="2185" spans="1:4" ht="11.25">
      <c r="A2185" s="93"/>
      <c r="B2185" s="93"/>
      <c r="C2185" s="93"/>
      <c r="D2185" s="93"/>
    </row>
    <row r="2186" spans="1:4" ht="11.25">
      <c r="A2186" s="93"/>
      <c r="B2186" s="93"/>
      <c r="C2186" s="93"/>
      <c r="D2186" s="93"/>
    </row>
    <row r="2187" spans="1:4" ht="11.25">
      <c r="A2187" s="93"/>
      <c r="B2187" s="93"/>
      <c r="C2187" s="93"/>
      <c r="D2187" s="93"/>
    </row>
    <row r="2188" spans="1:4" ht="11.25">
      <c r="A2188" s="93"/>
      <c r="B2188" s="93"/>
      <c r="C2188" s="93"/>
      <c r="D2188" s="93"/>
    </row>
    <row r="2189" spans="1:4" ht="11.25">
      <c r="A2189" s="93"/>
      <c r="B2189" s="93"/>
      <c r="C2189" s="93"/>
      <c r="D2189" s="93"/>
    </row>
    <row r="2190" spans="1:4" ht="11.25">
      <c r="A2190" s="93"/>
      <c r="B2190" s="93"/>
      <c r="C2190" s="93"/>
      <c r="D2190" s="93"/>
    </row>
    <row r="2191" spans="1:4" ht="11.25">
      <c r="A2191" s="93"/>
      <c r="B2191" s="93"/>
      <c r="C2191" s="93"/>
      <c r="D2191" s="93"/>
    </row>
    <row r="2192" spans="1:4" ht="11.25">
      <c r="A2192" s="93"/>
      <c r="B2192" s="93"/>
      <c r="C2192" s="93"/>
      <c r="D2192" s="93"/>
    </row>
    <row r="2193" spans="1:4" ht="11.25">
      <c r="A2193" s="93"/>
      <c r="B2193" s="93"/>
      <c r="C2193" s="93"/>
      <c r="D2193" s="93"/>
    </row>
    <row r="2194" spans="1:4" ht="11.25">
      <c r="A2194" s="93"/>
      <c r="B2194" s="93"/>
      <c r="C2194" s="93"/>
      <c r="D2194" s="93"/>
    </row>
    <row r="2195" spans="1:4" ht="11.25">
      <c r="A2195" s="93"/>
      <c r="B2195" s="93"/>
      <c r="C2195" s="93"/>
      <c r="D2195" s="93"/>
    </row>
    <row r="2196" spans="1:4" ht="11.25">
      <c r="A2196" s="93"/>
      <c r="B2196" s="93"/>
      <c r="C2196" s="93"/>
      <c r="D2196" s="93"/>
    </row>
    <row r="2197" spans="1:4" ht="11.25">
      <c r="A2197" s="93"/>
      <c r="B2197" s="93"/>
      <c r="C2197" s="93"/>
      <c r="D2197" s="93"/>
    </row>
    <row r="2198" spans="1:4" ht="11.25">
      <c r="A2198" s="93"/>
      <c r="B2198" s="93"/>
      <c r="C2198" s="93"/>
      <c r="D2198" s="93"/>
    </row>
    <row r="2199" spans="1:4" ht="11.25">
      <c r="A2199" s="93"/>
      <c r="B2199" s="93"/>
      <c r="C2199" s="93"/>
      <c r="D2199" s="93"/>
    </row>
    <row r="2200" spans="1:4" ht="11.25">
      <c r="A2200" s="93"/>
      <c r="B2200" s="93"/>
      <c r="C2200" s="93"/>
      <c r="D2200" s="93"/>
    </row>
    <row r="2201" spans="1:4" ht="11.25">
      <c r="A2201" s="93"/>
      <c r="B2201" s="93"/>
      <c r="C2201" s="93"/>
      <c r="D2201" s="93"/>
    </row>
    <row r="2202" spans="1:4" ht="11.25">
      <c r="A2202" s="93"/>
      <c r="B2202" s="93"/>
      <c r="C2202" s="93"/>
      <c r="D2202" s="93"/>
    </row>
    <row r="2203" spans="1:4" ht="11.25">
      <c r="A2203" s="93"/>
      <c r="B2203" s="93"/>
      <c r="C2203" s="93"/>
      <c r="D2203" s="93"/>
    </row>
    <row r="2204" spans="1:4" ht="11.25">
      <c r="A2204" s="93"/>
      <c r="B2204" s="93"/>
      <c r="C2204" s="93"/>
      <c r="D2204" s="93"/>
    </row>
    <row r="2205" spans="1:4" ht="11.25">
      <c r="A2205" s="93"/>
      <c r="B2205" s="93"/>
      <c r="C2205" s="93"/>
      <c r="D2205" s="93"/>
    </row>
    <row r="2206" spans="1:4" ht="11.25">
      <c r="A2206" s="93"/>
      <c r="B2206" s="93"/>
      <c r="C2206" s="93"/>
      <c r="D2206" s="93"/>
    </row>
    <row r="2207" spans="1:4" ht="11.25">
      <c r="A2207" s="93"/>
      <c r="B2207" s="93"/>
      <c r="C2207" s="93"/>
      <c r="D2207" s="93"/>
    </row>
    <row r="2208" spans="1:4" ht="11.25">
      <c r="A2208" s="93"/>
      <c r="B2208" s="93"/>
      <c r="C2208" s="93"/>
      <c r="D2208" s="93"/>
    </row>
    <row r="2209" spans="1:4" ht="11.25">
      <c r="A2209" s="93"/>
      <c r="B2209" s="93"/>
      <c r="C2209" s="93"/>
      <c r="D2209" s="93"/>
    </row>
    <row r="2210" spans="1:4" ht="11.25">
      <c r="A2210" s="93"/>
      <c r="B2210" s="93"/>
      <c r="C2210" s="93"/>
      <c r="D2210" s="93"/>
    </row>
    <row r="2211" spans="1:4" ht="11.25">
      <c r="A2211" s="93"/>
      <c r="B2211" s="93"/>
      <c r="C2211" s="93"/>
      <c r="D2211" s="93"/>
    </row>
    <row r="2212" spans="1:4" ht="11.25">
      <c r="A2212" s="93"/>
      <c r="B2212" s="93"/>
      <c r="C2212" s="93"/>
      <c r="D2212" s="93"/>
    </row>
    <row r="2213" spans="1:4" ht="11.25">
      <c r="A2213" s="93"/>
      <c r="B2213" s="93"/>
      <c r="C2213" s="93"/>
      <c r="D2213" s="93"/>
    </row>
    <row r="2214" spans="1:4" ht="11.25">
      <c r="A2214" s="93"/>
      <c r="B2214" s="93"/>
      <c r="C2214" s="93"/>
      <c r="D2214" s="93"/>
    </row>
    <row r="2215" spans="1:4" ht="11.25">
      <c r="A2215" s="93"/>
      <c r="B2215" s="93"/>
      <c r="C2215" s="93"/>
      <c r="D2215" s="93"/>
    </row>
    <row r="2216" spans="1:4" ht="11.25">
      <c r="A2216" s="93"/>
      <c r="B2216" s="93"/>
      <c r="C2216" s="93"/>
      <c r="D2216" s="93"/>
    </row>
    <row r="2217" spans="1:4" ht="11.25">
      <c r="A2217" s="93"/>
      <c r="B2217" s="93"/>
      <c r="C2217" s="93"/>
      <c r="D2217" s="93"/>
    </row>
    <row r="2218" spans="1:4" ht="11.25">
      <c r="A2218" s="93"/>
      <c r="B2218" s="93"/>
      <c r="C2218" s="93"/>
      <c r="D2218" s="93"/>
    </row>
    <row r="2219" spans="1:4" ht="11.25">
      <c r="A2219" s="93"/>
      <c r="B2219" s="93"/>
      <c r="C2219" s="93"/>
      <c r="D2219" s="93"/>
    </row>
    <row r="2220" spans="1:4" ht="11.25">
      <c r="A2220" s="93"/>
      <c r="B2220" s="93"/>
      <c r="C2220" s="93"/>
      <c r="D2220" s="93"/>
    </row>
    <row r="2221" spans="1:4" ht="11.25">
      <c r="A2221" s="93"/>
      <c r="B2221" s="93"/>
      <c r="C2221" s="93"/>
      <c r="D2221" s="93"/>
    </row>
    <row r="2222" spans="1:4" ht="11.25">
      <c r="A2222" s="93"/>
      <c r="B2222" s="93"/>
      <c r="C2222" s="93"/>
      <c r="D2222" s="93"/>
    </row>
    <row r="2223" spans="1:4" ht="11.25">
      <c r="A2223" s="93"/>
      <c r="B2223" s="93"/>
      <c r="C2223" s="93"/>
      <c r="D2223" s="93"/>
    </row>
    <row r="2224" spans="1:4" ht="11.25">
      <c r="A2224" s="93"/>
      <c r="B2224" s="93"/>
      <c r="C2224" s="93"/>
      <c r="D2224" s="93"/>
    </row>
    <row r="2225" spans="1:4" ht="11.25">
      <c r="A2225" s="93"/>
      <c r="B2225" s="93"/>
      <c r="C2225" s="93"/>
      <c r="D2225" s="93"/>
    </row>
    <row r="2226" spans="1:4" ht="11.25">
      <c r="A2226" s="93"/>
      <c r="B2226" s="93"/>
      <c r="C2226" s="93"/>
      <c r="D2226" s="93"/>
    </row>
    <row r="2227" spans="1:4" ht="11.25">
      <c r="A2227" s="93"/>
      <c r="B2227" s="93"/>
      <c r="C2227" s="93"/>
      <c r="D2227" s="93"/>
    </row>
    <row r="2228" spans="1:4" ht="11.25">
      <c r="A2228" s="93"/>
      <c r="B2228" s="93"/>
      <c r="C2228" s="93"/>
      <c r="D2228" s="93"/>
    </row>
    <row r="2229" spans="1:4" ht="11.25">
      <c r="A2229" s="93"/>
      <c r="B2229" s="93"/>
      <c r="C2229" s="93"/>
      <c r="D2229" s="93"/>
    </row>
    <row r="2230" spans="1:4" ht="11.25">
      <c r="A2230" s="93"/>
      <c r="B2230" s="93"/>
      <c r="C2230" s="93"/>
      <c r="D2230" s="93"/>
    </row>
    <row r="2231" spans="1:4" ht="11.25">
      <c r="A2231" s="93"/>
      <c r="B2231" s="93"/>
      <c r="C2231" s="93"/>
      <c r="D2231" s="93"/>
    </row>
    <row r="2232" spans="1:4" ht="11.25">
      <c r="A2232" s="93"/>
      <c r="B2232" s="93"/>
      <c r="C2232" s="93"/>
      <c r="D2232" s="93"/>
    </row>
    <row r="2233" spans="1:4" ht="11.25">
      <c r="A2233" s="93"/>
      <c r="B2233" s="93"/>
      <c r="C2233" s="93"/>
      <c r="D2233" s="93"/>
    </row>
    <row r="2234" spans="1:4" ht="11.25">
      <c r="A2234" s="93"/>
      <c r="B2234" s="93"/>
      <c r="C2234" s="93"/>
      <c r="D2234" s="93"/>
    </row>
    <row r="2235" spans="1:4" ht="11.25">
      <c r="A2235" s="93"/>
      <c r="B2235" s="93"/>
      <c r="C2235" s="93"/>
      <c r="D2235" s="93"/>
    </row>
    <row r="2236" spans="1:4" ht="11.25">
      <c r="A2236" s="93"/>
      <c r="B2236" s="93"/>
      <c r="C2236" s="93"/>
      <c r="D2236" s="93"/>
    </row>
    <row r="2237" spans="1:4" ht="11.25">
      <c r="A2237" s="93"/>
      <c r="B2237" s="93"/>
      <c r="C2237" s="93"/>
      <c r="D2237" s="93"/>
    </row>
    <row r="2238" spans="1:4" ht="11.25">
      <c r="A2238" s="93"/>
      <c r="B2238" s="93"/>
      <c r="C2238" s="93"/>
      <c r="D2238" s="93"/>
    </row>
    <row r="2239" spans="1:4" ht="11.25">
      <c r="A2239" s="93"/>
      <c r="B2239" s="93"/>
      <c r="C2239" s="93"/>
      <c r="D2239" s="93"/>
    </row>
    <row r="2240" spans="1:4" ht="11.25">
      <c r="A2240" s="93"/>
      <c r="B2240" s="93"/>
      <c r="C2240" s="93"/>
      <c r="D2240" s="93"/>
    </row>
    <row r="2241" spans="1:4" ht="11.25">
      <c r="A2241" s="93"/>
      <c r="B2241" s="93"/>
      <c r="C2241" s="93"/>
      <c r="D2241" s="93"/>
    </row>
    <row r="2242" spans="1:4" ht="11.25">
      <c r="A2242" s="93"/>
      <c r="B2242" s="93"/>
      <c r="C2242" s="93"/>
      <c r="D2242" s="93"/>
    </row>
    <row r="2243" spans="1:4" ht="11.25">
      <c r="A2243" s="93"/>
      <c r="B2243" s="93"/>
      <c r="C2243" s="93"/>
      <c r="D2243" s="93"/>
    </row>
    <row r="2244" spans="1:4" ht="11.25">
      <c r="A2244" s="93"/>
      <c r="B2244" s="93"/>
      <c r="C2244" s="93"/>
      <c r="D2244" s="93"/>
    </row>
    <row r="2245" spans="1:4" ht="11.25">
      <c r="A2245" s="93"/>
      <c r="B2245" s="93"/>
      <c r="C2245" s="93"/>
      <c r="D2245" s="93"/>
    </row>
    <row r="2246" spans="1:4" ht="11.25">
      <c r="A2246" s="93"/>
      <c r="B2246" s="93"/>
      <c r="C2246" s="93"/>
      <c r="D2246" s="93"/>
    </row>
    <row r="2247" spans="1:4" ht="11.25">
      <c r="A2247" s="93"/>
      <c r="B2247" s="93"/>
      <c r="C2247" s="93"/>
      <c r="D2247" s="93"/>
    </row>
    <row r="2248" spans="1:4" ht="11.25">
      <c r="A2248" s="93"/>
      <c r="B2248" s="93"/>
      <c r="C2248" s="93"/>
      <c r="D2248" s="93"/>
    </row>
    <row r="2249" spans="1:4" ht="11.25">
      <c r="A2249" s="93"/>
      <c r="B2249" s="93"/>
      <c r="C2249" s="93"/>
      <c r="D2249" s="93"/>
    </row>
    <row r="2250" spans="1:4" ht="11.25">
      <c r="A2250" s="93"/>
      <c r="B2250" s="93"/>
      <c r="C2250" s="93"/>
      <c r="D2250" s="93"/>
    </row>
    <row r="2251" spans="1:4" ht="11.25">
      <c r="A2251" s="93"/>
      <c r="B2251" s="93"/>
      <c r="C2251" s="93"/>
      <c r="D2251" s="93"/>
    </row>
    <row r="2252" spans="1:4" ht="11.25">
      <c r="A2252" s="93"/>
      <c r="B2252" s="93"/>
      <c r="C2252" s="93"/>
      <c r="D2252" s="93"/>
    </row>
    <row r="2253" spans="1:4" ht="11.25">
      <c r="A2253" s="93"/>
      <c r="B2253" s="93"/>
      <c r="C2253" s="93"/>
      <c r="D2253" s="93"/>
    </row>
    <row r="2254" spans="1:4" ht="11.25">
      <c r="A2254" s="93"/>
      <c r="B2254" s="93"/>
      <c r="C2254" s="93"/>
      <c r="D2254" s="93"/>
    </row>
    <row r="2255" spans="1:4" ht="11.25">
      <c r="A2255" s="93"/>
      <c r="B2255" s="93"/>
      <c r="C2255" s="93"/>
      <c r="D2255" s="93"/>
    </row>
    <row r="2256" spans="1:4" ht="11.25">
      <c r="A2256" s="93"/>
      <c r="B2256" s="93"/>
      <c r="C2256" s="93"/>
      <c r="D2256" s="93"/>
    </row>
    <row r="2257" spans="1:4" ht="11.25">
      <c r="A2257" s="93"/>
      <c r="B2257" s="93"/>
      <c r="C2257" s="93"/>
      <c r="D2257" s="93"/>
    </row>
    <row r="2258" spans="1:4" ht="11.25">
      <c r="A2258" s="93"/>
      <c r="B2258" s="93"/>
      <c r="C2258" s="93"/>
      <c r="D2258" s="93"/>
    </row>
    <row r="2259" spans="1:4" ht="11.25">
      <c r="A2259" s="93"/>
      <c r="B2259" s="93"/>
      <c r="C2259" s="93"/>
      <c r="D2259" s="93"/>
    </row>
    <row r="2260" spans="1:4" ht="11.25">
      <c r="A2260" s="93"/>
      <c r="B2260" s="93"/>
      <c r="C2260" s="93"/>
      <c r="D2260" s="93"/>
    </row>
    <row r="2261" spans="1:4" ht="11.25">
      <c r="A2261" s="93"/>
      <c r="B2261" s="93"/>
      <c r="C2261" s="93"/>
      <c r="D2261" s="93"/>
    </row>
    <row r="2262" spans="1:4" ht="11.25">
      <c r="A2262" s="93"/>
      <c r="B2262" s="93"/>
      <c r="C2262" s="93"/>
      <c r="D2262" s="93"/>
    </row>
    <row r="2263" spans="1:4" ht="11.25">
      <c r="A2263" s="93"/>
      <c r="B2263" s="93"/>
      <c r="C2263" s="93"/>
      <c r="D2263" s="93"/>
    </row>
    <row r="2264" spans="1:4" ht="11.25">
      <c r="A2264" s="93"/>
      <c r="B2264" s="93"/>
      <c r="C2264" s="93"/>
      <c r="D2264" s="93"/>
    </row>
    <row r="2265" spans="1:4" ht="11.25">
      <c r="A2265" s="93"/>
      <c r="B2265" s="93"/>
      <c r="C2265" s="93"/>
      <c r="D2265" s="93"/>
    </row>
    <row r="2266" spans="1:4" ht="11.25">
      <c r="A2266" s="93"/>
      <c r="B2266" s="93"/>
      <c r="C2266" s="93"/>
      <c r="D2266" s="93"/>
    </row>
    <row r="2267" spans="1:4" ht="11.25">
      <c r="A2267" s="93"/>
      <c r="B2267" s="93"/>
      <c r="C2267" s="93"/>
      <c r="D2267" s="93"/>
    </row>
    <row r="2268" spans="1:4" ht="11.25">
      <c r="A2268" s="93"/>
      <c r="B2268" s="93"/>
      <c r="C2268" s="93"/>
      <c r="D2268" s="93"/>
    </row>
    <row r="2269" spans="1:4" ht="11.25">
      <c r="A2269" s="93"/>
      <c r="B2269" s="93"/>
      <c r="C2269" s="93"/>
      <c r="D2269" s="93"/>
    </row>
    <row r="2270" spans="1:4" ht="11.25">
      <c r="A2270" s="93"/>
      <c r="B2270" s="93"/>
      <c r="C2270" s="93"/>
      <c r="D2270" s="93"/>
    </row>
    <row r="2271" spans="1:4" ht="11.25">
      <c r="A2271" s="93"/>
      <c r="B2271" s="93"/>
      <c r="C2271" s="93"/>
      <c r="D2271" s="93"/>
    </row>
    <row r="2272" spans="1:4" ht="11.25">
      <c r="A2272" s="93"/>
      <c r="B2272" s="93"/>
      <c r="C2272" s="93"/>
      <c r="D2272" s="93"/>
    </row>
    <row r="2273" spans="1:4" ht="11.25">
      <c r="A2273" s="93"/>
      <c r="B2273" s="93"/>
      <c r="C2273" s="93"/>
      <c r="D2273" s="93"/>
    </row>
    <row r="2274" spans="1:4" ht="11.25">
      <c r="A2274" s="93"/>
      <c r="B2274" s="93"/>
      <c r="C2274" s="93"/>
      <c r="D2274" s="93"/>
    </row>
    <row r="2275" spans="1:4" ht="11.25">
      <c r="A2275" s="93"/>
      <c r="B2275" s="93"/>
      <c r="C2275" s="93"/>
      <c r="D2275" s="93"/>
    </row>
    <row r="2276" spans="1:4" ht="11.25">
      <c r="A2276" s="93"/>
      <c r="B2276" s="93"/>
      <c r="C2276" s="93"/>
      <c r="D2276" s="93"/>
    </row>
    <row r="2277" spans="1:4" ht="11.25">
      <c r="A2277" s="93"/>
      <c r="B2277" s="93"/>
      <c r="C2277" s="93"/>
      <c r="D2277" s="93"/>
    </row>
    <row r="2278" spans="1:4" ht="11.25">
      <c r="A2278" s="93"/>
      <c r="B2278" s="93"/>
      <c r="C2278" s="93"/>
      <c r="D2278" s="93"/>
    </row>
    <row r="2279" spans="1:4" ht="11.25">
      <c r="A2279" s="93"/>
      <c r="B2279" s="93"/>
      <c r="C2279" s="93"/>
      <c r="D2279" s="93"/>
    </row>
    <row r="2280" spans="1:4" ht="11.25">
      <c r="A2280" s="93"/>
      <c r="B2280" s="93"/>
      <c r="C2280" s="93"/>
      <c r="D2280" s="93"/>
    </row>
    <row r="2281" spans="1:4" ht="11.25">
      <c r="A2281" s="93"/>
      <c r="B2281" s="93"/>
      <c r="C2281" s="93"/>
      <c r="D2281" s="93"/>
    </row>
    <row r="2282" spans="1:4" ht="11.25">
      <c r="A2282" s="93"/>
      <c r="B2282" s="93"/>
      <c r="C2282" s="93"/>
      <c r="D2282" s="93"/>
    </row>
    <row r="2283" spans="1:4" ht="11.25">
      <c r="A2283" s="93"/>
      <c r="B2283" s="93"/>
      <c r="C2283" s="93"/>
      <c r="D2283" s="93"/>
    </row>
    <row r="2284" spans="1:4" ht="11.25">
      <c r="A2284" s="93"/>
      <c r="B2284" s="93"/>
      <c r="C2284" s="93"/>
      <c r="D2284" s="93"/>
    </row>
    <row r="2285" spans="1:4" ht="11.25">
      <c r="A2285" s="93"/>
      <c r="B2285" s="93"/>
      <c r="C2285" s="93"/>
      <c r="D2285" s="93"/>
    </row>
    <row r="2286" spans="1:4" ht="11.25">
      <c r="A2286" s="93"/>
      <c r="B2286" s="93"/>
      <c r="C2286" s="93"/>
      <c r="D2286" s="93"/>
    </row>
    <row r="2287" spans="1:4" ht="11.25">
      <c r="A2287" s="93"/>
      <c r="B2287" s="93"/>
      <c r="C2287" s="93"/>
      <c r="D2287" s="93"/>
    </row>
    <row r="2288" spans="1:4" ht="11.25">
      <c r="A2288" s="93"/>
      <c r="B2288" s="93"/>
      <c r="C2288" s="93"/>
      <c r="D2288" s="93"/>
    </row>
    <row r="2289" spans="1:4" ht="11.25">
      <c r="A2289" s="93"/>
      <c r="B2289" s="93"/>
      <c r="C2289" s="93"/>
      <c r="D2289" s="93"/>
    </row>
    <row r="2290" spans="1:4" ht="11.25">
      <c r="A2290" s="93"/>
      <c r="B2290" s="93"/>
      <c r="C2290" s="93"/>
      <c r="D2290" s="93"/>
    </row>
    <row r="2291" spans="1:4" ht="11.25">
      <c r="A2291" s="93"/>
      <c r="B2291" s="93"/>
      <c r="C2291" s="93"/>
      <c r="D2291" s="93"/>
    </row>
    <row r="2292" spans="1:4" ht="11.25">
      <c r="A2292" s="93"/>
      <c r="B2292" s="93"/>
      <c r="C2292" s="93"/>
      <c r="D2292" s="93"/>
    </row>
    <row r="2293" spans="1:4" ht="11.25">
      <c r="A2293" s="93"/>
      <c r="B2293" s="93"/>
      <c r="C2293" s="93"/>
      <c r="D2293" s="93"/>
    </row>
    <row r="2294" spans="1:4" ht="11.25">
      <c r="A2294" s="93"/>
      <c r="B2294" s="93"/>
      <c r="C2294" s="93"/>
      <c r="D2294" s="93"/>
    </row>
    <row r="2295" spans="1:4" ht="11.25">
      <c r="A2295" s="93"/>
      <c r="B2295" s="93"/>
      <c r="C2295" s="93"/>
      <c r="D2295" s="93"/>
    </row>
    <row r="2296" spans="1:4" ht="11.25">
      <c r="A2296" s="93"/>
      <c r="B2296" s="93"/>
      <c r="C2296" s="93"/>
      <c r="D2296" s="93"/>
    </row>
    <row r="2297" spans="1:4" ht="11.25">
      <c r="A2297" s="93"/>
      <c r="B2297" s="93"/>
      <c r="C2297" s="93"/>
      <c r="D2297" s="93"/>
    </row>
    <row r="2298" spans="1:4" ht="11.25">
      <c r="A2298" s="93"/>
      <c r="B2298" s="93"/>
      <c r="C2298" s="93"/>
      <c r="D2298" s="93"/>
    </row>
    <row r="2299" spans="1:4" ht="11.25">
      <c r="A2299" s="93"/>
      <c r="B2299" s="93"/>
      <c r="C2299" s="93"/>
      <c r="D2299" s="93"/>
    </row>
    <row r="2300" spans="1:4" ht="11.25">
      <c r="A2300" s="93"/>
      <c r="B2300" s="93"/>
      <c r="C2300" s="93"/>
      <c r="D2300" s="93"/>
    </row>
    <row r="2301" spans="1:4" ht="11.25">
      <c r="A2301" s="93"/>
      <c r="B2301" s="93"/>
      <c r="C2301" s="93"/>
      <c r="D2301" s="93"/>
    </row>
    <row r="2302" spans="1:4" ht="11.25">
      <c r="A2302" s="93"/>
      <c r="B2302" s="93"/>
      <c r="C2302" s="93"/>
      <c r="D2302" s="93"/>
    </row>
    <row r="2303" spans="1:4" ht="11.25">
      <c r="A2303" s="93"/>
      <c r="B2303" s="93"/>
      <c r="C2303" s="93"/>
      <c r="D2303" s="93"/>
    </row>
    <row r="2304" spans="1:4" ht="11.25">
      <c r="A2304" s="93"/>
      <c r="B2304" s="93"/>
      <c r="C2304" s="93"/>
      <c r="D2304" s="93"/>
    </row>
    <row r="2305" spans="1:4" ht="11.25">
      <c r="A2305" s="93"/>
      <c r="B2305" s="93"/>
      <c r="C2305" s="93"/>
      <c r="D2305" s="93"/>
    </row>
    <row r="2306" spans="1:4" ht="11.25">
      <c r="A2306" s="93"/>
      <c r="B2306" s="93"/>
      <c r="C2306" s="93"/>
      <c r="D2306" s="93"/>
    </row>
    <row r="2307" spans="1:4" ht="11.25">
      <c r="A2307" s="93"/>
      <c r="B2307" s="93"/>
      <c r="C2307" s="93"/>
      <c r="D2307" s="93"/>
    </row>
    <row r="2308" spans="1:4" ht="11.25">
      <c r="A2308" s="93"/>
      <c r="B2308" s="93"/>
      <c r="C2308" s="93"/>
      <c r="D2308" s="93"/>
    </row>
    <row r="2309" spans="1:4" ht="11.25">
      <c r="A2309" s="93"/>
      <c r="B2309" s="93"/>
      <c r="C2309" s="93"/>
      <c r="D2309" s="93"/>
    </row>
    <row r="2310" spans="1:4" ht="11.25">
      <c r="A2310" s="93"/>
      <c r="B2310" s="93"/>
      <c r="C2310" s="93"/>
      <c r="D2310" s="93"/>
    </row>
    <row r="2311" spans="1:4" ht="11.25">
      <c r="A2311" s="93"/>
      <c r="B2311" s="93"/>
      <c r="C2311" s="93"/>
      <c r="D2311" s="93"/>
    </row>
    <row r="2312" spans="1:4" ht="11.25">
      <c r="A2312" s="93"/>
      <c r="B2312" s="93"/>
      <c r="C2312" s="93"/>
      <c r="D2312" s="93"/>
    </row>
    <row r="2313" spans="1:4" ht="11.25">
      <c r="A2313" s="93"/>
      <c r="B2313" s="93"/>
      <c r="C2313" s="93"/>
      <c r="D2313" s="93"/>
    </row>
    <row r="2314" spans="1:4" ht="11.25">
      <c r="A2314" s="93"/>
      <c r="B2314" s="93"/>
      <c r="C2314" s="93"/>
      <c r="D2314" s="93"/>
    </row>
    <row r="2315" spans="1:4" ht="11.25">
      <c r="A2315" s="93"/>
      <c r="B2315" s="93"/>
      <c r="C2315" s="93"/>
      <c r="D2315" s="93"/>
    </row>
    <row r="2316" spans="1:4" ht="11.25">
      <c r="A2316" s="93"/>
      <c r="B2316" s="93"/>
      <c r="C2316" s="93"/>
      <c r="D2316" s="93"/>
    </row>
    <row r="2317" spans="1:4" ht="11.25">
      <c r="A2317" s="93"/>
      <c r="B2317" s="93"/>
      <c r="C2317" s="93"/>
      <c r="D2317" s="93"/>
    </row>
    <row r="2318" spans="1:4" ht="11.25">
      <c r="A2318" s="93"/>
      <c r="B2318" s="93"/>
      <c r="C2318" s="93"/>
      <c r="D2318" s="93"/>
    </row>
    <row r="2319" spans="1:4" ht="11.25">
      <c r="A2319" s="93"/>
      <c r="B2319" s="93"/>
      <c r="C2319" s="93"/>
      <c r="D2319" s="93"/>
    </row>
    <row r="2320" spans="1:4" ht="11.25">
      <c r="A2320" s="93"/>
      <c r="B2320" s="93"/>
      <c r="C2320" s="93"/>
      <c r="D2320" s="93"/>
    </row>
    <row r="2321" spans="1:4" ht="11.25">
      <c r="A2321" s="93"/>
      <c r="B2321" s="93"/>
      <c r="C2321" s="93"/>
      <c r="D2321" s="93"/>
    </row>
    <row r="2322" spans="1:4" ht="11.25">
      <c r="A2322" s="93"/>
      <c r="B2322" s="93"/>
      <c r="C2322" s="93"/>
      <c r="D2322" s="93"/>
    </row>
    <row r="2323" spans="1:4" ht="11.25">
      <c r="A2323" s="93"/>
      <c r="B2323" s="93"/>
      <c r="C2323" s="93"/>
      <c r="D2323" s="93"/>
    </row>
    <row r="2324" spans="1:4" ht="11.25">
      <c r="A2324" s="93"/>
      <c r="B2324" s="93"/>
      <c r="C2324" s="93"/>
      <c r="D2324" s="93"/>
    </row>
    <row r="2325" spans="1:4" ht="11.25">
      <c r="A2325" s="93"/>
      <c r="B2325" s="93"/>
      <c r="C2325" s="93"/>
      <c r="D2325" s="93"/>
    </row>
    <row r="2326" spans="1:4" ht="11.25">
      <c r="A2326" s="93"/>
      <c r="B2326" s="93"/>
      <c r="C2326" s="93"/>
      <c r="D2326" s="93"/>
    </row>
    <row r="2327" spans="1:4" ht="11.25">
      <c r="A2327" s="93"/>
      <c r="B2327" s="93"/>
      <c r="C2327" s="93"/>
      <c r="D2327" s="93"/>
    </row>
    <row r="2328" spans="1:4" ht="11.25">
      <c r="A2328" s="93"/>
      <c r="B2328" s="93"/>
      <c r="C2328" s="93"/>
      <c r="D2328" s="93"/>
    </row>
    <row r="2329" spans="1:4" ht="11.25">
      <c r="A2329" s="93"/>
      <c r="B2329" s="93"/>
      <c r="C2329" s="93"/>
      <c r="D2329" s="93"/>
    </row>
    <row r="2330" spans="1:4" ht="11.25">
      <c r="A2330" s="93"/>
      <c r="B2330" s="93"/>
      <c r="C2330" s="93"/>
      <c r="D2330" s="93"/>
    </row>
    <row r="2331" spans="1:4" ht="11.25">
      <c r="A2331" s="93"/>
      <c r="B2331" s="93"/>
      <c r="C2331" s="93"/>
      <c r="D2331" s="93"/>
    </row>
    <row r="2332" spans="1:4" ht="11.25">
      <c r="A2332" s="93"/>
      <c r="B2332" s="93"/>
      <c r="C2332" s="93"/>
      <c r="D2332" s="93"/>
    </row>
    <row r="2333" spans="1:4" ht="11.25">
      <c r="A2333" s="93"/>
      <c r="B2333" s="93"/>
      <c r="C2333" s="93"/>
      <c r="D2333" s="93"/>
    </row>
    <row r="2334" spans="1:4" ht="11.25">
      <c r="A2334" s="93"/>
      <c r="B2334" s="93"/>
      <c r="C2334" s="93"/>
      <c r="D2334" s="93"/>
    </row>
    <row r="2335" spans="1:4" ht="11.25">
      <c r="A2335" s="93"/>
      <c r="B2335" s="93"/>
      <c r="C2335" s="93"/>
      <c r="D2335" s="93"/>
    </row>
    <row r="2336" spans="1:4" ht="11.25">
      <c r="A2336" s="93"/>
      <c r="B2336" s="93"/>
      <c r="C2336" s="93"/>
      <c r="D2336" s="93"/>
    </row>
    <row r="2337" spans="1:4" ht="11.25">
      <c r="A2337" s="93"/>
      <c r="B2337" s="93"/>
      <c r="C2337" s="93"/>
      <c r="D2337" s="93"/>
    </row>
    <row r="2338" spans="1:4" ht="11.25">
      <c r="A2338" s="93"/>
      <c r="B2338" s="93"/>
      <c r="C2338" s="93"/>
      <c r="D2338" s="93"/>
    </row>
    <row r="2339" spans="1:4" ht="11.25">
      <c r="A2339" s="93"/>
      <c r="B2339" s="93"/>
      <c r="C2339" s="93"/>
      <c r="D2339" s="93"/>
    </row>
    <row r="2340" spans="1:4" ht="11.25">
      <c r="A2340" s="93"/>
      <c r="B2340" s="93"/>
      <c r="C2340" s="93"/>
      <c r="D2340" s="93"/>
    </row>
    <row r="2341" spans="1:4" ht="11.25">
      <c r="A2341" s="93"/>
      <c r="B2341" s="93"/>
      <c r="C2341" s="93"/>
      <c r="D2341" s="93"/>
    </row>
    <row r="2342" spans="1:4" ht="11.25">
      <c r="A2342" s="93"/>
      <c r="B2342" s="93"/>
      <c r="C2342" s="93"/>
      <c r="D2342" s="93"/>
    </row>
    <row r="2343" spans="1:4" ht="11.25">
      <c r="A2343" s="93"/>
      <c r="B2343" s="93"/>
      <c r="C2343" s="93"/>
      <c r="D2343" s="93"/>
    </row>
    <row r="2344" spans="1:4" ht="11.25">
      <c r="A2344" s="93"/>
      <c r="B2344" s="93"/>
      <c r="C2344" s="93"/>
      <c r="D2344" s="93"/>
    </row>
    <row r="2345" spans="1:4" ht="11.25">
      <c r="A2345" s="93"/>
      <c r="B2345" s="93"/>
      <c r="C2345" s="93"/>
      <c r="D2345" s="93"/>
    </row>
    <row r="2346" spans="1:4" ht="11.25">
      <c r="A2346" s="93"/>
      <c r="B2346" s="93"/>
      <c r="C2346" s="93"/>
      <c r="D2346" s="93"/>
    </row>
    <row r="2347" spans="1:4" ht="11.25">
      <c r="A2347" s="93"/>
      <c r="B2347" s="93"/>
      <c r="C2347" s="93"/>
      <c r="D2347" s="93"/>
    </row>
    <row r="2348" spans="1:4" ht="11.25">
      <c r="A2348" s="93"/>
      <c r="B2348" s="93"/>
      <c r="C2348" s="93"/>
      <c r="D2348" s="93"/>
    </row>
    <row r="2349" spans="1:4" ht="11.25">
      <c r="A2349" s="93"/>
      <c r="B2349" s="93"/>
      <c r="C2349" s="93"/>
      <c r="D2349" s="93"/>
    </row>
    <row r="2350" spans="1:4" ht="11.25">
      <c r="A2350" s="93"/>
      <c r="B2350" s="93"/>
      <c r="C2350" s="93"/>
      <c r="D2350" s="93"/>
    </row>
    <row r="2351" spans="1:4" ht="11.25">
      <c r="A2351" s="93"/>
      <c r="B2351" s="93"/>
      <c r="C2351" s="93"/>
      <c r="D2351" s="93"/>
    </row>
    <row r="2352" spans="1:4" ht="11.25">
      <c r="A2352" s="93"/>
      <c r="B2352" s="93"/>
      <c r="C2352" s="93"/>
      <c r="D2352" s="93"/>
    </row>
    <row r="2353" spans="1:4" ht="11.25">
      <c r="A2353" s="93"/>
      <c r="B2353" s="93"/>
      <c r="C2353" s="93"/>
      <c r="D2353" s="93"/>
    </row>
    <row r="2354" spans="1:4" ht="11.25">
      <c r="A2354" s="93"/>
      <c r="B2354" s="93"/>
      <c r="C2354" s="93"/>
      <c r="D2354" s="93"/>
    </row>
    <row r="2355" spans="1:4" ht="11.25">
      <c r="A2355" s="93"/>
      <c r="B2355" s="93"/>
      <c r="C2355" s="93"/>
      <c r="D2355" s="93"/>
    </row>
    <row r="2356" spans="1:4" ht="11.25">
      <c r="A2356" s="93"/>
      <c r="B2356" s="93"/>
      <c r="C2356" s="93"/>
      <c r="D2356" s="93"/>
    </row>
    <row r="2357" spans="1:4" ht="11.25">
      <c r="A2357" s="93"/>
      <c r="B2357" s="93"/>
      <c r="C2357" s="93"/>
      <c r="D2357" s="93"/>
    </row>
    <row r="2358" spans="1:4" ht="11.25">
      <c r="A2358" s="93"/>
      <c r="B2358" s="93"/>
      <c r="C2358" s="93"/>
      <c r="D2358" s="93"/>
    </row>
    <row r="2359" spans="1:4" ht="11.25">
      <c r="A2359" s="93"/>
      <c r="B2359" s="93"/>
      <c r="C2359" s="93"/>
      <c r="D2359" s="93"/>
    </row>
    <row r="2360" spans="1:4" ht="11.25">
      <c r="A2360" s="93"/>
      <c r="B2360" s="93"/>
      <c r="C2360" s="93"/>
      <c r="D2360" s="93"/>
    </row>
    <row r="2361" spans="1:4" ht="11.25">
      <c r="A2361" s="93"/>
      <c r="B2361" s="93"/>
      <c r="C2361" s="93"/>
      <c r="D2361" s="93"/>
    </row>
    <row r="2362" spans="1:4" ht="11.25">
      <c r="A2362" s="93"/>
      <c r="B2362" s="93"/>
      <c r="C2362" s="93"/>
      <c r="D2362" s="93"/>
    </row>
    <row r="2363" spans="1:4" ht="11.25">
      <c r="A2363" s="93"/>
      <c r="B2363" s="93"/>
      <c r="C2363" s="93"/>
      <c r="D2363" s="93"/>
    </row>
    <row r="2364" spans="1:4" ht="11.25">
      <c r="A2364" s="93"/>
      <c r="B2364" s="93"/>
      <c r="C2364" s="93"/>
      <c r="D2364" s="93"/>
    </row>
    <row r="2365" spans="1:4" ht="11.25">
      <c r="A2365" s="93"/>
      <c r="B2365" s="93"/>
      <c r="C2365" s="93"/>
      <c r="D2365" s="93"/>
    </row>
    <row r="2366" spans="1:4" ht="11.25">
      <c r="A2366" s="93"/>
      <c r="B2366" s="93"/>
      <c r="C2366" s="93"/>
      <c r="D2366" s="93"/>
    </row>
    <row r="2367" spans="1:4" ht="11.25">
      <c r="A2367" s="93"/>
      <c r="B2367" s="93"/>
      <c r="C2367" s="93"/>
      <c r="D2367" s="93"/>
    </row>
    <row r="2368" spans="1:4" ht="11.25">
      <c r="A2368" s="93"/>
      <c r="B2368" s="93"/>
      <c r="C2368" s="93"/>
      <c r="D2368" s="93"/>
    </row>
    <row r="2369" spans="1:4" ht="11.25">
      <c r="A2369" s="93"/>
      <c r="B2369" s="93"/>
      <c r="C2369" s="93"/>
      <c r="D2369" s="93"/>
    </row>
    <row r="2370" spans="1:4" ht="11.25">
      <c r="A2370" s="93"/>
      <c r="B2370" s="93"/>
      <c r="C2370" s="93"/>
      <c r="D2370" s="93"/>
    </row>
    <row r="2371" spans="1:4" ht="11.25">
      <c r="A2371" s="93"/>
      <c r="B2371" s="93"/>
      <c r="C2371" s="93"/>
      <c r="D2371" s="93"/>
    </row>
    <row r="2372" spans="1:4" ht="11.25">
      <c r="A2372" s="93"/>
      <c r="B2372" s="93"/>
      <c r="C2372" s="93"/>
      <c r="D2372" s="93"/>
    </row>
    <row r="2373" spans="1:4" ht="11.25">
      <c r="A2373" s="93"/>
      <c r="B2373" s="93"/>
      <c r="C2373" s="93"/>
      <c r="D2373" s="93"/>
    </row>
    <row r="2374" spans="1:4" ht="11.25">
      <c r="A2374" s="93"/>
      <c r="B2374" s="93"/>
      <c r="C2374" s="93"/>
      <c r="D2374" s="93"/>
    </row>
    <row r="2375" spans="1:4" ht="11.25">
      <c r="A2375" s="93"/>
      <c r="B2375" s="93"/>
      <c r="C2375" s="93"/>
      <c r="D2375" s="93"/>
    </row>
    <row r="2376" spans="1:4" ht="11.25">
      <c r="A2376" s="93"/>
      <c r="B2376" s="93"/>
      <c r="C2376" s="93"/>
      <c r="D2376" s="93"/>
    </row>
    <row r="2377" spans="1:4" ht="11.25">
      <c r="A2377" s="93"/>
      <c r="B2377" s="93"/>
      <c r="C2377" s="93"/>
      <c r="D2377" s="93"/>
    </row>
    <row r="2378" spans="1:4" ht="11.25">
      <c r="A2378" s="93"/>
      <c r="B2378" s="93"/>
      <c r="C2378" s="93"/>
      <c r="D2378" s="93"/>
    </row>
    <row r="2379" spans="1:4" ht="11.25">
      <c r="A2379" s="93"/>
      <c r="B2379" s="93"/>
      <c r="C2379" s="93"/>
      <c r="D2379" s="93"/>
    </row>
    <row r="2380" spans="1:4" ht="11.25">
      <c r="A2380" s="93"/>
      <c r="B2380" s="93"/>
      <c r="C2380" s="93"/>
      <c r="D2380" s="93"/>
    </row>
    <row r="2381" spans="1:4" ht="11.25">
      <c r="A2381" s="93"/>
      <c r="B2381" s="93"/>
      <c r="C2381" s="93"/>
      <c r="D2381" s="93"/>
    </row>
    <row r="2382" spans="1:4" ht="11.25">
      <c r="A2382" s="93"/>
      <c r="B2382" s="93"/>
      <c r="C2382" s="93"/>
      <c r="D2382" s="93"/>
    </row>
    <row r="2383" spans="1:4" ht="11.25">
      <c r="A2383" s="93"/>
      <c r="B2383" s="93"/>
      <c r="C2383" s="93"/>
      <c r="D2383" s="93"/>
    </row>
    <row r="2384" spans="1:4" ht="11.25">
      <c r="A2384" s="93"/>
      <c r="B2384" s="93"/>
      <c r="C2384" s="93"/>
      <c r="D2384" s="93"/>
    </row>
    <row r="2385" spans="1:4" ht="11.25">
      <c r="A2385" s="93"/>
      <c r="B2385" s="93"/>
      <c r="C2385" s="93"/>
      <c r="D2385" s="93"/>
    </row>
    <row r="2386" spans="1:4" ht="11.25">
      <c r="A2386" s="93"/>
      <c r="B2386" s="93"/>
      <c r="C2386" s="93"/>
      <c r="D2386" s="93"/>
    </row>
    <row r="2387" spans="1:4" ht="11.25">
      <c r="A2387" s="93"/>
      <c r="B2387" s="93"/>
      <c r="C2387" s="93"/>
      <c r="D2387" s="93"/>
    </row>
    <row r="2388" spans="1:4" ht="11.25">
      <c r="A2388" s="93"/>
      <c r="B2388" s="93"/>
      <c r="C2388" s="93"/>
      <c r="D2388" s="93"/>
    </row>
    <row r="2389" spans="1:4" ht="11.25">
      <c r="A2389" s="93"/>
      <c r="B2389" s="93"/>
      <c r="C2389" s="93"/>
      <c r="D2389" s="93"/>
    </row>
    <row r="2390" spans="1:4" ht="11.25">
      <c r="A2390" s="93"/>
      <c r="B2390" s="93"/>
      <c r="C2390" s="93"/>
      <c r="D2390" s="93"/>
    </row>
    <row r="2391" spans="1:4" ht="11.25">
      <c r="A2391" s="93"/>
      <c r="B2391" s="93"/>
      <c r="C2391" s="93"/>
      <c r="D2391" s="93"/>
    </row>
    <row r="2392" spans="1:4" ht="11.25">
      <c r="A2392" s="93"/>
      <c r="B2392" s="93"/>
      <c r="C2392" s="93"/>
      <c r="D2392" s="93"/>
    </row>
    <row r="2393" spans="1:4" ht="11.25">
      <c r="A2393" s="93"/>
      <c r="B2393" s="93"/>
      <c r="C2393" s="93"/>
      <c r="D2393" s="93"/>
    </row>
    <row r="2394" spans="1:4" ht="11.25">
      <c r="A2394" s="93"/>
      <c r="B2394" s="93"/>
      <c r="C2394" s="93"/>
      <c r="D2394" s="93"/>
    </row>
    <row r="2395" spans="1:4" ht="11.25">
      <c r="A2395" s="93"/>
      <c r="B2395" s="93"/>
      <c r="C2395" s="93"/>
      <c r="D2395" s="93"/>
    </row>
    <row r="2396" spans="1:4" ht="11.25">
      <c r="A2396" s="93"/>
      <c r="B2396" s="93"/>
      <c r="C2396" s="93"/>
      <c r="D2396" s="93"/>
    </row>
    <row r="2397" spans="1:4" ht="11.25">
      <c r="A2397" s="93"/>
      <c r="B2397" s="93"/>
      <c r="C2397" s="93"/>
      <c r="D2397" s="93"/>
    </row>
    <row r="2398" spans="1:4" ht="11.25">
      <c r="A2398" s="93"/>
      <c r="B2398" s="93"/>
      <c r="C2398" s="93"/>
      <c r="D2398" s="93"/>
    </row>
    <row r="2399" spans="1:4" ht="11.25">
      <c r="A2399" s="93"/>
      <c r="B2399" s="93"/>
      <c r="C2399" s="93"/>
      <c r="D2399" s="93"/>
    </row>
    <row r="2400" spans="1:4" ht="11.25">
      <c r="A2400" s="93"/>
      <c r="B2400" s="93"/>
      <c r="C2400" s="93"/>
      <c r="D2400" s="93"/>
    </row>
    <row r="2401" spans="1:4" ht="11.25">
      <c r="A2401" s="93"/>
      <c r="B2401" s="93"/>
      <c r="C2401" s="93"/>
      <c r="D2401" s="93"/>
    </row>
    <row r="2402" spans="1:4" ht="11.25">
      <c r="A2402" s="93"/>
      <c r="B2402" s="93"/>
      <c r="C2402" s="93"/>
      <c r="D2402" s="93"/>
    </row>
    <row r="2403" spans="1:4" ht="11.25">
      <c r="A2403" s="93"/>
      <c r="B2403" s="93"/>
      <c r="C2403" s="93"/>
      <c r="D2403" s="93"/>
    </row>
    <row r="2404" spans="1:4" ht="11.25">
      <c r="A2404" s="93"/>
      <c r="B2404" s="93"/>
      <c r="C2404" s="93"/>
      <c r="D2404" s="93"/>
    </row>
    <row r="2405" spans="1:4" ht="11.25">
      <c r="A2405" s="93"/>
      <c r="B2405" s="93"/>
      <c r="C2405" s="93"/>
      <c r="D2405" s="93"/>
    </row>
    <row r="2406" spans="1:4" ht="11.25">
      <c r="A2406" s="93"/>
      <c r="B2406" s="93"/>
      <c r="C2406" s="93"/>
      <c r="D2406" s="93"/>
    </row>
    <row r="2407" spans="1:4" ht="11.25">
      <c r="A2407" s="93"/>
      <c r="B2407" s="93"/>
      <c r="C2407" s="93"/>
      <c r="D2407" s="93"/>
    </row>
    <row r="2408" spans="1:4" ht="11.25">
      <c r="A2408" s="93"/>
      <c r="B2408" s="93"/>
      <c r="C2408" s="93"/>
      <c r="D2408" s="93"/>
    </row>
    <row r="2409" spans="1:4" ht="11.25">
      <c r="A2409" s="93"/>
      <c r="B2409" s="93"/>
      <c r="C2409" s="93"/>
      <c r="D2409" s="93"/>
    </row>
    <row r="2410" spans="1:4" ht="11.25">
      <c r="A2410" s="93"/>
      <c r="B2410" s="93"/>
      <c r="C2410" s="93"/>
      <c r="D2410" s="93"/>
    </row>
    <row r="2411" spans="1:4" ht="11.25">
      <c r="A2411" s="93"/>
      <c r="B2411" s="93"/>
      <c r="C2411" s="93"/>
      <c r="D2411" s="93"/>
    </row>
    <row r="2412" spans="1:4" ht="11.25">
      <c r="A2412" s="93"/>
      <c r="B2412" s="93"/>
      <c r="C2412" s="93"/>
      <c r="D2412" s="93"/>
    </row>
    <row r="2413" spans="1:4" ht="11.25">
      <c r="A2413" s="93"/>
      <c r="B2413" s="93"/>
      <c r="C2413" s="93"/>
      <c r="D2413" s="93"/>
    </row>
    <row r="2414" spans="1:4" ht="11.25">
      <c r="A2414" s="93"/>
      <c r="B2414" s="93"/>
      <c r="C2414" s="93"/>
      <c r="D2414" s="93"/>
    </row>
    <row r="2415" spans="1:4" ht="11.25">
      <c r="A2415" s="93"/>
      <c r="B2415" s="93"/>
      <c r="C2415" s="93"/>
      <c r="D2415" s="93"/>
    </row>
    <row r="2416" spans="1:4" ht="11.25">
      <c r="A2416" s="93"/>
      <c r="B2416" s="93"/>
      <c r="C2416" s="93"/>
      <c r="D2416" s="93"/>
    </row>
    <row r="2417" spans="1:4" ht="11.25">
      <c r="A2417" s="93"/>
      <c r="B2417" s="93"/>
      <c r="C2417" s="93"/>
      <c r="D2417" s="93"/>
    </row>
    <row r="2418" spans="1:4" ht="11.25">
      <c r="A2418" s="93"/>
      <c r="B2418" s="93"/>
      <c r="C2418" s="93"/>
      <c r="D2418" s="93"/>
    </row>
    <row r="2419" spans="1:4" ht="11.25">
      <c r="A2419" s="93"/>
      <c r="B2419" s="93"/>
      <c r="C2419" s="93"/>
      <c r="D2419" s="93"/>
    </row>
    <row r="2420" spans="1:4" ht="11.25">
      <c r="A2420" s="93"/>
      <c r="B2420" s="93"/>
      <c r="C2420" s="93"/>
      <c r="D2420" s="93"/>
    </row>
    <row r="2421" spans="1:4" ht="11.25">
      <c r="A2421" s="93"/>
      <c r="B2421" s="93"/>
      <c r="C2421" s="93"/>
      <c r="D2421" s="93"/>
    </row>
    <row r="2422" spans="1:4" ht="11.25">
      <c r="A2422" s="93"/>
      <c r="B2422" s="93"/>
      <c r="C2422" s="93"/>
      <c r="D2422" s="93"/>
    </row>
    <row r="2423" spans="1:4" ht="11.25">
      <c r="A2423" s="93"/>
      <c r="B2423" s="93"/>
      <c r="C2423" s="93"/>
      <c r="D2423" s="93"/>
    </row>
    <row r="2424" spans="1:4" ht="11.25">
      <c r="A2424" s="93"/>
      <c r="B2424" s="93"/>
      <c r="C2424" s="93"/>
      <c r="D2424" s="93"/>
    </row>
    <row r="2425" spans="1:4" ht="11.25">
      <c r="A2425" s="93"/>
      <c r="B2425" s="93"/>
      <c r="C2425" s="93"/>
      <c r="D2425" s="93"/>
    </row>
    <row r="2426" spans="1:4" ht="11.25">
      <c r="A2426" s="93"/>
      <c r="B2426" s="93"/>
      <c r="C2426" s="93"/>
      <c r="D2426" s="93"/>
    </row>
    <row r="2427" spans="1:4" ht="11.25">
      <c r="A2427" s="93"/>
      <c r="B2427" s="93"/>
      <c r="C2427" s="93"/>
      <c r="D2427" s="93"/>
    </row>
    <row r="2428" spans="1:4" ht="11.25">
      <c r="A2428" s="93"/>
      <c r="B2428" s="93"/>
      <c r="C2428" s="93"/>
      <c r="D2428" s="93"/>
    </row>
    <row r="2429" spans="1:4" ht="11.25">
      <c r="A2429" s="93"/>
      <c r="B2429" s="93"/>
      <c r="C2429" s="93"/>
      <c r="D2429" s="93"/>
    </row>
    <row r="2430" spans="1:4" ht="11.25">
      <c r="A2430" s="93"/>
      <c r="B2430" s="93"/>
      <c r="C2430" s="93"/>
      <c r="D2430" s="93"/>
    </row>
    <row r="2431" spans="1:4" ht="11.25">
      <c r="A2431" s="93"/>
      <c r="B2431" s="93"/>
      <c r="C2431" s="93"/>
      <c r="D2431" s="93"/>
    </row>
    <row r="2432" spans="1:4" ht="11.25">
      <c r="A2432" s="93"/>
      <c r="B2432" s="93"/>
      <c r="C2432" s="93"/>
      <c r="D2432" s="93"/>
    </row>
    <row r="2433" spans="1:4" ht="11.25">
      <c r="A2433" s="93"/>
      <c r="B2433" s="93"/>
      <c r="C2433" s="93"/>
      <c r="D2433" s="93"/>
    </row>
    <row r="2434" spans="1:4" ht="11.25">
      <c r="A2434" s="93"/>
      <c r="B2434" s="93"/>
      <c r="C2434" s="93"/>
      <c r="D2434" s="93"/>
    </row>
    <row r="2435" spans="1:4" ht="11.25">
      <c r="A2435" s="93"/>
      <c r="B2435" s="93"/>
      <c r="C2435" s="93"/>
      <c r="D2435" s="93"/>
    </row>
    <row r="2436" spans="1:4" ht="11.25">
      <c r="A2436" s="93"/>
      <c r="B2436" s="93"/>
      <c r="C2436" s="93"/>
      <c r="D2436" s="93"/>
    </row>
    <row r="2437" spans="1:4" ht="11.25">
      <c r="A2437" s="93"/>
      <c r="B2437" s="93"/>
      <c r="C2437" s="93"/>
      <c r="D2437" s="93"/>
    </row>
    <row r="2438" spans="1:4" ht="11.25">
      <c r="A2438" s="93"/>
      <c r="B2438" s="93"/>
      <c r="C2438" s="93"/>
      <c r="D2438" s="93"/>
    </row>
    <row r="2439" spans="1:4" ht="11.25">
      <c r="A2439" s="93"/>
      <c r="B2439" s="93"/>
      <c r="C2439" s="93"/>
      <c r="D2439" s="93"/>
    </row>
    <row r="2440" spans="1:4" ht="11.25">
      <c r="A2440" s="93"/>
      <c r="B2440" s="93"/>
      <c r="C2440" s="93"/>
      <c r="D2440" s="93"/>
    </row>
    <row r="2441" spans="1:4" ht="11.25">
      <c r="A2441" s="93"/>
      <c r="B2441" s="93"/>
      <c r="C2441" s="93"/>
      <c r="D2441" s="93"/>
    </row>
    <row r="2442" spans="1:4" ht="11.25">
      <c r="A2442" s="93"/>
      <c r="B2442" s="93"/>
      <c r="C2442" s="93"/>
      <c r="D2442" s="93"/>
    </row>
    <row r="2443" spans="1:4" ht="11.25">
      <c r="A2443" s="93"/>
      <c r="B2443" s="93"/>
      <c r="C2443" s="93"/>
      <c r="D2443" s="93"/>
    </row>
    <row r="2444" spans="1:4" ht="11.25">
      <c r="A2444" s="93"/>
      <c r="B2444" s="93"/>
      <c r="C2444" s="93"/>
      <c r="D2444" s="93"/>
    </row>
    <row r="2445" spans="1:4" ht="11.25">
      <c r="A2445" s="93"/>
      <c r="B2445" s="93"/>
      <c r="C2445" s="93"/>
      <c r="D2445" s="93"/>
    </row>
    <row r="2446" spans="1:4" ht="11.25">
      <c r="A2446" s="93"/>
      <c r="B2446" s="93"/>
      <c r="C2446" s="93"/>
      <c r="D2446" s="93"/>
    </row>
    <row r="2447" spans="1:4" ht="11.25">
      <c r="A2447" s="93"/>
      <c r="B2447" s="93"/>
      <c r="C2447" s="93"/>
      <c r="D2447" s="93"/>
    </row>
    <row r="2448" spans="1:4" ht="11.25">
      <c r="A2448" s="93"/>
      <c r="B2448" s="93"/>
      <c r="C2448" s="93"/>
      <c r="D2448" s="93"/>
    </row>
    <row r="2449" spans="1:4" ht="11.25">
      <c r="A2449" s="93"/>
      <c r="B2449" s="93"/>
      <c r="C2449" s="93"/>
      <c r="D2449" s="93"/>
    </row>
    <row r="2450" spans="1:4" ht="11.25">
      <c r="A2450" s="93"/>
      <c r="B2450" s="93"/>
      <c r="C2450" s="93"/>
      <c r="D2450" s="93"/>
    </row>
    <row r="2451" spans="1:4" ht="11.25">
      <c r="A2451" s="93"/>
      <c r="B2451" s="93"/>
      <c r="C2451" s="93"/>
      <c r="D2451" s="93"/>
    </row>
    <row r="2452" spans="1:4" ht="11.25">
      <c r="A2452" s="93"/>
      <c r="B2452" s="93"/>
      <c r="C2452" s="93"/>
      <c r="D2452" s="93"/>
    </row>
    <row r="2453" spans="1:4" ht="11.25">
      <c r="A2453" s="93"/>
      <c r="B2453" s="93"/>
      <c r="C2453" s="93"/>
      <c r="D2453" s="93"/>
    </row>
    <row r="2454" spans="1:4" ht="11.25">
      <c r="A2454" s="93"/>
      <c r="B2454" s="93"/>
      <c r="C2454" s="93"/>
      <c r="D2454" s="93"/>
    </row>
    <row r="2455" spans="1:4" ht="11.25">
      <c r="A2455" s="93"/>
      <c r="B2455" s="93"/>
      <c r="C2455" s="93"/>
      <c r="D2455" s="93"/>
    </row>
    <row r="2456" spans="1:4" ht="11.25">
      <c r="A2456" s="93"/>
      <c r="B2456" s="93"/>
      <c r="C2456" s="93"/>
      <c r="D2456" s="93"/>
    </row>
    <row r="2457" spans="1:4" ht="11.25">
      <c r="A2457" s="93"/>
      <c r="B2457" s="93"/>
      <c r="C2457" s="93"/>
      <c r="D2457" s="93"/>
    </row>
    <row r="2458" spans="1:4" ht="11.25">
      <c r="A2458" s="93"/>
      <c r="B2458" s="93"/>
      <c r="C2458" s="93"/>
      <c r="D2458" s="93"/>
    </row>
    <row r="2459" spans="1:4" ht="11.25">
      <c r="A2459" s="93"/>
      <c r="B2459" s="93"/>
      <c r="C2459" s="93"/>
      <c r="D2459" s="93"/>
    </row>
    <row r="2460" spans="1:4" ht="11.25">
      <c r="A2460" s="93"/>
      <c r="B2460" s="93"/>
      <c r="C2460" s="93"/>
      <c r="D2460" s="93"/>
    </row>
    <row r="2461" spans="1:4" ht="11.25">
      <c r="A2461" s="93"/>
      <c r="B2461" s="93"/>
      <c r="C2461" s="93"/>
      <c r="D2461" s="93"/>
    </row>
    <row r="2462" spans="1:4" ht="11.25">
      <c r="A2462" s="93"/>
      <c r="B2462" s="93"/>
      <c r="C2462" s="93"/>
      <c r="D2462" s="93"/>
    </row>
    <row r="2463" spans="1:4" ht="11.25">
      <c r="A2463" s="93"/>
      <c r="B2463" s="93"/>
      <c r="C2463" s="93"/>
      <c r="D2463" s="93"/>
    </row>
    <row r="2464" spans="1:4" ht="11.25">
      <c r="A2464" s="93"/>
      <c r="B2464" s="93"/>
      <c r="C2464" s="93"/>
      <c r="D2464" s="93"/>
    </row>
    <row r="2465" spans="1:4" ht="11.25">
      <c r="A2465" s="93"/>
      <c r="B2465" s="93"/>
      <c r="C2465" s="93"/>
      <c r="D2465" s="93"/>
    </row>
    <row r="2466" spans="1:4" ht="11.25">
      <c r="A2466" s="93"/>
      <c r="B2466" s="93"/>
      <c r="C2466" s="93"/>
      <c r="D2466" s="93"/>
    </row>
    <row r="2467" spans="1:4" ht="11.25">
      <c r="A2467" s="93"/>
      <c r="B2467" s="93"/>
      <c r="C2467" s="93"/>
      <c r="D2467" s="93"/>
    </row>
    <row r="2468" spans="1:4" ht="11.25">
      <c r="A2468" s="93"/>
      <c r="B2468" s="93"/>
      <c r="C2468" s="93"/>
      <c r="D2468" s="93"/>
    </row>
    <row r="2469" spans="1:4" ht="11.25">
      <c r="A2469" s="93"/>
      <c r="B2469" s="93"/>
      <c r="C2469" s="93"/>
      <c r="D2469" s="93"/>
    </row>
    <row r="2470" spans="1:4" ht="11.25">
      <c r="A2470" s="93"/>
      <c r="B2470" s="93"/>
      <c r="C2470" s="93"/>
      <c r="D2470" s="93"/>
    </row>
    <row r="2471" spans="1:4" ht="11.25">
      <c r="A2471" s="93"/>
      <c r="B2471" s="93"/>
      <c r="C2471" s="93"/>
      <c r="D2471" s="93"/>
    </row>
    <row r="2472" spans="1:4" ht="11.25">
      <c r="A2472" s="93"/>
      <c r="B2472" s="93"/>
      <c r="C2472" s="93"/>
      <c r="D2472" s="93"/>
    </row>
    <row r="2473" spans="1:4" ht="11.25">
      <c r="A2473" s="93"/>
      <c r="B2473" s="93"/>
      <c r="C2473" s="93"/>
      <c r="D2473" s="93"/>
    </row>
    <row r="2474" spans="1:4" ht="11.25">
      <c r="A2474" s="93"/>
      <c r="B2474" s="93"/>
      <c r="C2474" s="93"/>
      <c r="D2474" s="93"/>
    </row>
    <row r="2475" spans="1:4" ht="11.25">
      <c r="A2475" s="93"/>
      <c r="B2475" s="93"/>
      <c r="C2475" s="93"/>
      <c r="D2475" s="93"/>
    </row>
    <row r="2476" spans="1:4" ht="11.25">
      <c r="A2476" s="93"/>
      <c r="B2476" s="93"/>
      <c r="C2476" s="93"/>
      <c r="D2476" s="93"/>
    </row>
    <row r="2477" spans="1:4" ht="11.25">
      <c r="A2477" s="93"/>
      <c r="B2477" s="93"/>
      <c r="C2477" s="93"/>
      <c r="D2477" s="93"/>
    </row>
    <row r="2478" spans="1:4" ht="11.25">
      <c r="A2478" s="93"/>
      <c r="B2478" s="93"/>
      <c r="C2478" s="93"/>
      <c r="D2478" s="93"/>
    </row>
    <row r="2479" spans="1:4" ht="11.25">
      <c r="A2479" s="93"/>
      <c r="B2479" s="93"/>
      <c r="C2479" s="93"/>
      <c r="D2479" s="93"/>
    </row>
    <row r="2480" spans="1:4" ht="11.25">
      <c r="A2480" s="93"/>
      <c r="B2480" s="93"/>
      <c r="C2480" s="93"/>
      <c r="D2480" s="93"/>
    </row>
    <row r="2481" spans="1:4" ht="11.25">
      <c r="A2481" s="93"/>
      <c r="B2481" s="93"/>
      <c r="C2481" s="93"/>
      <c r="D2481" s="93"/>
    </row>
    <row r="2482" spans="1:4" ht="11.25">
      <c r="A2482" s="93"/>
      <c r="B2482" s="93"/>
      <c r="C2482" s="93"/>
      <c r="D2482" s="93"/>
    </row>
    <row r="2483" spans="1:4" ht="11.25">
      <c r="A2483" s="93"/>
      <c r="B2483" s="93"/>
      <c r="C2483" s="93"/>
      <c r="D2483" s="93"/>
    </row>
    <row r="2484" spans="1:4" ht="11.25">
      <c r="A2484" s="93"/>
      <c r="B2484" s="93"/>
      <c r="C2484" s="93"/>
      <c r="D2484" s="93"/>
    </row>
    <row r="2485" spans="1:4" ht="11.25">
      <c r="A2485" s="93"/>
      <c r="B2485" s="93"/>
      <c r="C2485" s="93"/>
      <c r="D2485" s="93"/>
    </row>
    <row r="2486" spans="1:4" ht="11.25">
      <c r="A2486" s="93"/>
      <c r="B2486" s="93"/>
      <c r="C2486" s="93"/>
      <c r="D2486" s="93"/>
    </row>
    <row r="2487" spans="1:4" ht="11.25">
      <c r="A2487" s="93"/>
      <c r="B2487" s="93"/>
      <c r="C2487" s="93"/>
      <c r="D2487" s="93"/>
    </row>
    <row r="2488" spans="1:4" ht="11.25">
      <c r="A2488" s="93"/>
      <c r="B2488" s="93"/>
      <c r="C2488" s="93"/>
      <c r="D2488" s="93"/>
    </row>
    <row r="2489" spans="1:4" ht="11.25">
      <c r="A2489" s="93"/>
      <c r="B2489" s="93"/>
      <c r="C2489" s="93"/>
      <c r="D2489" s="93"/>
    </row>
    <row r="2490" spans="1:4" ht="11.25">
      <c r="A2490" s="93"/>
      <c r="B2490" s="93"/>
      <c r="C2490" s="93"/>
      <c r="D2490" s="93"/>
    </row>
    <row r="2491" spans="1:4" ht="11.25">
      <c r="A2491" s="93"/>
      <c r="B2491" s="93"/>
      <c r="C2491" s="93"/>
      <c r="D2491" s="93"/>
    </row>
    <row r="2492" spans="1:4" ht="11.25">
      <c r="A2492" s="93"/>
      <c r="B2492" s="93"/>
      <c r="C2492" s="93"/>
      <c r="D2492" s="93"/>
    </row>
    <row r="2493" spans="1:4" ht="11.25">
      <c r="A2493" s="93"/>
      <c r="B2493" s="93"/>
      <c r="C2493" s="93"/>
      <c r="D2493" s="93"/>
    </row>
    <row r="2494" spans="1:4" ht="11.25">
      <c r="A2494" s="93"/>
      <c r="B2494" s="93"/>
      <c r="C2494" s="93"/>
      <c r="D2494" s="93"/>
    </row>
    <row r="2495" spans="1:4" ht="11.25">
      <c r="A2495" s="93"/>
      <c r="B2495" s="93"/>
      <c r="C2495" s="93"/>
      <c r="D2495" s="93"/>
    </row>
    <row r="2496" spans="1:4" ht="11.25">
      <c r="A2496" s="93"/>
      <c r="B2496" s="93"/>
      <c r="C2496" s="93"/>
      <c r="D2496" s="93"/>
    </row>
    <row r="2497" spans="1:4" ht="11.25">
      <c r="A2497" s="93"/>
      <c r="B2497" s="93"/>
      <c r="C2497" s="93"/>
      <c r="D2497" s="93"/>
    </row>
    <row r="2498" spans="1:4" ht="11.25">
      <c r="A2498" s="93"/>
      <c r="B2498" s="93"/>
      <c r="C2498" s="93"/>
      <c r="D2498" s="93"/>
    </row>
    <row r="2499" spans="1:4" ht="11.25">
      <c r="A2499" s="93"/>
      <c r="B2499" s="93"/>
      <c r="C2499" s="93"/>
      <c r="D2499" s="93"/>
    </row>
    <row r="2500" spans="1:4" ht="11.25">
      <c r="A2500" s="93"/>
      <c r="B2500" s="93"/>
      <c r="C2500" s="93"/>
      <c r="D2500" s="93"/>
    </row>
    <row r="2501" spans="1:4" ht="11.25">
      <c r="A2501" s="93"/>
      <c r="B2501" s="93"/>
      <c r="C2501" s="93"/>
      <c r="D2501" s="93"/>
    </row>
    <row r="2502" spans="1:4" ht="11.25">
      <c r="A2502" s="93"/>
      <c r="B2502" s="93"/>
      <c r="C2502" s="93"/>
      <c r="D2502" s="93"/>
    </row>
    <row r="2503" spans="1:4" ht="11.25">
      <c r="A2503" s="93"/>
      <c r="B2503" s="93"/>
      <c r="C2503" s="93"/>
      <c r="D2503" s="93"/>
    </row>
    <row r="2504" spans="1:4" ht="11.25">
      <c r="A2504" s="93"/>
      <c r="B2504" s="93"/>
      <c r="C2504" s="93"/>
      <c r="D2504" s="93"/>
    </row>
    <row r="2505" spans="1:4" ht="11.25">
      <c r="A2505" s="93"/>
      <c r="B2505" s="93"/>
      <c r="C2505" s="93"/>
      <c r="D2505" s="93"/>
    </row>
    <row r="2506" spans="1:4" ht="11.25">
      <c r="A2506" s="93"/>
      <c r="B2506" s="93"/>
      <c r="C2506" s="93"/>
      <c r="D2506" s="93"/>
    </row>
    <row r="2507" spans="1:4" ht="11.25">
      <c r="A2507" s="93"/>
      <c r="B2507" s="93"/>
      <c r="C2507" s="93"/>
      <c r="D2507" s="93"/>
    </row>
    <row r="2508" spans="1:4" ht="11.25">
      <c r="A2508" s="93"/>
      <c r="B2508" s="93"/>
      <c r="C2508" s="93"/>
      <c r="D2508" s="93"/>
    </row>
    <row r="2509" spans="1:4" ht="11.25">
      <c r="A2509" s="93"/>
      <c r="B2509" s="93"/>
      <c r="C2509" s="93"/>
      <c r="D2509" s="93"/>
    </row>
    <row r="2510" spans="1:4" ht="11.25">
      <c r="A2510" s="93"/>
      <c r="B2510" s="93"/>
      <c r="C2510" s="93"/>
      <c r="D2510" s="93"/>
    </row>
    <row r="2511" spans="1:4" ht="11.25">
      <c r="A2511" s="93"/>
      <c r="B2511" s="93"/>
      <c r="C2511" s="93"/>
      <c r="D2511" s="93"/>
    </row>
    <row r="2512" spans="1:4" ht="11.25">
      <c r="A2512" s="93"/>
      <c r="B2512" s="93"/>
      <c r="C2512" s="93"/>
      <c r="D2512" s="93"/>
    </row>
    <row r="2513" spans="1:4" ht="11.25">
      <c r="A2513" s="93"/>
      <c r="B2513" s="93"/>
      <c r="C2513" s="93"/>
      <c r="D2513" s="93"/>
    </row>
    <row r="2514" spans="1:4" ht="11.25">
      <c r="A2514" s="93"/>
      <c r="B2514" s="93"/>
      <c r="C2514" s="93"/>
      <c r="D2514" s="93"/>
    </row>
    <row r="2515" spans="1:4" ht="11.25">
      <c r="A2515" s="93"/>
      <c r="B2515" s="93"/>
      <c r="C2515" s="93"/>
      <c r="D2515" s="93"/>
    </row>
    <row r="2516" spans="1:4" ht="11.25">
      <c r="A2516" s="93"/>
      <c r="B2516" s="93"/>
      <c r="C2516" s="93"/>
      <c r="D2516" s="93"/>
    </row>
    <row r="2517" spans="1:4" ht="11.25">
      <c r="A2517" s="93"/>
      <c r="B2517" s="93"/>
      <c r="C2517" s="93"/>
      <c r="D2517" s="93"/>
    </row>
    <row r="2518" spans="1:4" ht="11.25">
      <c r="A2518" s="93"/>
      <c r="B2518" s="93"/>
      <c r="C2518" s="93"/>
      <c r="D2518" s="93"/>
    </row>
    <row r="2519" spans="1:4" ht="11.25">
      <c r="A2519" s="93"/>
      <c r="B2519" s="93"/>
      <c r="C2519" s="93"/>
      <c r="D2519" s="93"/>
    </row>
    <row r="2520" spans="1:4" ht="11.25">
      <c r="A2520" s="93"/>
      <c r="B2520" s="93"/>
      <c r="C2520" s="93"/>
      <c r="D2520" s="93"/>
    </row>
    <row r="2521" spans="1:4" ht="11.25">
      <c r="A2521" s="93"/>
      <c r="B2521" s="93"/>
      <c r="C2521" s="93"/>
      <c r="D2521" s="93"/>
    </row>
    <row r="2522" spans="1:4" ht="11.25">
      <c r="A2522" s="93"/>
      <c r="B2522" s="93"/>
      <c r="C2522" s="93"/>
      <c r="D2522" s="93"/>
    </row>
    <row r="2523" spans="1:4" ht="11.25">
      <c r="A2523" s="93"/>
      <c r="B2523" s="93"/>
      <c r="C2523" s="93"/>
      <c r="D2523" s="93"/>
    </row>
    <row r="2524" spans="1:4" ht="11.25">
      <c r="A2524" s="93"/>
      <c r="B2524" s="93"/>
      <c r="C2524" s="93"/>
      <c r="D2524" s="93"/>
    </row>
    <row r="2525" spans="1:4" ht="11.25">
      <c r="A2525" s="93"/>
      <c r="B2525" s="93"/>
      <c r="C2525" s="93"/>
      <c r="D2525" s="93"/>
    </row>
    <row r="2526" spans="1:4" ht="11.25">
      <c r="A2526" s="93"/>
      <c r="B2526" s="93"/>
      <c r="C2526" s="93"/>
      <c r="D2526" s="93"/>
    </row>
    <row r="2527" spans="1:4" ht="11.25">
      <c r="A2527" s="93"/>
      <c r="B2527" s="93"/>
      <c r="C2527" s="93"/>
      <c r="D2527" s="93"/>
    </row>
    <row r="2528" spans="1:4" ht="11.25">
      <c r="A2528" s="93"/>
      <c r="B2528" s="93"/>
      <c r="C2528" s="93"/>
      <c r="D2528" s="93"/>
    </row>
    <row r="2529" spans="1:4" ht="11.25">
      <c r="A2529" s="93"/>
      <c r="B2529" s="93"/>
      <c r="C2529" s="93"/>
      <c r="D2529" s="93"/>
    </row>
    <row r="2530" spans="1:4" ht="11.25">
      <c r="A2530" s="93"/>
      <c r="B2530" s="93"/>
      <c r="C2530" s="93"/>
      <c r="D2530" s="93"/>
    </row>
    <row r="2531" spans="1:4" ht="11.25">
      <c r="A2531" s="93"/>
      <c r="B2531" s="93"/>
      <c r="C2531" s="93"/>
      <c r="D2531" s="93"/>
    </row>
    <row r="2532" spans="1:4" ht="11.25">
      <c r="A2532" s="93"/>
      <c r="B2532" s="93"/>
      <c r="C2532" s="93"/>
      <c r="D2532" s="93"/>
    </row>
    <row r="2533" spans="1:4" ht="11.25">
      <c r="A2533" s="93"/>
      <c r="B2533" s="93"/>
      <c r="C2533" s="93"/>
      <c r="D2533" s="93"/>
    </row>
    <row r="2534" spans="1:4" ht="11.25">
      <c r="A2534" s="93"/>
      <c r="B2534" s="93"/>
      <c r="C2534" s="93"/>
      <c r="D2534" s="93"/>
    </row>
    <row r="2535" spans="1:4" ht="11.25">
      <c r="A2535" s="93"/>
      <c r="B2535" s="93"/>
      <c r="C2535" s="93"/>
      <c r="D2535" s="93"/>
    </row>
    <row r="2536" spans="1:4" ht="11.25">
      <c r="A2536" s="93"/>
      <c r="B2536" s="93"/>
      <c r="C2536" s="93"/>
      <c r="D2536" s="93"/>
    </row>
    <row r="2537" spans="1:4" ht="11.25">
      <c r="A2537" s="93"/>
      <c r="B2537" s="93"/>
      <c r="C2537" s="93"/>
      <c r="D2537" s="93"/>
    </row>
    <row r="2538" spans="1:4" ht="11.25">
      <c r="A2538" s="93"/>
      <c r="B2538" s="93"/>
      <c r="C2538" s="93"/>
      <c r="D2538" s="93"/>
    </row>
    <row r="2539" spans="1:4" ht="11.25">
      <c r="A2539" s="93"/>
      <c r="B2539" s="93"/>
      <c r="C2539" s="93"/>
      <c r="D2539" s="93"/>
    </row>
    <row r="2540" spans="1:4" ht="11.25">
      <c r="A2540" s="93"/>
      <c r="B2540" s="93"/>
      <c r="C2540" s="93"/>
      <c r="D2540" s="93"/>
    </row>
    <row r="2541" spans="1:4" ht="11.25">
      <c r="A2541" s="93"/>
      <c r="B2541" s="93"/>
      <c r="C2541" s="93"/>
      <c r="D2541" s="93"/>
    </row>
    <row r="2542" spans="1:4" ht="11.25">
      <c r="A2542" s="93"/>
      <c r="B2542" s="93"/>
      <c r="C2542" s="93"/>
      <c r="D2542" s="93"/>
    </row>
    <row r="2543" spans="1:4" ht="11.25">
      <c r="A2543" s="93"/>
      <c r="B2543" s="93"/>
      <c r="C2543" s="93"/>
      <c r="D2543" s="93"/>
    </row>
    <row r="2544" spans="1:4" ht="11.25">
      <c r="A2544" s="93"/>
      <c r="B2544" s="93"/>
      <c r="C2544" s="93"/>
      <c r="D2544" s="93"/>
    </row>
    <row r="2545" spans="1:4" ht="11.25">
      <c r="A2545" s="93"/>
      <c r="B2545" s="93"/>
      <c r="C2545" s="93"/>
      <c r="D2545" s="93"/>
    </row>
    <row r="2546" spans="1:4" ht="11.25">
      <c r="A2546" s="93"/>
      <c r="B2546" s="93"/>
      <c r="C2546" s="93"/>
      <c r="D2546" s="93"/>
    </row>
    <row r="2547" spans="1:4" ht="11.25">
      <c r="A2547" s="93"/>
      <c r="B2547" s="93"/>
      <c r="C2547" s="93"/>
      <c r="D2547" s="93"/>
    </row>
    <row r="2548" spans="1:4" ht="11.25">
      <c r="A2548" s="93"/>
      <c r="B2548" s="93"/>
      <c r="C2548" s="93"/>
      <c r="D2548" s="93"/>
    </row>
    <row r="2549" spans="1:4" ht="11.25">
      <c r="A2549" s="93"/>
      <c r="B2549" s="93"/>
      <c r="C2549" s="93"/>
      <c r="D2549" s="93"/>
    </row>
    <row r="2550" spans="1:4" ht="11.25">
      <c r="A2550" s="93"/>
      <c r="B2550" s="93"/>
      <c r="C2550" s="93"/>
      <c r="D2550" s="93"/>
    </row>
    <row r="2551" spans="1:4" ht="11.25">
      <c r="A2551" s="93"/>
      <c r="B2551" s="93"/>
      <c r="C2551" s="93"/>
      <c r="D2551" s="93"/>
    </row>
    <row r="2552" spans="1:4" ht="11.25">
      <c r="A2552" s="93"/>
      <c r="B2552" s="93"/>
      <c r="C2552" s="93"/>
      <c r="D2552" s="93"/>
    </row>
    <row r="2553" spans="1:4" ht="11.25">
      <c r="A2553" s="93"/>
      <c r="B2553" s="93"/>
      <c r="C2553" s="93"/>
      <c r="D2553" s="93"/>
    </row>
    <row r="2554" spans="1:4" ht="11.25">
      <c r="A2554" s="93"/>
      <c r="B2554" s="93"/>
      <c r="C2554" s="93"/>
      <c r="D2554" s="93"/>
    </row>
    <row r="2555" spans="1:4" ht="11.25">
      <c r="A2555" s="93"/>
      <c r="B2555" s="93"/>
      <c r="C2555" s="93"/>
      <c r="D2555" s="93"/>
    </row>
    <row r="2556" spans="1:4" ht="11.25">
      <c r="A2556" s="93"/>
      <c r="B2556" s="93"/>
      <c r="C2556" s="93"/>
      <c r="D2556" s="93"/>
    </row>
    <row r="2557" spans="1:4" ht="11.25">
      <c r="A2557" s="93"/>
      <c r="B2557" s="93"/>
      <c r="C2557" s="93"/>
      <c r="D2557" s="93"/>
    </row>
    <row r="2558" spans="1:4" ht="11.25">
      <c r="A2558" s="93"/>
      <c r="B2558" s="93"/>
      <c r="C2558" s="93"/>
      <c r="D2558" s="93"/>
    </row>
    <row r="2559" spans="1:4" ht="11.25">
      <c r="A2559" s="93"/>
      <c r="B2559" s="93"/>
      <c r="C2559" s="93"/>
      <c r="D2559" s="93"/>
    </row>
    <row r="2560" spans="1:4" ht="11.25">
      <c r="A2560" s="93"/>
      <c r="B2560" s="93"/>
      <c r="C2560" s="93"/>
      <c r="D2560" s="93"/>
    </row>
    <row r="2561" spans="1:4" ht="11.25">
      <c r="A2561" s="93"/>
      <c r="B2561" s="93"/>
      <c r="C2561" s="93"/>
      <c r="D2561" s="93"/>
    </row>
    <row r="2562" spans="1:4" ht="11.25">
      <c r="A2562" s="93"/>
      <c r="B2562" s="93"/>
      <c r="C2562" s="93"/>
      <c r="D2562" s="93"/>
    </row>
    <row r="2563" spans="1:4" ht="11.25">
      <c r="A2563" s="93"/>
      <c r="B2563" s="93"/>
      <c r="C2563" s="93"/>
      <c r="D2563" s="93"/>
    </row>
    <row r="2564" spans="1:4" ht="11.25">
      <c r="A2564" s="93"/>
      <c r="B2564" s="93"/>
      <c r="C2564" s="93"/>
      <c r="D2564" s="93"/>
    </row>
    <row r="2565" spans="1:4" ht="11.25">
      <c r="A2565" s="93"/>
      <c r="B2565" s="93"/>
      <c r="C2565" s="93"/>
      <c r="D2565" s="93"/>
    </row>
    <row r="2566" spans="1:4" ht="11.25">
      <c r="A2566" s="93"/>
      <c r="B2566" s="93"/>
      <c r="C2566" s="93"/>
      <c r="D2566" s="93"/>
    </row>
    <row r="2567" spans="1:4" ht="11.25">
      <c r="A2567" s="93"/>
      <c r="B2567" s="93"/>
      <c r="C2567" s="93"/>
      <c r="D2567" s="93"/>
    </row>
    <row r="2568" spans="1:4" ht="11.25">
      <c r="A2568" s="93"/>
      <c r="B2568" s="93"/>
      <c r="C2568" s="93"/>
      <c r="D2568" s="93"/>
    </row>
    <row r="2569" spans="1:4" ht="11.25">
      <c r="A2569" s="93"/>
      <c r="B2569" s="93"/>
      <c r="C2569" s="93"/>
      <c r="D2569" s="93"/>
    </row>
    <row r="2570" spans="1:4" ht="11.25">
      <c r="A2570" s="93"/>
      <c r="B2570" s="93"/>
      <c r="C2570" s="93"/>
      <c r="D2570" s="93"/>
    </row>
    <row r="2571" spans="1:4" ht="11.25">
      <c r="A2571" s="93"/>
      <c r="B2571" s="93"/>
      <c r="C2571" s="93"/>
      <c r="D2571" s="93"/>
    </row>
    <row r="2572" spans="1:4" ht="11.25">
      <c r="A2572" s="93"/>
      <c r="B2572" s="93"/>
      <c r="C2572" s="93"/>
      <c r="D2572" s="93"/>
    </row>
    <row r="2573" spans="1:4" ht="11.25">
      <c r="A2573" s="93"/>
      <c r="B2573" s="93"/>
      <c r="C2573" s="93"/>
      <c r="D2573" s="93"/>
    </row>
    <row r="2574" spans="1:4" ht="11.25">
      <c r="A2574" s="93"/>
      <c r="B2574" s="93"/>
      <c r="C2574" s="93"/>
      <c r="D2574" s="93"/>
    </row>
    <row r="2575" spans="1:4" ht="11.25">
      <c r="A2575" s="93"/>
      <c r="B2575" s="93"/>
      <c r="C2575" s="93"/>
      <c r="D2575" s="93"/>
    </row>
    <row r="2576" spans="1:4" ht="11.25">
      <c r="A2576" s="93"/>
      <c r="B2576" s="93"/>
      <c r="C2576" s="93"/>
      <c r="D2576" s="93"/>
    </row>
    <row r="2577" spans="1:4" ht="11.25">
      <c r="A2577" s="93"/>
      <c r="B2577" s="93"/>
      <c r="C2577" s="93"/>
      <c r="D2577" s="93"/>
    </row>
    <row r="2578" spans="1:4" ht="11.25">
      <c r="A2578" s="93"/>
      <c r="B2578" s="93"/>
      <c r="C2578" s="93"/>
      <c r="D2578" s="93"/>
    </row>
    <row r="2579" spans="1:4" ht="11.25">
      <c r="A2579" s="93"/>
      <c r="B2579" s="93"/>
      <c r="C2579" s="93"/>
      <c r="D2579" s="93"/>
    </row>
    <row r="2580" spans="1:4" ht="11.25">
      <c r="A2580" s="93"/>
      <c r="B2580" s="93"/>
      <c r="C2580" s="93"/>
      <c r="D2580" s="93"/>
    </row>
    <row r="2581" spans="1:4" ht="11.25">
      <c r="A2581" s="93"/>
      <c r="B2581" s="93"/>
      <c r="C2581" s="93"/>
      <c r="D2581" s="93"/>
    </row>
    <row r="2582" spans="1:4" ht="11.25">
      <c r="A2582" s="93"/>
      <c r="B2582" s="93"/>
      <c r="C2582" s="93"/>
      <c r="D2582" s="93"/>
    </row>
    <row r="2583" spans="1:4" ht="11.25">
      <c r="A2583" s="93"/>
      <c r="B2583" s="93"/>
      <c r="C2583" s="93"/>
      <c r="D2583" s="93"/>
    </row>
    <row r="2584" spans="1:4" ht="11.25">
      <c r="A2584" s="93"/>
      <c r="B2584" s="93"/>
      <c r="C2584" s="93"/>
      <c r="D2584" s="93"/>
    </row>
    <row r="2585" spans="1:4" ht="11.25">
      <c r="A2585" s="93"/>
      <c r="B2585" s="93"/>
      <c r="C2585" s="93"/>
      <c r="D2585" s="93"/>
    </row>
    <row r="2586" spans="1:4" ht="11.25">
      <c r="A2586" s="93"/>
      <c r="B2586" s="93"/>
      <c r="C2586" s="93"/>
      <c r="D2586" s="93"/>
    </row>
    <row r="2587" spans="1:4" ht="11.25">
      <c r="A2587" s="93"/>
      <c r="B2587" s="93"/>
      <c r="C2587" s="93"/>
      <c r="D2587" s="93"/>
    </row>
    <row r="2588" spans="1:4" ht="11.25">
      <c r="A2588" s="93"/>
      <c r="B2588" s="93"/>
      <c r="C2588" s="93"/>
      <c r="D2588" s="93"/>
    </row>
    <row r="2589" spans="1:4" ht="11.25">
      <c r="A2589" s="93"/>
      <c r="B2589" s="93"/>
      <c r="C2589" s="93"/>
      <c r="D2589" s="93"/>
    </row>
    <row r="2590" spans="1:4" ht="11.25">
      <c r="A2590" s="93"/>
      <c r="B2590" s="93"/>
      <c r="C2590" s="93"/>
      <c r="D2590" s="93"/>
    </row>
    <row r="2591" spans="1:4" ht="11.25">
      <c r="A2591" s="93"/>
      <c r="B2591" s="93"/>
      <c r="C2591" s="93"/>
      <c r="D2591" s="93"/>
    </row>
    <row r="2592" spans="1:4" ht="11.25">
      <c r="A2592" s="93"/>
      <c r="B2592" s="93"/>
      <c r="C2592" s="93"/>
      <c r="D2592" s="93"/>
    </row>
    <row r="2593" spans="1:4" ht="11.25">
      <c r="A2593" s="93"/>
      <c r="B2593" s="93"/>
      <c r="C2593" s="93"/>
      <c r="D2593" s="93"/>
    </row>
    <row r="2594" spans="1:4" ht="11.25">
      <c r="A2594" s="93"/>
      <c r="B2594" s="93"/>
      <c r="C2594" s="93"/>
      <c r="D2594" s="93"/>
    </row>
    <row r="2595" spans="1:4" ht="11.25">
      <c r="A2595" s="93"/>
      <c r="B2595" s="93"/>
      <c r="C2595" s="93"/>
      <c r="D2595" s="93"/>
    </row>
    <row r="2596" spans="1:4" ht="11.25">
      <c r="A2596" s="93"/>
      <c r="B2596" s="93"/>
      <c r="C2596" s="93"/>
      <c r="D2596" s="93"/>
    </row>
    <row r="2597" spans="1:4" ht="11.25">
      <c r="A2597" s="93"/>
      <c r="B2597" s="93"/>
      <c r="C2597" s="93"/>
      <c r="D2597" s="93"/>
    </row>
    <row r="2598" spans="1:4" ht="11.25">
      <c r="A2598" s="93"/>
      <c r="B2598" s="93"/>
      <c r="C2598" s="93"/>
      <c r="D2598" s="93"/>
    </row>
    <row r="2599" spans="1:4" ht="11.25">
      <c r="A2599" s="93"/>
      <c r="B2599" s="93"/>
      <c r="C2599" s="93"/>
      <c r="D2599" s="93"/>
    </row>
    <row r="2600" spans="1:4" ht="11.25">
      <c r="A2600" s="93"/>
      <c r="B2600" s="93"/>
      <c r="C2600" s="93"/>
      <c r="D2600" s="93"/>
    </row>
    <row r="2601" spans="1:4" ht="11.25">
      <c r="A2601" s="93"/>
      <c r="B2601" s="93"/>
      <c r="C2601" s="93"/>
      <c r="D2601" s="93"/>
    </row>
    <row r="2602" spans="1:4" ht="11.25">
      <c r="A2602" s="93"/>
      <c r="B2602" s="93"/>
      <c r="C2602" s="93"/>
      <c r="D2602" s="93"/>
    </row>
    <row r="2603" spans="1:4" ht="11.25">
      <c r="A2603" s="93"/>
      <c r="B2603" s="93"/>
      <c r="C2603" s="93"/>
      <c r="D2603" s="93"/>
    </row>
    <row r="2604" spans="1:4" ht="11.25">
      <c r="A2604" s="93"/>
      <c r="B2604" s="93"/>
      <c r="C2604" s="93"/>
      <c r="D2604" s="93"/>
    </row>
    <row r="2605" spans="1:4" ht="11.25">
      <c r="A2605" s="93"/>
      <c r="B2605" s="93"/>
      <c r="C2605" s="93"/>
      <c r="D2605" s="93"/>
    </row>
    <row r="2606" spans="1:4" ht="11.25">
      <c r="A2606" s="93"/>
      <c r="B2606" s="93"/>
      <c r="C2606" s="93"/>
      <c r="D2606" s="93"/>
    </row>
    <row r="2607" spans="1:4" ht="11.25">
      <c r="A2607" s="93"/>
      <c r="B2607" s="93"/>
      <c r="C2607" s="93"/>
      <c r="D2607" s="93"/>
    </row>
    <row r="2608" spans="1:4" ht="11.25">
      <c r="A2608" s="93"/>
      <c r="B2608" s="93"/>
      <c r="C2608" s="93"/>
      <c r="D2608" s="93"/>
    </row>
    <row r="2609" spans="1:4" ht="11.25">
      <c r="A2609" s="93"/>
      <c r="B2609" s="93"/>
      <c r="C2609" s="93"/>
      <c r="D2609" s="93"/>
    </row>
    <row r="2610" spans="1:4" ht="11.25">
      <c r="A2610" s="93"/>
      <c r="B2610" s="93"/>
      <c r="C2610" s="93"/>
      <c r="D2610" s="93"/>
    </row>
    <row r="2611" spans="1:4" ht="11.25">
      <c r="A2611" s="93"/>
      <c r="B2611" s="93"/>
      <c r="C2611" s="93"/>
      <c r="D2611" s="93"/>
    </row>
    <row r="2612" spans="1:4" ht="11.25">
      <c r="A2612" s="93"/>
      <c r="B2612" s="93"/>
      <c r="C2612" s="93"/>
      <c r="D2612" s="93"/>
    </row>
    <row r="2613" spans="1:4" ht="11.25">
      <c r="A2613" s="93"/>
      <c r="B2613" s="93"/>
      <c r="C2613" s="93"/>
      <c r="D2613" s="93"/>
    </row>
    <row r="2614" spans="1:4" ht="11.25">
      <c r="A2614" s="93"/>
      <c r="B2614" s="93"/>
      <c r="C2614" s="93"/>
      <c r="D2614" s="93"/>
    </row>
    <row r="2615" spans="1:4" ht="11.25">
      <c r="A2615" s="93"/>
      <c r="B2615" s="93"/>
      <c r="C2615" s="93"/>
      <c r="D2615" s="93"/>
    </row>
    <row r="2616" spans="1:4" ht="11.25">
      <c r="A2616" s="93"/>
      <c r="B2616" s="93"/>
      <c r="C2616" s="93"/>
      <c r="D2616" s="93"/>
    </row>
    <row r="2617" spans="1:4" ht="11.25">
      <c r="A2617" s="93"/>
      <c r="B2617" s="93"/>
      <c r="C2617" s="93"/>
      <c r="D2617" s="93"/>
    </row>
    <row r="2618" spans="1:4" ht="11.25">
      <c r="A2618" s="93"/>
      <c r="B2618" s="93"/>
      <c r="C2618" s="93"/>
      <c r="D2618" s="93"/>
    </row>
    <row r="2619" spans="1:4" ht="11.25">
      <c r="A2619" s="93"/>
      <c r="B2619" s="93"/>
      <c r="C2619" s="93"/>
      <c r="D2619" s="93"/>
    </row>
    <row r="2620" spans="1:4" ht="11.25">
      <c r="A2620" s="93"/>
      <c r="B2620" s="93"/>
      <c r="C2620" s="93"/>
      <c r="D2620" s="93"/>
    </row>
    <row r="2621" spans="1:4" ht="11.25">
      <c r="A2621" s="93"/>
      <c r="B2621" s="93"/>
      <c r="C2621" s="93"/>
      <c r="D2621" s="93"/>
    </row>
    <row r="2622" spans="1:4" ht="11.25">
      <c r="A2622" s="93"/>
      <c r="B2622" s="93"/>
      <c r="C2622" s="93"/>
      <c r="D2622" s="93"/>
    </row>
    <row r="2623" spans="1:4" ht="11.25">
      <c r="A2623" s="93"/>
      <c r="B2623" s="93"/>
      <c r="C2623" s="93"/>
      <c r="D2623" s="93"/>
    </row>
    <row r="2624" spans="1:4" ht="11.25">
      <c r="A2624" s="93"/>
      <c r="B2624" s="93"/>
      <c r="C2624" s="93"/>
      <c r="D2624" s="93"/>
    </row>
    <row r="2625" spans="1:4" ht="11.25">
      <c r="A2625" s="93"/>
      <c r="B2625" s="93"/>
      <c r="C2625" s="93"/>
      <c r="D2625" s="93"/>
    </row>
    <row r="2626" spans="1:4" ht="11.25">
      <c r="A2626" s="93"/>
      <c r="B2626" s="93"/>
      <c r="C2626" s="93"/>
      <c r="D2626" s="93"/>
    </row>
    <row r="2627" spans="1:4" ht="11.25">
      <c r="A2627" s="93"/>
      <c r="B2627" s="93"/>
      <c r="C2627" s="93"/>
      <c r="D2627" s="93"/>
    </row>
    <row r="2628" spans="1:4" ht="11.25">
      <c r="A2628" s="93"/>
      <c r="B2628" s="93"/>
      <c r="C2628" s="93"/>
      <c r="D2628" s="93"/>
    </row>
    <row r="2629" spans="1:4" ht="11.25">
      <c r="A2629" s="93"/>
      <c r="B2629" s="93"/>
      <c r="C2629" s="93"/>
      <c r="D2629" s="93"/>
    </row>
    <row r="2630" spans="1:4" ht="11.25">
      <c r="A2630" s="93"/>
      <c r="B2630" s="93"/>
      <c r="C2630" s="93"/>
      <c r="D2630" s="93"/>
    </row>
    <row r="2631" spans="1:4" ht="11.25">
      <c r="A2631" s="93"/>
      <c r="B2631" s="93"/>
      <c r="C2631" s="93"/>
      <c r="D2631" s="93"/>
    </row>
    <row r="2632" spans="1:4" ht="11.25">
      <c r="A2632" s="93"/>
      <c r="B2632" s="93"/>
      <c r="C2632" s="93"/>
      <c r="D2632" s="93"/>
    </row>
    <row r="2633" spans="1:4" ht="11.25">
      <c r="A2633" s="93"/>
      <c r="B2633" s="93"/>
      <c r="C2633" s="93"/>
      <c r="D2633" s="93"/>
    </row>
    <row r="2634" spans="1:4" ht="11.25">
      <c r="A2634" s="93"/>
      <c r="B2634" s="93"/>
      <c r="C2634" s="93"/>
      <c r="D2634" s="93"/>
    </row>
    <row r="2635" spans="1:4" ht="11.25">
      <c r="A2635" s="93"/>
      <c r="B2635" s="93"/>
      <c r="C2635" s="93"/>
      <c r="D2635" s="93"/>
    </row>
    <row r="2636" spans="1:4" ht="11.25">
      <c r="A2636" s="93"/>
      <c r="B2636" s="93"/>
      <c r="C2636" s="93"/>
      <c r="D2636" s="93"/>
    </row>
    <row r="2637" spans="1:4" ht="11.25">
      <c r="A2637" s="93"/>
      <c r="B2637" s="93"/>
      <c r="C2637" s="93"/>
      <c r="D2637" s="93"/>
    </row>
    <row r="2638" spans="1:4" ht="11.25">
      <c r="A2638" s="93"/>
      <c r="B2638" s="93"/>
      <c r="C2638" s="93"/>
      <c r="D2638" s="93"/>
    </row>
    <row r="2639" spans="1:4" ht="11.25">
      <c r="A2639" s="93"/>
      <c r="B2639" s="93"/>
      <c r="C2639" s="93"/>
      <c r="D2639" s="93"/>
    </row>
    <row r="2640" spans="1:4" ht="11.25">
      <c r="A2640" s="93"/>
      <c r="B2640" s="93"/>
      <c r="C2640" s="93"/>
      <c r="D2640" s="93"/>
    </row>
    <row r="2641" spans="1:4" ht="11.25">
      <c r="A2641" s="93"/>
      <c r="B2641" s="93"/>
      <c r="C2641" s="93"/>
      <c r="D2641" s="93"/>
    </row>
    <row r="2642" spans="1:4" ht="11.25">
      <c r="A2642" s="93"/>
      <c r="B2642" s="93"/>
      <c r="C2642" s="93"/>
      <c r="D2642" s="93"/>
    </row>
    <row r="2643" spans="1:4" ht="11.25">
      <c r="A2643" s="93"/>
      <c r="B2643" s="93"/>
      <c r="C2643" s="93"/>
      <c r="D2643" s="93"/>
    </row>
    <row r="2644" spans="1:4" ht="11.25">
      <c r="A2644" s="93"/>
      <c r="B2644" s="93"/>
      <c r="C2644" s="93"/>
      <c r="D2644" s="93"/>
    </row>
    <row r="2645" spans="1:4" ht="11.25">
      <c r="A2645" s="93"/>
      <c r="B2645" s="93"/>
      <c r="C2645" s="93"/>
      <c r="D2645" s="93"/>
    </row>
    <row r="2646" spans="1:4" ht="11.25">
      <c r="A2646" s="93"/>
      <c r="B2646" s="93"/>
      <c r="C2646" s="93"/>
      <c r="D2646" s="93"/>
    </row>
    <row r="2647" spans="1:4" ht="11.25">
      <c r="A2647" s="93"/>
      <c r="B2647" s="93"/>
      <c r="C2647" s="93"/>
      <c r="D2647" s="93"/>
    </row>
    <row r="2648" spans="1:4" ht="11.25">
      <c r="A2648" s="93"/>
      <c r="B2648" s="93"/>
      <c r="C2648" s="93"/>
      <c r="D2648" s="93"/>
    </row>
    <row r="2649" spans="1:4" ht="11.25">
      <c r="A2649" s="93"/>
      <c r="B2649" s="93"/>
      <c r="C2649" s="93"/>
      <c r="D2649" s="93"/>
    </row>
    <row r="2650" spans="1:4" ht="11.25">
      <c r="A2650" s="93"/>
      <c r="B2650" s="93"/>
      <c r="C2650" s="93"/>
      <c r="D2650" s="93"/>
    </row>
    <row r="2651" spans="1:4" ht="11.25">
      <c r="A2651" s="93"/>
      <c r="B2651" s="93"/>
      <c r="C2651" s="93"/>
      <c r="D2651" s="93"/>
    </row>
    <row r="2652" spans="1:4" ht="11.25">
      <c r="A2652" s="93"/>
      <c r="B2652" s="93"/>
      <c r="C2652" s="93"/>
      <c r="D2652" s="93"/>
    </row>
    <row r="2653" spans="1:4" ht="11.25">
      <c r="A2653" s="93"/>
      <c r="B2653" s="93"/>
      <c r="C2653" s="93"/>
      <c r="D2653" s="93"/>
    </row>
    <row r="2654" spans="1:4" ht="11.25">
      <c r="A2654" s="93"/>
      <c r="B2654" s="93"/>
      <c r="C2654" s="93"/>
      <c r="D2654" s="93"/>
    </row>
    <row r="2655" spans="1:4" ht="11.25">
      <c r="A2655" s="93"/>
      <c r="B2655" s="93"/>
      <c r="C2655" s="93"/>
      <c r="D2655" s="93"/>
    </row>
    <row r="2656" spans="1:4" ht="11.25">
      <c r="A2656" s="93"/>
      <c r="B2656" s="93"/>
      <c r="C2656" s="93"/>
      <c r="D2656" s="93"/>
    </row>
    <row r="2657" spans="1:4" ht="11.25">
      <c r="A2657" s="93"/>
      <c r="B2657" s="93"/>
      <c r="C2657" s="93"/>
      <c r="D2657" s="93"/>
    </row>
    <row r="2658" spans="1:4" ht="11.25">
      <c r="A2658" s="93"/>
      <c r="B2658" s="93"/>
      <c r="C2658" s="93"/>
      <c r="D2658" s="93"/>
    </row>
    <row r="2659" spans="1:4" ht="11.25">
      <c r="A2659" s="93"/>
      <c r="B2659" s="93"/>
      <c r="C2659" s="93"/>
      <c r="D2659" s="93"/>
    </row>
    <row r="2660" spans="1:4" ht="11.25">
      <c r="A2660" s="93"/>
      <c r="B2660" s="93"/>
      <c r="C2660" s="93"/>
      <c r="D2660" s="93"/>
    </row>
    <row r="2661" spans="1:4" ht="11.25">
      <c r="A2661" s="93"/>
      <c r="B2661" s="93"/>
      <c r="C2661" s="93"/>
      <c r="D2661" s="93"/>
    </row>
    <row r="2662" spans="1:4" ht="11.25">
      <c r="A2662" s="93"/>
      <c r="B2662" s="93"/>
      <c r="C2662" s="93"/>
      <c r="D2662" s="93"/>
    </row>
    <row r="2663" spans="1:4" ht="11.25">
      <c r="A2663" s="93"/>
      <c r="B2663" s="93"/>
      <c r="C2663" s="93"/>
      <c r="D2663" s="93"/>
    </row>
    <row r="2664" spans="1:4" ht="11.25">
      <c r="A2664" s="93"/>
      <c r="B2664" s="93"/>
      <c r="C2664" s="93"/>
      <c r="D2664" s="93"/>
    </row>
    <row r="2665" spans="1:4" ht="11.25">
      <c r="A2665" s="93"/>
      <c r="B2665" s="93"/>
      <c r="C2665" s="93"/>
      <c r="D2665" s="93"/>
    </row>
    <row r="2666" spans="1:4" ht="11.25">
      <c r="A2666" s="93"/>
      <c r="B2666" s="93"/>
      <c r="C2666" s="93"/>
      <c r="D2666" s="93"/>
    </row>
    <row r="2667" spans="1:4" ht="11.25">
      <c r="A2667" s="93"/>
      <c r="B2667" s="93"/>
      <c r="C2667" s="93"/>
      <c r="D2667" s="93"/>
    </row>
    <row r="2668" spans="1:4" ht="11.25">
      <c r="A2668" s="93"/>
      <c r="B2668" s="93"/>
      <c r="C2668" s="93"/>
      <c r="D2668" s="93"/>
    </row>
    <row r="2669" spans="1:4" ht="11.25">
      <c r="A2669" s="93"/>
      <c r="B2669" s="93"/>
      <c r="C2669" s="93"/>
      <c r="D2669" s="93"/>
    </row>
    <row r="2670" spans="1:4" ht="11.25">
      <c r="A2670" s="93"/>
      <c r="B2670" s="93"/>
      <c r="C2670" s="93"/>
      <c r="D2670" s="93"/>
    </row>
    <row r="2671" spans="1:4" ht="11.25">
      <c r="A2671" s="93"/>
      <c r="B2671" s="93"/>
      <c r="C2671" s="93"/>
      <c r="D2671" s="93"/>
    </row>
    <row r="2672" spans="1:4" ht="11.25">
      <c r="A2672" s="93"/>
      <c r="B2672" s="93"/>
      <c r="C2672" s="93"/>
      <c r="D2672" s="93"/>
    </row>
    <row r="2673" spans="1:4" ht="11.25">
      <c r="A2673" s="93"/>
      <c r="B2673" s="93"/>
      <c r="C2673" s="93"/>
      <c r="D2673" s="93"/>
    </row>
    <row r="2674" spans="1:4" ht="11.25">
      <c r="A2674" s="93"/>
      <c r="B2674" s="93"/>
      <c r="C2674" s="93"/>
      <c r="D2674" s="93"/>
    </row>
    <row r="2675" spans="1:4" ht="11.25">
      <c r="A2675" s="93"/>
      <c r="B2675" s="93"/>
      <c r="C2675" s="93"/>
      <c r="D2675" s="93"/>
    </row>
    <row r="2676" spans="1:4" ht="11.25">
      <c r="A2676" s="93"/>
      <c r="B2676" s="93"/>
      <c r="C2676" s="93"/>
      <c r="D2676" s="93"/>
    </row>
    <row r="2677" spans="1:4" ht="11.25">
      <c r="A2677" s="93"/>
      <c r="B2677" s="93"/>
      <c r="C2677" s="93"/>
      <c r="D2677" s="93"/>
    </row>
    <row r="2678" spans="1:4" ht="11.25">
      <c r="A2678" s="93"/>
      <c r="B2678" s="93"/>
      <c r="C2678" s="93"/>
      <c r="D2678" s="93"/>
    </row>
    <row r="2679" spans="1:4" ht="11.25">
      <c r="A2679" s="93"/>
      <c r="B2679" s="93"/>
      <c r="C2679" s="93"/>
      <c r="D2679" s="93"/>
    </row>
    <row r="2680" spans="1:4" ht="11.25">
      <c r="A2680" s="93"/>
      <c r="B2680" s="93"/>
      <c r="C2680" s="93"/>
      <c r="D2680" s="93"/>
    </row>
    <row r="2681" spans="1:4" ht="11.25">
      <c r="A2681" s="93"/>
      <c r="B2681" s="93"/>
      <c r="C2681" s="93"/>
      <c r="D2681" s="93"/>
    </row>
    <row r="2682" spans="1:4" ht="11.25">
      <c r="A2682" s="93"/>
      <c r="B2682" s="93"/>
      <c r="C2682" s="93"/>
      <c r="D2682" s="93"/>
    </row>
    <row r="2683" spans="1:4" ht="11.25">
      <c r="A2683" s="93"/>
      <c r="B2683" s="93"/>
      <c r="C2683" s="93"/>
      <c r="D2683" s="93"/>
    </row>
    <row r="2684" spans="1:4" ht="11.25">
      <c r="A2684" s="93"/>
      <c r="B2684" s="93"/>
      <c r="C2684" s="93"/>
      <c r="D2684" s="93"/>
    </row>
    <row r="2685" spans="1:4" ht="11.25">
      <c r="A2685" s="93"/>
      <c r="B2685" s="93"/>
      <c r="C2685" s="93"/>
      <c r="D2685" s="93"/>
    </row>
    <row r="2686" spans="1:4" ht="11.25">
      <c r="A2686" s="93"/>
      <c r="B2686" s="93"/>
      <c r="C2686" s="93"/>
      <c r="D2686" s="93"/>
    </row>
    <row r="2687" spans="1:4" ht="11.25">
      <c r="A2687" s="93"/>
      <c r="B2687" s="93"/>
      <c r="C2687" s="93"/>
      <c r="D2687" s="93"/>
    </row>
    <row r="2688" spans="1:4" ht="11.25">
      <c r="A2688" s="93"/>
      <c r="B2688" s="93"/>
      <c r="C2688" s="93"/>
      <c r="D2688" s="93"/>
    </row>
    <row r="2689" spans="1:4" ht="11.25">
      <c r="A2689" s="93"/>
      <c r="B2689" s="93"/>
      <c r="C2689" s="93"/>
      <c r="D2689" s="93"/>
    </row>
    <row r="2690" spans="1:4" ht="11.25">
      <c r="A2690" s="93"/>
      <c r="B2690" s="93"/>
      <c r="C2690" s="93"/>
      <c r="D2690" s="93"/>
    </row>
    <row r="2691" spans="1:4" ht="11.25">
      <c r="A2691" s="93"/>
      <c r="B2691" s="93"/>
      <c r="C2691" s="93"/>
      <c r="D2691" s="93"/>
    </row>
    <row r="2692" spans="1:4" ht="11.25">
      <c r="A2692" s="93"/>
      <c r="B2692" s="93"/>
      <c r="C2692" s="93"/>
      <c r="D2692" s="93"/>
    </row>
    <row r="2693" spans="1:4" ht="11.25">
      <c r="A2693" s="93"/>
      <c r="B2693" s="93"/>
      <c r="C2693" s="93"/>
      <c r="D2693" s="93"/>
    </row>
    <row r="2694" spans="1:4" ht="11.25">
      <c r="A2694" s="93"/>
      <c r="B2694" s="93"/>
      <c r="C2694" s="93"/>
      <c r="D2694" s="93"/>
    </row>
    <row r="2695" spans="1:4" ht="11.25">
      <c r="A2695" s="93"/>
      <c r="B2695" s="93"/>
      <c r="C2695" s="93"/>
      <c r="D2695" s="93"/>
    </row>
    <row r="2696" spans="1:4" ht="11.25">
      <c r="A2696" s="93"/>
      <c r="B2696" s="93"/>
      <c r="C2696" s="93"/>
      <c r="D2696" s="93"/>
    </row>
    <row r="2697" spans="1:4" ht="11.25">
      <c r="A2697" s="93"/>
      <c r="B2697" s="93"/>
      <c r="C2697" s="93"/>
      <c r="D2697" s="93"/>
    </row>
    <row r="2698" spans="1:4" ht="11.25">
      <c r="A2698" s="93"/>
      <c r="B2698" s="93"/>
      <c r="C2698" s="93"/>
      <c r="D2698" s="93"/>
    </row>
    <row r="2699" spans="1:4" ht="11.25">
      <c r="A2699" s="93"/>
      <c r="B2699" s="93"/>
      <c r="C2699" s="93"/>
      <c r="D2699" s="93"/>
    </row>
    <row r="2700" spans="1:4" ht="11.25">
      <c r="A2700" s="93"/>
      <c r="B2700" s="93"/>
      <c r="C2700" s="93"/>
      <c r="D2700" s="93"/>
    </row>
    <row r="2701" spans="1:4" ht="11.25">
      <c r="A2701" s="93"/>
      <c r="B2701" s="93"/>
      <c r="C2701" s="93"/>
      <c r="D2701" s="93"/>
    </row>
    <row r="2702" spans="1:4" ht="11.25">
      <c r="A2702" s="93"/>
      <c r="B2702" s="93"/>
      <c r="C2702" s="93"/>
      <c r="D2702" s="93"/>
    </row>
    <row r="2703" spans="1:4" ht="11.25">
      <c r="A2703" s="93"/>
      <c r="B2703" s="93"/>
      <c r="C2703" s="93"/>
      <c r="D2703" s="93"/>
    </row>
    <row r="2704" spans="1:4" ht="11.25">
      <c r="A2704" s="93"/>
      <c r="B2704" s="93"/>
      <c r="C2704" s="93"/>
      <c r="D2704" s="93"/>
    </row>
    <row r="2705" spans="1:4" ht="11.25">
      <c r="A2705" s="93"/>
      <c r="B2705" s="93"/>
      <c r="C2705" s="93"/>
      <c r="D2705" s="93"/>
    </row>
    <row r="2706" spans="1:4" ht="11.25">
      <c r="A2706" s="93"/>
      <c r="B2706" s="93"/>
      <c r="C2706" s="93"/>
      <c r="D2706" s="93"/>
    </row>
    <row r="2707" spans="1:4" ht="11.25">
      <c r="A2707" s="93"/>
      <c r="B2707" s="93"/>
      <c r="C2707" s="93"/>
      <c r="D2707" s="93"/>
    </row>
    <row r="2708" spans="1:4" ht="11.25">
      <c r="A2708" s="93"/>
      <c r="B2708" s="93"/>
      <c r="C2708" s="93"/>
      <c r="D2708" s="93"/>
    </row>
    <row r="2709" spans="1:4" ht="11.25">
      <c r="A2709" s="93"/>
      <c r="B2709" s="93"/>
      <c r="C2709" s="93"/>
      <c r="D2709" s="93"/>
    </row>
    <row r="2710" spans="1:4" ht="11.25">
      <c r="A2710" s="93"/>
      <c r="B2710" s="93"/>
      <c r="C2710" s="93"/>
      <c r="D2710" s="93"/>
    </row>
    <row r="2711" spans="1:4" ht="11.25">
      <c r="A2711" s="93"/>
      <c r="B2711" s="93"/>
      <c r="C2711" s="93"/>
      <c r="D2711" s="93"/>
    </row>
    <row r="2712" spans="1:4" ht="11.25">
      <c r="A2712" s="93"/>
      <c r="B2712" s="93"/>
      <c r="C2712" s="93"/>
      <c r="D2712" s="93"/>
    </row>
    <row r="2713" spans="1:4" ht="11.25">
      <c r="A2713" s="93"/>
      <c r="B2713" s="93"/>
      <c r="C2713" s="93"/>
      <c r="D2713" s="93"/>
    </row>
    <row r="2714" spans="1:4" ht="11.25">
      <c r="A2714" s="93"/>
      <c r="B2714" s="93"/>
      <c r="C2714" s="93"/>
      <c r="D2714" s="93"/>
    </row>
    <row r="2715" spans="1:4" ht="11.25">
      <c r="A2715" s="93"/>
      <c r="B2715" s="93"/>
      <c r="C2715" s="93"/>
      <c r="D2715" s="93"/>
    </row>
    <row r="2716" spans="1:4" ht="11.25">
      <c r="A2716" s="93"/>
      <c r="B2716" s="93"/>
      <c r="C2716" s="93"/>
      <c r="D2716" s="93"/>
    </row>
    <row r="2717" spans="1:4" ht="11.25">
      <c r="A2717" s="93"/>
      <c r="B2717" s="93"/>
      <c r="C2717" s="93"/>
      <c r="D2717" s="93"/>
    </row>
    <row r="2718" spans="1:4" ht="11.25">
      <c r="A2718" s="93"/>
      <c r="B2718" s="93"/>
      <c r="C2718" s="93"/>
      <c r="D2718" s="93"/>
    </row>
    <row r="2719" spans="1:4" ht="11.25">
      <c r="A2719" s="93"/>
      <c r="B2719" s="93"/>
      <c r="C2719" s="93"/>
      <c r="D2719" s="93"/>
    </row>
    <row r="2720" spans="1:4" ht="11.25">
      <c r="A2720" s="93"/>
      <c r="B2720" s="93"/>
      <c r="C2720" s="93"/>
      <c r="D2720" s="93"/>
    </row>
    <row r="2721" spans="1:4" ht="11.25">
      <c r="A2721" s="93"/>
      <c r="B2721" s="93"/>
      <c r="C2721" s="93"/>
      <c r="D2721" s="93"/>
    </row>
    <row r="2722" spans="1:4" ht="11.25">
      <c r="A2722" s="93"/>
      <c r="B2722" s="93"/>
      <c r="C2722" s="93"/>
      <c r="D2722" s="93"/>
    </row>
    <row r="2723" spans="1:4" ht="11.25">
      <c r="A2723" s="93"/>
      <c r="B2723" s="93"/>
      <c r="C2723" s="93"/>
      <c r="D2723" s="93"/>
    </row>
    <row r="2724" spans="1:4" ht="11.25">
      <c r="A2724" s="93"/>
      <c r="B2724" s="93"/>
      <c r="C2724" s="93"/>
      <c r="D2724" s="93"/>
    </row>
    <row r="2725" spans="1:4" ht="11.25">
      <c r="A2725" s="93"/>
      <c r="B2725" s="93"/>
      <c r="C2725" s="93"/>
      <c r="D2725" s="93"/>
    </row>
    <row r="2726" spans="1:4" ht="11.25">
      <c r="A2726" s="93"/>
      <c r="B2726" s="93"/>
      <c r="C2726" s="93"/>
      <c r="D2726" s="93"/>
    </row>
    <row r="2727" spans="1:4" ht="11.25">
      <c r="A2727" s="93"/>
      <c r="B2727" s="93"/>
      <c r="C2727" s="93"/>
      <c r="D2727" s="93"/>
    </row>
    <row r="2728" spans="1:4" ht="11.25">
      <c r="A2728" s="93"/>
      <c r="B2728" s="93"/>
      <c r="C2728" s="93"/>
      <c r="D2728" s="93"/>
    </row>
    <row r="2729" spans="1:4" ht="11.25">
      <c r="A2729" s="93"/>
      <c r="B2729" s="93"/>
      <c r="C2729" s="93"/>
      <c r="D2729" s="93"/>
    </row>
    <row r="2730" spans="1:4" ht="11.25">
      <c r="A2730" s="93"/>
      <c r="B2730" s="93"/>
      <c r="C2730" s="93"/>
      <c r="D2730" s="93"/>
    </row>
    <row r="2731" spans="1:4" ht="11.25">
      <c r="A2731" s="93"/>
      <c r="B2731" s="93"/>
      <c r="C2731" s="93"/>
      <c r="D2731" s="93"/>
    </row>
    <row r="2732" spans="1:4" ht="11.25">
      <c r="A2732" s="93"/>
      <c r="B2732" s="93"/>
      <c r="C2732" s="93"/>
      <c r="D2732" s="93"/>
    </row>
    <row r="2733" spans="1:4" ht="11.25">
      <c r="A2733" s="93"/>
      <c r="B2733" s="93"/>
      <c r="C2733" s="93"/>
      <c r="D2733" s="93"/>
    </row>
    <row r="2734" spans="1:4" ht="11.25">
      <c r="A2734" s="93"/>
      <c r="B2734" s="93"/>
      <c r="C2734" s="93"/>
      <c r="D2734" s="93"/>
    </row>
    <row r="2735" spans="1:4" ht="11.25">
      <c r="A2735" s="93"/>
      <c r="B2735" s="93"/>
      <c r="C2735" s="93"/>
      <c r="D2735" s="93"/>
    </row>
    <row r="2736" spans="1:4" ht="11.25">
      <c r="A2736" s="93"/>
      <c r="B2736" s="93"/>
      <c r="C2736" s="93"/>
      <c r="D2736" s="93"/>
    </row>
    <row r="2737" spans="1:4" ht="11.25">
      <c r="A2737" s="93"/>
      <c r="B2737" s="93"/>
      <c r="C2737" s="93"/>
      <c r="D2737" s="93"/>
    </row>
    <row r="2738" spans="1:4" ht="11.25">
      <c r="A2738" s="93"/>
      <c r="B2738" s="93"/>
      <c r="C2738" s="93"/>
      <c r="D2738" s="93"/>
    </row>
    <row r="2739" spans="1:4" ht="11.25">
      <c r="A2739" s="93"/>
      <c r="B2739" s="93"/>
      <c r="C2739" s="93"/>
      <c r="D2739" s="93"/>
    </row>
    <row r="2740" spans="1:4" ht="11.25">
      <c r="A2740" s="93"/>
      <c r="B2740" s="93"/>
      <c r="C2740" s="93"/>
      <c r="D2740" s="93"/>
    </row>
    <row r="2741" spans="1:4" ht="11.25">
      <c r="A2741" s="93"/>
      <c r="B2741" s="93"/>
      <c r="C2741" s="93"/>
      <c r="D2741" s="93"/>
    </row>
    <row r="2742" spans="1:4" ht="11.25">
      <c r="A2742" s="93"/>
      <c r="B2742" s="93"/>
      <c r="C2742" s="93"/>
      <c r="D2742" s="93"/>
    </row>
    <row r="2743" spans="1:4" ht="11.25">
      <c r="A2743" s="93"/>
      <c r="B2743" s="93"/>
      <c r="C2743" s="93"/>
      <c r="D2743" s="93"/>
    </row>
    <row r="2744" spans="1:4" ht="11.25">
      <c r="A2744" s="93"/>
      <c r="B2744" s="93"/>
      <c r="C2744" s="93"/>
      <c r="D2744" s="93"/>
    </row>
    <row r="2745" spans="1:4" ht="11.25">
      <c r="A2745" s="93"/>
      <c r="B2745" s="93"/>
      <c r="C2745" s="93"/>
      <c r="D2745" s="93"/>
    </row>
    <row r="2746" spans="1:4" ht="11.25">
      <c r="A2746" s="93"/>
      <c r="B2746" s="93"/>
      <c r="C2746" s="93"/>
      <c r="D2746" s="93"/>
    </row>
    <row r="2747" spans="1:4" ht="11.25">
      <c r="A2747" s="93"/>
      <c r="B2747" s="93"/>
      <c r="C2747" s="93"/>
      <c r="D2747" s="93"/>
    </row>
    <row r="2748" spans="1:4" ht="11.25">
      <c r="A2748" s="93"/>
      <c r="B2748" s="93"/>
      <c r="C2748" s="93"/>
      <c r="D2748" s="93"/>
    </row>
    <row r="2749" spans="1:4" ht="11.25">
      <c r="A2749" s="93"/>
      <c r="B2749" s="93"/>
      <c r="C2749" s="93"/>
      <c r="D2749" s="93"/>
    </row>
    <row r="2750" spans="1:4" ht="11.25">
      <c r="A2750" s="93"/>
      <c r="B2750" s="93"/>
      <c r="C2750" s="93"/>
      <c r="D2750" s="93"/>
    </row>
    <row r="2751" spans="1:4" ht="11.25">
      <c r="A2751" s="93"/>
      <c r="B2751" s="93"/>
      <c r="C2751" s="93"/>
      <c r="D2751" s="93"/>
    </row>
    <row r="2752" spans="1:4" ht="11.25">
      <c r="A2752" s="93"/>
      <c r="B2752" s="93"/>
      <c r="C2752" s="93"/>
      <c r="D2752" s="93"/>
    </row>
    <row r="2753" spans="1:4" ht="11.25">
      <c r="A2753" s="93"/>
      <c r="B2753" s="93"/>
      <c r="C2753" s="93"/>
      <c r="D2753" s="93"/>
    </row>
    <row r="2754" spans="1:4" ht="11.25">
      <c r="A2754" s="93"/>
      <c r="B2754" s="93"/>
      <c r="C2754" s="93"/>
      <c r="D2754" s="93"/>
    </row>
    <row r="2755" spans="1:4" ht="11.25">
      <c r="A2755" s="93"/>
      <c r="B2755" s="93"/>
      <c r="C2755" s="93"/>
      <c r="D2755" s="93"/>
    </row>
    <row r="2756" spans="1:4" ht="11.25">
      <c r="A2756" s="93"/>
      <c r="B2756" s="93"/>
      <c r="C2756" s="93"/>
      <c r="D2756" s="93"/>
    </row>
    <row r="2757" spans="1:4" ht="11.25">
      <c r="A2757" s="93"/>
      <c r="B2757" s="93"/>
      <c r="C2757" s="93"/>
      <c r="D2757" s="93"/>
    </row>
    <row r="2758" spans="1:4" ht="11.25">
      <c r="A2758" s="93"/>
      <c r="B2758" s="93"/>
      <c r="C2758" s="93"/>
      <c r="D2758" s="93"/>
    </row>
    <row r="2759" spans="1:4" ht="11.25">
      <c r="A2759" s="93"/>
      <c r="B2759" s="93"/>
      <c r="C2759" s="93"/>
      <c r="D2759" s="93"/>
    </row>
    <row r="2760" spans="1:4" ht="11.25">
      <c r="A2760" s="93"/>
      <c r="B2760" s="93"/>
      <c r="C2760" s="93"/>
      <c r="D2760" s="93"/>
    </row>
    <row r="2761" spans="1:4" ht="11.25">
      <c r="A2761" s="93"/>
      <c r="B2761" s="93"/>
      <c r="C2761" s="93"/>
      <c r="D2761" s="93"/>
    </row>
    <row r="2762" spans="1:4" ht="11.25">
      <c r="A2762" s="93"/>
      <c r="B2762" s="93"/>
      <c r="C2762" s="93"/>
      <c r="D2762" s="93"/>
    </row>
    <row r="2763" spans="1:4" ht="11.25">
      <c r="A2763" s="93"/>
      <c r="B2763" s="93"/>
      <c r="C2763" s="93"/>
      <c r="D2763" s="93"/>
    </row>
    <row r="2764" spans="1:4" ht="11.25">
      <c r="A2764" s="93"/>
      <c r="B2764" s="93"/>
      <c r="C2764" s="93"/>
      <c r="D2764" s="93"/>
    </row>
    <row r="2765" spans="1:4" ht="11.25">
      <c r="A2765" s="93"/>
      <c r="B2765" s="93"/>
      <c r="C2765" s="93"/>
      <c r="D2765" s="93"/>
    </row>
    <row r="2766" spans="1:4" ht="11.25">
      <c r="A2766" s="93"/>
      <c r="B2766" s="93"/>
      <c r="C2766" s="93"/>
      <c r="D2766" s="93"/>
    </row>
    <row r="2767" spans="1:4" ht="11.25">
      <c r="A2767" s="93"/>
      <c r="B2767" s="93"/>
      <c r="C2767" s="93"/>
      <c r="D2767" s="93"/>
    </row>
    <row r="2768" spans="1:4" ht="11.25">
      <c r="A2768" s="93"/>
      <c r="B2768" s="93"/>
      <c r="C2768" s="93"/>
      <c r="D2768" s="93"/>
    </row>
    <row r="2769" spans="1:4" ht="11.25">
      <c r="A2769" s="93"/>
      <c r="B2769" s="93"/>
      <c r="C2769" s="93"/>
      <c r="D2769" s="93"/>
    </row>
    <row r="2770" spans="1:4" ht="11.25">
      <c r="A2770" s="93"/>
      <c r="B2770" s="93"/>
      <c r="C2770" s="93"/>
      <c r="D2770" s="93"/>
    </row>
    <row r="2771" spans="1:4" ht="11.25">
      <c r="A2771" s="93"/>
      <c r="B2771" s="93"/>
      <c r="C2771" s="93"/>
      <c r="D2771" s="93"/>
    </row>
    <row r="2772" spans="1:4" ht="11.25">
      <c r="A2772" s="93"/>
      <c r="B2772" s="93"/>
      <c r="C2772" s="93"/>
      <c r="D2772" s="93"/>
    </row>
    <row r="2773" spans="1:4" ht="11.25">
      <c r="A2773" s="93"/>
      <c r="B2773" s="93"/>
      <c r="C2773" s="93"/>
      <c r="D2773" s="93"/>
    </row>
    <row r="2774" spans="1:4" ht="11.25">
      <c r="A2774" s="93"/>
      <c r="B2774" s="93"/>
      <c r="C2774" s="93"/>
      <c r="D2774" s="93"/>
    </row>
    <row r="2775" spans="1:4" ht="11.25">
      <c r="A2775" s="93"/>
      <c r="B2775" s="93"/>
      <c r="C2775" s="93"/>
      <c r="D2775" s="93"/>
    </row>
    <row r="2776" spans="1:4" ht="11.25">
      <c r="A2776" s="93"/>
      <c r="B2776" s="93"/>
      <c r="C2776" s="93"/>
      <c r="D2776" s="93"/>
    </row>
    <row r="2777" spans="1:4" ht="11.25">
      <c r="A2777" s="93"/>
      <c r="B2777" s="93"/>
      <c r="C2777" s="93"/>
      <c r="D2777" s="93"/>
    </row>
    <row r="2778" spans="1:4" ht="11.25">
      <c r="A2778" s="93"/>
      <c r="B2778" s="93"/>
      <c r="C2778" s="93"/>
      <c r="D2778" s="93"/>
    </row>
    <row r="2779" spans="1:4" ht="11.25">
      <c r="A2779" s="93"/>
      <c r="B2779" s="93"/>
      <c r="C2779" s="93"/>
      <c r="D2779" s="93"/>
    </row>
    <row r="2780" spans="1:4" ht="11.25">
      <c r="A2780" s="93"/>
      <c r="B2780" s="93"/>
      <c r="C2780" s="93"/>
      <c r="D2780" s="93"/>
    </row>
    <row r="2781" spans="1:4" ht="11.25">
      <c r="A2781" s="93"/>
      <c r="B2781" s="93"/>
      <c r="C2781" s="93"/>
      <c r="D2781" s="93"/>
    </row>
    <row r="2782" spans="1:4" ht="11.25">
      <c r="A2782" s="93"/>
      <c r="B2782" s="93"/>
      <c r="C2782" s="93"/>
      <c r="D2782" s="93"/>
    </row>
    <row r="2783" spans="1:4" ht="11.25">
      <c r="A2783" s="93"/>
      <c r="B2783" s="93"/>
      <c r="C2783" s="93"/>
      <c r="D2783" s="93"/>
    </row>
    <row r="2784" spans="1:4" ht="11.25">
      <c r="A2784" s="93"/>
      <c r="B2784" s="93"/>
      <c r="C2784" s="93"/>
      <c r="D2784" s="93"/>
    </row>
    <row r="2785" spans="1:4" ht="11.25">
      <c r="A2785" s="93"/>
      <c r="B2785" s="93"/>
      <c r="C2785" s="93"/>
      <c r="D2785" s="93"/>
    </row>
    <row r="2786" spans="1:4" ht="11.25">
      <c r="A2786" s="93"/>
      <c r="B2786" s="93"/>
      <c r="C2786" s="93"/>
      <c r="D2786" s="93"/>
    </row>
    <row r="2787" spans="1:4" ht="11.25">
      <c r="A2787" s="93"/>
      <c r="B2787" s="93"/>
      <c r="C2787" s="93"/>
      <c r="D2787" s="93"/>
    </row>
    <row r="2788" spans="1:4" ht="11.25">
      <c r="A2788" s="93"/>
      <c r="B2788" s="93"/>
      <c r="C2788" s="93"/>
      <c r="D2788" s="93"/>
    </row>
    <row r="2789" spans="1:4" ht="11.25">
      <c r="A2789" s="93"/>
      <c r="B2789" s="93"/>
      <c r="C2789" s="93"/>
      <c r="D2789" s="93"/>
    </row>
    <row r="2790" spans="1:4" ht="11.25">
      <c r="A2790" s="93"/>
      <c r="B2790" s="93"/>
      <c r="C2790" s="93"/>
      <c r="D2790" s="93"/>
    </row>
    <row r="2791" spans="1:4" ht="11.25">
      <c r="A2791" s="93"/>
      <c r="B2791" s="93"/>
      <c r="C2791" s="93"/>
      <c r="D2791" s="93"/>
    </row>
    <row r="2792" spans="1:4" ht="11.25">
      <c r="A2792" s="93"/>
      <c r="B2792" s="93"/>
      <c r="C2792" s="93"/>
      <c r="D2792" s="93"/>
    </row>
    <row r="2793" spans="1:4" ht="11.25">
      <c r="A2793" s="93"/>
      <c r="B2793" s="93"/>
      <c r="C2793" s="93"/>
      <c r="D2793" s="93"/>
    </row>
    <row r="2794" spans="1:4" ht="11.25">
      <c r="A2794" s="93"/>
      <c r="B2794" s="93"/>
      <c r="C2794" s="93"/>
      <c r="D2794" s="93"/>
    </row>
    <row r="2795" spans="1:4" ht="11.25">
      <c r="A2795" s="93"/>
      <c r="B2795" s="93"/>
      <c r="C2795" s="93"/>
      <c r="D2795" s="93"/>
    </row>
    <row r="2796" spans="1:4" ht="11.25">
      <c r="A2796" s="93"/>
      <c r="B2796" s="93"/>
      <c r="C2796" s="93"/>
      <c r="D2796" s="93"/>
    </row>
    <row r="2797" spans="1:4" ht="11.25">
      <c r="A2797" s="93"/>
      <c r="B2797" s="93"/>
      <c r="C2797" s="93"/>
      <c r="D2797" s="93"/>
    </row>
    <row r="2798" spans="1:4" ht="11.25">
      <c r="A2798" s="93"/>
      <c r="B2798" s="93"/>
      <c r="C2798" s="93"/>
      <c r="D2798" s="93"/>
    </row>
    <row r="2799" spans="1:4" ht="11.25">
      <c r="A2799" s="93"/>
      <c r="B2799" s="93"/>
      <c r="C2799" s="93"/>
      <c r="D2799" s="93"/>
    </row>
    <row r="2800" spans="1:4" ht="11.25">
      <c r="A2800" s="93"/>
      <c r="B2800" s="93"/>
      <c r="C2800" s="93"/>
      <c r="D2800" s="93"/>
    </row>
    <row r="2801" spans="1:4" ht="11.25">
      <c r="A2801" s="93"/>
      <c r="B2801" s="93"/>
      <c r="C2801" s="93"/>
      <c r="D2801" s="93"/>
    </row>
    <row r="2802" spans="1:4" ht="11.25">
      <c r="A2802" s="93"/>
      <c r="B2802" s="93"/>
      <c r="C2802" s="93"/>
      <c r="D2802" s="93"/>
    </row>
    <row r="2803" spans="1:4" ht="11.25">
      <c r="A2803" s="93"/>
      <c r="B2803" s="93"/>
      <c r="C2803" s="93"/>
      <c r="D2803" s="93"/>
    </row>
    <row r="2804" spans="1:4" ht="11.25">
      <c r="A2804" s="93"/>
      <c r="B2804" s="93"/>
      <c r="C2804" s="93"/>
      <c r="D2804" s="93"/>
    </row>
    <row r="2805" spans="1:4" ht="11.25">
      <c r="A2805" s="93"/>
      <c r="B2805" s="93"/>
      <c r="C2805" s="93"/>
      <c r="D2805" s="93"/>
    </row>
    <row r="2806" spans="1:4" ht="11.25">
      <c r="A2806" s="93"/>
      <c r="B2806" s="93"/>
      <c r="C2806" s="93"/>
      <c r="D2806" s="93"/>
    </row>
    <row r="2807" spans="1:4" ht="11.25">
      <c r="A2807" s="93"/>
      <c r="B2807" s="93"/>
      <c r="C2807" s="93"/>
      <c r="D2807" s="93"/>
    </row>
    <row r="2808" spans="1:4" ht="11.25">
      <c r="A2808" s="93"/>
      <c r="B2808" s="93"/>
      <c r="C2808" s="93"/>
      <c r="D2808" s="93"/>
    </row>
    <row r="2809" spans="1:4" ht="11.25">
      <c r="A2809" s="93"/>
      <c r="B2809" s="93"/>
      <c r="C2809" s="93"/>
      <c r="D2809" s="93"/>
    </row>
    <row r="2810" spans="1:4" ht="11.25">
      <c r="A2810" s="93"/>
      <c r="B2810" s="93"/>
      <c r="C2810" s="93"/>
      <c r="D2810" s="93"/>
    </row>
    <row r="2811" spans="1:4" ht="11.25">
      <c r="A2811" s="93"/>
      <c r="B2811" s="93"/>
      <c r="C2811" s="93"/>
      <c r="D2811" s="93"/>
    </row>
    <row r="2812" spans="1:4" ht="11.25">
      <c r="A2812" s="93"/>
      <c r="B2812" s="93"/>
      <c r="C2812" s="93"/>
      <c r="D2812" s="93"/>
    </row>
    <row r="2813" spans="1:4" ht="11.25">
      <c r="A2813" s="93"/>
      <c r="B2813" s="93"/>
      <c r="C2813" s="93"/>
      <c r="D2813" s="93"/>
    </row>
    <row r="2814" spans="1:4" ht="11.25">
      <c r="A2814" s="93"/>
      <c r="B2814" s="93"/>
      <c r="C2814" s="93"/>
      <c r="D2814" s="93"/>
    </row>
    <row r="2815" spans="1:4" ht="11.25">
      <c r="A2815" s="93"/>
      <c r="B2815" s="93"/>
      <c r="C2815" s="93"/>
      <c r="D2815" s="93"/>
    </row>
    <row r="2816" spans="1:4" ht="11.25">
      <c r="A2816" s="93"/>
      <c r="B2816" s="93"/>
      <c r="C2816" s="93"/>
      <c r="D2816" s="93"/>
    </row>
    <row r="2817" spans="1:4" ht="11.25">
      <c r="A2817" s="93"/>
      <c r="B2817" s="93"/>
      <c r="C2817" s="93"/>
      <c r="D2817" s="93"/>
    </row>
    <row r="2818" spans="1:4" ht="11.25">
      <c r="A2818" s="93"/>
      <c r="B2818" s="93"/>
      <c r="C2818" s="93"/>
      <c r="D2818" s="93"/>
    </row>
    <row r="2819" spans="1:4" ht="11.25">
      <c r="A2819" s="93"/>
      <c r="B2819" s="93"/>
      <c r="C2819" s="93"/>
      <c r="D2819" s="93"/>
    </row>
    <row r="2820" spans="1:4" ht="11.25">
      <c r="A2820" s="93"/>
      <c r="B2820" s="93"/>
      <c r="C2820" s="93"/>
      <c r="D2820" s="93"/>
    </row>
    <row r="2821" spans="1:4" ht="11.25">
      <c r="A2821" s="93"/>
      <c r="B2821" s="93"/>
      <c r="C2821" s="93"/>
      <c r="D2821" s="93"/>
    </row>
    <row r="2822" spans="1:4" ht="11.25">
      <c r="A2822" s="93"/>
      <c r="B2822" s="93"/>
      <c r="C2822" s="93"/>
      <c r="D2822" s="93"/>
    </row>
    <row r="2823" spans="1:4" ht="11.25">
      <c r="A2823" s="93"/>
      <c r="B2823" s="93"/>
      <c r="C2823" s="93"/>
      <c r="D2823" s="93"/>
    </row>
    <row r="2824" spans="1:4" ht="11.25">
      <c r="A2824" s="93"/>
      <c r="B2824" s="93"/>
      <c r="C2824" s="93"/>
      <c r="D2824" s="93"/>
    </row>
    <row r="2825" spans="1:4" ht="11.25">
      <c r="A2825" s="93"/>
      <c r="B2825" s="93"/>
      <c r="C2825" s="93"/>
      <c r="D2825" s="93"/>
    </row>
    <row r="2826" spans="1:4" ht="11.25">
      <c r="A2826" s="93"/>
      <c r="B2826" s="93"/>
      <c r="C2826" s="93"/>
      <c r="D2826" s="93"/>
    </row>
    <row r="2827" spans="1:4" ht="11.25">
      <c r="A2827" s="93"/>
      <c r="B2827" s="93"/>
      <c r="C2827" s="93"/>
      <c r="D2827" s="93"/>
    </row>
    <row r="2828" spans="1:4" ht="11.25">
      <c r="A2828" s="93"/>
      <c r="B2828" s="93"/>
      <c r="C2828" s="93"/>
      <c r="D2828" s="93"/>
    </row>
    <row r="2829" spans="1:4" ht="11.25">
      <c r="A2829" s="93"/>
      <c r="B2829" s="93"/>
      <c r="C2829" s="93"/>
      <c r="D2829" s="93"/>
    </row>
    <row r="2830" spans="1:4" ht="11.25">
      <c r="A2830" s="93"/>
      <c r="B2830" s="93"/>
      <c r="C2830" s="93"/>
      <c r="D2830" s="93"/>
    </row>
    <row r="2831" spans="1:4" ht="11.25">
      <c r="A2831" s="93"/>
      <c r="B2831" s="93"/>
      <c r="C2831" s="93"/>
      <c r="D2831" s="93"/>
    </row>
    <row r="2832" spans="1:4" ht="11.25">
      <c r="A2832" s="93"/>
      <c r="B2832" s="93"/>
      <c r="C2832" s="93"/>
      <c r="D2832" s="93"/>
    </row>
    <row r="2833" spans="1:4" ht="11.25">
      <c r="A2833" s="93"/>
      <c r="B2833" s="93"/>
      <c r="C2833" s="93"/>
      <c r="D2833" s="93"/>
    </row>
    <row r="2834" spans="1:4" ht="11.25">
      <c r="A2834" s="93"/>
      <c r="B2834" s="93"/>
      <c r="C2834" s="93"/>
      <c r="D2834" s="93"/>
    </row>
    <row r="2835" spans="1:4" ht="11.25">
      <c r="A2835" s="93"/>
      <c r="B2835" s="93"/>
      <c r="C2835" s="93"/>
      <c r="D2835" s="93"/>
    </row>
    <row r="2836" spans="1:4" ht="11.25">
      <c r="A2836" s="93"/>
      <c r="B2836" s="93"/>
      <c r="C2836" s="93"/>
      <c r="D2836" s="93"/>
    </row>
    <row r="2837" spans="1:4" ht="11.25">
      <c r="A2837" s="93"/>
      <c r="B2837" s="93"/>
      <c r="C2837" s="93"/>
      <c r="D2837" s="93"/>
    </row>
    <row r="2838" spans="1:4" ht="11.25">
      <c r="A2838" s="93"/>
      <c r="B2838" s="93"/>
      <c r="C2838" s="93"/>
      <c r="D2838" s="93"/>
    </row>
    <row r="2839" spans="1:4" ht="11.25">
      <c r="A2839" s="93"/>
      <c r="B2839" s="93"/>
      <c r="C2839" s="93"/>
      <c r="D2839" s="93"/>
    </row>
    <row r="2840" spans="1:4" ht="11.25">
      <c r="A2840" s="93"/>
      <c r="B2840" s="93"/>
      <c r="C2840" s="93"/>
      <c r="D2840" s="93"/>
    </row>
    <row r="2841" spans="1:4" ht="11.25">
      <c r="A2841" s="93"/>
      <c r="B2841" s="93"/>
      <c r="C2841" s="93"/>
      <c r="D2841" s="93"/>
    </row>
    <row r="2842" spans="1:4" ht="11.25">
      <c r="A2842" s="93"/>
      <c r="B2842" s="93"/>
      <c r="C2842" s="93"/>
      <c r="D2842" s="93"/>
    </row>
    <row r="2843" spans="1:4" ht="11.25">
      <c r="A2843" s="93"/>
      <c r="B2843" s="93"/>
      <c r="C2843" s="93"/>
      <c r="D2843" s="93"/>
    </row>
    <row r="2844" spans="1:4" ht="11.25">
      <c r="A2844" s="93"/>
      <c r="B2844" s="93"/>
      <c r="C2844" s="93"/>
      <c r="D2844" s="93"/>
    </row>
    <row r="2845" spans="1:4" ht="11.25">
      <c r="A2845" s="93"/>
      <c r="B2845" s="93"/>
      <c r="C2845" s="93"/>
      <c r="D2845" s="93"/>
    </row>
    <row r="2846" spans="1:4" ht="11.25">
      <c r="A2846" s="93"/>
      <c r="B2846" s="93"/>
      <c r="C2846" s="93"/>
      <c r="D2846" s="93"/>
    </row>
    <row r="2847" spans="1:4" ht="11.25">
      <c r="A2847" s="93"/>
      <c r="B2847" s="93"/>
      <c r="C2847" s="93"/>
      <c r="D2847" s="93"/>
    </row>
    <row r="2848" spans="1:4" ht="11.25">
      <c r="A2848" s="93"/>
      <c r="B2848" s="93"/>
      <c r="C2848" s="93"/>
      <c r="D2848" s="93"/>
    </row>
    <row r="2849" spans="1:4" ht="11.25">
      <c r="A2849" s="93"/>
      <c r="B2849" s="93"/>
      <c r="C2849" s="93"/>
      <c r="D2849" s="93"/>
    </row>
    <row r="2850" spans="1:4" ht="11.25">
      <c r="A2850" s="93"/>
      <c r="B2850" s="93"/>
      <c r="C2850" s="93"/>
      <c r="D2850" s="93"/>
    </row>
    <row r="2851" spans="1:4" ht="11.25">
      <c r="A2851" s="93"/>
      <c r="B2851" s="93"/>
      <c r="C2851" s="93"/>
      <c r="D2851" s="93"/>
    </row>
    <row r="2852" spans="1:4" ht="11.25">
      <c r="A2852" s="93"/>
      <c r="B2852" s="93"/>
      <c r="C2852" s="93"/>
      <c r="D2852" s="93"/>
    </row>
    <row r="2853" spans="1:4" ht="11.25">
      <c r="A2853" s="93"/>
      <c r="B2853" s="93"/>
      <c r="C2853" s="93"/>
      <c r="D2853" s="93"/>
    </row>
    <row r="2854" spans="1:4" ht="11.25">
      <c r="A2854" s="93"/>
      <c r="B2854" s="93"/>
      <c r="C2854" s="93"/>
      <c r="D2854" s="93"/>
    </row>
    <row r="2855" spans="1:4" ht="11.25">
      <c r="A2855" s="93"/>
      <c r="B2855" s="93"/>
      <c r="C2855" s="93"/>
      <c r="D2855" s="93"/>
    </row>
    <row r="2856" spans="1:4" ht="11.25">
      <c r="A2856" s="93"/>
      <c r="B2856" s="93"/>
      <c r="C2856" s="93"/>
      <c r="D2856" s="93"/>
    </row>
    <row r="2857" spans="1:4" ht="11.25">
      <c r="A2857" s="93"/>
      <c r="B2857" s="93"/>
      <c r="C2857" s="93"/>
      <c r="D2857" s="93"/>
    </row>
    <row r="2858" spans="1:4" ht="11.25">
      <c r="A2858" s="93"/>
      <c r="B2858" s="93"/>
      <c r="C2858" s="93"/>
      <c r="D2858" s="93"/>
    </row>
    <row r="2859" spans="1:4" ht="11.25">
      <c r="A2859" s="93"/>
      <c r="B2859" s="93"/>
      <c r="C2859" s="93"/>
      <c r="D2859" s="93"/>
    </row>
    <row r="2860" spans="1:4" ht="11.25">
      <c r="A2860" s="93"/>
      <c r="B2860" s="93"/>
      <c r="C2860" s="93"/>
      <c r="D2860" s="93"/>
    </row>
    <row r="2861" spans="1:4" ht="11.25">
      <c r="A2861" s="93"/>
      <c r="B2861" s="93"/>
      <c r="C2861" s="93"/>
      <c r="D2861" s="93"/>
    </row>
    <row r="2862" spans="1:4" ht="11.25">
      <c r="A2862" s="93"/>
      <c r="B2862" s="93"/>
      <c r="C2862" s="93"/>
      <c r="D2862" s="93"/>
    </row>
    <row r="2863" spans="1:4" ht="11.25">
      <c r="A2863" s="93"/>
      <c r="B2863" s="93"/>
      <c r="C2863" s="93"/>
      <c r="D2863" s="93"/>
    </row>
    <row r="2864" spans="1:4" ht="11.25">
      <c r="A2864" s="93"/>
      <c r="B2864" s="93"/>
      <c r="C2864" s="93"/>
      <c r="D2864" s="93"/>
    </row>
    <row r="2865" spans="1:4" ht="11.25">
      <c r="A2865" s="93"/>
      <c r="B2865" s="93"/>
      <c r="C2865" s="93"/>
      <c r="D2865" s="93"/>
    </row>
    <row r="2866" spans="1:4" ht="11.25">
      <c r="A2866" s="93"/>
      <c r="B2866" s="93"/>
      <c r="C2866" s="93"/>
      <c r="D2866" s="93"/>
    </row>
    <row r="2867" spans="1:4" ht="11.25">
      <c r="A2867" s="93"/>
      <c r="B2867" s="93"/>
      <c r="C2867" s="93"/>
      <c r="D2867" s="93"/>
    </row>
    <row r="2868" spans="1:4" ht="11.25">
      <c r="A2868" s="93"/>
      <c r="B2868" s="93"/>
      <c r="C2868" s="93"/>
      <c r="D2868" s="93"/>
    </row>
    <row r="2869" spans="1:4" ht="11.25">
      <c r="A2869" s="93"/>
      <c r="B2869" s="93"/>
      <c r="C2869" s="93"/>
      <c r="D2869" s="93"/>
    </row>
    <row r="2870" spans="1:4" ht="11.25">
      <c r="A2870" s="93"/>
      <c r="B2870" s="93"/>
      <c r="C2870" s="93"/>
      <c r="D2870" s="93"/>
    </row>
    <row r="2871" spans="1:4" ht="11.25">
      <c r="A2871" s="93"/>
      <c r="B2871" s="93"/>
      <c r="C2871" s="93"/>
      <c r="D2871" s="93"/>
    </row>
    <row r="2872" spans="1:4" ht="11.25">
      <c r="A2872" s="93"/>
      <c r="B2872" s="93"/>
      <c r="C2872" s="93"/>
      <c r="D2872" s="93"/>
    </row>
    <row r="2873" spans="1:4" ht="11.25">
      <c r="A2873" s="93"/>
      <c r="B2873" s="93"/>
      <c r="C2873" s="93"/>
      <c r="D2873" s="93"/>
    </row>
    <row r="2874" spans="1:4" ht="11.25">
      <c r="A2874" s="93"/>
      <c r="B2874" s="93"/>
      <c r="C2874" s="93"/>
      <c r="D2874" s="93"/>
    </row>
    <row r="2875" spans="1:4" ht="11.25">
      <c r="A2875" s="93"/>
      <c r="B2875" s="93"/>
      <c r="C2875" s="93"/>
      <c r="D2875" s="93"/>
    </row>
    <row r="2876" spans="1:4" ht="11.25">
      <c r="A2876" s="93"/>
      <c r="B2876" s="93"/>
      <c r="C2876" s="93"/>
      <c r="D2876" s="93"/>
    </row>
    <row r="2877" spans="1:4" ht="11.25">
      <c r="A2877" s="93"/>
      <c r="B2877" s="93"/>
      <c r="C2877" s="93"/>
      <c r="D2877" s="93"/>
    </row>
    <row r="2878" spans="1:4" ht="11.25">
      <c r="A2878" s="93"/>
      <c r="B2878" s="93"/>
      <c r="C2878" s="93"/>
      <c r="D2878" s="93"/>
    </row>
    <row r="2879" spans="1:4" ht="11.25">
      <c r="A2879" s="93"/>
      <c r="B2879" s="93"/>
      <c r="C2879" s="93"/>
      <c r="D2879" s="93"/>
    </row>
    <row r="2880" spans="1:4" ht="11.25">
      <c r="A2880" s="93"/>
      <c r="B2880" s="93"/>
      <c r="C2880" s="93"/>
      <c r="D2880" s="93"/>
    </row>
    <row r="2881" spans="1:4" ht="11.25">
      <c r="A2881" s="93"/>
      <c r="B2881" s="93"/>
      <c r="C2881" s="93"/>
      <c r="D2881" s="93"/>
    </row>
    <row r="2882" spans="1:4" ht="11.25">
      <c r="A2882" s="93"/>
      <c r="B2882" s="93"/>
      <c r="C2882" s="93"/>
      <c r="D2882" s="93"/>
    </row>
    <row r="2883" spans="1:4" ht="11.25">
      <c r="A2883" s="93"/>
      <c r="B2883" s="93"/>
      <c r="C2883" s="93"/>
      <c r="D2883" s="93"/>
    </row>
    <row r="2884" spans="1:4" ht="11.25">
      <c r="A2884" s="93"/>
      <c r="B2884" s="93"/>
      <c r="C2884" s="93"/>
      <c r="D2884" s="93"/>
    </row>
    <row r="2885" spans="1:4" ht="11.25">
      <c r="A2885" s="93"/>
      <c r="B2885" s="93"/>
      <c r="C2885" s="93"/>
      <c r="D2885" s="93"/>
    </row>
    <row r="2886" spans="1:4" ht="11.25">
      <c r="A2886" s="93"/>
      <c r="B2886" s="93"/>
      <c r="C2886" s="93"/>
      <c r="D2886" s="93"/>
    </row>
    <row r="2887" spans="1:4" ht="11.25">
      <c r="A2887" s="93"/>
      <c r="B2887" s="93"/>
      <c r="C2887" s="93"/>
      <c r="D2887" s="93"/>
    </row>
    <row r="2888" spans="1:4" ht="11.25">
      <c r="A2888" s="93"/>
      <c r="B2888" s="93"/>
      <c r="C2888" s="93"/>
      <c r="D2888" s="93"/>
    </row>
    <row r="2889" spans="1:4" ht="11.25">
      <c r="A2889" s="93"/>
      <c r="B2889" s="93"/>
      <c r="C2889" s="93"/>
      <c r="D2889" s="93"/>
    </row>
    <row r="2890" spans="1:4" ht="11.25">
      <c r="A2890" s="93"/>
      <c r="B2890" s="93"/>
      <c r="C2890" s="93"/>
      <c r="D2890" s="93"/>
    </row>
    <row r="2891" spans="1:4" ht="11.25">
      <c r="A2891" s="93"/>
      <c r="B2891" s="93"/>
      <c r="C2891" s="93"/>
      <c r="D2891" s="93"/>
    </row>
    <row r="2892" spans="1:4" ht="11.25">
      <c r="A2892" s="93"/>
      <c r="B2892" s="93"/>
      <c r="C2892" s="93"/>
      <c r="D2892" s="93"/>
    </row>
    <row r="2893" spans="1:4" ht="11.25">
      <c r="A2893" s="93"/>
      <c r="B2893" s="93"/>
      <c r="C2893" s="93"/>
      <c r="D2893" s="93"/>
    </row>
    <row r="2894" spans="1:4" ht="11.25">
      <c r="A2894" s="93"/>
      <c r="B2894" s="93"/>
      <c r="C2894" s="93"/>
      <c r="D2894" s="93"/>
    </row>
    <row r="2895" spans="1:4" ht="11.25">
      <c r="A2895" s="93"/>
      <c r="B2895" s="93"/>
      <c r="C2895" s="93"/>
      <c r="D2895" s="93"/>
    </row>
    <row r="2896" spans="1:4" ht="11.25">
      <c r="A2896" s="93"/>
      <c r="B2896" s="93"/>
      <c r="C2896" s="93"/>
      <c r="D2896" s="93"/>
    </row>
    <row r="2897" spans="1:4" ht="11.25">
      <c r="A2897" s="93"/>
      <c r="B2897" s="93"/>
      <c r="C2897" s="93"/>
      <c r="D2897" s="93"/>
    </row>
    <row r="2898" spans="1:4" ht="11.25">
      <c r="A2898" s="93"/>
      <c r="B2898" s="93"/>
      <c r="C2898" s="93"/>
      <c r="D2898" s="93"/>
    </row>
    <row r="2899" spans="1:4" ht="11.25">
      <c r="A2899" s="93"/>
      <c r="B2899" s="93"/>
      <c r="C2899" s="93"/>
      <c r="D2899" s="93"/>
    </row>
    <row r="2900" spans="1:4" ht="11.25">
      <c r="A2900" s="93"/>
      <c r="B2900" s="93"/>
      <c r="C2900" s="93"/>
      <c r="D2900" s="93"/>
    </row>
    <row r="2901" spans="1:4" ht="11.25">
      <c r="A2901" s="93"/>
      <c r="B2901" s="93"/>
      <c r="C2901" s="93"/>
      <c r="D2901" s="93"/>
    </row>
    <row r="2902" spans="1:4" ht="11.25">
      <c r="A2902" s="93"/>
      <c r="B2902" s="93"/>
      <c r="C2902" s="93"/>
      <c r="D2902" s="93"/>
    </row>
    <row r="2903" spans="1:4" ht="11.25">
      <c r="A2903" s="93"/>
      <c r="B2903" s="93"/>
      <c r="C2903" s="93"/>
      <c r="D2903" s="93"/>
    </row>
    <row r="2904" spans="1:4" ht="11.25">
      <c r="A2904" s="93"/>
      <c r="B2904" s="93"/>
      <c r="C2904" s="93"/>
      <c r="D2904" s="93"/>
    </row>
    <row r="2905" spans="1:4" ht="11.25">
      <c r="A2905" s="93"/>
      <c r="B2905" s="93"/>
      <c r="C2905" s="93"/>
      <c r="D2905" s="93"/>
    </row>
    <row r="2906" spans="1:4" ht="11.25">
      <c r="A2906" s="93"/>
      <c r="B2906" s="93"/>
      <c r="C2906" s="93"/>
      <c r="D2906" s="93"/>
    </row>
    <row r="2907" spans="1:4" ht="11.25">
      <c r="A2907" s="93"/>
      <c r="B2907" s="93"/>
      <c r="C2907" s="93"/>
      <c r="D2907" s="93"/>
    </row>
    <row r="2908" spans="1:4" ht="11.25">
      <c r="A2908" s="93"/>
      <c r="B2908" s="93"/>
      <c r="C2908" s="93"/>
      <c r="D2908" s="93"/>
    </row>
    <row r="2909" spans="1:4" ht="11.25">
      <c r="A2909" s="93"/>
      <c r="B2909" s="93"/>
      <c r="C2909" s="93"/>
      <c r="D2909" s="93"/>
    </row>
    <row r="2910" spans="1:4" ht="11.25">
      <c r="A2910" s="93"/>
      <c r="B2910" s="93"/>
      <c r="C2910" s="93"/>
      <c r="D2910" s="93"/>
    </row>
    <row r="2911" spans="1:4" ht="11.25">
      <c r="A2911" s="93"/>
      <c r="B2911" s="93"/>
      <c r="C2911" s="93"/>
      <c r="D2911" s="93"/>
    </row>
    <row r="2912" spans="1:4" ht="11.25">
      <c r="A2912" s="93"/>
      <c r="B2912" s="93"/>
      <c r="C2912" s="93"/>
      <c r="D2912" s="93"/>
    </row>
    <row r="2913" spans="1:4" ht="11.25">
      <c r="A2913" s="93"/>
      <c r="B2913" s="93"/>
      <c r="C2913" s="93"/>
      <c r="D2913" s="93"/>
    </row>
    <row r="2914" spans="1:4" ht="11.25">
      <c r="A2914" s="93"/>
      <c r="B2914" s="93"/>
      <c r="C2914" s="93"/>
      <c r="D2914" s="93"/>
    </row>
    <row r="2915" spans="1:4" ht="11.25">
      <c r="A2915" s="93"/>
      <c r="B2915" s="93"/>
      <c r="C2915" s="93"/>
      <c r="D2915" s="93"/>
    </row>
    <row r="2916" spans="1:4" ht="11.25">
      <c r="A2916" s="93"/>
      <c r="B2916" s="93"/>
      <c r="C2916" s="93"/>
      <c r="D2916" s="93"/>
    </row>
    <row r="2917" spans="1:4" ht="11.25">
      <c r="A2917" s="93"/>
      <c r="B2917" s="93"/>
      <c r="C2917" s="93"/>
      <c r="D2917" s="93"/>
    </row>
    <row r="2918" spans="1:4" ht="11.25">
      <c r="A2918" s="93"/>
      <c r="B2918" s="93"/>
      <c r="C2918" s="93"/>
      <c r="D2918" s="93"/>
    </row>
    <row r="2919" spans="1:4" ht="11.25">
      <c r="A2919" s="93"/>
      <c r="B2919" s="93"/>
      <c r="C2919" s="93"/>
      <c r="D2919" s="93"/>
    </row>
    <row r="2920" spans="1:4" ht="11.25">
      <c r="A2920" s="93"/>
      <c r="B2920" s="93"/>
      <c r="C2920" s="93"/>
      <c r="D2920" s="93"/>
    </row>
    <row r="2921" spans="1:4" ht="11.25">
      <c r="A2921" s="93"/>
      <c r="B2921" s="93"/>
      <c r="C2921" s="93"/>
      <c r="D2921" s="93"/>
    </row>
    <row r="2922" spans="1:4" ht="11.25">
      <c r="A2922" s="93"/>
      <c r="B2922" s="93"/>
      <c r="C2922" s="93"/>
      <c r="D2922" s="93"/>
    </row>
    <row r="2923" spans="1:4" ht="11.25">
      <c r="A2923" s="93"/>
      <c r="B2923" s="93"/>
      <c r="C2923" s="93"/>
      <c r="D2923" s="93"/>
    </row>
    <row r="2924" spans="1:4" ht="11.25">
      <c r="A2924" s="93"/>
      <c r="B2924" s="93"/>
      <c r="C2924" s="93"/>
      <c r="D2924" s="93"/>
    </row>
    <row r="2925" spans="1:4" ht="11.25">
      <c r="A2925" s="93"/>
      <c r="B2925" s="93"/>
      <c r="C2925" s="93"/>
      <c r="D2925" s="93"/>
    </row>
    <row r="2926" spans="1:4" ht="11.25">
      <c r="A2926" s="93"/>
      <c r="B2926" s="93"/>
      <c r="C2926" s="93"/>
      <c r="D2926" s="93"/>
    </row>
    <row r="2927" spans="1:4" ht="11.25">
      <c r="A2927" s="93"/>
      <c r="B2927" s="93"/>
      <c r="C2927" s="93"/>
      <c r="D2927" s="93"/>
    </row>
    <row r="2928" spans="1:4" ht="11.25">
      <c r="A2928" s="93"/>
      <c r="B2928" s="93"/>
      <c r="C2928" s="93"/>
      <c r="D2928" s="93"/>
    </row>
    <row r="2929" spans="1:4" ht="11.25">
      <c r="A2929" s="93"/>
      <c r="B2929" s="93"/>
      <c r="C2929" s="93"/>
      <c r="D2929" s="93"/>
    </row>
    <row r="2930" spans="1:4" ht="11.25">
      <c r="A2930" s="93"/>
      <c r="B2930" s="93"/>
      <c r="C2930" s="93"/>
      <c r="D2930" s="93"/>
    </row>
    <row r="2931" spans="1:4" ht="11.25">
      <c r="A2931" s="93"/>
      <c r="B2931" s="93"/>
      <c r="C2931" s="93"/>
      <c r="D2931" s="93"/>
    </row>
    <row r="2932" spans="1:4" ht="11.25">
      <c r="A2932" s="93"/>
      <c r="B2932" s="93"/>
      <c r="C2932" s="93"/>
      <c r="D2932" s="93"/>
    </row>
    <row r="2933" spans="1:4" ht="11.25">
      <c r="A2933" s="93"/>
      <c r="B2933" s="93"/>
      <c r="C2933" s="93"/>
      <c r="D2933" s="93"/>
    </row>
    <row r="2934" spans="1:4" ht="11.25">
      <c r="A2934" s="93"/>
      <c r="B2934" s="93"/>
      <c r="C2934" s="93"/>
      <c r="D2934" s="93"/>
    </row>
    <row r="2935" spans="1:4" ht="11.25">
      <c r="A2935" s="93"/>
      <c r="B2935" s="93"/>
      <c r="C2935" s="93"/>
      <c r="D2935" s="93"/>
    </row>
    <row r="2936" spans="1:4" ht="11.25">
      <c r="A2936" s="93"/>
      <c r="B2936" s="93"/>
      <c r="C2936" s="93"/>
      <c r="D2936" s="93"/>
    </row>
    <row r="2937" spans="1:4" ht="11.25">
      <c r="A2937" s="93"/>
      <c r="B2937" s="93"/>
      <c r="C2937" s="93"/>
      <c r="D2937" s="93"/>
    </row>
    <row r="2938" spans="1:4" ht="11.25">
      <c r="A2938" s="93"/>
      <c r="B2938" s="93"/>
      <c r="C2938" s="93"/>
      <c r="D2938" s="93"/>
    </row>
    <row r="2939" spans="1:4" ht="11.25">
      <c r="A2939" s="93"/>
      <c r="B2939" s="93"/>
      <c r="C2939" s="93"/>
      <c r="D2939" s="93"/>
    </row>
    <row r="2940" spans="1:4" ht="11.25">
      <c r="A2940" s="93"/>
      <c r="B2940" s="93"/>
      <c r="C2940" s="93"/>
      <c r="D2940" s="93"/>
    </row>
    <row r="2941" spans="1:4" ht="11.25">
      <c r="A2941" s="93"/>
      <c r="B2941" s="93"/>
      <c r="C2941" s="93"/>
      <c r="D2941" s="93"/>
    </row>
    <row r="2942" spans="1:4" ht="11.25">
      <c r="A2942" s="93"/>
      <c r="B2942" s="93"/>
      <c r="C2942" s="93"/>
      <c r="D2942" s="93"/>
    </row>
    <row r="2943" spans="1:4" ht="11.25">
      <c r="A2943" s="93"/>
      <c r="B2943" s="93"/>
      <c r="C2943" s="93"/>
      <c r="D2943" s="93"/>
    </row>
    <row r="2944" spans="1:4" ht="11.25">
      <c r="A2944" s="93"/>
      <c r="B2944" s="93"/>
      <c r="C2944" s="93"/>
      <c r="D2944" s="93"/>
    </row>
    <row r="2945" spans="1:4" ht="11.25">
      <c r="A2945" s="93"/>
      <c r="B2945" s="93"/>
      <c r="C2945" s="93"/>
      <c r="D2945" s="93"/>
    </row>
    <row r="2946" spans="1:4" ht="11.25">
      <c r="A2946" s="93"/>
      <c r="B2946" s="93"/>
      <c r="C2946" s="93"/>
      <c r="D2946" s="93"/>
    </row>
    <row r="2947" spans="1:4" ht="11.25">
      <c r="A2947" s="93"/>
      <c r="B2947" s="93"/>
      <c r="C2947" s="93"/>
      <c r="D2947" s="93"/>
    </row>
    <row r="2948" spans="1:4" ht="11.25">
      <c r="A2948" s="93"/>
      <c r="B2948" s="93"/>
      <c r="C2948" s="93"/>
      <c r="D2948" s="93"/>
    </row>
    <row r="2949" spans="1:4" ht="11.25">
      <c r="A2949" s="93"/>
      <c r="B2949" s="93"/>
      <c r="C2949" s="93"/>
      <c r="D2949" s="93"/>
    </row>
    <row r="2950" spans="1:4" ht="11.25">
      <c r="A2950" s="93"/>
      <c r="B2950" s="93"/>
      <c r="C2950" s="93"/>
      <c r="D2950" s="93"/>
    </row>
    <row r="2951" spans="1:4" ht="11.25">
      <c r="A2951" s="93"/>
      <c r="B2951" s="93"/>
      <c r="C2951" s="93"/>
      <c r="D2951" s="93"/>
    </row>
    <row r="2952" spans="1:4" ht="11.25">
      <c r="A2952" s="93"/>
      <c r="B2952" s="93"/>
      <c r="C2952" s="93"/>
      <c r="D2952" s="93"/>
    </row>
    <row r="2953" spans="1:4" ht="11.25">
      <c r="A2953" s="93"/>
      <c r="B2953" s="93"/>
      <c r="C2953" s="93"/>
      <c r="D2953" s="93"/>
    </row>
    <row r="2954" spans="1:4" ht="11.25">
      <c r="A2954" s="93"/>
      <c r="B2954" s="93"/>
      <c r="C2954" s="93"/>
      <c r="D2954" s="93"/>
    </row>
    <row r="2955" spans="1:4" ht="11.25">
      <c r="A2955" s="93"/>
      <c r="B2955" s="93"/>
      <c r="C2955" s="93"/>
      <c r="D2955" s="93"/>
    </row>
    <row r="2956" spans="1:4" ht="11.25">
      <c r="A2956" s="93"/>
      <c r="B2956" s="93"/>
      <c r="C2956" s="93"/>
      <c r="D2956" s="93"/>
    </row>
    <row r="2957" spans="1:4" ht="11.25">
      <c r="A2957" s="93"/>
      <c r="B2957" s="93"/>
      <c r="C2957" s="93"/>
      <c r="D2957" s="93"/>
    </row>
    <row r="2958" spans="1:4" ht="11.25">
      <c r="A2958" s="93"/>
      <c r="B2958" s="93"/>
      <c r="C2958" s="93"/>
      <c r="D2958" s="93"/>
    </row>
    <row r="2959" spans="1:4" ht="11.25">
      <c r="A2959" s="93"/>
      <c r="B2959" s="93"/>
      <c r="C2959" s="93"/>
      <c r="D2959" s="93"/>
    </row>
    <row r="2960" spans="1:4" ht="11.25">
      <c r="A2960" s="93"/>
      <c r="B2960" s="93"/>
      <c r="C2960" s="93"/>
      <c r="D2960" s="93"/>
    </row>
    <row r="2961" spans="1:4" ht="11.25">
      <c r="A2961" s="93"/>
      <c r="B2961" s="93"/>
      <c r="C2961" s="93"/>
      <c r="D2961" s="93"/>
    </row>
    <row r="2962" spans="1:4" ht="11.25">
      <c r="A2962" s="93"/>
      <c r="B2962" s="93"/>
      <c r="C2962" s="93"/>
      <c r="D2962" s="93"/>
    </row>
    <row r="2963" spans="1:4" ht="11.25">
      <c r="A2963" s="93"/>
      <c r="B2963" s="93"/>
      <c r="C2963" s="93"/>
      <c r="D2963" s="93"/>
    </row>
    <row r="2964" spans="1:4" ht="11.25">
      <c r="A2964" s="93"/>
      <c r="B2964" s="93"/>
      <c r="C2964" s="93"/>
      <c r="D2964" s="93"/>
    </row>
    <row r="2965" spans="1:4" ht="11.25">
      <c r="A2965" s="93"/>
      <c r="B2965" s="93"/>
      <c r="C2965" s="93"/>
      <c r="D2965" s="93"/>
    </row>
    <row r="2966" spans="1:4" ht="11.25">
      <c r="A2966" s="93"/>
      <c r="B2966" s="93"/>
      <c r="C2966" s="93"/>
      <c r="D2966" s="93"/>
    </row>
    <row r="2967" spans="1:4" ht="11.25">
      <c r="A2967" s="93"/>
      <c r="B2967" s="93"/>
      <c r="C2967" s="93"/>
      <c r="D2967" s="93"/>
    </row>
    <row r="2968" spans="1:4" ht="11.25">
      <c r="A2968" s="93"/>
      <c r="B2968" s="93"/>
      <c r="C2968" s="93"/>
      <c r="D2968" s="93"/>
    </row>
    <row r="2969" spans="1:4" ht="11.25">
      <c r="A2969" s="93"/>
      <c r="B2969" s="93"/>
      <c r="C2969" s="93"/>
      <c r="D2969" s="93"/>
    </row>
    <row r="2970" spans="1:4" ht="11.25">
      <c r="A2970" s="93"/>
      <c r="B2970" s="93"/>
      <c r="C2970" s="93"/>
      <c r="D2970" s="93"/>
    </row>
    <row r="2971" spans="1:4" ht="11.25">
      <c r="A2971" s="93"/>
      <c r="B2971" s="93"/>
      <c r="C2971" s="93"/>
      <c r="D2971" s="93"/>
    </row>
    <row r="2972" spans="1:4" ht="11.25">
      <c r="A2972" s="93"/>
      <c r="B2972" s="93"/>
      <c r="C2972" s="93"/>
      <c r="D2972" s="93"/>
    </row>
    <row r="2973" spans="1:4" ht="11.25">
      <c r="A2973" s="93"/>
      <c r="B2973" s="93"/>
      <c r="C2973" s="93"/>
      <c r="D2973" s="93"/>
    </row>
    <row r="2974" spans="1:4" ht="11.25">
      <c r="A2974" s="93"/>
      <c r="B2974" s="93"/>
      <c r="C2974" s="93"/>
      <c r="D2974" s="93"/>
    </row>
    <row r="2975" spans="1:4" ht="11.25">
      <c r="A2975" s="93"/>
      <c r="B2975" s="93"/>
      <c r="C2975" s="93"/>
      <c r="D2975" s="93"/>
    </row>
    <row r="2976" spans="1:4" ht="11.25">
      <c r="A2976" s="93"/>
      <c r="B2976" s="93"/>
      <c r="C2976" s="93"/>
      <c r="D2976" s="93"/>
    </row>
    <row r="2977" spans="1:4" ht="11.25">
      <c r="A2977" s="93"/>
      <c r="B2977" s="93"/>
      <c r="C2977" s="93"/>
      <c r="D2977" s="93"/>
    </row>
    <row r="2978" spans="1:4" ht="11.25">
      <c r="A2978" s="93"/>
      <c r="B2978" s="93"/>
      <c r="C2978" s="93"/>
      <c r="D2978" s="93"/>
    </row>
    <row r="2979" spans="1:4" ht="11.25">
      <c r="A2979" s="93"/>
      <c r="B2979" s="93"/>
      <c r="C2979" s="93"/>
      <c r="D2979" s="93"/>
    </row>
    <row r="2980" spans="1:4" ht="11.25">
      <c r="A2980" s="93"/>
      <c r="B2980" s="93"/>
      <c r="C2980" s="93"/>
      <c r="D2980" s="93"/>
    </row>
    <row r="2981" spans="1:4" ht="11.25">
      <c r="A2981" s="93"/>
      <c r="B2981" s="93"/>
      <c r="C2981" s="93"/>
      <c r="D2981" s="93"/>
    </row>
    <row r="2982" spans="1:4" ht="11.25">
      <c r="A2982" s="93"/>
      <c r="B2982" s="93"/>
      <c r="C2982" s="93"/>
      <c r="D2982" s="93"/>
    </row>
    <row r="2983" spans="1:4" ht="11.25">
      <c r="A2983" s="93"/>
      <c r="B2983" s="93"/>
      <c r="C2983" s="93"/>
      <c r="D2983" s="93"/>
    </row>
    <row r="2984" spans="1:4" ht="11.25">
      <c r="A2984" s="93"/>
      <c r="B2984" s="93"/>
      <c r="C2984" s="93"/>
      <c r="D2984" s="93"/>
    </row>
    <row r="2985" spans="1:4" ht="11.25">
      <c r="A2985" s="93"/>
      <c r="B2985" s="93"/>
      <c r="C2985" s="93"/>
      <c r="D2985" s="93"/>
    </row>
    <row r="2986" spans="1:4" ht="11.25">
      <c r="A2986" s="93"/>
      <c r="B2986" s="93"/>
      <c r="C2986" s="93"/>
      <c r="D2986" s="93"/>
    </row>
    <row r="2987" spans="1:4" ht="11.25">
      <c r="A2987" s="93"/>
      <c r="B2987" s="93"/>
      <c r="C2987" s="93"/>
      <c r="D2987" s="93"/>
    </row>
    <row r="2988" spans="1:4" ht="11.25">
      <c r="A2988" s="93"/>
      <c r="B2988" s="93"/>
      <c r="C2988" s="93"/>
      <c r="D2988" s="93"/>
    </row>
    <row r="2989" spans="1:4" ht="11.25">
      <c r="A2989" s="93"/>
      <c r="B2989" s="93"/>
      <c r="C2989" s="93"/>
      <c r="D2989" s="93"/>
    </row>
    <row r="2990" spans="1:4" ht="11.25">
      <c r="A2990" s="93"/>
      <c r="B2990" s="93"/>
      <c r="C2990" s="93"/>
      <c r="D2990" s="93"/>
    </row>
    <row r="2991" spans="1:4" ht="11.25">
      <c r="A2991" s="93"/>
      <c r="B2991" s="93"/>
      <c r="C2991" s="93"/>
      <c r="D2991" s="93"/>
    </row>
    <row r="2992" spans="1:4" ht="11.25">
      <c r="A2992" s="93"/>
      <c r="B2992" s="93"/>
      <c r="C2992" s="93"/>
      <c r="D2992" s="93"/>
    </row>
    <row r="2993" spans="1:4" ht="11.25">
      <c r="A2993" s="93"/>
      <c r="B2993" s="93"/>
      <c r="C2993" s="93"/>
      <c r="D2993" s="93"/>
    </row>
    <row r="2994" spans="1:4" ht="11.25">
      <c r="A2994" s="93"/>
      <c r="B2994" s="93"/>
      <c r="C2994" s="93"/>
      <c r="D2994" s="93"/>
    </row>
    <row r="2995" spans="1:4" ht="11.25">
      <c r="A2995" s="93"/>
      <c r="B2995" s="93"/>
      <c r="C2995" s="93"/>
      <c r="D2995" s="93"/>
    </row>
    <row r="2996" spans="1:4" ht="11.25">
      <c r="A2996" s="93"/>
      <c r="B2996" s="93"/>
      <c r="C2996" s="93"/>
      <c r="D2996" s="93"/>
    </row>
    <row r="2997" spans="1:4" ht="11.25">
      <c r="A2997" s="93"/>
      <c r="B2997" s="93"/>
      <c r="C2997" s="93"/>
      <c r="D2997" s="93"/>
    </row>
    <row r="2998" spans="1:4" ht="11.25">
      <c r="A2998" s="93"/>
      <c r="B2998" s="93"/>
      <c r="C2998" s="93"/>
      <c r="D2998" s="93"/>
    </row>
    <row r="2999" spans="1:4" ht="11.25">
      <c r="A2999" s="93"/>
      <c r="B2999" s="93"/>
      <c r="C2999" s="93"/>
      <c r="D2999" s="93"/>
    </row>
    <row r="3000" spans="1:4" ht="11.25">
      <c r="A3000" s="93"/>
      <c r="B3000" s="93"/>
      <c r="C3000" s="93"/>
      <c r="D3000" s="93"/>
    </row>
    <row r="3001" spans="1:4" ht="11.25">
      <c r="A3001" s="93"/>
      <c r="B3001" s="93"/>
      <c r="C3001" s="93"/>
      <c r="D3001" s="93"/>
    </row>
    <row r="3002" spans="1:4" ht="11.25">
      <c r="A3002" s="93"/>
      <c r="B3002" s="93"/>
      <c r="C3002" s="93"/>
      <c r="D3002" s="93"/>
    </row>
    <row r="3003" spans="1:4" ht="11.25">
      <c r="A3003" s="93"/>
      <c r="B3003" s="93"/>
      <c r="C3003" s="93"/>
      <c r="D3003" s="93"/>
    </row>
    <row r="3004" spans="1:4" ht="11.25">
      <c r="A3004" s="93"/>
      <c r="B3004" s="93"/>
      <c r="C3004" s="93"/>
      <c r="D3004" s="93"/>
    </row>
    <row r="3005" spans="1:4" ht="11.25">
      <c r="A3005" s="93"/>
      <c r="B3005" s="93"/>
      <c r="C3005" s="93"/>
      <c r="D3005" s="93"/>
    </row>
    <row r="3006" spans="1:4" ht="11.25">
      <c r="A3006" s="93"/>
      <c r="B3006" s="93"/>
      <c r="C3006" s="93"/>
      <c r="D3006" s="93"/>
    </row>
    <row r="3007" spans="1:4" ht="11.25">
      <c r="A3007" s="93"/>
      <c r="B3007" s="93"/>
      <c r="C3007" s="93"/>
      <c r="D3007" s="93"/>
    </row>
    <row r="3008" spans="1:4" ht="11.25">
      <c r="A3008" s="93"/>
      <c r="B3008" s="93"/>
      <c r="C3008" s="93"/>
      <c r="D3008" s="93"/>
    </row>
    <row r="3009" spans="1:4" ht="11.25">
      <c r="A3009" s="93"/>
      <c r="B3009" s="93"/>
      <c r="C3009" s="93"/>
      <c r="D3009" s="93"/>
    </row>
    <row r="3010" spans="1:4" ht="11.25">
      <c r="A3010" s="93"/>
      <c r="B3010" s="93"/>
      <c r="C3010" s="93"/>
      <c r="D3010" s="93"/>
    </row>
    <row r="3011" spans="1:4" ht="11.25">
      <c r="A3011" s="93"/>
      <c r="B3011" s="93"/>
      <c r="C3011" s="93"/>
      <c r="D3011" s="93"/>
    </row>
    <row r="3012" spans="1:4" ht="11.25">
      <c r="A3012" s="93"/>
      <c r="B3012" s="93"/>
      <c r="C3012" s="93"/>
      <c r="D3012" s="93"/>
    </row>
    <row r="3013" spans="1:4" ht="11.25">
      <c r="A3013" s="93"/>
      <c r="B3013" s="93"/>
      <c r="C3013" s="93"/>
      <c r="D3013" s="93"/>
    </row>
    <row r="3014" spans="1:4" ht="11.25">
      <c r="A3014" s="93"/>
      <c r="B3014" s="93"/>
      <c r="C3014" s="93"/>
      <c r="D3014" s="93"/>
    </row>
    <row r="3015" spans="1:4" ht="11.25">
      <c r="A3015" s="93"/>
      <c r="B3015" s="93"/>
      <c r="C3015" s="93"/>
      <c r="D3015" s="93"/>
    </row>
    <row r="3016" spans="1:4" ht="11.25">
      <c r="A3016" s="93"/>
      <c r="B3016" s="93"/>
      <c r="C3016" s="93"/>
      <c r="D3016" s="93"/>
    </row>
    <row r="3017" spans="1:4" ht="11.25">
      <c r="A3017" s="93"/>
      <c r="B3017" s="93"/>
      <c r="C3017" s="93"/>
      <c r="D3017" s="93"/>
    </row>
    <row r="3018" spans="1:4" ht="11.25">
      <c r="A3018" s="93"/>
      <c r="B3018" s="93"/>
      <c r="C3018" s="93"/>
      <c r="D3018" s="93"/>
    </row>
    <row r="3019" spans="1:4" ht="11.25">
      <c r="A3019" s="93"/>
      <c r="B3019" s="93"/>
      <c r="C3019" s="93"/>
      <c r="D3019" s="93"/>
    </row>
    <row r="3020" spans="1:4" ht="11.25">
      <c r="A3020" s="93"/>
      <c r="B3020" s="93"/>
      <c r="C3020" s="93"/>
      <c r="D3020" s="93"/>
    </row>
    <row r="3021" spans="1:4" ht="11.25">
      <c r="A3021" s="93"/>
      <c r="B3021" s="93"/>
      <c r="C3021" s="93"/>
      <c r="D3021" s="93"/>
    </row>
    <row r="3022" spans="1:4" ht="11.25">
      <c r="A3022" s="93"/>
      <c r="B3022" s="93"/>
      <c r="C3022" s="93"/>
      <c r="D3022" s="93"/>
    </row>
    <row r="3023" spans="1:4" ht="11.25">
      <c r="A3023" s="93"/>
      <c r="B3023" s="93"/>
      <c r="C3023" s="93"/>
      <c r="D3023" s="93"/>
    </row>
    <row r="3024" spans="1:4" ht="11.25">
      <c r="A3024" s="93"/>
      <c r="B3024" s="93"/>
      <c r="C3024" s="93"/>
      <c r="D3024" s="93"/>
    </row>
    <row r="3025" spans="1:4" ht="11.25">
      <c r="A3025" s="93"/>
      <c r="B3025" s="93"/>
      <c r="C3025" s="93"/>
      <c r="D3025" s="93"/>
    </row>
    <row r="3026" spans="1:4" ht="11.25">
      <c r="A3026" s="93"/>
      <c r="B3026" s="93"/>
      <c r="C3026" s="93"/>
      <c r="D3026" s="93"/>
    </row>
    <row r="3027" spans="1:4" ht="11.25">
      <c r="A3027" s="93"/>
      <c r="B3027" s="93"/>
      <c r="C3027" s="93"/>
      <c r="D3027" s="93"/>
    </row>
    <row r="3028" spans="1:4" ht="11.25">
      <c r="A3028" s="93"/>
      <c r="B3028" s="93"/>
      <c r="C3028" s="93"/>
      <c r="D3028" s="93"/>
    </row>
    <row r="3029" spans="1:4" ht="11.25">
      <c r="A3029" s="93"/>
      <c r="B3029" s="93"/>
      <c r="C3029" s="93"/>
      <c r="D3029" s="93"/>
    </row>
    <row r="3030" spans="1:4" ht="11.25">
      <c r="A3030" s="93"/>
      <c r="B3030" s="93"/>
      <c r="C3030" s="93"/>
      <c r="D3030" s="93"/>
    </row>
    <row r="3031" spans="1:4" ht="11.25">
      <c r="A3031" s="93"/>
      <c r="B3031" s="93"/>
      <c r="C3031" s="93"/>
      <c r="D3031" s="93"/>
    </row>
    <row r="3032" spans="1:4" ht="11.25">
      <c r="A3032" s="93"/>
      <c r="B3032" s="93"/>
      <c r="C3032" s="93"/>
      <c r="D3032" s="93"/>
    </row>
    <row r="3033" spans="1:4" ht="11.25">
      <c r="A3033" s="93"/>
      <c r="B3033" s="93"/>
      <c r="C3033" s="93"/>
      <c r="D3033" s="93"/>
    </row>
    <row r="3034" spans="1:4" ht="11.25">
      <c r="A3034" s="93"/>
      <c r="B3034" s="93"/>
      <c r="C3034" s="93"/>
      <c r="D3034" s="93"/>
    </row>
    <row r="3035" spans="1:4" ht="11.25">
      <c r="A3035" s="93"/>
      <c r="B3035" s="93"/>
      <c r="C3035" s="93"/>
      <c r="D3035" s="93"/>
    </row>
    <row r="3036" spans="1:4" ht="11.25">
      <c r="A3036" s="93"/>
      <c r="B3036" s="93"/>
      <c r="C3036" s="93"/>
      <c r="D3036" s="93"/>
    </row>
    <row r="3037" spans="1:4" ht="11.25">
      <c r="A3037" s="93"/>
      <c r="B3037" s="93"/>
      <c r="C3037" s="93"/>
      <c r="D3037" s="93"/>
    </row>
    <row r="3038" spans="1:4" ht="11.25">
      <c r="A3038" s="93"/>
      <c r="B3038" s="93"/>
      <c r="C3038" s="93"/>
      <c r="D3038" s="93"/>
    </row>
    <row r="3039" spans="1:4" ht="11.25">
      <c r="A3039" s="93"/>
      <c r="B3039" s="93"/>
      <c r="C3039" s="93"/>
      <c r="D3039" s="93"/>
    </row>
    <row r="3040" spans="1:4" ht="11.25">
      <c r="A3040" s="93"/>
      <c r="B3040" s="93"/>
      <c r="C3040" s="93"/>
      <c r="D3040" s="93"/>
    </row>
    <row r="3041" spans="1:4" ht="11.25">
      <c r="A3041" s="93"/>
      <c r="B3041" s="93"/>
      <c r="C3041" s="93"/>
      <c r="D3041" s="93"/>
    </row>
    <row r="3042" spans="1:4" ht="11.25">
      <c r="A3042" s="93"/>
      <c r="B3042" s="93"/>
      <c r="C3042" s="93"/>
      <c r="D3042" s="93"/>
    </row>
    <row r="3043" spans="1:4" ht="11.25">
      <c r="A3043" s="93"/>
      <c r="B3043" s="93"/>
      <c r="C3043" s="93"/>
      <c r="D3043" s="93"/>
    </row>
    <row r="3044" spans="1:4" ht="11.25">
      <c r="A3044" s="93"/>
      <c r="B3044" s="93"/>
      <c r="C3044" s="93"/>
      <c r="D3044" s="93"/>
    </row>
    <row r="3045" spans="1:4" ht="11.25">
      <c r="A3045" s="93"/>
      <c r="B3045" s="93"/>
      <c r="C3045" s="93"/>
      <c r="D3045" s="93"/>
    </row>
    <row r="3046" spans="1:4" ht="11.25">
      <c r="A3046" s="93"/>
      <c r="B3046" s="93"/>
      <c r="C3046" s="93"/>
      <c r="D3046" s="93"/>
    </row>
    <row r="3047" spans="1:4" ht="11.25">
      <c r="A3047" s="93"/>
      <c r="B3047" s="93"/>
      <c r="C3047" s="93"/>
      <c r="D3047" s="93"/>
    </row>
    <row r="3048" spans="1:4" ht="11.25">
      <c r="A3048" s="93"/>
      <c r="B3048" s="93"/>
      <c r="C3048" s="93"/>
      <c r="D3048" s="93"/>
    </row>
    <row r="3049" spans="1:4" ht="11.25">
      <c r="A3049" s="93"/>
      <c r="B3049" s="93"/>
      <c r="C3049" s="93"/>
      <c r="D3049" s="93"/>
    </row>
    <row r="3050" spans="1:4" ht="11.25">
      <c r="A3050" s="93"/>
      <c r="B3050" s="93"/>
      <c r="C3050" s="93"/>
      <c r="D3050" s="93"/>
    </row>
    <row r="3051" spans="1:4" ht="11.25">
      <c r="A3051" s="93"/>
      <c r="B3051" s="93"/>
      <c r="C3051" s="93"/>
      <c r="D3051" s="93"/>
    </row>
    <row r="3052" spans="1:4" ht="11.25">
      <c r="A3052" s="93"/>
      <c r="B3052" s="93"/>
      <c r="C3052" s="93"/>
      <c r="D3052" s="93"/>
    </row>
    <row r="3053" spans="1:4" ht="11.25">
      <c r="A3053" s="93"/>
      <c r="B3053" s="93"/>
      <c r="C3053" s="93"/>
      <c r="D3053" s="93"/>
    </row>
    <row r="3054" spans="1:4" ht="11.25">
      <c r="A3054" s="93"/>
      <c r="B3054" s="93"/>
      <c r="C3054" s="93"/>
      <c r="D3054" s="93"/>
    </row>
    <row r="3055" spans="1:4" ht="11.25">
      <c r="A3055" s="93"/>
      <c r="B3055" s="93"/>
      <c r="C3055" s="93"/>
      <c r="D3055" s="93"/>
    </row>
    <row r="3056" spans="1:4" ht="11.25">
      <c r="A3056" s="93"/>
      <c r="B3056" s="93"/>
      <c r="C3056" s="93"/>
      <c r="D3056" s="93"/>
    </row>
    <row r="3057" spans="1:4" ht="11.25">
      <c r="A3057" s="93"/>
      <c r="B3057" s="93"/>
      <c r="C3057" s="93"/>
      <c r="D3057" s="93"/>
    </row>
    <row r="3058" spans="1:4" ht="11.25">
      <c r="A3058" s="93"/>
      <c r="B3058" s="93"/>
      <c r="C3058" s="93"/>
      <c r="D3058" s="93"/>
    </row>
    <row r="3059" spans="1:4" ht="11.25">
      <c r="A3059" s="93"/>
      <c r="B3059" s="93"/>
      <c r="C3059" s="93"/>
      <c r="D3059" s="93"/>
    </row>
    <row r="3060" spans="1:4" ht="11.25">
      <c r="A3060" s="93"/>
      <c r="B3060" s="93"/>
      <c r="C3060" s="93"/>
      <c r="D3060" s="93"/>
    </row>
    <row r="3061" spans="1:4" ht="11.25">
      <c r="A3061" s="93"/>
      <c r="B3061" s="93"/>
      <c r="C3061" s="93"/>
      <c r="D3061" s="93"/>
    </row>
    <row r="3062" spans="1:4" ht="11.25">
      <c r="A3062" s="93"/>
      <c r="B3062" s="93"/>
      <c r="C3062" s="93"/>
      <c r="D3062" s="93"/>
    </row>
    <row r="3063" spans="1:4" ht="11.25">
      <c r="A3063" s="93"/>
      <c r="B3063" s="93"/>
      <c r="C3063" s="93"/>
      <c r="D3063" s="93"/>
    </row>
    <row r="3064" spans="1:4" ht="11.25">
      <c r="A3064" s="93"/>
      <c r="B3064" s="93"/>
      <c r="C3064" s="93"/>
      <c r="D3064" s="93"/>
    </row>
    <row r="3065" spans="1:4" ht="11.25">
      <c r="A3065" s="93"/>
      <c r="B3065" s="93"/>
      <c r="C3065" s="93"/>
      <c r="D3065" s="93"/>
    </row>
    <row r="3066" spans="1:4" ht="11.25">
      <c r="A3066" s="93"/>
      <c r="B3066" s="93"/>
      <c r="C3066" s="93"/>
      <c r="D3066" s="93"/>
    </row>
    <row r="3067" spans="1:4" ht="11.25">
      <c r="A3067" s="93"/>
      <c r="B3067" s="93"/>
      <c r="C3067" s="93"/>
      <c r="D3067" s="93"/>
    </row>
    <row r="3068" spans="1:4" ht="11.25">
      <c r="A3068" s="93"/>
      <c r="B3068" s="93"/>
      <c r="C3068" s="93"/>
      <c r="D3068" s="93"/>
    </row>
    <row r="3069" spans="1:4" ht="11.25">
      <c r="A3069" s="93"/>
      <c r="B3069" s="93"/>
      <c r="C3069" s="93"/>
      <c r="D3069" s="93"/>
    </row>
    <row r="3070" spans="1:4" ht="11.25">
      <c r="A3070" s="93"/>
      <c r="B3070" s="93"/>
      <c r="C3070" s="93"/>
      <c r="D3070" s="93"/>
    </row>
    <row r="3071" spans="1:4" ht="11.25">
      <c r="A3071" s="93"/>
      <c r="B3071" s="93"/>
      <c r="C3071" s="93"/>
      <c r="D3071" s="93"/>
    </row>
    <row r="3072" spans="1:4" ht="11.25">
      <c r="A3072" s="93"/>
      <c r="B3072" s="93"/>
      <c r="C3072" s="93"/>
      <c r="D3072" s="93"/>
    </row>
    <row r="3073" spans="1:4" ht="11.25">
      <c r="A3073" s="93"/>
      <c r="B3073" s="93"/>
      <c r="C3073" s="93"/>
      <c r="D3073" s="93"/>
    </row>
    <row r="3074" spans="1:4" ht="11.25">
      <c r="A3074" s="93"/>
      <c r="B3074" s="93"/>
      <c r="C3074" s="93"/>
      <c r="D3074" s="93"/>
    </row>
    <row r="3075" spans="1:4" ht="11.25">
      <c r="A3075" s="93"/>
      <c r="B3075" s="93"/>
      <c r="C3075" s="93"/>
      <c r="D3075" s="93"/>
    </row>
    <row r="3076" spans="1:4" ht="11.25">
      <c r="A3076" s="93"/>
      <c r="B3076" s="93"/>
      <c r="C3076" s="93"/>
      <c r="D3076" s="93"/>
    </row>
    <row r="3077" spans="1:4" ht="11.25">
      <c r="A3077" s="93"/>
      <c r="B3077" s="93"/>
      <c r="C3077" s="93"/>
      <c r="D3077" s="93"/>
    </row>
    <row r="3078" spans="1:4" ht="11.25">
      <c r="A3078" s="93"/>
      <c r="B3078" s="93"/>
      <c r="C3078" s="93"/>
      <c r="D3078" s="93"/>
    </row>
    <row r="3079" spans="1:4" ht="11.25">
      <c r="A3079" s="93"/>
      <c r="B3079" s="93"/>
      <c r="C3079" s="93"/>
      <c r="D3079" s="93"/>
    </row>
    <row r="3080" spans="1:4" ht="11.25">
      <c r="A3080" s="93"/>
      <c r="B3080" s="93"/>
      <c r="C3080" s="93"/>
      <c r="D3080" s="93"/>
    </row>
    <row r="3081" spans="1:4" ht="11.25">
      <c r="A3081" s="93"/>
      <c r="B3081" s="93"/>
      <c r="C3081" s="93"/>
      <c r="D3081" s="93"/>
    </row>
    <row r="3082" spans="1:4" ht="11.25">
      <c r="A3082" s="93"/>
      <c r="B3082" s="93"/>
      <c r="C3082" s="93"/>
      <c r="D3082" s="93"/>
    </row>
    <row r="3083" spans="1:4" ht="11.25">
      <c r="A3083" s="93"/>
      <c r="B3083" s="93"/>
      <c r="C3083" s="93"/>
      <c r="D3083" s="93"/>
    </row>
    <row r="3084" spans="1:4" ht="11.25">
      <c r="A3084" s="93"/>
      <c r="B3084" s="93"/>
      <c r="C3084" s="93"/>
      <c r="D3084" s="93"/>
    </row>
    <row r="3085" spans="1:4" ht="11.25">
      <c r="A3085" s="93"/>
      <c r="B3085" s="93"/>
      <c r="C3085" s="93"/>
      <c r="D3085" s="93"/>
    </row>
    <row r="3086" spans="1:4" ht="11.25">
      <c r="A3086" s="93"/>
      <c r="B3086" s="93"/>
      <c r="C3086" s="93"/>
      <c r="D3086" s="93"/>
    </row>
    <row r="3087" spans="1:4" ht="11.25">
      <c r="A3087" s="93"/>
      <c r="B3087" s="93"/>
      <c r="C3087" s="93"/>
      <c r="D3087" s="93"/>
    </row>
    <row r="3088" spans="1:4" ht="11.25">
      <c r="A3088" s="93"/>
      <c r="B3088" s="93"/>
      <c r="C3088" s="93"/>
      <c r="D3088" s="93"/>
    </row>
    <row r="3089" spans="1:4" ht="11.25">
      <c r="A3089" s="93"/>
      <c r="B3089" s="93"/>
      <c r="C3089" s="93"/>
      <c r="D3089" s="93"/>
    </row>
    <row r="3090" spans="1:4" ht="11.25">
      <c r="A3090" s="93"/>
      <c r="B3090" s="93"/>
      <c r="C3090" s="93"/>
      <c r="D3090" s="93"/>
    </row>
    <row r="3091" spans="1:4" ht="11.25">
      <c r="A3091" s="93"/>
      <c r="B3091" s="93"/>
      <c r="C3091" s="93"/>
      <c r="D3091" s="93"/>
    </row>
    <row r="3092" spans="1:4" ht="11.25">
      <c r="A3092" s="93"/>
      <c r="B3092" s="93"/>
      <c r="C3092" s="93"/>
      <c r="D3092" s="93"/>
    </row>
    <row r="3093" spans="1:4" ht="11.25">
      <c r="A3093" s="93"/>
      <c r="B3093" s="93"/>
      <c r="C3093" s="93"/>
      <c r="D3093" s="93"/>
    </row>
    <row r="3094" spans="1:4" ht="11.25">
      <c r="A3094" s="93"/>
      <c r="B3094" s="93"/>
      <c r="C3094" s="93"/>
      <c r="D3094" s="93"/>
    </row>
    <row r="3095" spans="1:4" ht="11.25">
      <c r="A3095" s="93"/>
      <c r="B3095" s="93"/>
      <c r="C3095" s="93"/>
      <c r="D3095" s="93"/>
    </row>
    <row r="3096" spans="1:4" ht="11.25">
      <c r="A3096" s="93"/>
      <c r="B3096" s="93"/>
      <c r="C3096" s="93"/>
      <c r="D3096" s="93"/>
    </row>
    <row r="3097" spans="1:4" ht="11.25">
      <c r="A3097" s="93"/>
      <c r="B3097" s="93"/>
      <c r="C3097" s="93"/>
      <c r="D3097" s="93"/>
    </row>
    <row r="3098" spans="1:4" ht="11.25">
      <c r="A3098" s="93"/>
      <c r="B3098" s="93"/>
      <c r="C3098" s="93"/>
      <c r="D3098" s="93"/>
    </row>
    <row r="3099" spans="1:4" ht="11.25">
      <c r="A3099" s="93"/>
      <c r="B3099" s="93"/>
      <c r="C3099" s="93"/>
      <c r="D3099" s="93"/>
    </row>
    <row r="3100" spans="1:4" ht="11.25">
      <c r="A3100" s="93"/>
      <c r="B3100" s="93"/>
      <c r="C3100" s="93"/>
      <c r="D3100" s="93"/>
    </row>
    <row r="3101" spans="1:4" ht="11.25">
      <c r="A3101" s="93"/>
      <c r="B3101" s="93"/>
      <c r="C3101" s="93"/>
      <c r="D3101" s="93"/>
    </row>
    <row r="3102" spans="1:4" ht="11.25">
      <c r="A3102" s="93"/>
      <c r="B3102" s="93"/>
      <c r="C3102" s="93"/>
      <c r="D3102" s="93"/>
    </row>
    <row r="3103" spans="1:4" ht="11.25">
      <c r="A3103" s="93"/>
      <c r="B3103" s="93"/>
      <c r="C3103" s="93"/>
      <c r="D3103" s="93"/>
    </row>
    <row r="3104" spans="1:4" ht="11.25">
      <c r="A3104" s="93"/>
      <c r="B3104" s="93"/>
      <c r="C3104" s="93"/>
      <c r="D3104" s="93"/>
    </row>
    <row r="3105" spans="1:4" ht="11.25">
      <c r="A3105" s="93"/>
      <c r="B3105" s="93"/>
      <c r="C3105" s="93"/>
      <c r="D3105" s="93"/>
    </row>
    <row r="3106" spans="1:4" ht="11.25">
      <c r="A3106" s="93"/>
      <c r="B3106" s="93"/>
      <c r="C3106" s="93"/>
      <c r="D3106" s="93"/>
    </row>
    <row r="3107" spans="1:4" ht="11.25">
      <c r="A3107" s="93"/>
      <c r="B3107" s="93"/>
      <c r="C3107" s="93"/>
      <c r="D3107" s="93"/>
    </row>
    <row r="3108" spans="1:4" ht="11.25">
      <c r="A3108" s="93"/>
      <c r="B3108" s="93"/>
      <c r="C3108" s="93"/>
      <c r="D3108" s="93"/>
    </row>
    <row r="3109" spans="1:4" ht="11.25">
      <c r="A3109" s="93"/>
      <c r="B3109" s="93"/>
      <c r="C3109" s="93"/>
      <c r="D3109" s="93"/>
    </row>
    <row r="3110" spans="1:4" ht="11.25">
      <c r="A3110" s="93"/>
      <c r="B3110" s="93"/>
      <c r="C3110" s="93"/>
      <c r="D3110" s="93"/>
    </row>
    <row r="3111" spans="1:4" ht="11.25">
      <c r="A3111" s="93"/>
      <c r="B3111" s="93"/>
      <c r="C3111" s="93"/>
      <c r="D3111" s="93"/>
    </row>
    <row r="3112" spans="1:4" ht="11.25">
      <c r="A3112" s="93"/>
      <c r="B3112" s="93"/>
      <c r="C3112" s="93"/>
      <c r="D3112" s="93"/>
    </row>
    <row r="3113" spans="1:4" ht="11.25">
      <c r="A3113" s="93"/>
      <c r="B3113" s="93"/>
      <c r="C3113" s="93"/>
      <c r="D3113" s="93"/>
    </row>
    <row r="3114" spans="1:4" ht="11.25">
      <c r="A3114" s="93"/>
      <c r="B3114" s="93"/>
      <c r="C3114" s="93"/>
      <c r="D3114" s="93"/>
    </row>
    <row r="3115" spans="1:4" ht="11.25">
      <c r="A3115" s="93"/>
      <c r="B3115" s="93"/>
      <c r="C3115" s="93"/>
      <c r="D3115" s="93"/>
    </row>
    <row r="3116" spans="1:4" ht="11.25">
      <c r="A3116" s="93"/>
      <c r="B3116" s="93"/>
      <c r="C3116" s="93"/>
      <c r="D3116" s="93"/>
    </row>
    <row r="3117" spans="1:4" ht="11.25">
      <c r="A3117" s="93"/>
      <c r="B3117" s="93"/>
      <c r="C3117" s="93"/>
      <c r="D3117" s="93"/>
    </row>
    <row r="3118" spans="1:4" ht="11.25">
      <c r="A3118" s="93"/>
      <c r="B3118" s="93"/>
      <c r="C3118" s="93"/>
      <c r="D3118" s="93"/>
    </row>
    <row r="3119" spans="1:4" ht="11.25">
      <c r="A3119" s="93"/>
      <c r="B3119" s="93"/>
      <c r="C3119" s="93"/>
      <c r="D3119" s="93"/>
    </row>
    <row r="3120" spans="1:4" ht="11.25">
      <c r="A3120" s="93"/>
      <c r="B3120" s="93"/>
      <c r="C3120" s="93"/>
      <c r="D3120" s="93"/>
    </row>
    <row r="3121" spans="1:4" ht="11.25">
      <c r="A3121" s="93"/>
      <c r="B3121" s="93"/>
      <c r="C3121" s="93"/>
      <c r="D3121" s="93"/>
    </row>
    <row r="3122" spans="1:4" ht="11.25">
      <c r="A3122" s="93"/>
      <c r="B3122" s="93"/>
      <c r="C3122" s="93"/>
      <c r="D3122" s="93"/>
    </row>
    <row r="3123" spans="1:4" ht="11.25">
      <c r="A3123" s="93"/>
      <c r="B3123" s="93"/>
      <c r="C3123" s="93"/>
      <c r="D3123" s="93"/>
    </row>
    <row r="3124" spans="1:4" ht="11.25">
      <c r="A3124" s="93"/>
      <c r="B3124" s="93"/>
      <c r="C3124" s="93"/>
      <c r="D3124" s="93"/>
    </row>
    <row r="3125" spans="1:4" ht="11.25">
      <c r="A3125" s="93"/>
      <c r="B3125" s="93"/>
      <c r="C3125" s="93"/>
      <c r="D3125" s="93"/>
    </row>
    <row r="3126" spans="1:4" ht="11.25">
      <c r="A3126" s="93"/>
      <c r="B3126" s="93"/>
      <c r="C3126" s="93"/>
      <c r="D3126" s="93"/>
    </row>
    <row r="3127" spans="1:4" ht="11.25">
      <c r="A3127" s="93"/>
      <c r="B3127" s="93"/>
      <c r="C3127" s="93"/>
      <c r="D3127" s="93"/>
    </row>
    <row r="3128" spans="1:4" ht="11.25">
      <c r="A3128" s="93"/>
      <c r="B3128" s="93"/>
      <c r="C3128" s="93"/>
      <c r="D3128" s="93"/>
    </row>
    <row r="3129" spans="1:4" ht="11.25">
      <c r="A3129" s="93"/>
      <c r="B3129" s="93"/>
      <c r="C3129" s="93"/>
      <c r="D3129" s="93"/>
    </row>
    <row r="3130" spans="1:4" ht="11.25">
      <c r="A3130" s="93"/>
      <c r="B3130" s="93"/>
      <c r="C3130" s="93"/>
      <c r="D3130" s="93"/>
    </row>
    <row r="3131" spans="1:4" ht="11.25">
      <c r="A3131" s="93"/>
      <c r="B3131" s="93"/>
      <c r="C3131" s="93"/>
      <c r="D3131" s="93"/>
    </row>
    <row r="3132" spans="1:4" ht="11.25">
      <c r="A3132" s="93"/>
      <c r="B3132" s="93"/>
      <c r="C3132" s="93"/>
      <c r="D3132" s="93"/>
    </row>
    <row r="3133" spans="1:4" ht="11.25">
      <c r="A3133" s="93"/>
      <c r="B3133" s="93"/>
      <c r="C3133" s="93"/>
      <c r="D3133" s="93"/>
    </row>
    <row r="3134" spans="1:4" ht="11.25">
      <c r="A3134" s="93"/>
      <c r="B3134" s="93"/>
      <c r="C3134" s="93"/>
      <c r="D3134" s="93"/>
    </row>
    <row r="3135" spans="1:4" ht="11.25">
      <c r="A3135" s="93"/>
      <c r="B3135" s="93"/>
      <c r="C3135" s="93"/>
      <c r="D3135" s="93"/>
    </row>
    <row r="3136" spans="1:4" ht="11.25">
      <c r="A3136" s="93"/>
      <c r="B3136" s="93"/>
      <c r="C3136" s="93"/>
      <c r="D3136" s="93"/>
    </row>
    <row r="3137" spans="1:4" ht="11.25">
      <c r="A3137" s="93"/>
      <c r="B3137" s="93"/>
      <c r="C3137" s="93"/>
      <c r="D3137" s="93"/>
    </row>
    <row r="3138" spans="1:4" ht="11.25">
      <c r="A3138" s="93"/>
      <c r="B3138" s="93"/>
      <c r="C3138" s="93"/>
      <c r="D3138" s="93"/>
    </row>
    <row r="3139" spans="1:4" ht="11.25">
      <c r="A3139" s="93"/>
      <c r="B3139" s="93"/>
      <c r="C3139" s="93"/>
      <c r="D3139" s="93"/>
    </row>
    <row r="3140" spans="1:4" ht="11.25">
      <c r="A3140" s="93"/>
      <c r="B3140" s="93"/>
      <c r="C3140" s="93"/>
      <c r="D3140" s="93"/>
    </row>
    <row r="3141" spans="1:4" ht="11.25">
      <c r="A3141" s="93"/>
      <c r="B3141" s="93"/>
      <c r="C3141" s="93"/>
      <c r="D3141" s="93"/>
    </row>
    <row r="3142" spans="1:4" ht="11.25">
      <c r="A3142" s="93"/>
      <c r="B3142" s="93"/>
      <c r="C3142" s="93"/>
      <c r="D3142" s="93"/>
    </row>
    <row r="3143" spans="1:4" ht="11.25">
      <c r="A3143" s="93"/>
      <c r="B3143" s="93"/>
      <c r="C3143" s="93"/>
      <c r="D3143" s="93"/>
    </row>
    <row r="3144" spans="1:4" ht="11.25">
      <c r="A3144" s="93"/>
      <c r="B3144" s="93"/>
      <c r="C3144" s="93"/>
      <c r="D3144" s="93"/>
    </row>
    <row r="3145" spans="1:4" ht="11.25">
      <c r="A3145" s="93"/>
      <c r="B3145" s="93"/>
      <c r="C3145" s="93"/>
      <c r="D3145" s="93"/>
    </row>
    <row r="3146" spans="1:4" ht="11.25">
      <c r="A3146" s="93"/>
      <c r="B3146" s="93"/>
      <c r="C3146" s="93"/>
      <c r="D3146" s="93"/>
    </row>
    <row r="3147" spans="1:4" ht="11.25">
      <c r="A3147" s="93"/>
      <c r="B3147" s="93"/>
      <c r="C3147" s="93"/>
      <c r="D3147" s="93"/>
    </row>
    <row r="3148" spans="1:4" ht="11.25">
      <c r="A3148" s="93"/>
      <c r="B3148" s="93"/>
      <c r="C3148" s="93"/>
      <c r="D3148" s="93"/>
    </row>
    <row r="3149" spans="1:4" ht="11.25">
      <c r="A3149" s="93"/>
      <c r="B3149" s="93"/>
      <c r="C3149" s="93"/>
      <c r="D3149" s="93"/>
    </row>
    <row r="3150" spans="1:4" ht="11.25">
      <c r="A3150" s="93"/>
      <c r="B3150" s="93"/>
      <c r="C3150" s="93"/>
      <c r="D3150" s="93"/>
    </row>
    <row r="3151" spans="1:4" ht="11.25">
      <c r="A3151" s="93"/>
      <c r="B3151" s="93"/>
      <c r="C3151" s="93"/>
      <c r="D3151" s="93"/>
    </row>
    <row r="3152" spans="1:4" ht="11.25">
      <c r="A3152" s="93"/>
      <c r="B3152" s="93"/>
      <c r="C3152" s="93"/>
      <c r="D3152" s="93"/>
    </row>
    <row r="3153" spans="1:4" ht="11.25">
      <c r="A3153" s="93"/>
      <c r="B3153" s="93"/>
      <c r="C3153" s="93"/>
      <c r="D3153" s="93"/>
    </row>
    <row r="3154" spans="1:4" ht="11.25">
      <c r="A3154" s="93"/>
      <c r="B3154" s="93"/>
      <c r="C3154" s="93"/>
      <c r="D3154" s="93"/>
    </row>
    <row r="3155" spans="1:4" ht="11.25">
      <c r="A3155" s="93"/>
      <c r="B3155" s="93"/>
      <c r="C3155" s="93"/>
      <c r="D3155" s="93"/>
    </row>
    <row r="3156" spans="1:4" ht="11.25">
      <c r="A3156" s="93"/>
      <c r="B3156" s="93"/>
      <c r="C3156" s="93"/>
      <c r="D3156" s="93"/>
    </row>
    <row r="3157" spans="1:4" ht="11.25">
      <c r="A3157" s="93"/>
      <c r="B3157" s="93"/>
      <c r="C3157" s="93"/>
      <c r="D3157" s="93"/>
    </row>
    <row r="3158" spans="1:4" ht="11.25">
      <c r="A3158" s="93"/>
      <c r="B3158" s="93"/>
      <c r="C3158" s="93"/>
      <c r="D3158" s="93"/>
    </row>
    <row r="3159" spans="1:4" ht="11.25">
      <c r="A3159" s="93"/>
      <c r="B3159" s="93"/>
      <c r="C3159" s="93"/>
      <c r="D3159" s="93"/>
    </row>
    <row r="3160" spans="1:4" ht="11.25">
      <c r="A3160" s="93"/>
      <c r="B3160" s="93"/>
      <c r="C3160" s="93"/>
      <c r="D3160" s="93"/>
    </row>
    <row r="3161" spans="1:4" ht="11.25">
      <c r="A3161" s="93"/>
      <c r="B3161" s="93"/>
      <c r="C3161" s="93"/>
      <c r="D3161" s="93"/>
    </row>
    <row r="3162" spans="1:4" ht="11.25">
      <c r="A3162" s="93"/>
      <c r="B3162" s="93"/>
      <c r="C3162" s="93"/>
      <c r="D3162" s="93"/>
    </row>
    <row r="3163" spans="1:4" ht="11.25">
      <c r="A3163" s="93"/>
      <c r="B3163" s="93"/>
      <c r="C3163" s="93"/>
      <c r="D3163" s="93"/>
    </row>
    <row r="3164" spans="1:4" ht="11.25">
      <c r="A3164" s="93"/>
      <c r="B3164" s="93"/>
      <c r="C3164" s="93"/>
      <c r="D3164" s="93"/>
    </row>
    <row r="3165" spans="1:4" ht="11.25">
      <c r="A3165" s="93"/>
      <c r="B3165" s="93"/>
      <c r="C3165" s="93"/>
      <c r="D3165" s="93"/>
    </row>
    <row r="3166" spans="1:4" ht="11.25">
      <c r="A3166" s="93"/>
      <c r="B3166" s="93"/>
      <c r="C3166" s="93"/>
      <c r="D3166" s="93"/>
    </row>
    <row r="3167" spans="1:4" ht="11.25">
      <c r="A3167" s="93"/>
      <c r="B3167" s="93"/>
      <c r="C3167" s="93"/>
      <c r="D3167" s="93"/>
    </row>
    <row r="3168" spans="1:4" ht="11.25">
      <c r="A3168" s="93"/>
      <c r="B3168" s="93"/>
      <c r="C3168" s="93"/>
      <c r="D3168" s="93"/>
    </row>
    <row r="3169" spans="1:4" ht="11.25">
      <c r="A3169" s="93"/>
      <c r="B3169" s="93"/>
      <c r="C3169" s="93"/>
      <c r="D3169" s="93"/>
    </row>
    <row r="3170" spans="1:4" ht="11.25">
      <c r="A3170" s="93"/>
      <c r="B3170" s="93"/>
      <c r="C3170" s="93"/>
      <c r="D3170" s="93"/>
    </row>
    <row r="3171" spans="1:4" ht="11.25">
      <c r="A3171" s="93"/>
      <c r="B3171" s="93"/>
      <c r="C3171" s="93"/>
      <c r="D3171" s="93"/>
    </row>
    <row r="3172" spans="1:4" ht="11.25">
      <c r="A3172" s="93"/>
      <c r="B3172" s="93"/>
      <c r="C3172" s="93"/>
      <c r="D3172" s="93"/>
    </row>
    <row r="3173" spans="1:4" ht="11.25">
      <c r="A3173" s="93"/>
      <c r="B3173" s="93"/>
      <c r="C3173" s="93"/>
      <c r="D3173" s="93"/>
    </row>
    <row r="3174" spans="1:4" ht="11.25">
      <c r="A3174" s="93"/>
      <c r="B3174" s="93"/>
      <c r="C3174" s="93"/>
      <c r="D3174" s="93"/>
    </row>
    <row r="3175" spans="1:4" ht="11.25">
      <c r="A3175" s="93"/>
      <c r="B3175" s="93"/>
      <c r="C3175" s="93"/>
      <c r="D3175" s="93"/>
    </row>
    <row r="3176" spans="1:4" ht="11.25">
      <c r="A3176" s="93"/>
      <c r="B3176" s="93"/>
      <c r="C3176" s="93"/>
      <c r="D3176" s="93"/>
    </row>
    <row r="3177" spans="1:4" ht="11.25">
      <c r="A3177" s="93"/>
      <c r="B3177" s="93"/>
      <c r="C3177" s="93"/>
      <c r="D3177" s="93"/>
    </row>
    <row r="3178" spans="1:4" ht="11.25">
      <c r="A3178" s="93"/>
      <c r="B3178" s="93"/>
      <c r="C3178" s="93"/>
      <c r="D3178" s="93"/>
    </row>
    <row r="3179" spans="1:4" ht="11.25">
      <c r="A3179" s="93"/>
      <c r="B3179" s="93"/>
      <c r="C3179" s="93"/>
      <c r="D3179" s="93"/>
    </row>
    <row r="3180" spans="1:4" ht="11.25">
      <c r="A3180" s="93"/>
      <c r="B3180" s="93"/>
      <c r="C3180" s="93"/>
      <c r="D3180" s="93"/>
    </row>
    <row r="3181" spans="1:4" ht="11.25">
      <c r="A3181" s="93"/>
      <c r="B3181" s="93"/>
      <c r="C3181" s="93"/>
      <c r="D3181" s="93"/>
    </row>
    <row r="3182" spans="1:4" ht="11.25">
      <c r="A3182" s="93"/>
      <c r="B3182" s="93"/>
      <c r="C3182" s="93"/>
      <c r="D3182" s="93"/>
    </row>
    <row r="3183" spans="1:4" ht="11.25">
      <c r="A3183" s="93"/>
      <c r="B3183" s="93"/>
      <c r="C3183" s="93"/>
      <c r="D3183" s="93"/>
    </row>
    <row r="3184" spans="1:4" ht="11.25">
      <c r="A3184" s="93"/>
      <c r="B3184" s="93"/>
      <c r="C3184" s="93"/>
      <c r="D3184" s="93"/>
    </row>
    <row r="3185" spans="1:4" ht="11.25">
      <c r="A3185" s="93"/>
      <c r="B3185" s="93"/>
      <c r="C3185" s="93"/>
      <c r="D3185" s="93"/>
    </row>
    <row r="3186" spans="1:4" ht="11.25">
      <c r="A3186" s="93"/>
      <c r="B3186" s="93"/>
      <c r="C3186" s="93"/>
      <c r="D3186" s="93"/>
    </row>
    <row r="3187" spans="1:4" ht="11.25">
      <c r="A3187" s="93"/>
      <c r="B3187" s="93"/>
      <c r="C3187" s="93"/>
      <c r="D3187" s="93"/>
    </row>
    <row r="3188" spans="1:4" ht="11.25">
      <c r="A3188" s="93"/>
      <c r="B3188" s="93"/>
      <c r="C3188" s="93"/>
      <c r="D3188" s="93"/>
    </row>
    <row r="3189" spans="1:4" ht="11.25">
      <c r="A3189" s="93"/>
      <c r="B3189" s="93"/>
      <c r="C3189" s="93"/>
      <c r="D3189" s="93"/>
    </row>
    <row r="3190" spans="1:4" ht="11.25">
      <c r="A3190" s="93"/>
      <c r="B3190" s="93"/>
      <c r="C3190" s="93"/>
      <c r="D3190" s="93"/>
    </row>
    <row r="3191" spans="1:4" ht="11.25">
      <c r="A3191" s="93"/>
      <c r="B3191" s="93"/>
      <c r="C3191" s="93"/>
      <c r="D3191" s="93"/>
    </row>
    <row r="3192" spans="1:4" ht="11.25">
      <c r="A3192" s="93"/>
      <c r="B3192" s="93"/>
      <c r="C3192" s="93"/>
      <c r="D3192" s="93"/>
    </row>
    <row r="3193" spans="1:4" ht="11.25">
      <c r="A3193" s="93"/>
      <c r="B3193" s="93"/>
      <c r="C3193" s="93"/>
      <c r="D3193" s="93"/>
    </row>
    <row r="3194" spans="1:4" ht="11.25">
      <c r="A3194" s="93"/>
      <c r="B3194" s="93"/>
      <c r="C3194" s="93"/>
      <c r="D3194" s="93"/>
    </row>
    <row r="3195" spans="1:4" ht="11.25">
      <c r="A3195" s="93"/>
      <c r="B3195" s="93"/>
      <c r="C3195" s="93"/>
      <c r="D3195" s="93"/>
    </row>
    <row r="3196" spans="1:4" ht="11.25">
      <c r="A3196" s="93"/>
      <c r="B3196" s="93"/>
      <c r="C3196" s="93"/>
      <c r="D3196" s="93"/>
    </row>
    <row r="3197" spans="1:4" ht="11.25">
      <c r="A3197" s="93"/>
      <c r="B3197" s="93"/>
      <c r="C3197" s="93"/>
      <c r="D3197" s="93"/>
    </row>
    <row r="3198" spans="1:4" ht="11.25">
      <c r="A3198" s="93"/>
      <c r="B3198" s="93"/>
      <c r="C3198" s="93"/>
      <c r="D3198" s="93"/>
    </row>
    <row r="3199" spans="1:4" ht="11.25">
      <c r="A3199" s="93"/>
      <c r="B3199" s="93"/>
      <c r="C3199" s="93"/>
      <c r="D3199" s="93"/>
    </row>
    <row r="3200" spans="1:4" ht="11.25">
      <c r="A3200" s="93"/>
      <c r="B3200" s="93"/>
      <c r="C3200" s="93"/>
      <c r="D3200" s="93"/>
    </row>
    <row r="3201" spans="1:4" ht="11.25">
      <c r="A3201" s="93"/>
      <c r="B3201" s="93"/>
      <c r="C3201" s="93"/>
      <c r="D3201" s="93"/>
    </row>
    <row r="3202" spans="1:4" ht="11.25">
      <c r="A3202" s="93"/>
      <c r="B3202" s="93"/>
      <c r="C3202" s="93"/>
      <c r="D3202" s="93"/>
    </row>
    <row r="3203" spans="1:4" ht="11.25">
      <c r="A3203" s="93"/>
      <c r="B3203" s="93"/>
      <c r="C3203" s="93"/>
      <c r="D3203" s="93"/>
    </row>
    <row r="3204" spans="1:4" ht="11.25">
      <c r="A3204" s="93"/>
      <c r="B3204" s="93"/>
      <c r="C3204" s="93"/>
      <c r="D3204" s="93"/>
    </row>
    <row r="3205" spans="1:4" ht="11.25">
      <c r="A3205" s="93"/>
      <c r="B3205" s="93"/>
      <c r="C3205" s="93"/>
      <c r="D3205" s="93"/>
    </row>
    <row r="3206" spans="1:4" ht="11.25">
      <c r="A3206" s="93"/>
      <c r="B3206" s="93"/>
      <c r="C3206" s="93"/>
      <c r="D3206" s="93"/>
    </row>
    <row r="3207" spans="1:4" ht="11.25">
      <c r="A3207" s="93"/>
      <c r="B3207" s="93"/>
      <c r="C3207" s="93"/>
      <c r="D3207" s="93"/>
    </row>
    <row r="3208" spans="1:4" ht="11.25">
      <c r="A3208" s="93"/>
      <c r="B3208" s="93"/>
      <c r="C3208" s="93"/>
      <c r="D3208" s="93"/>
    </row>
    <row r="3209" spans="1:4" ht="11.25">
      <c r="A3209" s="93"/>
      <c r="B3209" s="93"/>
      <c r="C3209" s="93"/>
      <c r="D3209" s="93"/>
    </row>
    <row r="3210" spans="1:4" ht="11.25">
      <c r="A3210" s="93"/>
      <c r="B3210" s="93"/>
      <c r="C3210" s="93"/>
      <c r="D3210" s="93"/>
    </row>
    <row r="3211" spans="1:4" ht="11.25">
      <c r="A3211" s="93"/>
      <c r="B3211" s="93"/>
      <c r="C3211" s="93"/>
      <c r="D3211" s="93"/>
    </row>
    <row r="3212" spans="1:4" ht="11.25">
      <c r="A3212" s="93"/>
      <c r="B3212" s="93"/>
      <c r="C3212" s="93"/>
      <c r="D3212" s="93"/>
    </row>
    <row r="3213" spans="1:4" ht="11.25">
      <c r="A3213" s="93"/>
      <c r="B3213" s="93"/>
      <c r="C3213" s="93"/>
      <c r="D3213" s="93"/>
    </row>
    <row r="3214" spans="1:4" ht="11.25">
      <c r="A3214" s="93"/>
      <c r="B3214" s="93"/>
      <c r="C3214" s="93"/>
      <c r="D3214" s="93"/>
    </row>
    <row r="3215" spans="1:4" ht="11.25">
      <c r="A3215" s="93"/>
      <c r="B3215" s="93"/>
      <c r="C3215" s="93"/>
      <c r="D3215" s="93"/>
    </row>
    <row r="3216" spans="1:4" ht="11.25">
      <c r="A3216" s="93"/>
      <c r="B3216" s="93"/>
      <c r="C3216" s="93"/>
      <c r="D3216" s="93"/>
    </row>
    <row r="3217" spans="1:4" ht="11.25">
      <c r="A3217" s="93"/>
      <c r="B3217" s="93"/>
      <c r="C3217" s="93"/>
      <c r="D3217" s="93"/>
    </row>
    <row r="3218" spans="1:4" ht="11.25">
      <c r="A3218" s="93"/>
      <c r="B3218" s="93"/>
      <c r="C3218" s="93"/>
      <c r="D3218" s="93"/>
    </row>
    <row r="3219" spans="1:4" ht="11.25">
      <c r="A3219" s="93"/>
      <c r="B3219" s="93"/>
      <c r="C3219" s="93"/>
      <c r="D3219" s="93"/>
    </row>
    <row r="3220" spans="1:4" ht="11.25">
      <c r="A3220" s="93"/>
      <c r="B3220" s="93"/>
      <c r="C3220" s="93"/>
      <c r="D3220" s="93"/>
    </row>
    <row r="3221" spans="1:4" ht="11.25">
      <c r="A3221" s="93"/>
      <c r="B3221" s="93"/>
      <c r="C3221" s="93"/>
      <c r="D3221" s="93"/>
    </row>
    <row r="3222" spans="1:4" ht="11.25">
      <c r="A3222" s="93"/>
      <c r="B3222" s="93"/>
      <c r="C3222" s="93"/>
      <c r="D3222" s="93"/>
    </row>
    <row r="3223" spans="1:4" ht="11.25">
      <c r="A3223" s="93"/>
      <c r="B3223" s="93"/>
      <c r="C3223" s="93"/>
      <c r="D3223" s="93"/>
    </row>
    <row r="3224" spans="1:4" ht="11.25">
      <c r="A3224" s="93"/>
      <c r="B3224" s="93"/>
      <c r="C3224" s="93"/>
      <c r="D3224" s="93"/>
    </row>
    <row r="3225" spans="1:4" ht="11.25">
      <c r="A3225" s="93"/>
      <c r="B3225" s="93"/>
      <c r="C3225" s="93"/>
      <c r="D3225" s="93"/>
    </row>
    <row r="3226" spans="1:4" ht="11.25">
      <c r="A3226" s="93"/>
      <c r="B3226" s="93"/>
      <c r="C3226" s="93"/>
      <c r="D3226" s="93"/>
    </row>
    <row r="3227" spans="1:4" ht="11.25">
      <c r="A3227" s="93"/>
      <c r="B3227" s="93"/>
      <c r="C3227" s="93"/>
      <c r="D3227" s="93"/>
    </row>
    <row r="3228" spans="1:4" ht="11.25">
      <c r="A3228" s="93"/>
      <c r="B3228" s="93"/>
      <c r="C3228" s="93"/>
      <c r="D3228" s="93"/>
    </row>
    <row r="3229" spans="1:4" ht="11.25">
      <c r="A3229" s="93"/>
      <c r="B3229" s="93"/>
      <c r="C3229" s="93"/>
      <c r="D3229" s="93"/>
    </row>
    <row r="3230" spans="1:4" ht="11.25">
      <c r="A3230" s="93"/>
      <c r="B3230" s="93"/>
      <c r="C3230" s="93"/>
      <c r="D3230" s="93"/>
    </row>
    <row r="3231" spans="1:4" ht="11.25">
      <c r="A3231" s="93"/>
      <c r="B3231" s="93"/>
      <c r="C3231" s="93"/>
      <c r="D3231" s="93"/>
    </row>
    <row r="3232" spans="1:4" ht="11.25">
      <c r="A3232" s="93"/>
      <c r="B3232" s="93"/>
      <c r="C3232" s="93"/>
      <c r="D3232" s="93"/>
    </row>
    <row r="3233" spans="1:4" ht="11.25">
      <c r="A3233" s="93"/>
      <c r="B3233" s="93"/>
      <c r="C3233" s="93"/>
      <c r="D3233" s="93"/>
    </row>
    <row r="3234" spans="1:4" ht="11.25">
      <c r="A3234" s="93"/>
      <c r="B3234" s="93"/>
      <c r="C3234" s="93"/>
      <c r="D3234" s="93"/>
    </row>
    <row r="3235" spans="1:4" ht="11.25">
      <c r="A3235" s="93"/>
      <c r="B3235" s="93"/>
      <c r="C3235" s="93"/>
      <c r="D3235" s="93"/>
    </row>
    <row r="3236" spans="1:4" ht="11.25">
      <c r="A3236" s="93"/>
      <c r="B3236" s="93"/>
      <c r="C3236" s="93"/>
      <c r="D3236" s="93"/>
    </row>
    <row r="3237" spans="1:4" ht="11.25">
      <c r="A3237" s="93"/>
      <c r="B3237" s="93"/>
      <c r="C3237" s="93"/>
      <c r="D3237" s="93"/>
    </row>
    <row r="3238" spans="1:4" ht="11.25">
      <c r="A3238" s="93"/>
      <c r="B3238" s="93"/>
      <c r="C3238" s="93"/>
      <c r="D3238" s="93"/>
    </row>
    <row r="3239" spans="1:4" ht="11.25">
      <c r="A3239" s="93"/>
      <c r="B3239" s="93"/>
      <c r="C3239" s="93"/>
      <c r="D3239" s="93"/>
    </row>
    <row r="3240" spans="1:4" ht="11.25">
      <c r="A3240" s="93"/>
      <c r="B3240" s="93"/>
      <c r="C3240" s="93"/>
      <c r="D3240" s="93"/>
    </row>
    <row r="3241" spans="1:4" ht="11.25">
      <c r="A3241" s="93"/>
      <c r="B3241" s="93"/>
      <c r="C3241" s="93"/>
      <c r="D3241" s="93"/>
    </row>
    <row r="3242" spans="1:4" ht="11.25">
      <c r="A3242" s="93"/>
      <c r="B3242" s="93"/>
      <c r="C3242" s="93"/>
      <c r="D3242" s="93"/>
    </row>
    <row r="3243" spans="1:4" ht="11.25">
      <c r="A3243" s="93"/>
      <c r="B3243" s="93"/>
      <c r="C3243" s="93"/>
      <c r="D3243" s="93"/>
    </row>
    <row r="3244" spans="1:4" ht="11.25">
      <c r="A3244" s="93"/>
      <c r="B3244" s="93"/>
      <c r="C3244" s="93"/>
      <c r="D3244" s="93"/>
    </row>
    <row r="3245" spans="1:4" ht="11.25">
      <c r="A3245" s="93"/>
      <c r="B3245" s="93"/>
      <c r="C3245" s="93"/>
      <c r="D3245" s="93"/>
    </row>
    <row r="3246" spans="1:4" ht="11.25">
      <c r="A3246" s="93"/>
      <c r="B3246" s="93"/>
      <c r="C3246" s="93"/>
      <c r="D3246" s="93"/>
    </row>
    <row r="3247" spans="1:4" ht="11.25">
      <c r="A3247" s="93"/>
      <c r="B3247" s="93"/>
      <c r="C3247" s="93"/>
      <c r="D3247" s="93"/>
    </row>
    <row r="3248" spans="1:4" ht="11.25">
      <c r="A3248" s="93"/>
      <c r="B3248" s="93"/>
      <c r="C3248" s="93"/>
      <c r="D3248" s="93"/>
    </row>
    <row r="3249" spans="1:4" ht="11.25">
      <c r="A3249" s="93"/>
      <c r="B3249" s="93"/>
      <c r="C3249" s="93"/>
      <c r="D3249" s="93"/>
    </row>
    <row r="3250" spans="1:4" ht="11.25">
      <c r="A3250" s="93"/>
      <c r="B3250" s="93"/>
      <c r="C3250" s="93"/>
      <c r="D3250" s="93"/>
    </row>
    <row r="3251" spans="1:4" ht="11.25">
      <c r="A3251" s="93"/>
      <c r="B3251" s="93"/>
      <c r="C3251" s="93"/>
      <c r="D3251" s="93"/>
    </row>
    <row r="3252" spans="1:4" ht="11.25">
      <c r="A3252" s="93"/>
      <c r="B3252" s="93"/>
      <c r="C3252" s="93"/>
      <c r="D3252" s="93"/>
    </row>
    <row r="3253" spans="1:4" ht="11.25">
      <c r="A3253" s="93"/>
      <c r="B3253" s="93"/>
      <c r="C3253" s="93"/>
      <c r="D3253" s="93"/>
    </row>
    <row r="3254" spans="1:4" ht="11.25">
      <c r="A3254" s="93"/>
      <c r="B3254" s="93"/>
      <c r="C3254" s="93"/>
      <c r="D3254" s="93"/>
    </row>
    <row r="3255" spans="1:4" ht="11.25">
      <c r="A3255" s="93"/>
      <c r="B3255" s="93"/>
      <c r="C3255" s="93"/>
      <c r="D3255" s="93"/>
    </row>
    <row r="3256" spans="1:4" ht="11.25">
      <c r="A3256" s="93"/>
      <c r="B3256" s="93"/>
      <c r="C3256" s="93"/>
      <c r="D3256" s="93"/>
    </row>
    <row r="3257" spans="1:4" ht="11.25">
      <c r="A3257" s="93"/>
      <c r="B3257" s="93"/>
      <c r="C3257" s="93"/>
      <c r="D3257" s="93"/>
    </row>
    <row r="3258" spans="1:4" ht="11.25">
      <c r="A3258" s="93"/>
      <c r="B3258" s="93"/>
      <c r="C3258" s="93"/>
      <c r="D3258" s="93"/>
    </row>
    <row r="3259" spans="1:4" ht="11.25">
      <c r="A3259" s="93"/>
      <c r="B3259" s="93"/>
      <c r="C3259" s="93"/>
      <c r="D3259" s="93"/>
    </row>
    <row r="3260" spans="1:4" ht="11.25">
      <c r="A3260" s="93"/>
      <c r="B3260" s="93"/>
      <c r="C3260" s="93"/>
      <c r="D3260" s="93"/>
    </row>
    <row r="3261" spans="1:4" ht="11.25">
      <c r="A3261" s="93"/>
      <c r="B3261" s="93"/>
      <c r="C3261" s="93"/>
      <c r="D3261" s="93"/>
    </row>
    <row r="3262" spans="1:4" ht="11.25">
      <c r="A3262" s="93"/>
      <c r="B3262" s="93"/>
      <c r="C3262" s="93"/>
      <c r="D3262" s="93"/>
    </row>
    <row r="3263" spans="1:4" ht="11.25">
      <c r="A3263" s="93"/>
      <c r="B3263" s="93"/>
      <c r="C3263" s="93"/>
      <c r="D3263" s="93"/>
    </row>
    <row r="3264" spans="1:4" ht="11.25">
      <c r="A3264" s="93"/>
      <c r="B3264" s="93"/>
      <c r="C3264" s="93"/>
      <c r="D3264" s="93"/>
    </row>
    <row r="3265" spans="1:4" ht="11.25">
      <c r="A3265" s="93"/>
      <c r="B3265" s="93"/>
      <c r="C3265" s="93"/>
      <c r="D3265" s="93"/>
    </row>
    <row r="3266" spans="1:4" ht="11.25">
      <c r="A3266" s="93"/>
      <c r="B3266" s="93"/>
      <c r="C3266" s="93"/>
      <c r="D3266" s="93"/>
    </row>
    <row r="3267" spans="1:4" ht="11.25">
      <c r="A3267" s="93"/>
      <c r="B3267" s="93"/>
      <c r="C3267" s="93"/>
      <c r="D3267" s="93"/>
    </row>
    <row r="3268" spans="1:4" ht="11.25">
      <c r="A3268" s="93"/>
      <c r="B3268" s="93"/>
      <c r="C3268" s="93"/>
      <c r="D3268" s="93"/>
    </row>
    <row r="3269" spans="1:4" ht="11.25">
      <c r="A3269" s="93"/>
      <c r="B3269" s="93"/>
      <c r="C3269" s="93"/>
      <c r="D3269" s="93"/>
    </row>
    <row r="3270" spans="1:4" ht="11.25">
      <c r="A3270" s="93"/>
      <c r="B3270" s="93"/>
      <c r="C3270" s="93"/>
      <c r="D3270" s="93"/>
    </row>
    <row r="3271" spans="1:4" ht="11.25">
      <c r="A3271" s="93"/>
      <c r="B3271" s="93"/>
      <c r="C3271" s="93"/>
      <c r="D3271" s="93"/>
    </row>
    <row r="3272" spans="1:4" ht="11.25">
      <c r="A3272" s="93"/>
      <c r="B3272" s="93"/>
      <c r="C3272" s="93"/>
      <c r="D3272" s="93"/>
    </row>
    <row r="3273" spans="1:4" ht="11.25">
      <c r="A3273" s="93"/>
      <c r="B3273" s="93"/>
      <c r="C3273" s="93"/>
      <c r="D3273" s="93"/>
    </row>
    <row r="3274" spans="1:4" ht="11.25">
      <c r="A3274" s="93"/>
      <c r="B3274" s="93"/>
      <c r="C3274" s="93"/>
      <c r="D3274" s="93"/>
    </row>
    <row r="3275" spans="1:4" ht="11.25">
      <c r="A3275" s="93"/>
      <c r="B3275" s="93"/>
      <c r="C3275" s="93"/>
      <c r="D3275" s="93"/>
    </row>
    <row r="3276" spans="1:4" ht="11.25">
      <c r="A3276" s="93"/>
      <c r="B3276" s="93"/>
      <c r="C3276" s="93"/>
      <c r="D3276" s="93"/>
    </row>
    <row r="3277" spans="1:4" ht="11.25">
      <c r="A3277" s="93"/>
      <c r="B3277" s="93"/>
      <c r="C3277" s="93"/>
      <c r="D3277" s="93"/>
    </row>
    <row r="3278" spans="1:4" ht="11.25">
      <c r="A3278" s="93"/>
      <c r="B3278" s="93"/>
      <c r="C3278" s="93"/>
      <c r="D3278" s="93"/>
    </row>
    <row r="3279" spans="1:4" ht="11.25">
      <c r="A3279" s="93"/>
      <c r="B3279" s="93"/>
      <c r="C3279" s="93"/>
      <c r="D3279" s="93"/>
    </row>
    <row r="3280" spans="1:4" ht="11.25">
      <c r="A3280" s="93"/>
      <c r="B3280" s="93"/>
      <c r="C3280" s="93"/>
      <c r="D3280" s="93"/>
    </row>
    <row r="3281" spans="1:4" ht="11.25">
      <c r="A3281" s="93"/>
      <c r="B3281" s="93"/>
      <c r="C3281" s="93"/>
      <c r="D3281" s="93"/>
    </row>
    <row r="3282" spans="1:4" ht="11.25">
      <c r="A3282" s="93"/>
      <c r="B3282" s="93"/>
      <c r="C3282" s="93"/>
      <c r="D3282" s="93"/>
    </row>
    <row r="3283" spans="1:4" ht="11.25">
      <c r="A3283" s="93"/>
      <c r="B3283" s="93"/>
      <c r="C3283" s="93"/>
      <c r="D3283" s="93"/>
    </row>
    <row r="3284" spans="1:4" ht="11.25">
      <c r="A3284" s="93"/>
      <c r="B3284" s="93"/>
      <c r="C3284" s="93"/>
      <c r="D3284" s="93"/>
    </row>
    <row r="3285" spans="1:4" ht="11.25">
      <c r="A3285" s="93"/>
      <c r="B3285" s="93"/>
      <c r="C3285" s="93"/>
      <c r="D3285" s="93"/>
    </row>
    <row r="3286" spans="1:4" ht="11.25">
      <c r="A3286" s="93"/>
      <c r="B3286" s="93"/>
      <c r="C3286" s="93"/>
      <c r="D3286" s="93"/>
    </row>
    <row r="3287" spans="1:4" ht="11.25">
      <c r="A3287" s="93"/>
      <c r="B3287" s="93"/>
      <c r="C3287" s="93"/>
      <c r="D3287" s="93"/>
    </row>
    <row r="3288" spans="1:4" ht="11.25">
      <c r="A3288" s="93"/>
      <c r="B3288" s="93"/>
      <c r="C3288" s="93"/>
      <c r="D3288" s="93"/>
    </row>
    <row r="3289" spans="1:4" ht="11.25">
      <c r="A3289" s="93"/>
      <c r="B3289" s="93"/>
      <c r="C3289" s="93"/>
      <c r="D3289" s="93"/>
    </row>
    <row r="3290" spans="1:4" ht="11.25">
      <c r="A3290" s="93"/>
      <c r="B3290" s="93"/>
      <c r="C3290" s="93"/>
      <c r="D3290" s="93"/>
    </row>
    <row r="3291" spans="1:4" ht="11.25">
      <c r="A3291" s="93"/>
      <c r="B3291" s="93"/>
      <c r="C3291" s="93"/>
      <c r="D3291" s="93"/>
    </row>
    <row r="3292" spans="1:4" ht="11.25">
      <c r="A3292" s="93"/>
      <c r="B3292" s="93"/>
      <c r="C3292" s="93"/>
      <c r="D3292" s="93"/>
    </row>
    <row r="3293" spans="1:4" ht="11.25">
      <c r="A3293" s="93"/>
      <c r="B3293" s="93"/>
      <c r="C3293" s="93"/>
      <c r="D3293" s="93"/>
    </row>
    <row r="3294" spans="1:4" ht="11.25">
      <c r="A3294" s="93"/>
      <c r="B3294" s="93"/>
      <c r="C3294" s="93"/>
      <c r="D3294" s="93"/>
    </row>
    <row r="3295" spans="1:4" ht="11.25">
      <c r="A3295" s="93"/>
      <c r="B3295" s="93"/>
      <c r="C3295" s="93"/>
      <c r="D3295" s="93"/>
    </row>
    <row r="3296" spans="1:4" ht="11.25">
      <c r="A3296" s="93"/>
      <c r="B3296" s="93"/>
      <c r="C3296" s="93"/>
      <c r="D3296" s="93"/>
    </row>
    <row r="3297" spans="1:4" ht="11.25">
      <c r="A3297" s="93"/>
      <c r="B3297" s="93"/>
      <c r="C3297" s="93"/>
      <c r="D3297" s="93"/>
    </row>
    <row r="3298" spans="1:4" ht="11.25">
      <c r="A3298" s="93"/>
      <c r="B3298" s="93"/>
      <c r="C3298" s="93"/>
      <c r="D3298" s="93"/>
    </row>
    <row r="3299" spans="1:4" ht="11.25">
      <c r="A3299" s="93"/>
      <c r="B3299" s="93"/>
      <c r="C3299" s="93"/>
      <c r="D3299" s="93"/>
    </row>
    <row r="3300" spans="1:4" ht="11.25">
      <c r="A3300" s="93"/>
      <c r="B3300" s="93"/>
      <c r="C3300" s="93"/>
      <c r="D3300" s="93"/>
    </row>
    <row r="3301" spans="1:4" ht="11.25">
      <c r="A3301" s="93"/>
      <c r="B3301" s="93"/>
      <c r="C3301" s="93"/>
      <c r="D3301" s="93"/>
    </row>
    <row r="3302" spans="1:4" ht="11.25">
      <c r="A3302" s="93"/>
      <c r="B3302" s="93"/>
      <c r="C3302" s="93"/>
      <c r="D3302" s="93"/>
    </row>
    <row r="3303" spans="1:4" ht="11.25">
      <c r="A3303" s="93"/>
      <c r="B3303" s="93"/>
      <c r="C3303" s="93"/>
      <c r="D3303" s="93"/>
    </row>
    <row r="3304" spans="1:4" ht="11.25">
      <c r="A3304" s="93"/>
      <c r="B3304" s="93"/>
      <c r="C3304" s="93"/>
      <c r="D3304" s="93"/>
    </row>
    <row r="3305" spans="1:4" ht="11.25">
      <c r="A3305" s="93"/>
      <c r="B3305" s="93"/>
      <c r="C3305" s="93"/>
      <c r="D3305" s="93"/>
    </row>
    <row r="3306" spans="1:4" ht="11.25">
      <c r="A3306" s="93"/>
      <c r="B3306" s="93"/>
      <c r="C3306" s="93"/>
      <c r="D3306" s="93"/>
    </row>
    <row r="3307" spans="1:4" ht="11.25">
      <c r="A3307" s="93"/>
      <c r="B3307" s="93"/>
      <c r="C3307" s="93"/>
      <c r="D3307" s="93"/>
    </row>
    <row r="3308" spans="1:4" ht="11.25">
      <c r="A3308" s="93"/>
      <c r="B3308" s="93"/>
      <c r="C3308" s="93"/>
      <c r="D3308" s="93"/>
    </row>
    <row r="3309" spans="1:4" ht="11.25">
      <c r="A3309" s="93"/>
      <c r="B3309" s="93"/>
      <c r="C3309" s="93"/>
      <c r="D3309" s="93"/>
    </row>
    <row r="3310" spans="1:4" ht="11.25">
      <c r="A3310" s="93"/>
      <c r="B3310" s="93"/>
      <c r="C3310" s="93"/>
      <c r="D3310" s="93"/>
    </row>
    <row r="3311" spans="1:4" ht="11.25">
      <c r="A3311" s="93"/>
      <c r="B3311" s="93"/>
      <c r="C3311" s="93"/>
      <c r="D3311" s="93"/>
    </row>
    <row r="3312" spans="1:4" ht="11.25">
      <c r="A3312" s="93"/>
      <c r="B3312" s="93"/>
      <c r="C3312" s="93"/>
      <c r="D3312" s="93"/>
    </row>
    <row r="3313" spans="1:4" ht="11.25">
      <c r="A3313" s="93"/>
      <c r="B3313" s="93"/>
      <c r="C3313" s="93"/>
      <c r="D3313" s="93"/>
    </row>
    <row r="3314" spans="1:4" ht="11.25">
      <c r="A3314" s="93"/>
      <c r="B3314" s="93"/>
      <c r="C3314" s="93"/>
      <c r="D3314" s="93"/>
    </row>
    <row r="3315" spans="1:4" ht="11.25">
      <c r="A3315" s="93"/>
      <c r="B3315" s="93"/>
      <c r="C3315" s="93"/>
      <c r="D3315" s="93"/>
    </row>
    <row r="3316" spans="1:4" ht="11.25">
      <c r="A3316" s="93"/>
      <c r="B3316" s="93"/>
      <c r="C3316" s="93"/>
      <c r="D3316" s="93"/>
    </row>
    <row r="3317" spans="1:4" ht="11.25">
      <c r="A3317" s="93"/>
      <c r="B3317" s="93"/>
      <c r="C3317" s="93"/>
      <c r="D3317" s="93"/>
    </row>
    <row r="3318" spans="1:4" ht="11.25">
      <c r="A3318" s="93"/>
      <c r="B3318" s="93"/>
      <c r="C3318" s="93"/>
      <c r="D3318" s="93"/>
    </row>
    <row r="3319" spans="1:4" ht="11.25">
      <c r="A3319" s="93"/>
      <c r="B3319" s="93"/>
      <c r="C3319" s="93"/>
      <c r="D3319" s="93"/>
    </row>
    <row r="3320" spans="1:4" ht="11.25">
      <c r="A3320" s="93"/>
      <c r="B3320" s="93"/>
      <c r="C3320" s="93"/>
      <c r="D3320" s="93"/>
    </row>
    <row r="3321" spans="1:4" ht="11.25">
      <c r="A3321" s="93"/>
      <c r="B3321" s="93"/>
      <c r="C3321" s="93"/>
      <c r="D3321" s="93"/>
    </row>
    <row r="3322" spans="1:4" ht="11.25">
      <c r="A3322" s="93"/>
      <c r="B3322" s="93"/>
      <c r="C3322" s="93"/>
      <c r="D3322" s="93"/>
    </row>
    <row r="3323" spans="1:4" ht="11.25">
      <c r="A3323" s="93"/>
      <c r="B3323" s="93"/>
      <c r="C3323" s="93"/>
      <c r="D3323" s="93"/>
    </row>
    <row r="3324" spans="1:4" ht="11.25">
      <c r="A3324" s="93"/>
      <c r="B3324" s="93"/>
      <c r="C3324" s="93"/>
      <c r="D3324" s="93"/>
    </row>
    <row r="3325" spans="1:4" ht="11.25">
      <c r="A3325" s="93"/>
      <c r="B3325" s="93"/>
      <c r="C3325" s="93"/>
      <c r="D3325" s="93"/>
    </row>
    <row r="3326" spans="1:4" ht="11.25">
      <c r="A3326" s="93"/>
      <c r="B3326" s="93"/>
      <c r="C3326" s="93"/>
      <c r="D3326" s="93"/>
    </row>
    <row r="3327" spans="1:4" ht="11.25">
      <c r="A3327" s="93"/>
      <c r="B3327" s="93"/>
      <c r="C3327" s="93"/>
      <c r="D3327" s="93"/>
    </row>
    <row r="3328" spans="1:4" ht="11.25">
      <c r="A3328" s="93"/>
      <c r="B3328" s="93"/>
      <c r="C3328" s="93"/>
      <c r="D3328" s="93"/>
    </row>
    <row r="3329" spans="1:4" ht="11.25">
      <c r="A3329" s="93"/>
      <c r="B3329" s="93"/>
      <c r="C3329" s="93"/>
      <c r="D3329" s="93"/>
    </row>
    <row r="3330" spans="1:4" ht="11.25">
      <c r="A3330" s="93"/>
      <c r="B3330" s="93"/>
      <c r="C3330" s="93"/>
      <c r="D3330" s="93"/>
    </row>
    <row r="3331" spans="1:4" ht="11.25">
      <c r="A3331" s="93"/>
      <c r="B3331" s="93"/>
      <c r="C3331" s="93"/>
      <c r="D3331" s="93"/>
    </row>
    <row r="3332" spans="1:4" ht="11.25">
      <c r="A3332" s="93"/>
      <c r="B3332" s="93"/>
      <c r="C3332" s="93"/>
      <c r="D3332" s="93"/>
    </row>
    <row r="3333" spans="1:4" ht="11.25">
      <c r="A3333" s="93"/>
      <c r="B3333" s="93"/>
      <c r="C3333" s="93"/>
      <c r="D3333" s="93"/>
    </row>
    <row r="3334" spans="1:4" ht="11.25">
      <c r="A3334" s="93"/>
      <c r="B3334" s="93"/>
      <c r="C3334" s="93"/>
      <c r="D3334" s="93"/>
    </row>
    <row r="3335" spans="1:4" ht="11.25">
      <c r="A3335" s="93"/>
      <c r="B3335" s="93"/>
      <c r="C3335" s="93"/>
      <c r="D3335" s="93"/>
    </row>
    <row r="3336" spans="1:4" ht="11.25">
      <c r="A3336" s="93"/>
      <c r="B3336" s="93"/>
      <c r="C3336" s="93"/>
      <c r="D3336" s="93"/>
    </row>
    <row r="3337" spans="1:4" ht="11.25">
      <c r="A3337" s="93"/>
      <c r="B3337" s="93"/>
      <c r="C3337" s="93"/>
      <c r="D3337" s="93"/>
    </row>
    <row r="3338" spans="1:4" ht="11.25">
      <c r="A3338" s="93"/>
      <c r="B3338" s="93"/>
      <c r="C3338" s="93"/>
      <c r="D3338" s="93"/>
    </row>
    <row r="3339" spans="1:4" ht="11.25">
      <c r="A3339" s="93"/>
      <c r="B3339" s="93"/>
      <c r="C3339" s="93"/>
      <c r="D3339" s="93"/>
    </row>
    <row r="3340" spans="1:4" ht="11.25">
      <c r="A3340" s="93"/>
      <c r="B3340" s="93"/>
      <c r="C3340" s="93"/>
      <c r="D3340" s="93"/>
    </row>
    <row r="3341" spans="1:4" ht="11.25">
      <c r="A3341" s="93"/>
      <c r="B3341" s="93"/>
      <c r="C3341" s="93"/>
      <c r="D3341" s="93"/>
    </row>
    <row r="3342" spans="1:4" ht="11.25">
      <c r="A3342" s="93"/>
      <c r="B3342" s="93"/>
      <c r="C3342" s="93"/>
      <c r="D3342" s="93"/>
    </row>
    <row r="3343" spans="1:4" ht="11.25">
      <c r="A3343" s="93"/>
      <c r="B3343" s="93"/>
      <c r="C3343" s="93"/>
      <c r="D3343" s="93"/>
    </row>
    <row r="3344" spans="1:4" ht="11.25">
      <c r="A3344" s="93"/>
      <c r="B3344" s="93"/>
      <c r="C3344" s="93"/>
      <c r="D3344" s="93"/>
    </row>
    <row r="3345" spans="1:4" ht="11.25">
      <c r="A3345" s="93"/>
      <c r="B3345" s="93"/>
      <c r="C3345" s="93"/>
      <c r="D3345" s="93"/>
    </row>
    <row r="3346" spans="1:4" ht="11.25">
      <c r="A3346" s="93"/>
      <c r="B3346" s="93"/>
      <c r="C3346" s="93"/>
      <c r="D3346" s="93"/>
    </row>
    <row r="3347" spans="1:4" ht="11.25">
      <c r="A3347" s="93"/>
      <c r="B3347" s="93"/>
      <c r="C3347" s="93"/>
      <c r="D3347" s="93"/>
    </row>
    <row r="3348" spans="1:4" ht="11.25">
      <c r="A3348" s="93"/>
      <c r="B3348" s="93"/>
      <c r="C3348" s="93"/>
      <c r="D3348" s="93"/>
    </row>
    <row r="3349" spans="1:4" ht="11.25">
      <c r="A3349" s="93"/>
      <c r="B3349" s="93"/>
      <c r="C3349" s="93"/>
      <c r="D3349" s="93"/>
    </row>
    <row r="3350" spans="1:4" ht="11.25">
      <c r="A3350" s="93"/>
      <c r="B3350" s="93"/>
      <c r="C3350" s="93"/>
      <c r="D3350" s="93"/>
    </row>
    <row r="3351" spans="1:4" ht="11.25">
      <c r="A3351" s="93"/>
      <c r="B3351" s="93"/>
      <c r="C3351" s="93"/>
      <c r="D3351" s="93"/>
    </row>
    <row r="3352" spans="1:4" ht="11.25">
      <c r="A3352" s="93"/>
      <c r="B3352" s="93"/>
      <c r="C3352" s="93"/>
      <c r="D3352" s="93"/>
    </row>
    <row r="3353" spans="1:4" ht="11.25">
      <c r="A3353" s="93"/>
      <c r="B3353" s="93"/>
      <c r="C3353" s="93"/>
      <c r="D3353" s="93"/>
    </row>
    <row r="3354" spans="1:4" ht="11.25">
      <c r="A3354" s="93"/>
      <c r="B3354" s="93"/>
      <c r="C3354" s="93"/>
      <c r="D3354" s="93"/>
    </row>
    <row r="3355" spans="1:4" ht="11.25">
      <c r="A3355" s="93"/>
      <c r="B3355" s="93"/>
      <c r="C3355" s="93"/>
      <c r="D3355" s="93"/>
    </row>
    <row r="3356" spans="1:4" ht="11.25">
      <c r="A3356" s="93"/>
      <c r="B3356" s="93"/>
      <c r="C3356" s="93"/>
      <c r="D3356" s="93"/>
    </row>
    <row r="3357" spans="1:4" ht="11.25">
      <c r="A3357" s="93"/>
      <c r="B3357" s="93"/>
      <c r="C3357" s="93"/>
      <c r="D3357" s="93"/>
    </row>
    <row r="3358" spans="1:4" ht="11.25">
      <c r="A3358" s="93"/>
      <c r="B3358" s="93"/>
      <c r="C3358" s="93"/>
      <c r="D3358" s="93"/>
    </row>
    <row r="3359" spans="1:4" ht="11.25">
      <c r="A3359" s="93"/>
      <c r="B3359" s="93"/>
      <c r="C3359" s="93"/>
      <c r="D3359" s="93"/>
    </row>
    <row r="3360" spans="1:4" ht="11.25">
      <c r="A3360" s="93"/>
      <c r="B3360" s="93"/>
      <c r="C3360" s="93"/>
      <c r="D3360" s="93"/>
    </row>
    <row r="3361" spans="1:4" ht="11.25">
      <c r="A3361" s="93"/>
      <c r="B3361" s="93"/>
      <c r="C3361" s="93"/>
      <c r="D3361" s="93"/>
    </row>
    <row r="3362" spans="1:4" ht="11.25">
      <c r="A3362" s="93"/>
      <c r="B3362" s="93"/>
      <c r="C3362" s="93"/>
      <c r="D3362" s="93"/>
    </row>
    <row r="3363" spans="1:4" ht="11.25">
      <c r="A3363" s="93"/>
      <c r="B3363" s="93"/>
      <c r="C3363" s="93"/>
      <c r="D3363" s="93"/>
    </row>
    <row r="3364" spans="1:4" ht="11.25">
      <c r="A3364" s="93"/>
      <c r="B3364" s="93"/>
      <c r="C3364" s="93"/>
      <c r="D3364" s="93"/>
    </row>
    <row r="3365" spans="1:4" ht="11.25">
      <c r="A3365" s="93"/>
      <c r="B3365" s="93"/>
      <c r="C3365" s="93"/>
      <c r="D3365" s="93"/>
    </row>
    <row r="3366" spans="1:4" ht="11.25">
      <c r="A3366" s="93"/>
      <c r="B3366" s="93"/>
      <c r="C3366" s="93"/>
      <c r="D3366" s="93"/>
    </row>
    <row r="3367" spans="1:4" ht="11.25">
      <c r="A3367" s="93"/>
      <c r="B3367" s="93"/>
      <c r="C3367" s="93"/>
      <c r="D3367" s="93"/>
    </row>
    <row r="3368" spans="1:4" ht="11.25">
      <c r="A3368" s="93"/>
      <c r="B3368" s="93"/>
      <c r="C3368" s="93"/>
      <c r="D3368" s="93"/>
    </row>
    <row r="3369" spans="1:4" ht="11.25">
      <c r="A3369" s="93"/>
      <c r="B3369" s="93"/>
      <c r="C3369" s="93"/>
      <c r="D3369" s="93"/>
    </row>
    <row r="3370" spans="1:4" ht="11.25">
      <c r="A3370" s="93"/>
      <c r="B3370" s="93"/>
      <c r="C3370" s="93"/>
      <c r="D3370" s="93"/>
    </row>
    <row r="3371" spans="1:4" ht="11.25">
      <c r="A3371" s="93"/>
      <c r="B3371" s="93"/>
      <c r="C3371" s="93"/>
      <c r="D3371" s="93"/>
    </row>
    <row r="3372" spans="1:4" ht="11.25">
      <c r="A3372" s="93"/>
      <c r="B3372" s="93"/>
      <c r="C3372" s="93"/>
      <c r="D3372" s="93"/>
    </row>
    <row r="3373" spans="1:4" ht="11.25">
      <c r="A3373" s="93"/>
      <c r="B3373" s="93"/>
      <c r="C3373" s="93"/>
      <c r="D3373" s="93"/>
    </row>
    <row r="3374" spans="1:4" ht="11.25">
      <c r="A3374" s="93"/>
      <c r="B3374" s="93"/>
      <c r="C3374" s="93"/>
      <c r="D3374" s="93"/>
    </row>
    <row r="3375" spans="1:4" ht="11.25">
      <c r="A3375" s="93"/>
      <c r="B3375" s="93"/>
      <c r="C3375" s="93"/>
      <c r="D3375" s="93"/>
    </row>
    <row r="3376" spans="1:4" ht="11.25">
      <c r="A3376" s="93"/>
      <c r="B3376" s="93"/>
      <c r="C3376" s="93"/>
      <c r="D3376" s="93"/>
    </row>
    <row r="3377" spans="1:4" ht="11.25">
      <c r="A3377" s="93"/>
      <c r="B3377" s="93"/>
      <c r="C3377" s="93"/>
      <c r="D3377" s="93"/>
    </row>
    <row r="3378" spans="1:4" ht="11.25">
      <c r="A3378" s="93"/>
      <c r="B3378" s="93"/>
      <c r="C3378" s="93"/>
      <c r="D3378" s="93"/>
    </row>
    <row r="3379" spans="1:4" ht="11.25">
      <c r="A3379" s="93"/>
      <c r="B3379" s="93"/>
      <c r="C3379" s="93"/>
      <c r="D3379" s="93"/>
    </row>
    <row r="3380" spans="1:4" ht="11.25">
      <c r="A3380" s="93"/>
      <c r="B3380" s="93"/>
      <c r="C3380" s="93"/>
      <c r="D3380" s="93"/>
    </row>
    <row r="3381" spans="1:4" ht="11.25">
      <c r="A3381" s="93"/>
      <c r="B3381" s="93"/>
      <c r="C3381" s="93"/>
      <c r="D3381" s="93"/>
    </row>
    <row r="3382" spans="1:4" ht="11.25">
      <c r="A3382" s="93"/>
      <c r="B3382" s="93"/>
      <c r="C3382" s="93"/>
      <c r="D3382" s="93"/>
    </row>
    <row r="3383" spans="1:4" ht="11.25">
      <c r="A3383" s="93"/>
      <c r="B3383" s="93"/>
      <c r="C3383" s="93"/>
      <c r="D3383" s="93"/>
    </row>
    <row r="3384" spans="1:4" ht="11.25">
      <c r="A3384" s="93"/>
      <c r="B3384" s="93"/>
      <c r="C3384" s="93"/>
      <c r="D3384" s="93"/>
    </row>
    <row r="3385" spans="1:4" ht="11.25">
      <c r="A3385" s="93"/>
      <c r="B3385" s="93"/>
      <c r="C3385" s="93"/>
      <c r="D3385" s="93"/>
    </row>
    <row r="3386" spans="1:4" ht="11.25">
      <c r="A3386" s="93"/>
      <c r="B3386" s="93"/>
      <c r="C3386" s="93"/>
      <c r="D3386" s="93"/>
    </row>
    <row r="3387" spans="1:4" ht="11.25">
      <c r="A3387" s="93"/>
      <c r="B3387" s="93"/>
      <c r="C3387" s="93"/>
      <c r="D3387" s="93"/>
    </row>
    <row r="3388" spans="1:4" ht="11.25">
      <c r="A3388" s="93"/>
      <c r="B3388" s="93"/>
      <c r="C3388" s="93"/>
      <c r="D3388" s="93"/>
    </row>
    <row r="3389" spans="1:4" ht="11.25">
      <c r="A3389" s="93"/>
      <c r="B3389" s="93"/>
      <c r="C3389" s="93"/>
      <c r="D3389" s="93"/>
    </row>
    <row r="3390" spans="1:4" ht="11.25">
      <c r="A3390" s="93"/>
      <c r="B3390" s="93"/>
      <c r="C3390" s="93"/>
      <c r="D3390" s="93"/>
    </row>
    <row r="3391" spans="1:4" ht="11.25">
      <c r="A3391" s="93"/>
      <c r="B3391" s="93"/>
      <c r="C3391" s="93"/>
      <c r="D3391" s="93"/>
    </row>
    <row r="3392" spans="1:4" ht="11.25">
      <c r="A3392" s="93"/>
      <c r="B3392" s="93"/>
      <c r="C3392" s="93"/>
      <c r="D3392" s="93"/>
    </row>
    <row r="3393" spans="1:4" ht="11.25">
      <c r="A3393" s="93"/>
      <c r="B3393" s="93"/>
      <c r="C3393" s="93"/>
      <c r="D3393" s="93"/>
    </row>
    <row r="3394" spans="1:4" ht="11.25">
      <c r="A3394" s="93"/>
      <c r="B3394" s="93"/>
      <c r="C3394" s="93"/>
      <c r="D3394" s="93"/>
    </row>
    <row r="3395" spans="1:4" ht="11.25">
      <c r="A3395" s="93"/>
      <c r="B3395" s="93"/>
      <c r="C3395" s="93"/>
      <c r="D3395" s="93"/>
    </row>
    <row r="3396" spans="1:4" ht="11.25">
      <c r="A3396" s="93"/>
      <c r="B3396" s="93"/>
      <c r="C3396" s="93"/>
      <c r="D3396" s="93"/>
    </row>
    <row r="3397" spans="1:4" ht="11.25">
      <c r="A3397" s="93"/>
      <c r="B3397" s="93"/>
      <c r="C3397" s="93"/>
      <c r="D3397" s="93"/>
    </row>
    <row r="3398" spans="1:4" ht="11.25">
      <c r="A3398" s="93"/>
      <c r="B3398" s="93"/>
      <c r="C3398" s="93"/>
      <c r="D3398" s="93"/>
    </row>
    <row r="3399" spans="1:4" ht="11.25">
      <c r="A3399" s="93"/>
      <c r="B3399" s="93"/>
      <c r="C3399" s="93"/>
      <c r="D3399" s="93"/>
    </row>
    <row r="3400" spans="1:4" ht="11.25">
      <c r="A3400" s="93"/>
      <c r="B3400" s="93"/>
      <c r="C3400" s="93"/>
      <c r="D3400" s="93"/>
    </row>
    <row r="3401" spans="1:4" ht="11.25">
      <c r="A3401" s="93"/>
      <c r="B3401" s="93"/>
      <c r="C3401" s="93"/>
      <c r="D3401" s="93"/>
    </row>
    <row r="3402" spans="1:4" ht="11.25">
      <c r="A3402" s="93"/>
      <c r="B3402" s="93"/>
      <c r="C3402" s="93"/>
      <c r="D3402" s="93"/>
    </row>
    <row r="3403" spans="1:4" ht="11.25">
      <c r="A3403" s="93"/>
      <c r="B3403" s="93"/>
      <c r="C3403" s="93"/>
      <c r="D3403" s="93"/>
    </row>
    <row r="3404" spans="1:4" ht="11.25">
      <c r="A3404" s="93"/>
      <c r="B3404" s="93"/>
      <c r="C3404" s="93"/>
      <c r="D3404" s="93"/>
    </row>
    <row r="3405" spans="1:4" ht="11.25">
      <c r="A3405" s="93"/>
      <c r="B3405" s="93"/>
      <c r="C3405" s="93"/>
      <c r="D3405" s="93"/>
    </row>
    <row r="3406" spans="1:4" ht="11.25">
      <c r="A3406" s="93"/>
      <c r="B3406" s="93"/>
      <c r="C3406" s="93"/>
      <c r="D3406" s="93"/>
    </row>
    <row r="3407" spans="1:4" ht="11.25">
      <c r="A3407" s="93"/>
      <c r="B3407" s="93"/>
      <c r="C3407" s="93"/>
      <c r="D3407" s="93"/>
    </row>
    <row r="3408" spans="1:4" ht="11.25">
      <c r="A3408" s="93"/>
      <c r="B3408" s="93"/>
      <c r="C3408" s="93"/>
      <c r="D3408" s="93"/>
    </row>
    <row r="3409" spans="1:4" ht="11.25">
      <c r="A3409" s="93"/>
      <c r="B3409" s="93"/>
      <c r="C3409" s="93"/>
      <c r="D3409" s="93"/>
    </row>
    <row r="3410" spans="1:4" ht="11.25">
      <c r="A3410" s="93"/>
      <c r="B3410" s="93"/>
      <c r="C3410" s="93"/>
      <c r="D3410" s="93"/>
    </row>
    <row r="3411" spans="1:4" ht="11.25">
      <c r="A3411" s="93"/>
      <c r="B3411" s="93"/>
      <c r="C3411" s="93"/>
      <c r="D3411" s="93"/>
    </row>
    <row r="3412" spans="1:4" ht="11.25">
      <c r="A3412" s="93"/>
      <c r="B3412" s="93"/>
      <c r="C3412" s="93"/>
      <c r="D3412" s="93"/>
    </row>
    <row r="3413" spans="1:4" ht="11.25">
      <c r="A3413" s="93"/>
      <c r="B3413" s="93"/>
      <c r="C3413" s="93"/>
      <c r="D3413" s="93"/>
    </row>
    <row r="3414" spans="1:4" ht="11.25">
      <c r="A3414" s="93"/>
      <c r="B3414" s="93"/>
      <c r="C3414" s="93"/>
      <c r="D3414" s="93"/>
    </row>
    <row r="3415" spans="1:4" ht="11.25">
      <c r="A3415" s="93"/>
      <c r="B3415" s="93"/>
      <c r="C3415" s="93"/>
      <c r="D3415" s="93"/>
    </row>
    <row r="3416" spans="1:4" ht="11.25">
      <c r="A3416" s="93"/>
      <c r="B3416" s="93"/>
      <c r="C3416" s="93"/>
      <c r="D3416" s="93"/>
    </row>
    <row r="3417" spans="1:4" ht="11.25">
      <c r="A3417" s="93"/>
      <c r="B3417" s="93"/>
      <c r="C3417" s="93"/>
      <c r="D3417" s="93"/>
    </row>
    <row r="3418" spans="1:4" ht="11.25">
      <c r="A3418" s="93"/>
      <c r="B3418" s="93"/>
      <c r="C3418" s="93"/>
      <c r="D3418" s="93"/>
    </row>
    <row r="3419" spans="1:4" ht="11.25">
      <c r="A3419" s="93"/>
      <c r="B3419" s="93"/>
      <c r="C3419" s="93"/>
      <c r="D3419" s="93"/>
    </row>
    <row r="3420" spans="1:4" ht="11.25">
      <c r="A3420" s="93"/>
      <c r="B3420" s="93"/>
      <c r="C3420" s="93"/>
      <c r="D3420" s="93"/>
    </row>
    <row r="3421" spans="1:4" ht="11.25">
      <c r="A3421" s="93"/>
      <c r="B3421" s="93"/>
      <c r="C3421" s="93"/>
      <c r="D3421" s="93"/>
    </row>
    <row r="3422" spans="1:4" ht="11.25">
      <c r="A3422" s="93"/>
      <c r="B3422" s="93"/>
      <c r="C3422" s="93"/>
      <c r="D3422" s="93"/>
    </row>
    <row r="3423" spans="1:4" ht="11.25">
      <c r="A3423" s="93"/>
      <c r="B3423" s="93"/>
      <c r="C3423" s="93"/>
      <c r="D3423" s="93"/>
    </row>
    <row r="3424" spans="1:4" ht="11.25">
      <c r="A3424" s="93"/>
      <c r="B3424" s="93"/>
      <c r="C3424" s="93"/>
      <c r="D3424" s="93"/>
    </row>
    <row r="3425" spans="1:4" ht="11.25">
      <c r="A3425" s="93"/>
      <c r="B3425" s="93"/>
      <c r="C3425" s="93"/>
      <c r="D3425" s="93"/>
    </row>
    <row r="3426" spans="1:4" ht="11.25">
      <c r="A3426" s="93"/>
      <c r="B3426" s="93"/>
      <c r="C3426" s="93"/>
      <c r="D3426" s="93"/>
    </row>
    <row r="3427" spans="1:4" ht="11.25">
      <c r="A3427" s="93"/>
      <c r="B3427" s="93"/>
      <c r="C3427" s="93"/>
      <c r="D3427" s="93"/>
    </row>
    <row r="3428" spans="1:4" ht="11.25">
      <c r="A3428" s="93"/>
      <c r="B3428" s="93"/>
      <c r="C3428" s="93"/>
      <c r="D3428" s="93"/>
    </row>
    <row r="3429" spans="1:4" ht="11.25">
      <c r="A3429" s="93"/>
      <c r="B3429" s="93"/>
      <c r="C3429" s="93"/>
      <c r="D3429" s="93"/>
    </row>
    <row r="3430" spans="1:4" ht="11.25">
      <c r="A3430" s="93"/>
      <c r="B3430" s="93"/>
      <c r="C3430" s="93"/>
      <c r="D3430" s="93"/>
    </row>
    <row r="3431" spans="1:4" ht="11.25">
      <c r="A3431" s="93"/>
      <c r="B3431" s="93"/>
      <c r="C3431" s="93"/>
      <c r="D3431" s="93"/>
    </row>
    <row r="3432" spans="1:4" ht="11.25">
      <c r="A3432" s="93"/>
      <c r="B3432" s="93"/>
      <c r="C3432" s="93"/>
      <c r="D3432" s="93"/>
    </row>
    <row r="3433" spans="1:4" ht="11.25">
      <c r="A3433" s="93"/>
      <c r="B3433" s="93"/>
      <c r="C3433" s="93"/>
      <c r="D3433" s="93"/>
    </row>
    <row r="3434" spans="1:4" ht="11.25">
      <c r="A3434" s="93"/>
      <c r="B3434" s="93"/>
      <c r="C3434" s="93"/>
      <c r="D3434" s="93"/>
    </row>
    <row r="3435" spans="1:4" ht="11.25">
      <c r="A3435" s="93"/>
      <c r="B3435" s="93"/>
      <c r="C3435" s="93"/>
      <c r="D3435" s="93"/>
    </row>
    <row r="3436" spans="1:4" ht="11.25">
      <c r="A3436" s="93"/>
      <c r="B3436" s="93"/>
      <c r="C3436" s="93"/>
      <c r="D3436" s="93"/>
    </row>
    <row r="3437" spans="1:4" ht="11.25">
      <c r="A3437" s="93"/>
      <c r="B3437" s="93"/>
      <c r="C3437" s="93"/>
      <c r="D3437" s="93"/>
    </row>
    <row r="3438" spans="1:4" ht="11.25">
      <c r="A3438" s="93"/>
      <c r="B3438" s="93"/>
      <c r="C3438" s="93"/>
      <c r="D3438" s="93"/>
    </row>
    <row r="3439" spans="1:4" ht="11.25">
      <c r="A3439" s="93"/>
      <c r="B3439" s="93"/>
      <c r="C3439" s="93"/>
      <c r="D3439" s="93"/>
    </row>
    <row r="3440" spans="1:4" ht="11.25">
      <c r="A3440" s="93"/>
      <c r="B3440" s="93"/>
      <c r="C3440" s="93"/>
      <c r="D3440" s="93"/>
    </row>
    <row r="3441" spans="1:4" ht="11.25">
      <c r="A3441" s="93"/>
      <c r="B3441" s="93"/>
      <c r="C3441" s="93"/>
      <c r="D3441" s="93"/>
    </row>
    <row r="3442" spans="1:4" ht="11.25">
      <c r="A3442" s="93"/>
      <c r="B3442" s="93"/>
      <c r="C3442" s="93"/>
      <c r="D3442" s="93"/>
    </row>
    <row r="3443" spans="1:4" ht="11.25">
      <c r="A3443" s="93"/>
      <c r="B3443" s="93"/>
      <c r="C3443" s="93"/>
      <c r="D3443" s="93"/>
    </row>
    <row r="3444" spans="1:4" ht="11.25">
      <c r="A3444" s="93"/>
      <c r="B3444" s="93"/>
      <c r="C3444" s="93"/>
      <c r="D3444" s="93"/>
    </row>
    <row r="3445" spans="1:4" ht="11.25">
      <c r="A3445" s="93"/>
      <c r="B3445" s="93"/>
      <c r="C3445" s="93"/>
      <c r="D3445" s="93"/>
    </row>
    <row r="3446" spans="1:4" ht="11.25">
      <c r="A3446" s="93"/>
      <c r="B3446" s="93"/>
      <c r="C3446" s="93"/>
      <c r="D3446" s="93"/>
    </row>
    <row r="3447" spans="1:4" ht="11.25">
      <c r="A3447" s="93"/>
      <c r="B3447" s="93"/>
      <c r="C3447" s="93"/>
      <c r="D3447" s="93"/>
    </row>
    <row r="3448" spans="1:4" ht="11.25">
      <c r="A3448" s="93"/>
      <c r="B3448" s="93"/>
      <c r="C3448" s="93"/>
      <c r="D3448" s="93"/>
    </row>
    <row r="3449" spans="1:4" ht="11.25">
      <c r="A3449" s="93"/>
      <c r="B3449" s="93"/>
      <c r="C3449" s="93"/>
      <c r="D3449" s="93"/>
    </row>
    <row r="3450" spans="1:4" ht="11.25">
      <c r="A3450" s="93"/>
      <c r="B3450" s="93"/>
      <c r="C3450" s="93"/>
      <c r="D3450" s="93"/>
    </row>
    <row r="3451" spans="1:4" ht="11.25">
      <c r="A3451" s="93"/>
      <c r="B3451" s="93"/>
      <c r="C3451" s="93"/>
      <c r="D3451" s="93"/>
    </row>
    <row r="3452" spans="1:4" ht="11.25">
      <c r="A3452" s="93"/>
      <c r="B3452" s="93"/>
      <c r="C3452" s="93"/>
      <c r="D3452" s="93"/>
    </row>
    <row r="3453" spans="1:4" ht="11.25">
      <c r="A3453" s="93"/>
      <c r="B3453" s="93"/>
      <c r="C3453" s="93"/>
      <c r="D3453" s="93"/>
    </row>
    <row r="3454" spans="1:4" ht="11.25">
      <c r="A3454" s="93"/>
      <c r="B3454" s="93"/>
      <c r="C3454" s="93"/>
      <c r="D3454" s="93"/>
    </row>
    <row r="3455" spans="1:4" ht="11.25">
      <c r="A3455" s="93"/>
      <c r="B3455" s="93"/>
      <c r="C3455" s="93"/>
      <c r="D3455" s="93"/>
    </row>
    <row r="3456" spans="1:4" ht="11.25">
      <c r="A3456" s="93"/>
      <c r="B3456" s="93"/>
      <c r="C3456" s="93"/>
      <c r="D3456" s="93"/>
    </row>
    <row r="3457" spans="1:4" ht="11.25">
      <c r="A3457" s="93"/>
      <c r="B3457" s="93"/>
      <c r="C3457" s="93"/>
      <c r="D3457" s="93"/>
    </row>
    <row r="3458" spans="1:4" ht="11.25">
      <c r="A3458" s="93"/>
      <c r="B3458" s="93"/>
      <c r="C3458" s="93"/>
      <c r="D3458" s="93"/>
    </row>
    <row r="3459" spans="1:4" ht="11.25">
      <c r="A3459" s="93"/>
      <c r="B3459" s="93"/>
      <c r="C3459" s="93"/>
      <c r="D3459" s="93"/>
    </row>
    <row r="3460" spans="1:4" ht="11.25">
      <c r="A3460" s="93"/>
      <c r="B3460" s="93"/>
      <c r="C3460" s="93"/>
      <c r="D3460" s="93"/>
    </row>
    <row r="3461" spans="1:4" ht="11.25">
      <c r="A3461" s="93"/>
      <c r="B3461" s="93"/>
      <c r="C3461" s="93"/>
      <c r="D3461" s="93"/>
    </row>
    <row r="3462" spans="1:4" ht="11.25">
      <c r="A3462" s="93"/>
      <c r="B3462" s="93"/>
      <c r="C3462" s="93"/>
      <c r="D3462" s="93"/>
    </row>
    <row r="3463" spans="1:4" ht="11.25">
      <c r="A3463" s="93"/>
      <c r="B3463" s="93"/>
      <c r="C3463" s="93"/>
      <c r="D3463" s="93"/>
    </row>
    <row r="3464" spans="1:4" ht="11.25">
      <c r="A3464" s="93"/>
      <c r="B3464" s="93"/>
      <c r="C3464" s="93"/>
      <c r="D3464" s="93"/>
    </row>
    <row r="3465" spans="1:4" ht="11.25">
      <c r="A3465" s="93"/>
      <c r="B3465" s="93"/>
      <c r="C3465" s="93"/>
      <c r="D3465" s="93"/>
    </row>
    <row r="3466" spans="1:4" ht="11.25">
      <c r="A3466" s="93"/>
      <c r="B3466" s="93"/>
      <c r="C3466" s="93"/>
      <c r="D3466" s="93"/>
    </row>
    <row r="3467" spans="1:4" ht="11.25">
      <c r="A3467" s="93"/>
      <c r="B3467" s="93"/>
      <c r="C3467" s="93"/>
      <c r="D3467" s="93"/>
    </row>
    <row r="3468" spans="1:4" ht="11.25">
      <c r="A3468" s="93"/>
      <c r="B3468" s="93"/>
      <c r="C3468" s="93"/>
      <c r="D3468" s="93"/>
    </row>
    <row r="3469" spans="1:4" ht="11.25">
      <c r="A3469" s="93"/>
      <c r="B3469" s="93"/>
      <c r="C3469" s="93"/>
      <c r="D3469" s="93"/>
    </row>
    <row r="3470" spans="1:4" ht="11.25">
      <c r="A3470" s="93"/>
      <c r="B3470" s="93"/>
      <c r="C3470" s="93"/>
      <c r="D3470" s="93"/>
    </row>
    <row r="3471" spans="1:4" ht="11.25">
      <c r="A3471" s="93"/>
      <c r="B3471" s="93"/>
      <c r="C3471" s="93"/>
      <c r="D3471" s="93"/>
    </row>
    <row r="3472" spans="1:4" ht="11.25">
      <c r="A3472" s="93"/>
      <c r="B3472" s="93"/>
      <c r="C3472" s="93"/>
      <c r="D3472" s="93"/>
    </row>
    <row r="3473" spans="1:4" ht="11.25">
      <c r="A3473" s="93"/>
      <c r="B3473" s="93"/>
      <c r="C3473" s="93"/>
      <c r="D3473" s="93"/>
    </row>
    <row r="3474" spans="1:4" ht="11.25">
      <c r="A3474" s="93"/>
      <c r="B3474" s="93"/>
      <c r="C3474" s="93"/>
      <c r="D3474" s="93"/>
    </row>
    <row r="3475" spans="1:4" ht="11.25">
      <c r="A3475" s="93"/>
      <c r="B3475" s="93"/>
      <c r="C3475" s="93"/>
      <c r="D3475" s="93"/>
    </row>
    <row r="3476" spans="1:4" ht="11.25">
      <c r="A3476" s="93"/>
      <c r="B3476" s="93"/>
      <c r="C3476" s="93"/>
      <c r="D3476" s="93"/>
    </row>
    <row r="3477" spans="1:4" ht="11.25">
      <c r="A3477" s="93"/>
      <c r="B3477" s="93"/>
      <c r="C3477" s="93"/>
      <c r="D3477" s="93"/>
    </row>
    <row r="3478" spans="1:4" ht="11.25">
      <c r="A3478" s="93"/>
      <c r="B3478" s="93"/>
      <c r="C3478" s="93"/>
      <c r="D3478" s="93"/>
    </row>
    <row r="3479" spans="1:4" ht="11.25">
      <c r="A3479" s="93"/>
      <c r="B3479" s="93"/>
      <c r="C3479" s="93"/>
      <c r="D3479" s="93"/>
    </row>
    <row r="3480" spans="1:4" ht="11.25">
      <c r="A3480" s="93"/>
      <c r="B3480" s="93"/>
      <c r="C3480" s="93"/>
      <c r="D3480" s="93"/>
    </row>
    <row r="3481" spans="1:4" ht="11.25">
      <c r="A3481" s="93"/>
      <c r="B3481" s="93"/>
      <c r="C3481" s="93"/>
      <c r="D3481" s="93"/>
    </row>
    <row r="3482" spans="1:4" ht="11.25">
      <c r="A3482" s="93"/>
      <c r="B3482" s="93"/>
      <c r="C3482" s="93"/>
      <c r="D3482" s="93"/>
    </row>
    <row r="3483" spans="1:4" ht="11.25">
      <c r="A3483" s="93"/>
      <c r="B3483" s="93"/>
      <c r="C3483" s="93"/>
      <c r="D3483" s="93"/>
    </row>
    <row r="3484" spans="1:4" ht="11.25">
      <c r="A3484" s="93"/>
      <c r="B3484" s="93"/>
      <c r="C3484" s="93"/>
      <c r="D3484" s="93"/>
    </row>
    <row r="3485" spans="1:4" ht="11.25">
      <c r="A3485" s="93"/>
      <c r="B3485" s="93"/>
      <c r="C3485" s="93"/>
      <c r="D3485" s="93"/>
    </row>
    <row r="3486" spans="1:4" ht="11.25">
      <c r="A3486" s="93"/>
      <c r="B3486" s="93"/>
      <c r="C3486" s="93"/>
      <c r="D3486" s="93"/>
    </row>
    <row r="3487" spans="1:4" ht="11.25">
      <c r="A3487" s="93"/>
      <c r="B3487" s="93"/>
      <c r="C3487" s="93"/>
      <c r="D3487" s="93"/>
    </row>
    <row r="3488" spans="1:4" ht="11.25">
      <c r="A3488" s="93"/>
      <c r="B3488" s="93"/>
      <c r="C3488" s="93"/>
      <c r="D3488" s="93"/>
    </row>
    <row r="3489" spans="1:4" ht="11.25">
      <c r="A3489" s="93"/>
      <c r="B3489" s="93"/>
      <c r="C3489" s="93"/>
      <c r="D3489" s="93"/>
    </row>
    <row r="3490" spans="1:4" ht="11.25">
      <c r="A3490" s="93"/>
      <c r="B3490" s="93"/>
      <c r="C3490" s="93"/>
      <c r="D3490" s="93"/>
    </row>
    <row r="3491" spans="1:4" ht="11.25">
      <c r="A3491" s="93"/>
      <c r="B3491" s="93"/>
      <c r="C3491" s="93"/>
      <c r="D3491" s="93"/>
    </row>
    <row r="3492" spans="1:4" ht="11.25">
      <c r="A3492" s="93"/>
      <c r="B3492" s="93"/>
      <c r="C3492" s="93"/>
      <c r="D3492" s="93"/>
    </row>
    <row r="3493" spans="1:4" ht="11.25">
      <c r="A3493" s="93"/>
      <c r="B3493" s="93"/>
      <c r="C3493" s="93"/>
      <c r="D3493" s="93"/>
    </row>
    <row r="3494" spans="1:4" ht="11.25">
      <c r="A3494" s="93"/>
      <c r="B3494" s="93"/>
      <c r="C3494" s="93"/>
      <c r="D3494" s="93"/>
    </row>
    <row r="3495" spans="1:4" ht="11.25">
      <c r="A3495" s="93"/>
      <c r="B3495" s="93"/>
      <c r="C3495" s="93"/>
      <c r="D3495" s="93"/>
    </row>
    <row r="3496" spans="1:4" ht="11.25">
      <c r="A3496" s="93"/>
      <c r="B3496" s="93"/>
      <c r="C3496" s="93"/>
      <c r="D3496" s="93"/>
    </row>
    <row r="3497" spans="1:4" ht="11.25">
      <c r="A3497" s="93"/>
      <c r="B3497" s="93"/>
      <c r="C3497" s="93"/>
      <c r="D3497" s="93"/>
    </row>
    <row r="3498" spans="1:4" ht="11.25">
      <c r="A3498" s="93"/>
      <c r="B3498" s="93"/>
      <c r="C3498" s="93"/>
      <c r="D3498" s="93"/>
    </row>
    <row r="3499" spans="1:4" ht="11.25">
      <c r="A3499" s="93"/>
      <c r="B3499" s="93"/>
      <c r="C3499" s="93"/>
      <c r="D3499" s="93"/>
    </row>
    <row r="3500" spans="1:4" ht="11.25">
      <c r="A3500" s="93"/>
      <c r="B3500" s="93"/>
      <c r="C3500" s="93"/>
      <c r="D3500" s="93"/>
    </row>
    <row r="3501" spans="1:4" ht="11.25">
      <c r="A3501" s="93"/>
      <c r="B3501" s="93"/>
      <c r="C3501" s="93"/>
      <c r="D3501" s="93"/>
    </row>
    <row r="3502" spans="1:4" ht="11.25">
      <c r="A3502" s="93"/>
      <c r="B3502" s="93"/>
      <c r="C3502" s="93"/>
      <c r="D3502" s="93"/>
    </row>
    <row r="3503" spans="1:4" ht="11.25">
      <c r="A3503" s="93"/>
      <c r="B3503" s="93"/>
      <c r="C3503" s="93"/>
      <c r="D3503" s="93"/>
    </row>
    <row r="3504" spans="1:4" ht="11.25">
      <c r="A3504" s="93"/>
      <c r="B3504" s="93"/>
      <c r="C3504" s="93"/>
      <c r="D3504" s="93"/>
    </row>
    <row r="3505" spans="1:4" ht="11.25">
      <c r="A3505" s="93"/>
      <c r="B3505" s="93"/>
      <c r="C3505" s="93"/>
      <c r="D3505" s="93"/>
    </row>
    <row r="3506" spans="1:4" ht="11.25">
      <c r="A3506" s="93"/>
      <c r="B3506" s="93"/>
      <c r="C3506" s="93"/>
      <c r="D3506" s="93"/>
    </row>
    <row r="3507" spans="1:4" ht="11.25">
      <c r="A3507" s="93"/>
      <c r="B3507" s="93"/>
      <c r="C3507" s="93"/>
      <c r="D3507" s="93"/>
    </row>
    <row r="3508" spans="1:4" ht="11.25">
      <c r="A3508" s="93"/>
      <c r="B3508" s="93"/>
      <c r="C3508" s="93"/>
      <c r="D3508" s="93"/>
    </row>
    <row r="3509" spans="1:4" ht="11.25">
      <c r="A3509" s="93"/>
      <c r="B3509" s="93"/>
      <c r="C3509" s="93"/>
      <c r="D3509" s="93"/>
    </row>
    <row r="3510" spans="1:4" ht="11.25">
      <c r="A3510" s="93"/>
      <c r="B3510" s="93"/>
      <c r="C3510" s="93"/>
      <c r="D3510" s="93"/>
    </row>
    <row r="3511" spans="1:4" ht="11.25">
      <c r="A3511" s="93"/>
      <c r="B3511" s="93"/>
      <c r="C3511" s="93"/>
      <c r="D3511" s="93"/>
    </row>
    <row r="3512" spans="1:4" ht="11.25">
      <c r="A3512" s="93"/>
      <c r="B3512" s="93"/>
      <c r="C3512" s="93"/>
      <c r="D3512" s="93"/>
    </row>
    <row r="3513" spans="1:4" ht="11.25">
      <c r="A3513" s="93"/>
      <c r="B3513" s="93"/>
      <c r="C3513" s="93"/>
      <c r="D3513" s="93"/>
    </row>
    <row r="3514" spans="1:4" ht="11.25">
      <c r="A3514" s="93"/>
      <c r="B3514" s="93"/>
      <c r="C3514" s="93"/>
      <c r="D3514" s="93"/>
    </row>
    <row r="3515" spans="1:4" ht="11.25">
      <c r="A3515" s="93"/>
      <c r="B3515" s="93"/>
      <c r="C3515" s="93"/>
      <c r="D3515" s="93"/>
    </row>
    <row r="3516" spans="1:4" ht="11.25">
      <c r="A3516" s="93"/>
      <c r="B3516" s="93"/>
      <c r="C3516" s="93"/>
      <c r="D3516" s="93"/>
    </row>
    <row r="3517" spans="1:4" ht="11.25">
      <c r="A3517" s="93"/>
      <c r="B3517" s="93"/>
      <c r="C3517" s="93"/>
      <c r="D3517" s="93"/>
    </row>
    <row r="3518" spans="1:4" ht="11.25">
      <c r="A3518" s="93"/>
      <c r="B3518" s="93"/>
      <c r="C3518" s="93"/>
      <c r="D3518" s="93"/>
    </row>
    <row r="3519" spans="1:4" ht="11.25">
      <c r="A3519" s="93"/>
      <c r="B3519" s="93"/>
      <c r="C3519" s="93"/>
      <c r="D3519" s="93"/>
    </row>
    <row r="3520" spans="1:4" ht="11.25">
      <c r="A3520" s="93"/>
      <c r="B3520" s="93"/>
      <c r="C3520" s="93"/>
      <c r="D3520" s="93"/>
    </row>
    <row r="3521" spans="1:4" ht="11.25">
      <c r="A3521" s="93"/>
      <c r="B3521" s="93"/>
      <c r="C3521" s="93"/>
      <c r="D3521" s="93"/>
    </row>
    <row r="3522" spans="1:4" ht="11.25">
      <c r="A3522" s="93"/>
      <c r="B3522" s="93"/>
      <c r="C3522" s="93"/>
      <c r="D3522" s="93"/>
    </row>
    <row r="3523" spans="1:4" ht="11.25">
      <c r="A3523" s="93"/>
      <c r="B3523" s="93"/>
      <c r="C3523" s="93"/>
      <c r="D3523" s="93"/>
    </row>
    <row r="3524" spans="1:4" ht="11.25">
      <c r="A3524" s="93"/>
      <c r="B3524" s="93"/>
      <c r="C3524" s="93"/>
      <c r="D3524" s="93"/>
    </row>
    <row r="3525" spans="1:4" ht="11.25">
      <c r="A3525" s="93"/>
      <c r="B3525" s="93"/>
      <c r="C3525" s="93"/>
      <c r="D3525" s="93"/>
    </row>
    <row r="3526" spans="1:4" ht="11.25">
      <c r="A3526" s="93"/>
      <c r="B3526" s="93"/>
      <c r="C3526" s="93"/>
      <c r="D3526" s="93"/>
    </row>
    <row r="3527" spans="1:4" ht="11.25">
      <c r="A3527" s="93"/>
      <c r="B3527" s="93"/>
      <c r="C3527" s="93"/>
      <c r="D3527" s="93"/>
    </row>
    <row r="3528" spans="1:4" ht="11.25">
      <c r="A3528" s="93"/>
      <c r="B3528" s="93"/>
      <c r="C3528" s="93"/>
      <c r="D3528" s="93"/>
    </row>
    <row r="3529" spans="1:4" ht="11.25">
      <c r="A3529" s="93"/>
      <c r="B3529" s="93"/>
      <c r="C3529" s="93"/>
      <c r="D3529" s="93"/>
    </row>
    <row r="3530" spans="1:4" ht="11.25">
      <c r="A3530" s="93"/>
      <c r="B3530" s="93"/>
      <c r="C3530" s="93"/>
      <c r="D3530" s="93"/>
    </row>
    <row r="3531" spans="1:4" ht="11.25">
      <c r="A3531" s="93"/>
      <c r="B3531" s="93"/>
      <c r="C3531" s="93"/>
      <c r="D3531" s="93"/>
    </row>
    <row r="3532" spans="1:4" ht="11.25">
      <c r="A3532" s="93"/>
      <c r="B3532" s="93"/>
      <c r="C3532" s="93"/>
      <c r="D3532" s="93"/>
    </row>
    <row r="3533" spans="1:4" ht="11.25">
      <c r="A3533" s="93"/>
      <c r="B3533" s="93"/>
      <c r="C3533" s="93"/>
      <c r="D3533" s="93"/>
    </row>
    <row r="3534" spans="1:4" ht="11.25">
      <c r="A3534" s="93"/>
      <c r="B3534" s="93"/>
      <c r="C3534" s="93"/>
      <c r="D3534" s="93"/>
    </row>
    <row r="3535" spans="1:4" ht="11.25">
      <c r="A3535" s="93"/>
      <c r="B3535" s="93"/>
      <c r="C3535" s="93"/>
      <c r="D3535" s="93"/>
    </row>
    <row r="3536" spans="1:4" ht="11.25">
      <c r="A3536" s="93"/>
      <c r="B3536" s="93"/>
      <c r="C3536" s="93"/>
      <c r="D3536" s="93"/>
    </row>
    <row r="3537" spans="1:4" ht="11.25">
      <c r="A3537" s="93"/>
      <c r="B3537" s="93"/>
      <c r="C3537" s="93"/>
      <c r="D3537" s="93"/>
    </row>
    <row r="3538" spans="1:4" ht="11.25">
      <c r="A3538" s="93"/>
      <c r="B3538" s="93"/>
      <c r="C3538" s="93"/>
      <c r="D3538" s="93"/>
    </row>
    <row r="3539" spans="1:4" ht="11.25">
      <c r="A3539" s="93"/>
      <c r="B3539" s="93"/>
      <c r="C3539" s="93"/>
      <c r="D3539" s="93"/>
    </row>
    <row r="3540" spans="1:4" ht="11.25">
      <c r="A3540" s="93"/>
      <c r="B3540" s="93"/>
      <c r="C3540" s="93"/>
      <c r="D3540" s="93"/>
    </row>
    <row r="3541" spans="1:4" ht="11.25">
      <c r="A3541" s="93"/>
      <c r="B3541" s="93"/>
      <c r="C3541" s="93"/>
      <c r="D3541" s="93"/>
    </row>
    <row r="3542" spans="1:4" ht="11.25">
      <c r="A3542" s="93"/>
      <c r="B3542" s="93"/>
      <c r="C3542" s="93"/>
      <c r="D3542" s="93"/>
    </row>
    <row r="3543" spans="1:4" ht="11.25">
      <c r="A3543" s="93"/>
      <c r="B3543" s="93"/>
      <c r="C3543" s="93"/>
      <c r="D3543" s="93"/>
    </row>
    <row r="3544" spans="1:4" ht="11.25">
      <c r="A3544" s="93"/>
      <c r="B3544" s="93"/>
      <c r="C3544" s="93"/>
      <c r="D3544" s="93"/>
    </row>
    <row r="3545" spans="1:4" ht="11.25">
      <c r="A3545" s="93"/>
      <c r="B3545" s="93"/>
      <c r="C3545" s="93"/>
      <c r="D3545" s="93"/>
    </row>
    <row r="3546" spans="1:4" ht="11.25">
      <c r="A3546" s="93"/>
      <c r="B3546" s="93"/>
      <c r="C3546" s="93"/>
      <c r="D3546" s="93"/>
    </row>
    <row r="3547" spans="1:4" ht="11.25">
      <c r="A3547" s="93"/>
      <c r="B3547" s="93"/>
      <c r="C3547" s="93"/>
      <c r="D3547" s="93"/>
    </row>
    <row r="3548" spans="1:4" ht="11.25">
      <c r="A3548" s="93"/>
      <c r="B3548" s="93"/>
      <c r="C3548" s="93"/>
      <c r="D3548" s="93"/>
    </row>
    <row r="3549" spans="1:4" ht="11.25">
      <c r="A3549" s="93"/>
      <c r="B3549" s="93"/>
      <c r="C3549" s="93"/>
      <c r="D3549" s="93"/>
    </row>
    <row r="3550" spans="1:4" ht="11.25">
      <c r="A3550" s="93"/>
      <c r="B3550" s="93"/>
      <c r="C3550" s="93"/>
      <c r="D3550" s="93"/>
    </row>
    <row r="3551" spans="1:4" ht="11.25">
      <c r="A3551" s="93"/>
      <c r="B3551" s="93"/>
      <c r="C3551" s="93"/>
      <c r="D3551" s="93"/>
    </row>
    <row r="3552" spans="1:4" ht="11.25">
      <c r="A3552" s="93"/>
      <c r="B3552" s="93"/>
      <c r="C3552" s="93"/>
      <c r="D3552" s="93"/>
    </row>
    <row r="3553" spans="1:4" ht="11.25">
      <c r="A3553" s="93"/>
      <c r="B3553" s="93"/>
      <c r="C3553" s="93"/>
      <c r="D3553" s="93"/>
    </row>
    <row r="3554" spans="1:4" ht="11.25">
      <c r="A3554" s="93"/>
      <c r="B3554" s="93"/>
      <c r="C3554" s="93"/>
      <c r="D3554" s="93"/>
    </row>
    <row r="3555" spans="1:4" ht="11.25">
      <c r="A3555" s="93"/>
      <c r="B3555" s="93"/>
      <c r="C3555" s="93"/>
      <c r="D3555" s="93"/>
    </row>
    <row r="3556" spans="1:4" ht="11.25">
      <c r="A3556" s="93"/>
      <c r="B3556" s="93"/>
      <c r="C3556" s="93"/>
      <c r="D3556" s="93"/>
    </row>
    <row r="3557" spans="1:4" ht="11.25">
      <c r="A3557" s="93"/>
      <c r="B3557" s="93"/>
      <c r="C3557" s="93"/>
      <c r="D3557" s="93"/>
    </row>
    <row r="3558" spans="1:4" ht="11.25">
      <c r="A3558" s="93"/>
      <c r="B3558" s="93"/>
      <c r="C3558" s="93"/>
      <c r="D3558" s="93"/>
    </row>
    <row r="3559" spans="1:4" ht="11.25">
      <c r="A3559" s="93"/>
      <c r="B3559" s="93"/>
      <c r="C3559" s="93"/>
      <c r="D3559" s="93"/>
    </row>
    <row r="3560" spans="1:4" ht="11.25">
      <c r="A3560" s="93"/>
      <c r="B3560" s="93"/>
      <c r="C3560" s="93"/>
      <c r="D3560" s="93"/>
    </row>
    <row r="3561" spans="1:4" ht="11.25">
      <c r="A3561" s="93"/>
      <c r="B3561" s="93"/>
      <c r="C3561" s="93"/>
      <c r="D3561" s="93"/>
    </row>
    <row r="3562" spans="1:4" ht="11.25">
      <c r="A3562" s="93"/>
      <c r="B3562" s="93"/>
      <c r="C3562" s="93"/>
      <c r="D3562" s="93"/>
    </row>
    <row r="3563" spans="1:4" ht="11.25">
      <c r="A3563" s="93"/>
      <c r="B3563" s="93"/>
      <c r="C3563" s="93"/>
      <c r="D3563" s="93"/>
    </row>
    <row r="3564" spans="1:4" ht="11.25">
      <c r="A3564" s="93"/>
      <c r="B3564" s="93"/>
      <c r="C3564" s="93"/>
      <c r="D3564" s="93"/>
    </row>
    <row r="3565" spans="1:4" ht="11.25">
      <c r="A3565" s="93"/>
      <c r="B3565" s="93"/>
      <c r="C3565" s="93"/>
      <c r="D3565" s="93"/>
    </row>
    <row r="3566" spans="1:4" ht="11.25">
      <c r="A3566" s="93"/>
      <c r="B3566" s="93"/>
      <c r="C3566" s="93"/>
      <c r="D3566" s="93"/>
    </row>
    <row r="3567" spans="1:4" ht="11.25">
      <c r="A3567" s="93"/>
      <c r="B3567" s="93"/>
      <c r="C3567" s="93"/>
      <c r="D3567" s="93"/>
    </row>
    <row r="3568" spans="1:4" ht="11.25">
      <c r="A3568" s="93"/>
      <c r="B3568" s="93"/>
      <c r="C3568" s="93"/>
      <c r="D3568" s="93"/>
    </row>
    <row r="3569" spans="1:4" ht="11.25">
      <c r="A3569" s="93"/>
      <c r="B3569" s="93"/>
      <c r="C3569" s="93"/>
      <c r="D3569" s="93"/>
    </row>
    <row r="3570" spans="1:4" ht="11.25">
      <c r="A3570" s="93"/>
      <c r="B3570" s="93"/>
      <c r="C3570" s="93"/>
      <c r="D3570" s="93"/>
    </row>
    <row r="3571" spans="1:4" ht="11.25">
      <c r="A3571" s="93"/>
      <c r="B3571" s="93"/>
      <c r="C3571" s="93"/>
      <c r="D3571" s="93"/>
    </row>
    <row r="3572" spans="1:4" ht="11.25">
      <c r="A3572" s="93"/>
      <c r="B3572" s="93"/>
      <c r="C3572" s="93"/>
      <c r="D3572" s="93"/>
    </row>
    <row r="3573" spans="1:4" ht="11.25">
      <c r="A3573" s="93"/>
      <c r="B3573" s="93"/>
      <c r="C3573" s="93"/>
      <c r="D3573" s="93"/>
    </row>
    <row r="3574" spans="1:4" ht="11.25">
      <c r="A3574" s="93"/>
      <c r="B3574" s="93"/>
      <c r="C3574" s="93"/>
      <c r="D3574" s="93"/>
    </row>
    <row r="3575" spans="1:4" ht="11.25">
      <c r="A3575" s="93"/>
      <c r="B3575" s="93"/>
      <c r="C3575" s="93"/>
      <c r="D3575" s="93"/>
    </row>
    <row r="3576" spans="1:4" ht="11.25">
      <c r="A3576" s="93"/>
      <c r="B3576" s="93"/>
      <c r="C3576" s="93"/>
      <c r="D3576" s="93"/>
    </row>
    <row r="3577" spans="1:4" ht="11.25">
      <c r="A3577" s="93"/>
      <c r="B3577" s="93"/>
      <c r="C3577" s="93"/>
      <c r="D3577" s="93"/>
    </row>
    <row r="3578" spans="1:4" ht="11.25">
      <c r="A3578" s="93"/>
      <c r="B3578" s="93"/>
      <c r="C3578" s="93"/>
      <c r="D3578" s="93"/>
    </row>
    <row r="3579" spans="1:4" ht="11.25">
      <c r="A3579" s="93"/>
      <c r="B3579" s="93"/>
      <c r="C3579" s="93"/>
      <c r="D3579" s="93"/>
    </row>
    <row r="3580" spans="1:4" ht="11.25">
      <c r="A3580" s="93"/>
      <c r="B3580" s="93"/>
      <c r="C3580" s="93"/>
      <c r="D3580" s="93"/>
    </row>
    <row r="3581" spans="1:4" ht="11.25">
      <c r="A3581" s="93"/>
      <c r="B3581" s="93"/>
      <c r="C3581" s="93"/>
      <c r="D3581" s="93"/>
    </row>
    <row r="3582" spans="1:4" ht="11.25">
      <c r="A3582" s="93"/>
      <c r="B3582" s="93"/>
      <c r="C3582" s="93"/>
      <c r="D3582" s="93"/>
    </row>
    <row r="3583" spans="1:4" ht="11.25">
      <c r="A3583" s="93"/>
      <c r="B3583" s="93"/>
      <c r="C3583" s="93"/>
      <c r="D3583" s="93"/>
    </row>
    <row r="3584" spans="1:4" ht="11.25">
      <c r="A3584" s="93"/>
      <c r="B3584" s="93"/>
      <c r="C3584" s="93"/>
      <c r="D3584" s="93"/>
    </row>
    <row r="3585" spans="1:4" ht="11.25">
      <c r="A3585" s="93"/>
      <c r="B3585" s="93"/>
      <c r="C3585" s="93"/>
      <c r="D3585" s="93"/>
    </row>
    <row r="3586" spans="1:4" ht="11.25">
      <c r="A3586" s="93"/>
      <c r="B3586" s="93"/>
      <c r="C3586" s="93"/>
      <c r="D3586" s="93"/>
    </row>
    <row r="3587" spans="1:4" ht="11.25">
      <c r="A3587" s="93"/>
      <c r="B3587" s="93"/>
      <c r="C3587" s="93"/>
      <c r="D3587" s="93"/>
    </row>
    <row r="3588" spans="1:4" ht="11.25">
      <c r="A3588" s="93"/>
      <c r="B3588" s="93"/>
      <c r="C3588" s="93"/>
      <c r="D3588" s="93"/>
    </row>
    <row r="3589" spans="1:4" ht="11.25">
      <c r="A3589" s="93"/>
      <c r="B3589" s="93"/>
      <c r="C3589" s="93"/>
      <c r="D3589" s="93"/>
    </row>
    <row r="3590" spans="1:4" ht="11.25">
      <c r="A3590" s="93"/>
      <c r="B3590" s="93"/>
      <c r="C3590" s="93"/>
      <c r="D3590" s="93"/>
    </row>
    <row r="3591" spans="1:4" ht="11.25">
      <c r="A3591" s="93"/>
      <c r="B3591" s="93"/>
      <c r="C3591" s="93"/>
      <c r="D3591" s="93"/>
    </row>
    <row r="3592" spans="1:4" ht="11.25">
      <c r="A3592" s="93"/>
      <c r="B3592" s="93"/>
      <c r="C3592" s="93"/>
      <c r="D3592" s="93"/>
    </row>
    <row r="3593" spans="1:4" ht="11.25">
      <c r="A3593" s="93"/>
      <c r="B3593" s="93"/>
      <c r="C3593" s="93"/>
      <c r="D3593" s="93"/>
    </row>
    <row r="3594" spans="1:4" ht="11.25">
      <c r="A3594" s="93"/>
      <c r="B3594" s="93"/>
      <c r="C3594" s="93"/>
      <c r="D3594" s="93"/>
    </row>
    <row r="3595" spans="1:4" ht="11.25">
      <c r="A3595" s="93"/>
      <c r="B3595" s="93"/>
      <c r="C3595" s="93"/>
      <c r="D3595" s="93"/>
    </row>
    <row r="3596" spans="1:4" ht="11.25">
      <c r="A3596" s="93"/>
      <c r="B3596" s="93"/>
      <c r="C3596" s="93"/>
      <c r="D3596" s="93"/>
    </row>
    <row r="3597" spans="1:4" ht="11.25">
      <c r="A3597" s="93"/>
      <c r="B3597" s="93"/>
      <c r="C3597" s="93"/>
      <c r="D3597" s="93"/>
    </row>
    <row r="3598" spans="1:4" ht="11.25">
      <c r="A3598" s="93"/>
      <c r="B3598" s="93"/>
      <c r="C3598" s="93"/>
      <c r="D3598" s="93"/>
    </row>
    <row r="3599" spans="1:4" ht="11.25">
      <c r="A3599" s="93"/>
      <c r="B3599" s="93"/>
      <c r="C3599" s="93"/>
      <c r="D3599" s="93"/>
    </row>
    <row r="3600" spans="1:4" ht="11.25">
      <c r="A3600" s="93"/>
      <c r="B3600" s="93"/>
      <c r="C3600" s="93"/>
      <c r="D3600" s="93"/>
    </row>
    <row r="3601" spans="1:4" ht="11.25">
      <c r="A3601" s="93"/>
      <c r="B3601" s="93"/>
      <c r="C3601" s="93"/>
      <c r="D3601" s="93"/>
    </row>
    <row r="3602" spans="1:4" ht="11.25">
      <c r="A3602" s="93"/>
      <c r="B3602" s="93"/>
      <c r="C3602" s="93"/>
      <c r="D3602" s="93"/>
    </row>
    <row r="3603" spans="1:4" ht="11.25">
      <c r="A3603" s="93"/>
      <c r="B3603" s="93"/>
      <c r="C3603" s="93"/>
      <c r="D3603" s="93"/>
    </row>
    <row r="3604" spans="1:4" ht="11.25">
      <c r="A3604" s="93"/>
      <c r="B3604" s="93"/>
      <c r="C3604" s="93"/>
      <c r="D3604" s="93"/>
    </row>
    <row r="3605" spans="1:4" ht="11.25">
      <c r="A3605" s="93"/>
      <c r="B3605" s="93"/>
      <c r="C3605" s="93"/>
      <c r="D3605" s="93"/>
    </row>
    <row r="3606" spans="1:4" ht="11.25">
      <c r="A3606" s="93"/>
      <c r="B3606" s="93"/>
      <c r="C3606" s="93"/>
      <c r="D3606" s="93"/>
    </row>
    <row r="3607" spans="1:4" ht="11.25">
      <c r="A3607" s="93"/>
      <c r="B3607" s="93"/>
      <c r="C3607" s="93"/>
      <c r="D3607" s="93"/>
    </row>
    <row r="3608" spans="1:4" ht="11.25">
      <c r="A3608" s="93"/>
      <c r="B3608" s="93"/>
      <c r="C3608" s="93"/>
      <c r="D3608" s="93"/>
    </row>
    <row r="3609" spans="1:4" ht="11.25">
      <c r="A3609" s="93"/>
      <c r="B3609" s="93"/>
      <c r="C3609" s="93"/>
      <c r="D3609" s="93"/>
    </row>
    <row r="3610" spans="1:4" ht="11.25">
      <c r="A3610" s="93"/>
      <c r="B3610" s="93"/>
      <c r="C3610" s="93"/>
      <c r="D3610" s="93"/>
    </row>
    <row r="3611" spans="1:4" ht="11.25">
      <c r="A3611" s="93"/>
      <c r="B3611" s="93"/>
      <c r="C3611" s="93"/>
      <c r="D3611" s="93"/>
    </row>
    <row r="3612" spans="1:4" ht="11.25">
      <c r="A3612" s="93"/>
      <c r="B3612" s="93"/>
      <c r="C3612" s="93"/>
      <c r="D3612" s="93"/>
    </row>
    <row r="3613" spans="1:4" ht="11.25">
      <c r="A3613" s="93"/>
      <c r="B3613" s="93"/>
      <c r="C3613" s="93"/>
      <c r="D3613" s="93"/>
    </row>
    <row r="3614" spans="1:4" ht="11.25">
      <c r="A3614" s="93"/>
      <c r="B3614" s="93"/>
      <c r="C3614" s="93"/>
      <c r="D3614" s="93"/>
    </row>
    <row r="3615" spans="1:4" ht="11.25">
      <c r="A3615" s="93"/>
      <c r="B3615" s="93"/>
      <c r="C3615" s="93"/>
      <c r="D3615" s="93"/>
    </row>
    <row r="3616" spans="1:4" ht="11.25">
      <c r="A3616" s="93"/>
      <c r="B3616" s="93"/>
      <c r="C3616" s="93"/>
      <c r="D3616" s="93"/>
    </row>
    <row r="3617" spans="1:4" ht="11.25">
      <c r="A3617" s="93"/>
      <c r="B3617" s="93"/>
      <c r="C3617" s="93"/>
      <c r="D3617" s="93"/>
    </row>
    <row r="3618" spans="1:4" ht="11.25">
      <c r="A3618" s="93"/>
      <c r="B3618" s="93"/>
      <c r="C3618" s="93"/>
      <c r="D3618" s="93"/>
    </row>
    <row r="3619" spans="1:4" ht="11.25">
      <c r="A3619" s="93"/>
      <c r="B3619" s="93"/>
      <c r="C3619" s="93"/>
      <c r="D3619" s="93"/>
    </row>
    <row r="3620" spans="1:4" ht="11.25">
      <c r="A3620" s="93"/>
      <c r="B3620" s="93"/>
      <c r="C3620" s="93"/>
      <c r="D3620" s="93"/>
    </row>
    <row r="3621" spans="1:4" ht="11.25">
      <c r="A3621" s="93"/>
      <c r="B3621" s="93"/>
      <c r="C3621" s="93"/>
      <c r="D3621" s="93"/>
    </row>
    <row r="3622" spans="1:4" ht="11.25">
      <c r="A3622" s="93"/>
      <c r="B3622" s="93"/>
      <c r="C3622" s="93"/>
      <c r="D3622" s="93"/>
    </row>
    <row r="3623" spans="1:4" ht="11.25">
      <c r="A3623" s="93"/>
      <c r="B3623" s="93"/>
      <c r="C3623" s="93"/>
      <c r="D3623" s="93"/>
    </row>
    <row r="3624" spans="1:4" ht="11.25">
      <c r="A3624" s="93"/>
      <c r="B3624" s="93"/>
      <c r="C3624" s="93"/>
      <c r="D3624" s="93"/>
    </row>
    <row r="3625" spans="1:4" ht="11.25">
      <c r="A3625" s="93"/>
      <c r="B3625" s="93"/>
      <c r="C3625" s="93"/>
      <c r="D3625" s="93"/>
    </row>
    <row r="3626" spans="1:4" ht="11.25">
      <c r="A3626" s="93"/>
      <c r="B3626" s="93"/>
      <c r="C3626" s="93"/>
      <c r="D3626" s="93"/>
    </row>
    <row r="3627" spans="1:4" ht="11.25">
      <c r="A3627" s="93"/>
      <c r="B3627" s="93"/>
      <c r="C3627" s="93"/>
      <c r="D3627" s="93"/>
    </row>
    <row r="3628" spans="1:4" ht="11.25">
      <c r="A3628" s="93"/>
      <c r="B3628" s="93"/>
      <c r="C3628" s="93"/>
      <c r="D3628" s="93"/>
    </row>
    <row r="3629" spans="1:4" ht="11.25">
      <c r="A3629" s="93"/>
      <c r="B3629" s="93"/>
      <c r="C3629" s="93"/>
      <c r="D3629" s="93"/>
    </row>
    <row r="3630" spans="1:4" ht="11.25">
      <c r="A3630" s="93"/>
      <c r="B3630" s="93"/>
      <c r="C3630" s="93"/>
      <c r="D3630" s="93"/>
    </row>
    <row r="3631" spans="1:4" ht="11.25">
      <c r="A3631" s="93"/>
      <c r="B3631" s="93"/>
      <c r="C3631" s="93"/>
      <c r="D3631" s="93"/>
    </row>
    <row r="3632" spans="1:4" ht="11.25">
      <c r="A3632" s="93"/>
      <c r="B3632" s="93"/>
      <c r="C3632" s="93"/>
      <c r="D3632" s="93"/>
    </row>
    <row r="3633" spans="1:4" ht="11.25">
      <c r="A3633" s="93"/>
      <c r="B3633" s="93"/>
      <c r="C3633" s="93"/>
      <c r="D3633" s="93"/>
    </row>
    <row r="3634" spans="1:4" ht="11.25">
      <c r="A3634" s="93"/>
      <c r="B3634" s="93"/>
      <c r="C3634" s="93"/>
      <c r="D3634" s="93"/>
    </row>
    <row r="3635" spans="1:4" ht="11.25">
      <c r="A3635" s="93"/>
      <c r="B3635" s="93"/>
      <c r="C3635" s="93"/>
      <c r="D3635" s="93"/>
    </row>
    <row r="3636" spans="1:4" ht="11.25">
      <c r="A3636" s="93"/>
      <c r="B3636" s="93"/>
      <c r="C3636" s="93"/>
      <c r="D3636" s="93"/>
    </row>
    <row r="3637" spans="1:4" ht="11.25">
      <c r="A3637" s="93"/>
      <c r="B3637" s="93"/>
      <c r="C3637" s="93"/>
      <c r="D3637" s="93"/>
    </row>
    <row r="3638" spans="1:4" ht="11.25">
      <c r="A3638" s="93"/>
      <c r="B3638" s="93"/>
      <c r="C3638" s="93"/>
      <c r="D3638" s="93"/>
    </row>
    <row r="3639" spans="1:4" ht="11.25">
      <c r="A3639" s="93"/>
      <c r="B3639" s="93"/>
      <c r="C3639" s="93"/>
      <c r="D3639" s="93"/>
    </row>
    <row r="3640" spans="1:4" ht="11.25">
      <c r="A3640" s="93"/>
      <c r="B3640" s="93"/>
      <c r="C3640" s="93"/>
      <c r="D3640" s="93"/>
    </row>
    <row r="3641" spans="1:4" ht="11.25">
      <c r="A3641" s="93"/>
      <c r="B3641" s="93"/>
      <c r="C3641" s="93"/>
      <c r="D3641" s="93"/>
    </row>
    <row r="3642" spans="1:4" ht="11.25">
      <c r="A3642" s="93"/>
      <c r="B3642" s="93"/>
      <c r="C3642" s="93"/>
      <c r="D3642" s="93"/>
    </row>
    <row r="3643" spans="1:4" ht="11.25">
      <c r="A3643" s="93"/>
      <c r="B3643" s="93"/>
      <c r="C3643" s="93"/>
      <c r="D3643" s="93"/>
    </row>
    <row r="3644" spans="1:4" ht="11.25">
      <c r="A3644" s="93"/>
      <c r="B3644" s="93"/>
      <c r="C3644" s="93"/>
      <c r="D3644" s="93"/>
    </row>
    <row r="3645" spans="1:4" ht="11.25">
      <c r="A3645" s="93"/>
      <c r="B3645" s="93"/>
      <c r="C3645" s="93"/>
      <c r="D3645" s="93"/>
    </row>
    <row r="3646" spans="1:4" ht="11.25">
      <c r="A3646" s="93"/>
      <c r="B3646" s="93"/>
      <c r="C3646" s="93"/>
      <c r="D3646" s="93"/>
    </row>
    <row r="3647" spans="1:4" ht="11.25">
      <c r="A3647" s="93"/>
      <c r="B3647" s="93"/>
      <c r="C3647" s="93"/>
      <c r="D3647" s="93"/>
    </row>
    <row r="3648" spans="1:4" ht="11.25">
      <c r="A3648" s="93"/>
      <c r="B3648" s="93"/>
      <c r="C3648" s="93"/>
      <c r="D3648" s="93"/>
    </row>
    <row r="3649" spans="1:4" ht="11.25">
      <c r="A3649" s="93"/>
      <c r="B3649" s="93"/>
      <c r="C3649" s="93"/>
      <c r="D3649" s="93"/>
    </row>
    <row r="3650" spans="1:4" ht="11.25">
      <c r="A3650" s="93"/>
      <c r="B3650" s="93"/>
      <c r="C3650" s="93"/>
      <c r="D3650" s="93"/>
    </row>
    <row r="3651" spans="1:4" ht="11.25">
      <c r="A3651" s="93"/>
      <c r="B3651" s="93"/>
      <c r="C3651" s="93"/>
      <c r="D3651" s="93"/>
    </row>
    <row r="3652" spans="1:4" ht="11.25">
      <c r="A3652" s="93"/>
      <c r="B3652" s="93"/>
      <c r="C3652" s="93"/>
      <c r="D3652" s="93"/>
    </row>
    <row r="3653" spans="1:4" ht="11.25">
      <c r="A3653" s="93"/>
      <c r="B3653" s="93"/>
      <c r="C3653" s="93"/>
      <c r="D3653" s="93"/>
    </row>
    <row r="3654" spans="1:4" ht="11.25">
      <c r="A3654" s="93"/>
      <c r="B3654" s="93"/>
      <c r="C3654" s="93"/>
      <c r="D3654" s="93"/>
    </row>
    <row r="3655" spans="1:4" ht="11.25">
      <c r="A3655" s="93"/>
      <c r="B3655" s="93"/>
      <c r="C3655" s="93"/>
      <c r="D3655" s="93"/>
    </row>
    <row r="3656" spans="1:4" ht="11.25">
      <c r="A3656" s="93"/>
      <c r="B3656" s="93"/>
      <c r="C3656" s="93"/>
      <c r="D3656" s="93"/>
    </row>
    <row r="3657" spans="1:4" ht="11.25">
      <c r="A3657" s="93"/>
      <c r="B3657" s="93"/>
      <c r="C3657" s="93"/>
      <c r="D3657" s="93"/>
    </row>
    <row r="3658" spans="1:4" ht="11.25">
      <c r="A3658" s="93"/>
      <c r="B3658" s="93"/>
      <c r="C3658" s="93"/>
      <c r="D3658" s="93"/>
    </row>
    <row r="3659" spans="1:4" ht="11.25">
      <c r="A3659" s="93"/>
      <c r="B3659" s="93"/>
      <c r="C3659" s="93"/>
      <c r="D3659" s="93"/>
    </row>
    <row r="3660" spans="1:4" ht="11.25">
      <c r="A3660" s="93"/>
      <c r="B3660" s="93"/>
      <c r="C3660" s="93"/>
      <c r="D3660" s="93"/>
    </row>
    <row r="3661" spans="1:4" ht="11.25">
      <c r="A3661" s="93"/>
      <c r="B3661" s="93"/>
      <c r="C3661" s="93"/>
      <c r="D3661" s="93"/>
    </row>
    <row r="3662" spans="1:4" ht="11.25">
      <c r="A3662" s="93"/>
      <c r="B3662" s="93"/>
      <c r="C3662" s="93"/>
      <c r="D3662" s="93"/>
    </row>
    <row r="3663" spans="1:4" ht="11.25">
      <c r="A3663" s="93"/>
      <c r="B3663" s="93"/>
      <c r="C3663" s="93"/>
      <c r="D3663" s="93"/>
    </row>
    <row r="3664" spans="1:4" ht="11.25">
      <c r="A3664" s="93"/>
      <c r="B3664" s="93"/>
      <c r="C3664" s="93"/>
      <c r="D3664" s="93"/>
    </row>
    <row r="3665" spans="1:4" ht="11.25">
      <c r="A3665" s="93"/>
      <c r="B3665" s="93"/>
      <c r="C3665" s="93"/>
      <c r="D3665" s="93"/>
    </row>
    <row r="3666" spans="1:4" ht="11.25">
      <c r="A3666" s="93"/>
      <c r="B3666" s="93"/>
      <c r="C3666" s="93"/>
      <c r="D3666" s="93"/>
    </row>
    <row r="3667" spans="1:4" ht="11.25">
      <c r="A3667" s="93"/>
      <c r="B3667" s="93"/>
      <c r="C3667" s="93"/>
      <c r="D3667" s="93"/>
    </row>
    <row r="3668" spans="1:4" ht="11.25">
      <c r="A3668" s="93"/>
      <c r="B3668" s="93"/>
      <c r="C3668" s="93"/>
      <c r="D3668" s="93"/>
    </row>
    <row r="3669" spans="1:4" ht="11.25">
      <c r="A3669" s="93"/>
      <c r="B3669" s="93"/>
      <c r="C3669" s="93"/>
      <c r="D3669" s="93"/>
    </row>
    <row r="3670" spans="1:4" ht="11.25">
      <c r="A3670" s="93"/>
      <c r="B3670" s="93"/>
      <c r="C3670" s="93"/>
      <c r="D3670" s="93"/>
    </row>
    <row r="3671" spans="1:4" ht="11.25">
      <c r="A3671" s="93"/>
      <c r="B3671" s="93"/>
      <c r="C3671" s="93"/>
      <c r="D3671" s="93"/>
    </row>
    <row r="3672" spans="1:4" ht="11.25">
      <c r="A3672" s="93"/>
      <c r="B3672" s="93"/>
      <c r="C3672" s="93"/>
      <c r="D3672" s="93"/>
    </row>
    <row r="3673" spans="1:4" ht="11.25">
      <c r="A3673" s="93"/>
      <c r="B3673" s="93"/>
      <c r="C3673" s="93"/>
      <c r="D3673" s="93"/>
    </row>
    <row r="3674" spans="1:4" ht="11.25">
      <c r="A3674" s="93"/>
      <c r="B3674" s="93"/>
      <c r="C3674" s="93"/>
      <c r="D3674" s="93"/>
    </row>
    <row r="3675" spans="1:4" ht="11.25">
      <c r="A3675" s="93"/>
      <c r="B3675" s="93"/>
      <c r="C3675" s="93"/>
      <c r="D3675" s="93"/>
    </row>
    <row r="3676" spans="1:4" ht="11.25">
      <c r="A3676" s="93"/>
      <c r="B3676" s="93"/>
      <c r="C3676" s="93"/>
      <c r="D3676" s="93"/>
    </row>
    <row r="3677" spans="1:4" ht="11.25">
      <c r="A3677" s="93"/>
      <c r="B3677" s="93"/>
      <c r="C3677" s="93"/>
      <c r="D3677" s="93"/>
    </row>
    <row r="3678" spans="1:4" ht="11.25">
      <c r="A3678" s="93"/>
      <c r="B3678" s="93"/>
      <c r="C3678" s="93"/>
      <c r="D3678" s="93"/>
    </row>
    <row r="3679" spans="1:4" ht="11.25">
      <c r="A3679" s="93"/>
      <c r="B3679" s="93"/>
      <c r="C3679" s="93"/>
      <c r="D3679" s="93"/>
    </row>
    <row r="3680" spans="1:4" ht="11.25">
      <c r="A3680" s="93"/>
      <c r="B3680" s="93"/>
      <c r="C3680" s="93"/>
      <c r="D3680" s="93"/>
    </row>
    <row r="3681" spans="1:4" ht="11.25">
      <c r="A3681" s="93"/>
      <c r="B3681" s="93"/>
      <c r="C3681" s="93"/>
      <c r="D3681" s="93"/>
    </row>
    <row r="3682" spans="1:4" ht="11.25">
      <c r="A3682" s="93"/>
      <c r="B3682" s="93"/>
      <c r="C3682" s="93"/>
      <c r="D3682" s="93"/>
    </row>
    <row r="3683" spans="1:4" ht="11.25">
      <c r="A3683" s="93"/>
      <c r="B3683" s="93"/>
      <c r="C3683" s="93"/>
      <c r="D3683" s="93"/>
    </row>
    <row r="3684" spans="1:4" ht="11.25">
      <c r="A3684" s="93"/>
      <c r="B3684" s="93"/>
      <c r="C3684" s="93"/>
      <c r="D3684" s="93"/>
    </row>
    <row r="3685" spans="1:4" ht="11.25">
      <c r="A3685" s="93"/>
      <c r="B3685" s="93"/>
      <c r="C3685" s="93"/>
      <c r="D3685" s="93"/>
    </row>
    <row r="3686" spans="1:4" ht="11.25">
      <c r="A3686" s="93"/>
      <c r="B3686" s="93"/>
      <c r="C3686" s="93"/>
      <c r="D3686" s="93"/>
    </row>
    <row r="3687" spans="1:4" ht="11.25">
      <c r="A3687" s="93"/>
      <c r="B3687" s="93"/>
      <c r="C3687" s="93"/>
      <c r="D3687" s="93"/>
    </row>
    <row r="3688" spans="1:4" ht="11.25">
      <c r="A3688" s="93"/>
      <c r="B3688" s="93"/>
      <c r="C3688" s="93"/>
      <c r="D3688" s="93"/>
    </row>
    <row r="3689" spans="1:4" ht="11.25">
      <c r="A3689" s="93"/>
      <c r="B3689" s="93"/>
      <c r="C3689" s="93"/>
      <c r="D3689" s="93"/>
    </row>
    <row r="3690" spans="1:4" ht="11.25">
      <c r="A3690" s="93"/>
      <c r="B3690" s="93"/>
      <c r="C3690" s="93"/>
      <c r="D3690" s="93"/>
    </row>
    <row r="3691" spans="1:4" ht="11.25">
      <c r="A3691" s="93"/>
      <c r="B3691" s="93"/>
      <c r="C3691" s="93"/>
      <c r="D3691" s="93"/>
    </row>
    <row r="3692" spans="1:4" ht="11.25">
      <c r="A3692" s="93"/>
      <c r="B3692" s="93"/>
      <c r="C3692" s="93"/>
      <c r="D3692" s="93"/>
    </row>
    <row r="3693" spans="1:4" ht="11.25">
      <c r="A3693" s="93"/>
      <c r="B3693" s="93"/>
      <c r="C3693" s="93"/>
      <c r="D3693" s="93"/>
    </row>
    <row r="3694" spans="1:4" ht="11.25">
      <c r="A3694" s="93"/>
      <c r="B3694" s="93"/>
      <c r="C3694" s="93"/>
      <c r="D3694" s="93"/>
    </row>
    <row r="3695" spans="1:4" ht="11.25">
      <c r="A3695" s="93"/>
      <c r="B3695" s="93"/>
      <c r="C3695" s="93"/>
      <c r="D3695" s="93"/>
    </row>
    <row r="3696" spans="1:4" ht="11.25">
      <c r="A3696" s="93"/>
      <c r="B3696" s="93"/>
      <c r="C3696" s="93"/>
      <c r="D3696" s="93"/>
    </row>
    <row r="3697" spans="1:4" ht="11.25">
      <c r="A3697" s="93"/>
      <c r="B3697" s="93"/>
      <c r="C3697" s="93"/>
      <c r="D3697" s="93"/>
    </row>
    <row r="3698" spans="1:4" ht="11.25">
      <c r="A3698" s="93"/>
      <c r="B3698" s="93"/>
      <c r="C3698" s="93"/>
      <c r="D3698" s="93"/>
    </row>
    <row r="3699" spans="1:4" ht="11.25">
      <c r="A3699" s="93"/>
      <c r="B3699" s="93"/>
      <c r="C3699" s="93"/>
      <c r="D3699" s="9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 Natural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Tobin</dc:creator>
  <cp:keywords/>
  <dc:description/>
  <cp:lastModifiedBy>jocarlson</cp:lastModifiedBy>
  <cp:lastPrinted>2008-03-20T00:31:03Z</cp:lastPrinted>
  <dcterms:created xsi:type="dcterms:W3CDTF">2007-12-19T23:33:04Z</dcterms:created>
  <dcterms:modified xsi:type="dcterms:W3CDTF">2008-05-12T17:16:52Z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080546</vt:lpwstr>
  </property>
  <property fmtid="{D5CDD505-2E9C-101B-9397-08002B2CF9AE}" pid="6" name="IsConfidenti">
    <vt:lpwstr>0</vt:lpwstr>
  </property>
  <property fmtid="{D5CDD505-2E9C-101B-9397-08002B2CF9AE}" pid="7" name="Dat">
    <vt:lpwstr>2008-05-12T00:00:00Z</vt:lpwstr>
  </property>
  <property fmtid="{D5CDD505-2E9C-101B-9397-08002B2CF9AE}" pid="8" name="CaseTy">
    <vt:lpwstr>Tariff Revision</vt:lpwstr>
  </property>
  <property fmtid="{D5CDD505-2E9C-101B-9397-08002B2CF9AE}" pid="9" name="OpenedDa">
    <vt:lpwstr>2008-03-28T00:00:00Z</vt:lpwstr>
  </property>
  <property fmtid="{D5CDD505-2E9C-101B-9397-08002B2CF9AE}" pid="10" name="Pref">
    <vt:lpwstr>UG</vt:lpwstr>
  </property>
  <property fmtid="{D5CDD505-2E9C-101B-9397-08002B2CF9AE}" pid="11" name="CaseCompanyNam">
    <vt:lpwstr>Northwest Natural Gas Company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