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4505" yWindow="-15" windowWidth="4695" windowHeight="6315" tabRatio="907" firstSheet="1" activeTab="1"/>
  </bookViews>
  <sheets>
    <sheet name="_com.sap.ip.bi.xl.hiddensheet" sheetId="74" state="veryHidden" r:id="rId1"/>
    <sheet name=" Elec" sheetId="28" r:id="rId2"/>
    <sheet name=" Gas" sheetId="15" r:id="rId3"/>
    <sheet name="Main wp" sheetId="70" r:id="rId4"/>
    <sheet name="CE Allocation" sheetId="68" r:id="rId5"/>
    <sheet name="Director's Fees" sheetId="26" r:id="rId6"/>
    <sheet name="Support==&gt;" sheetId="71" r:id="rId7"/>
    <sheet name="9250635" sheetId="87" r:id="rId8"/>
    <sheet name="18600104" sheetId="88" r:id="rId9"/>
  </sheets>
  <externalReferences>
    <externalReference r:id="rId10"/>
    <externalReference r:id="rId11"/>
    <externalReference r:id="rId12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>255</definedName>
    <definedName name="_Order2">255</definedName>
    <definedName name="_Sort" hidden="1">#REF!</definedName>
    <definedName name="a" hidden="1">{#N/A,#N/A,FALSE,"Coversheet";#N/A,#N/A,FALSE,"QA"}</definedName>
    <definedName name="AS2DocOpenMode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'Main wp'!$A$1:$P$37</definedName>
    <definedName name="SAPBEXhrIndnt">"Wide"</definedName>
    <definedName name="SAPCrosstab1">'[3]Labor 12.2024'!$A$1:$G$247</definedName>
    <definedName name="SAPCrosstab2">'[3]Labor 12.2024'!$J$1:$M$73</definedName>
    <definedName name="SAPsysID">"708C5W7SBKP804JT78WJ0JNKI"</definedName>
    <definedName name="SAPwbID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z.Version.Number">"1.00"</definedName>
    <definedName name="z.Version.Sub">"d"</definedName>
  </definedNames>
  <calcPr calcId="162913" concurrentManualCount="12"/>
</workbook>
</file>

<file path=xl/calcChain.xml><?xml version="1.0" encoding="utf-8"?>
<calcChain xmlns="http://schemas.openxmlformats.org/spreadsheetml/2006/main">
  <c r="C5" i="70" l="1"/>
  <c r="K18" i="70"/>
  <c r="F6" i="68"/>
  <c r="Q13" i="70" l="1"/>
  <c r="N6" i="70"/>
  <c r="N5" i="70"/>
  <c r="M2" i="70" l="1"/>
  <c r="A6" i="70"/>
  <c r="E7" i="68"/>
  <c r="B36" i="70" s="1"/>
  <c r="D36" i="70" s="1"/>
  <c r="D6" i="68"/>
  <c r="A5" i="70"/>
  <c r="M13" i="70"/>
  <c r="L13" i="70"/>
  <c r="K13" i="70"/>
  <c r="J13" i="70"/>
  <c r="I13" i="70"/>
  <c r="H13" i="70"/>
  <c r="G13" i="70"/>
  <c r="F13" i="70"/>
  <c r="E13" i="70"/>
  <c r="D13" i="70"/>
  <c r="C13" i="70"/>
  <c r="B13" i="70"/>
  <c r="K18" i="26"/>
  <c r="I18" i="26"/>
  <c r="G18" i="26"/>
  <c r="E18" i="26"/>
  <c r="M16" i="26"/>
  <c r="M14" i="26"/>
  <c r="M12" i="26"/>
  <c r="M10" i="26"/>
  <c r="M8" i="26"/>
  <c r="M18" i="26"/>
  <c r="O10" i="26"/>
  <c r="O12" i="26"/>
  <c r="O14" i="26"/>
  <c r="O16" i="26"/>
  <c r="O8" i="26"/>
  <c r="O18" i="26"/>
  <c r="E14" i="88"/>
  <c r="E41" i="87"/>
  <c r="C36" i="70"/>
  <c r="C35" i="70"/>
  <c r="B14" i="70" a="1"/>
  <c r="B14" i="70"/>
  <c r="M15" i="70"/>
  <c r="A5" i="15"/>
  <c r="A6" i="15"/>
  <c r="A7" i="15"/>
  <c r="A13" i="15"/>
  <c r="A14" i="15"/>
  <c r="A15" i="15"/>
  <c r="A16" i="15"/>
  <c r="A17" i="15"/>
  <c r="A18" i="15"/>
  <c r="A19" i="15"/>
  <c r="A20" i="15"/>
  <c r="A13" i="28"/>
  <c r="A14" i="28"/>
  <c r="A15" i="28"/>
  <c r="A16" i="28"/>
  <c r="A17" i="28"/>
  <c r="A18" i="28"/>
  <c r="A19" i="28"/>
  <c r="A20" i="28"/>
  <c r="C37" i="70"/>
  <c r="E14" i="70"/>
  <c r="N14" i="70"/>
  <c r="Q14" i="70"/>
  <c r="M14" i="70"/>
  <c r="F14" i="70"/>
  <c r="G14" i="70"/>
  <c r="J14" i="70"/>
  <c r="C14" i="70"/>
  <c r="K14" i="70"/>
  <c r="C15" i="70"/>
  <c r="D14" i="70"/>
  <c r="L14" i="70"/>
  <c r="I14" i="70"/>
  <c r="H14" i="70"/>
  <c r="D15" i="70"/>
  <c r="F15" i="70"/>
  <c r="G15" i="70"/>
  <c r="K15" i="70"/>
  <c r="L15" i="70"/>
  <c r="I15" i="70"/>
  <c r="H15" i="70"/>
  <c r="E15" i="70"/>
  <c r="J15" i="70"/>
  <c r="N13" i="70"/>
  <c r="B15" i="70"/>
  <c r="N7" i="70"/>
  <c r="N15" i="70"/>
  <c r="E36" i="70"/>
  <c r="E35" i="70"/>
  <c r="E37" i="70"/>
  <c r="C7" i="68"/>
  <c r="G19" i="70" l="1"/>
  <c r="C19" i="70"/>
  <c r="M19" i="70"/>
  <c r="J19" i="70"/>
  <c r="F36" i="70"/>
  <c r="B19" i="70"/>
  <c r="I19" i="70"/>
  <c r="L19" i="70"/>
  <c r="H19" i="70"/>
  <c r="F19" i="70"/>
  <c r="E19" i="70"/>
  <c r="K19" i="70"/>
  <c r="D19" i="70"/>
  <c r="B7" i="68"/>
  <c r="D7" i="68" s="1"/>
  <c r="B35" i="70" s="1"/>
  <c r="F7" i="68"/>
  <c r="C6" i="70"/>
  <c r="C12" i="15" s="1"/>
  <c r="C14" i="15" s="1"/>
  <c r="F24" i="70" l="1"/>
  <c r="F29" i="70" s="1"/>
  <c r="B24" i="70"/>
  <c r="E24" i="70"/>
  <c r="E29" i="70" s="1"/>
  <c r="I24" i="70"/>
  <c r="I29" i="70" s="1"/>
  <c r="G24" i="70"/>
  <c r="G29" i="70" s="1"/>
  <c r="H24" i="70"/>
  <c r="H29" i="70" s="1"/>
  <c r="C24" i="70"/>
  <c r="C29" i="70" s="1"/>
  <c r="J24" i="70"/>
  <c r="J29" i="70" s="1"/>
  <c r="D24" i="70"/>
  <c r="D29" i="70" s="1"/>
  <c r="M24" i="70"/>
  <c r="M29" i="70" s="1"/>
  <c r="L24" i="70"/>
  <c r="L29" i="70" s="1"/>
  <c r="K24" i="70"/>
  <c r="K29" i="70" s="1"/>
  <c r="N19" i="70"/>
  <c r="D35" i="70"/>
  <c r="B37" i="70"/>
  <c r="C12" i="28"/>
  <c r="C7" i="70"/>
  <c r="B18" i="70" l="1"/>
  <c r="M18" i="70"/>
  <c r="M20" i="70" s="1"/>
  <c r="H18" i="70"/>
  <c r="H20" i="70" s="1"/>
  <c r="I18" i="70"/>
  <c r="I20" i="70" s="1"/>
  <c r="F18" i="70"/>
  <c r="D18" i="70"/>
  <c r="D20" i="70" s="1"/>
  <c r="D37" i="70"/>
  <c r="F35" i="70"/>
  <c r="F37" i="70" s="1"/>
  <c r="C18" i="70"/>
  <c r="C20" i="70" s="1"/>
  <c r="J18" i="70"/>
  <c r="J20" i="70" s="1"/>
  <c r="E18" i="70"/>
  <c r="E20" i="70" s="1"/>
  <c r="L18" i="70"/>
  <c r="L20" i="70" s="1"/>
  <c r="K20" i="70"/>
  <c r="G18" i="70"/>
  <c r="G20" i="70" s="1"/>
  <c r="N24" i="70"/>
  <c r="O24" i="70" s="1"/>
  <c r="P24" i="70" s="1"/>
  <c r="B29" i="70"/>
  <c r="N29" i="70" s="1"/>
  <c r="C14" i="28"/>
  <c r="L23" i="70" l="1"/>
  <c r="H23" i="70"/>
  <c r="F23" i="70"/>
  <c r="E23" i="70"/>
  <c r="B23" i="70"/>
  <c r="K23" i="70"/>
  <c r="C23" i="70"/>
  <c r="D23" i="70"/>
  <c r="M23" i="70"/>
  <c r="I23" i="70"/>
  <c r="F20" i="70"/>
  <c r="J23" i="70"/>
  <c r="G23" i="70"/>
  <c r="N18" i="70"/>
  <c r="N20" i="70" s="1"/>
  <c r="B20" i="70"/>
  <c r="G28" i="70" l="1"/>
  <c r="G30" i="70" s="1"/>
  <c r="G25" i="70"/>
  <c r="L28" i="70"/>
  <c r="L30" i="70" s="1"/>
  <c r="L25" i="70"/>
  <c r="J28" i="70"/>
  <c r="J30" i="70" s="1"/>
  <c r="J25" i="70"/>
  <c r="I25" i="70"/>
  <c r="I28" i="70"/>
  <c r="I30" i="70" s="1"/>
  <c r="M28" i="70"/>
  <c r="M30" i="70" s="1"/>
  <c r="M25" i="70"/>
  <c r="D28" i="70"/>
  <c r="D30" i="70" s="1"/>
  <c r="D25" i="70"/>
  <c r="C28" i="70"/>
  <c r="C30" i="70" s="1"/>
  <c r="C25" i="70"/>
  <c r="K28" i="70"/>
  <c r="K30" i="70" s="1"/>
  <c r="K25" i="70"/>
  <c r="B28" i="70"/>
  <c r="N23" i="70"/>
  <c r="B25" i="70"/>
  <c r="E25" i="70"/>
  <c r="E28" i="70"/>
  <c r="E30" i="70" s="1"/>
  <c r="O19" i="70"/>
  <c r="O18" i="70"/>
  <c r="F28" i="70"/>
  <c r="F30" i="70" s="1"/>
  <c r="F25" i="70"/>
  <c r="H28" i="70"/>
  <c r="H30" i="70" s="1"/>
  <c r="H25" i="70"/>
  <c r="D5" i="70" l="1"/>
  <c r="O20" i="70"/>
  <c r="D6" i="70"/>
  <c r="Q18" i="70"/>
  <c r="O7" i="70"/>
  <c r="O5" i="70" s="1"/>
  <c r="O6" i="70" s="1"/>
  <c r="P18" i="70"/>
  <c r="P19" i="70"/>
  <c r="O29" i="70" s="1"/>
  <c r="P29" i="70" s="1"/>
  <c r="Q19" i="70"/>
  <c r="P7" i="70"/>
  <c r="P5" i="70" s="1"/>
  <c r="P6" i="70" s="1"/>
  <c r="O23" i="70"/>
  <c r="N25" i="70"/>
  <c r="Q24" i="70" s="1"/>
  <c r="B30" i="70"/>
  <c r="N28" i="70"/>
  <c r="Q23" i="70" l="1"/>
  <c r="O25" i="70"/>
  <c r="P23" i="70"/>
  <c r="P25" i="70" s="1"/>
  <c r="O28" i="70"/>
  <c r="P20" i="70"/>
  <c r="D12" i="15"/>
  <c r="E6" i="70"/>
  <c r="P28" i="70"/>
  <c r="N30" i="70"/>
  <c r="D12" i="28"/>
  <c r="D7" i="70"/>
  <c r="E5" i="70"/>
  <c r="E7" i="70" s="1"/>
  <c r="D14" i="28" l="1"/>
  <c r="E12" i="28"/>
  <c r="E14" i="28" s="1"/>
  <c r="E16" i="28" s="1"/>
  <c r="E18" i="28" s="1"/>
  <c r="E20" i="28" s="1"/>
  <c r="P30" i="70"/>
  <c r="R28" i="70"/>
  <c r="E12" i="15"/>
  <c r="E14" i="15" s="1"/>
  <c r="E16" i="15" s="1"/>
  <c r="E18" i="15" s="1"/>
  <c r="E20" i="15" s="1"/>
  <c r="D14" i="15"/>
  <c r="R27" i="70"/>
  <c r="O30" i="70"/>
</calcChain>
</file>

<file path=xl/sharedStrings.xml><?xml version="1.0" encoding="utf-8"?>
<sst xmlns="http://schemas.openxmlformats.org/spreadsheetml/2006/main" count="864" uniqueCount="182">
  <si>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</si>
  <si>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</si>
  <si>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</si>
  <si>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</si>
  <si>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</si>
  <si>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</si>
  <si>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</si>
  <si>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</si>
  <si>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</si>
  <si>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</si>
  <si>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</si>
  <si>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</si>
  <si>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</si>
  <si>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</si>
  <si>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</si>
  <si>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</si>
  <si>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</si>
  <si>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</si>
  <si>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</si>
  <si>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</si>
  <si>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</si>
  <si>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</si>
  <si>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</si>
  <si>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</si>
  <si>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</si>
  <si>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</si>
  <si>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</si>
  <si>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</si>
  <si>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</si>
  <si>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</si>
  <si>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</si>
  <si>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</si>
  <si>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</si>
  <si>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</si>
  <si>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</si>
  <si>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</si>
  <si>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</si>
  <si>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</si>
  <si>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</si>
  <si>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</si>
  <si>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</si>
  <si>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</si>
  <si>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</si>
  <si>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</si>
  <si>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</si>
  <si>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</si>
  <si>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</si>
  <si>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</si>
  <si>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</si>
  <si>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</si>
  <si>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</si>
  <si>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</si>
  <si>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</si>
  <si>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</si>
  <si>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</si>
  <si>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</si>
  <si>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</si>
  <si>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</si>
  <si>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</si>
  <si>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</si>
  <si>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</si>
  <si>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</si>
  <si>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</si>
  <si>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</si>
  <si>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</si>
  <si>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</si>
  <si>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</si>
  <si>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</si>
  <si>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</si>
  <si>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</si>
  <si>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</si>
  <si>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</si>
  <si>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</si>
  <si>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</si>
  <si>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</si>
  <si>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</si>
  <si>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</si>
  <si>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</si>
  <si>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</si>
  <si>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</si>
  <si>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</si>
  <si>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</si>
  <si>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</si>
  <si>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</si>
  <si>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ANNUALIZE PREMIUMS</t>
  </si>
  <si>
    <t>RESTATE TO ADJUST ATL/BTL ALLOCATION</t>
  </si>
  <si>
    <t>DO NOT MAKE FOR CBR</t>
  </si>
  <si>
    <t>RESTATED RATIO</t>
  </si>
  <si>
    <t>RESTATED ANNUALIZE</t>
  </si>
  <si>
    <t>NO CBR</t>
  </si>
  <si>
    <t>GRC ONLY</t>
  </si>
  <si>
    <t>CBR</t>
  </si>
  <si>
    <t>AND GRC</t>
  </si>
  <si>
    <t>YES CBR</t>
  </si>
  <si>
    <t>TOTAL FOR CBR</t>
  </si>
  <si>
    <t>TOTAL FOR GRC</t>
  </si>
  <si>
    <t>GRC</t>
  </si>
  <si>
    <t>check= ok</t>
  </si>
  <si>
    <t/>
  </si>
  <si>
    <t>18600104</t>
  </si>
  <si>
    <t>Puget Itermediate</t>
  </si>
  <si>
    <t>Order</t>
  </si>
  <si>
    <t>Cost element name</t>
  </si>
  <si>
    <t>Name</t>
  </si>
  <si>
    <t>Insurance Premiums</t>
  </si>
  <si>
    <t>PPD-Ins&amp;EmpBene ST</t>
  </si>
  <si>
    <t>JR015 D&amp;O Insurance</t>
  </si>
  <si>
    <t>11</t>
  </si>
  <si>
    <t>FERC Text</t>
  </si>
  <si>
    <t>Common</t>
  </si>
  <si>
    <t>Balance Sheet</t>
  </si>
  <si>
    <t>Utility Oper. &amp; Maint.</t>
  </si>
  <si>
    <t>Injuries and Damages</t>
  </si>
  <si>
    <t>Miscellaneous Deferred Debits - Common</t>
  </si>
  <si>
    <t>ck</t>
  </si>
  <si>
    <t>Clearing Accounts</t>
  </si>
  <si>
    <t>Workers Comp Payment</t>
  </si>
  <si>
    <t>Taxes</t>
  </si>
  <si>
    <t>GR/IR Clearing Accou</t>
  </si>
  <si>
    <t>Utility (92500635)</t>
  </si>
  <si>
    <t>Non-utility (18600104)</t>
  </si>
  <si>
    <t>1860</t>
  </si>
  <si>
    <t>1000</t>
  </si>
  <si>
    <t>3</t>
  </si>
  <si>
    <t>12</t>
  </si>
  <si>
    <t>10</t>
  </si>
  <si>
    <t>9</t>
  </si>
  <si>
    <t>8</t>
  </si>
  <si>
    <t>7</t>
  </si>
  <si>
    <t>6</t>
  </si>
  <si>
    <t>5</t>
  </si>
  <si>
    <t>4</t>
  </si>
  <si>
    <t>2</t>
  </si>
  <si>
    <t>1</t>
  </si>
  <si>
    <t>D&amp;O Insurance</t>
  </si>
  <si>
    <t>16502313</t>
  </si>
  <si>
    <t>62000010</t>
  </si>
  <si>
    <t>Posting Date</t>
  </si>
  <si>
    <t>Func. Area Text</t>
  </si>
  <si>
    <t>Functional Area</t>
  </si>
  <si>
    <t>Proc. Grp. Text</t>
  </si>
  <si>
    <t>Processing  Group</t>
  </si>
  <si>
    <t>Period</t>
  </si>
  <si>
    <t>Name of offsetting account</t>
  </si>
  <si>
    <t>Val.in rep.cur.</t>
  </si>
  <si>
    <t>Purchasing Document</t>
  </si>
  <si>
    <t>Offsetting acct no.</t>
  </si>
  <si>
    <t>Cost Element</t>
  </si>
  <si>
    <t>1840</t>
  </si>
  <si>
    <t>63400400</t>
  </si>
  <si>
    <t>60250000</t>
  </si>
  <si>
    <t>18490423</t>
  </si>
  <si>
    <t>Puget Workman's Comp</t>
  </si>
  <si>
    <t>9250</t>
  </si>
  <si>
    <t>2060</t>
  </si>
  <si>
    <t>92500635</t>
  </si>
  <si>
    <t>23201013</t>
  </si>
  <si>
    <t>13101033</t>
  </si>
  <si>
    <t>FOR THE TWELVE MONTHS ENDED DECEMBER 31, 2024</t>
  </si>
  <si>
    <t>12 ME DEC 2024</t>
  </si>
  <si>
    <t>OT L&amp;I Insurance 01/2024</t>
  </si>
  <si>
    <t>OT L&amp;I Insurance 02/2024</t>
  </si>
  <si>
    <t>OT L&amp;I Insurance 03/2024</t>
  </si>
  <si>
    <t>LIBERTY MUTUAL GROUP INC</t>
  </si>
  <si>
    <t>143486 -LIBERTY MUTUAL GROUP INC</t>
  </si>
  <si>
    <t>MARSH</t>
  </si>
  <si>
    <t>OT L&amp;I Insurance 04/2024</t>
  </si>
  <si>
    <t>OT L&amp;I Insurance 05/2024</t>
  </si>
  <si>
    <t>OT L&amp;I Insurance 06/2024</t>
  </si>
  <si>
    <t>OT L&amp;I Insurance 07/2024</t>
  </si>
  <si>
    <t>OT L&amp;I Insurance 08/2024</t>
  </si>
  <si>
    <t>OT L&amp;I Insurance 09/2024</t>
  </si>
  <si>
    <t>OT L&amp;I Insurance 10/2024</t>
  </si>
  <si>
    <t>OT L&amp;I Insurance 11/2024</t>
  </si>
  <si>
    <t>OT L&amp;I Insurance 12/2024</t>
  </si>
  <si>
    <t>AP Non-SAP Sys</t>
  </si>
  <si>
    <t>DETAIL OF DIRECTOR COMPENSATION EXPENSE FOR 12 MONTHS ENDED DECEMBER 2024</t>
  </si>
  <si>
    <t>Q4 2024</t>
  </si>
  <si>
    <t>Q3 2024</t>
  </si>
  <si>
    <t>Q2 2024</t>
  </si>
  <si>
    <t>Q1 2024</t>
  </si>
  <si>
    <t>12 ME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</si>
</sst>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9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43" fontId="22" fillId="0" borderId="0" applyFont="0" applyFill="0" applyBorder="0" applyAlignment="0" applyProtection="0"/>
    <xf numFmtId="0" fontId="6" fillId="0" borderId="0"/>
    <xf numFmtId="0" fontId="24" fillId="3" borderId="13" applyNumberFormat="0" applyAlignment="0" applyProtection="0">
      <alignment horizontal="left" vertical="center" indent="1"/>
    </xf>
    <xf numFmtId="170" fontId="25" fillId="0" borderId="14" applyNumberFormat="0" applyProtection="0">
      <alignment horizontal="right" vertical="center"/>
    </xf>
    <xf numFmtId="170" fontId="24" fillId="0" borderId="15" applyNumberForma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6" fillId="5" borderId="15" applyNumberFormat="0" applyAlignment="0">
      <alignment horizontal="left" vertical="center" indent="1"/>
      <protection locked="0"/>
    </xf>
    <xf numFmtId="0" fontId="26" fillId="6" borderId="15" applyNumberFormat="0" applyAlignment="0" applyProtection="0">
      <alignment horizontal="left" vertical="center" indent="1"/>
    </xf>
    <xf numFmtId="170" fontId="25" fillId="7" borderId="14" applyNumberFormat="0" applyBorder="0">
      <alignment horizontal="right" vertical="center"/>
      <protection locked="0"/>
    </xf>
    <xf numFmtId="0" fontId="26" fillId="5" borderId="15" applyNumberFormat="0" applyAlignment="0">
      <alignment horizontal="left" vertical="center" indent="1"/>
      <protection locked="0"/>
    </xf>
    <xf numFmtId="170" fontId="24" fillId="6" borderId="15" applyNumberFormat="0" applyProtection="0">
      <alignment horizontal="right" vertical="center"/>
    </xf>
    <xf numFmtId="170" fontId="24" fillId="7" borderId="15" applyNumberFormat="0" applyBorder="0">
      <alignment horizontal="right" vertical="center"/>
      <protection locked="0"/>
    </xf>
    <xf numFmtId="170" fontId="27" fillId="8" borderId="16" applyNumberFormat="0" applyBorder="0" applyAlignment="0" applyProtection="0">
      <alignment horizontal="right" vertical="center" indent="1"/>
    </xf>
    <xf numFmtId="170" fontId="28" fillId="9" borderId="16" applyNumberFormat="0" applyBorder="0" applyAlignment="0" applyProtection="0">
      <alignment horizontal="right" vertical="center" indent="1"/>
    </xf>
    <xf numFmtId="170" fontId="28" fillId="10" borderId="16" applyNumberFormat="0" applyBorder="0" applyAlignment="0" applyProtection="0">
      <alignment horizontal="right" vertical="center" indent="1"/>
    </xf>
    <xf numFmtId="170" fontId="29" fillId="11" borderId="16" applyNumberFormat="0" applyBorder="0" applyAlignment="0" applyProtection="0">
      <alignment horizontal="right" vertical="center" indent="1"/>
    </xf>
    <xf numFmtId="170" fontId="29" fillId="12" borderId="16" applyNumberFormat="0" applyBorder="0" applyAlignment="0" applyProtection="0">
      <alignment horizontal="right" vertical="center" indent="1"/>
    </xf>
    <xf numFmtId="170" fontId="29" fillId="13" borderId="16" applyNumberFormat="0" applyBorder="0" applyAlignment="0" applyProtection="0">
      <alignment horizontal="right" vertical="center" indent="1"/>
    </xf>
    <xf numFmtId="170" fontId="30" fillId="14" borderId="16" applyNumberFormat="0" applyBorder="0" applyAlignment="0" applyProtection="0">
      <alignment horizontal="right" vertical="center" indent="1"/>
    </xf>
    <xf numFmtId="170" fontId="30" fillId="15" borderId="16" applyNumberFormat="0" applyBorder="0" applyAlignment="0" applyProtection="0">
      <alignment horizontal="right" vertical="center" indent="1"/>
    </xf>
    <xf numFmtId="170" fontId="30" fillId="16" borderId="16" applyNumberFormat="0" applyBorder="0" applyAlignment="0" applyProtection="0">
      <alignment horizontal="right" vertical="center" indent="1"/>
    </xf>
    <xf numFmtId="0" fontId="31" fillId="0" borderId="13" applyNumberFormat="0" applyFont="0" applyFill="0" applyAlignment="0" applyProtection="0"/>
    <xf numFmtId="170" fontId="32" fillId="4" borderId="0" applyNumberFormat="0" applyAlignment="0" applyProtection="0">
      <alignment horizontal="left" vertical="center" indent="1"/>
    </xf>
    <xf numFmtId="0" fontId="31" fillId="0" borderId="17" applyNumberFormat="0" applyFont="0" applyFill="0" applyAlignment="0" applyProtection="0"/>
    <xf numFmtId="170" fontId="25" fillId="0" borderId="14" applyNumberFormat="0" applyFill="0" applyBorder="0" applyAlignmen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4" fillId="3" borderId="15" applyNumberFormat="0" applyAlignment="0" applyProtection="0">
      <alignment horizontal="left" vertical="center" indent="1"/>
    </xf>
    <xf numFmtId="0" fontId="26" fillId="17" borderId="13" applyNumberFormat="0" applyAlignment="0" applyProtection="0">
      <alignment horizontal="left" vertical="center" indent="1"/>
    </xf>
    <xf numFmtId="0" fontId="26" fillId="18" borderId="13" applyNumberFormat="0" applyAlignment="0" applyProtection="0">
      <alignment horizontal="left" vertical="center" indent="1"/>
    </xf>
    <xf numFmtId="0" fontId="26" fillId="19" borderId="13" applyNumberFormat="0" applyAlignment="0" applyProtection="0">
      <alignment horizontal="left" vertical="center" indent="1"/>
    </xf>
    <xf numFmtId="0" fontId="26" fillId="7" borderId="13" applyNumberFormat="0" applyAlignment="0" applyProtection="0">
      <alignment horizontal="left" vertical="center" indent="1"/>
    </xf>
    <xf numFmtId="0" fontId="26" fillId="6" borderId="15" applyNumberFormat="0" applyAlignment="0" applyProtection="0">
      <alignment horizontal="left" vertical="center" indent="1"/>
    </xf>
    <xf numFmtId="0" fontId="33" fillId="0" borderId="18" applyNumberFormat="0" applyFill="0" applyBorder="0" applyAlignment="0" applyProtection="0"/>
    <xf numFmtId="0" fontId="34" fillId="0" borderId="18" applyNumberFormat="0" applyBorder="0" applyAlignment="0" applyProtection="0"/>
    <xf numFmtId="0" fontId="33" fillId="5" borderId="15" applyNumberFormat="0" applyAlignment="0">
      <alignment horizontal="left" vertical="center" indent="1"/>
      <protection locked="0"/>
    </xf>
    <xf numFmtId="0" fontId="33" fillId="5" borderId="15" applyNumberFormat="0" applyAlignment="0">
      <alignment horizontal="left" vertical="center" indent="1"/>
      <protection locked="0"/>
    </xf>
    <xf numFmtId="0" fontId="33" fillId="6" borderId="15" applyNumberFormat="0" applyAlignment="0" applyProtection="0">
      <alignment horizontal="left" vertical="center" indent="1"/>
    </xf>
    <xf numFmtId="170" fontId="35" fillId="6" borderId="15" applyNumberFormat="0" applyProtection="0">
      <alignment horizontal="right" vertical="center"/>
    </xf>
    <xf numFmtId="170" fontId="36" fillId="7" borderId="14" applyNumberFormat="0" applyBorder="0">
      <alignment horizontal="right" vertical="center"/>
      <protection locked="0"/>
    </xf>
    <xf numFmtId="170" fontId="35" fillId="7" borderId="15" applyNumberFormat="0" applyBorder="0">
      <alignment horizontal="right" vertical="center"/>
      <protection locked="0"/>
    </xf>
    <xf numFmtId="170" fontId="25" fillId="0" borderId="14" applyNumberFormat="0" applyFill="0" applyBorder="0" applyAlignment="0" applyProtection="0">
      <alignment horizontal="right" vertical="center"/>
    </xf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3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2" fontId="9" fillId="0" borderId="0" xfId="0" applyNumberFormat="1" applyFont="1" applyAlignment="1" applyProtection="1">
      <alignment horizontal="right"/>
      <protection locked="0"/>
    </xf>
    <xf numFmtId="164" fontId="9" fillId="0" borderId="5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42" fontId="9" fillId="0" borderId="0" xfId="0" applyNumberFormat="1" applyFont="1" applyAlignment="1">
      <alignment horizontal="right"/>
    </xf>
    <xf numFmtId="42" fontId="9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41" fontId="9" fillId="0" borderId="5" xfId="0" applyNumberFormat="1" applyFont="1" applyBorder="1" applyAlignment="1" applyProtection="1">
      <alignment horizontal="right"/>
      <protection locked="0"/>
    </xf>
    <xf numFmtId="42" fontId="9" fillId="0" borderId="3" xfId="0" applyNumberFormat="1" applyFont="1" applyBorder="1" applyAlignment="1">
      <alignment horizontal="right"/>
    </xf>
    <xf numFmtId="41" fontId="9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8" fillId="0" borderId="0" xfId="0" applyFont="1"/>
    <xf numFmtId="0" fontId="14" fillId="0" borderId="0" xfId="0" applyFont="1" applyFill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Continuous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7" fillId="0" borderId="0" xfId="0" applyFont="1"/>
    <xf numFmtId="0" fontId="13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1" fontId="7" fillId="0" borderId="0" xfId="0" applyNumberFormat="1" applyFont="1" applyFill="1"/>
    <xf numFmtId="0" fontId="7" fillId="0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7" fontId="17" fillId="0" borderId="0" xfId="0" applyNumberFormat="1" applyFont="1" applyFill="1"/>
    <xf numFmtId="42" fontId="9" fillId="0" borderId="0" xfId="0" applyNumberFormat="1" applyFont="1" applyFill="1" applyAlignment="1" applyProtection="1">
      <alignment horizontal="right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2" fontId="7" fillId="0" borderId="0" xfId="0" applyNumberFormat="1" applyFont="1" applyFill="1" applyBorder="1"/>
    <xf numFmtId="0" fontId="16" fillId="0" borderId="0" xfId="0" applyFont="1" applyFill="1" applyAlignment="1">
      <alignment horizontal="center"/>
    </xf>
    <xf numFmtId="42" fontId="7" fillId="2" borderId="0" xfId="0" applyNumberFormat="1" applyFont="1" applyFill="1"/>
    <xf numFmtId="41" fontId="7" fillId="2" borderId="0" xfId="0" applyNumberFormat="1" applyFont="1" applyFill="1"/>
    <xf numFmtId="42" fontId="7" fillId="2" borderId="0" xfId="0" applyNumberFormat="1" applyFont="1" applyFill="1"/>
    <xf numFmtId="42" fontId="7" fillId="2" borderId="4" xfId="0" applyNumberFormat="1" applyFont="1" applyFill="1" applyBorder="1"/>
    <xf numFmtId="41" fontId="7" fillId="2" borderId="0" xfId="0" applyNumberFormat="1" applyFont="1" applyFill="1"/>
    <xf numFmtId="167" fontId="7" fillId="2" borderId="0" xfId="0" applyNumberFormat="1" applyFont="1" applyFill="1" applyAlignment="1">
      <alignment horizontal="left"/>
    </xf>
    <xf numFmtId="0" fontId="16" fillId="2" borderId="0" xfId="0" applyFont="1" applyFill="1"/>
    <xf numFmtId="44" fontId="7" fillId="2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14" fillId="0" borderId="0" xfId="0" applyFont="1" applyFill="1" applyAlignment="1">
      <alignment horizontal="right"/>
    </xf>
    <xf numFmtId="169" fontId="7" fillId="0" borderId="6" xfId="0" applyNumberFormat="1" applyFont="1" applyFill="1" applyBorder="1"/>
    <xf numFmtId="167" fontId="0" fillId="0" borderId="0" xfId="0" applyNumberFormat="1" applyFont="1" applyFill="1"/>
    <xf numFmtId="0" fontId="17" fillId="0" borderId="0" xfId="0" applyFont="1" applyFill="1"/>
    <xf numFmtId="167" fontId="9" fillId="0" borderId="0" xfId="0" applyNumberFormat="1" applyFont="1" applyAlignment="1">
      <alignment horizontal="right"/>
    </xf>
    <xf numFmtId="10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2" fontId="19" fillId="0" borderId="0" xfId="0" applyNumberFormat="1" applyFont="1" applyFill="1"/>
    <xf numFmtId="42" fontId="19" fillId="0" borderId="0" xfId="0" applyNumberFormat="1" applyFont="1" applyFill="1"/>
    <xf numFmtId="41" fontId="19" fillId="0" borderId="0" xfId="0" applyNumberFormat="1" applyFont="1" applyFill="1"/>
    <xf numFmtId="42" fontId="19" fillId="0" borderId="4" xfId="0" applyNumberFormat="1" applyFont="1" applyFill="1" applyBorder="1"/>
    <xf numFmtId="42" fontId="19" fillId="0" borderId="4" xfId="0" applyNumberFormat="1" applyFont="1" applyFill="1" applyBorder="1"/>
    <xf numFmtId="0" fontId="20" fillId="0" borderId="0" xfId="0" applyFont="1" applyFill="1"/>
    <xf numFmtId="0" fontId="19" fillId="0" borderId="5" xfId="0" applyFont="1" applyFill="1" applyBorder="1" applyAlignment="1">
      <alignment horizontal="centerContinuous"/>
    </xf>
    <xf numFmtId="0" fontId="19" fillId="0" borderId="5" xfId="0" applyFont="1" applyFill="1" applyBorder="1" applyAlignment="1">
      <alignment horizontal="centerContinuous"/>
    </xf>
    <xf numFmtId="0" fontId="19" fillId="0" borderId="0" xfId="0" applyFont="1" applyFill="1"/>
    <xf numFmtId="0" fontId="19" fillId="0" borderId="7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37" fontId="21" fillId="0" borderId="0" xfId="0" applyNumberFormat="1" applyFont="1" applyFill="1"/>
    <xf numFmtId="167" fontId="19" fillId="0" borderId="0" xfId="0" applyNumberFormat="1" applyFont="1" applyFill="1" applyAlignment="1">
      <alignment horizontal="left"/>
    </xf>
    <xf numFmtId="10" fontId="19" fillId="0" borderId="0" xfId="0" applyNumberFormat="1" applyFont="1" applyFill="1"/>
    <xf numFmtId="0" fontId="19" fillId="0" borderId="5" xfId="0" applyFont="1" applyFill="1" applyBorder="1" applyAlignment="1">
      <alignment horizontal="center"/>
    </xf>
    <xf numFmtId="0" fontId="23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2" xfId="48" applyFont="1" applyFill="1" applyBorder="1" applyAlignment="1">
      <alignment horizontal="center"/>
    </xf>
    <xf numFmtId="0" fontId="5" fillId="0" borderId="0" xfId="48" applyFill="1"/>
    <xf numFmtId="42" fontId="0" fillId="0" borderId="0" xfId="0" quotePrefix="1" applyNumberFormat="1" applyFill="1" applyAlignment="1">
      <alignment horizontal="center"/>
    </xf>
    <xf numFmtId="42" fontId="0" fillId="0" borderId="0" xfId="0" applyNumberFormat="1" applyFill="1"/>
    <xf numFmtId="42" fontId="5" fillId="0" borderId="0" xfId="48" applyNumberFormat="1" applyFill="1"/>
    <xf numFmtId="42" fontId="0" fillId="0" borderId="0" xfId="49" applyNumberFormat="1" applyFont="1" applyFill="1"/>
    <xf numFmtId="42" fontId="8" fillId="0" borderId="0" xfId="50" applyNumberFormat="1" applyFill="1"/>
    <xf numFmtId="167" fontId="0" fillId="0" borderId="0" xfId="51" applyNumberFormat="1" applyFont="1" applyFill="1"/>
    <xf numFmtId="42" fontId="0" fillId="0" borderId="0" xfId="0" applyNumberFormat="1" applyFill="1" applyAlignment="1">
      <alignment horizontal="center"/>
    </xf>
    <xf numFmtId="42" fontId="8" fillId="0" borderId="0" xfId="52" applyNumberFormat="1" applyFont="1" applyFill="1"/>
    <xf numFmtId="42" fontId="8" fillId="0" borderId="0" xfId="52" applyNumberFormat="1" applyFill="1"/>
    <xf numFmtId="165" fontId="8" fillId="0" borderId="0" xfId="52" applyNumberFormat="1" applyFont="1" applyFill="1"/>
    <xf numFmtId="166" fontId="8" fillId="0" borderId="0" xfId="52" applyNumberFormat="1" applyFill="1"/>
    <xf numFmtId="167" fontId="0" fillId="0" borderId="4" xfId="51" applyNumberFormat="1" applyFont="1" applyFill="1" applyBorder="1"/>
    <xf numFmtId="169" fontId="5" fillId="0" borderId="6" xfId="0" applyNumberFormat="1" applyFont="1" applyFill="1" applyBorder="1"/>
    <xf numFmtId="165" fontId="37" fillId="0" borderId="0" xfId="1" applyNumberFormat="1" applyFont="1"/>
    <xf numFmtId="0" fontId="19" fillId="2" borderId="5" xfId="0" applyFont="1" applyFill="1" applyBorder="1" applyAlignment="1">
      <alignment horizontal="center"/>
    </xf>
    <xf numFmtId="42" fontId="19" fillId="2" borderId="0" xfId="0" applyNumberFormat="1" applyFont="1" applyFill="1"/>
    <xf numFmtId="41" fontId="19" fillId="2" borderId="0" xfId="0" applyNumberFormat="1" applyFont="1" applyFill="1"/>
    <xf numFmtId="42" fontId="19" fillId="2" borderId="4" xfId="0" applyNumberFormat="1" applyFont="1" applyFill="1" applyBorder="1"/>
    <xf numFmtId="44" fontId="0" fillId="0" borderId="0" xfId="0" quotePrefix="1" applyNumberFormat="1" applyFill="1" applyAlignment="1">
      <alignment horizontal="center"/>
    </xf>
    <xf numFmtId="44" fontId="0" fillId="0" borderId="0" xfId="0" applyNumberFormat="1" applyFill="1"/>
    <xf numFmtId="44" fontId="5" fillId="0" borderId="0" xfId="48" applyNumberFormat="1" applyFill="1"/>
    <xf numFmtId="44" fontId="0" fillId="0" borderId="0" xfId="0" applyNumberFormat="1" applyFill="1" applyAlignment="1">
      <alignment horizontal="center"/>
    </xf>
    <xf numFmtId="14" fontId="0" fillId="0" borderId="0" xfId="0" applyNumberFormat="1"/>
    <xf numFmtId="0" fontId="39" fillId="0" borderId="0" xfId="0" applyFont="1"/>
    <xf numFmtId="41" fontId="16" fillId="0" borderId="0" xfId="0" applyNumberFormat="1" applyFont="1" applyFill="1"/>
    <xf numFmtId="0" fontId="17" fillId="0" borderId="0" xfId="0" applyFont="1" applyFill="1" applyAlignment="1">
      <alignment horizontal="right"/>
    </xf>
    <xf numFmtId="0" fontId="0" fillId="0" borderId="0" xfId="0" applyAlignment="1">
      <alignment vertical="top"/>
    </xf>
    <xf numFmtId="14" fontId="0" fillId="20" borderId="3" xfId="0" applyNumberFormat="1" applyFill="1" applyBorder="1" applyAlignment="1">
      <alignment horizontal="right" vertical="top"/>
    </xf>
    <xf numFmtId="0" fontId="0" fillId="20" borderId="3" xfId="0" applyFill="1" applyBorder="1" applyAlignment="1">
      <alignment vertical="top"/>
    </xf>
    <xf numFmtId="4" fontId="0" fillId="20" borderId="3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1" borderId="3" xfId="0" applyFill="1" applyBorder="1" applyAlignment="1">
      <alignment vertical="top"/>
    </xf>
    <xf numFmtId="0" fontId="0" fillId="21" borderId="3" xfId="0" applyFill="1" applyBorder="1" applyAlignment="1">
      <alignment vertical="top" wrapText="1"/>
    </xf>
    <xf numFmtId="168" fontId="19" fillId="0" borderId="10" xfId="0" applyNumberFormat="1" applyFont="1" applyFill="1" applyBorder="1" applyAlignment="1">
      <alignment horizontal="center"/>
    </xf>
    <xf numFmtId="42" fontId="19" fillId="0" borderId="11" xfId="0" applyNumberFormat="1" applyFont="1" applyFill="1" applyBorder="1"/>
    <xf numFmtId="41" fontId="19" fillId="0" borderId="11" xfId="0" applyNumberFormat="1" applyFont="1" applyFill="1" applyBorder="1"/>
    <xf numFmtId="42" fontId="19" fillId="0" borderId="12" xfId="0" applyNumberFormat="1" applyFont="1" applyFill="1" applyBorder="1"/>
    <xf numFmtId="42" fontId="7" fillId="0" borderId="0" xfId="0" applyNumberFormat="1" applyFont="1" applyFill="1"/>
    <xf numFmtId="42" fontId="7" fillId="0" borderId="4" xfId="0" applyNumberFormat="1" applyFont="1" applyFill="1" applyBorder="1"/>
    <xf numFmtId="167" fontId="7" fillId="0" borderId="0" xfId="0" applyNumberFormat="1" applyFont="1" applyFill="1"/>
    <xf numFmtId="167" fontId="7" fillId="0" borderId="4" xfId="0" applyNumberFormat="1" applyFont="1" applyFill="1" applyBorder="1"/>
    <xf numFmtId="10" fontId="16" fillId="0" borderId="0" xfId="0" applyNumberFormat="1" applyFont="1" applyFill="1" applyAlignment="1">
      <alignment horizontal="center"/>
    </xf>
    <xf numFmtId="0" fontId="0" fillId="22" borderId="3" xfId="0" applyFill="1" applyBorder="1" applyAlignment="1">
      <alignment vertical="top"/>
    </xf>
    <xf numFmtId="4" fontId="0" fillId="22" borderId="3" xfId="0" applyNumberFormat="1" applyFill="1" applyBorder="1" applyAlignment="1">
      <alignment horizontal="right" vertical="top"/>
    </xf>
    <xf numFmtId="14" fontId="0" fillId="22" borderId="3" xfId="0" applyNumberFormat="1" applyFill="1" applyBorder="1" applyAlignment="1">
      <alignment horizontal="right" vertical="top"/>
    </xf>
    <xf numFmtId="44" fontId="0" fillId="0" borderId="0" xfId="0" applyNumberFormat="1" applyFill="1" applyBorder="1"/>
    <xf numFmtId="44" fontId="0" fillId="0" borderId="0" xfId="49" applyNumberFormat="1" applyFont="1" applyFill="1"/>
    <xf numFmtId="44" fontId="8" fillId="0" borderId="0" xfId="50" applyNumberFormat="1" applyFill="1"/>
    <xf numFmtId="44" fontId="0" fillId="0" borderId="0" xfId="63" applyNumberFormat="1" applyFont="1" applyFill="1" applyBorder="1"/>
    <xf numFmtId="44" fontId="8" fillId="0" borderId="0" xfId="52" applyNumberFormat="1" applyFill="1"/>
    <xf numFmtId="44" fontId="8" fillId="0" borderId="0" xfId="49" applyNumberFormat="1" applyFont="1" applyFill="1"/>
    <xf numFmtId="42" fontId="8" fillId="0" borderId="0" xfId="49" applyNumberFormat="1" applyFont="1" applyFill="1"/>
    <xf numFmtId="44" fontId="8" fillId="0" borderId="4" xfId="50" applyNumberFormat="1" applyFill="1" applyBorder="1"/>
    <xf numFmtId="165" fontId="15" fillId="0" borderId="0" xfId="52" applyNumberFormat="1" applyFont="1" applyFill="1"/>
    <xf numFmtId="43" fontId="14" fillId="0" borderId="0" xfId="52" applyFont="1" applyFill="1"/>
    <xf numFmtId="165" fontId="14" fillId="0" borderId="0" xfId="52" applyNumberFormat="1" applyFont="1" applyFill="1"/>
    <xf numFmtId="0" fontId="12" fillId="0" borderId="0" xfId="0" applyFont="1" applyFill="1" applyAlignment="1">
      <alignment horizontal="center"/>
    </xf>
  </cellXfs>
  <cellStyles count="64">
    <cellStyle name="Comma" xfId="1" builtinId="3"/>
    <cellStyle name="Comma 14" xfId="49"/>
    <cellStyle name="Comma 2" xfId="62"/>
    <cellStyle name="Comma 2 2" xfId="57"/>
    <cellStyle name="Comma 3" xfId="56"/>
    <cellStyle name="Comma 6 2" xfId="52"/>
    <cellStyle name="Currency 11 2" xfId="43"/>
    <cellStyle name="Currency 3" xfId="50"/>
    <cellStyle name="Currency 95" xfId="63"/>
    <cellStyle name="Normal" xfId="0" builtinId="0"/>
    <cellStyle name="Normal - Style1 2 2" xfId="47"/>
    <cellStyle name="Normal 10 3" xfId="42"/>
    <cellStyle name="Normal 2" xfId="2"/>
    <cellStyle name="Normal 2 2 4" xfId="45"/>
    <cellStyle name="Normal 24" xfId="48"/>
    <cellStyle name="Normal 3" xfId="44"/>
    <cellStyle name="Normal 4" xfId="54"/>
    <cellStyle name="Normal 4 2" xfId="55"/>
    <cellStyle name="Normal 4 3" xfId="61"/>
    <cellStyle name="Normal 5" xfId="53"/>
    <cellStyle name="Normal 6" xfId="58"/>
    <cellStyle name="Normal 7" xfId="59"/>
    <cellStyle name="Normal 8" xfId="60"/>
    <cellStyle name="Percent 2" xfId="46"/>
    <cellStyle name="Percent 4" xfId="51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9" defaultPivotStyle="PivotStyleLight16"/>
  <colors>
    <mruColors>
      <color rgb="FFCCFF33"/>
      <color rgb="FFFFCC66"/>
      <color rgb="FF0000FF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9">
          <cell r="E9">
            <v>0.58479999999999999</v>
          </cell>
          <cell r="F9">
            <v>0.41520000000000001</v>
          </cell>
        </row>
        <row r="43">
          <cell r="G43">
            <v>0.45218731964206904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12.2024"/>
      <sheetName val="2024Manager_and_Above"/>
    </sheetNames>
    <sheetDataSet>
      <sheetData sheetId="0">
        <row r="1">
          <cell r="A1" t="str">
            <v/>
          </cell>
          <cell r="B1" t="str">
            <v/>
          </cell>
          <cell r="C1" t="str">
            <v>Amount</v>
          </cell>
          <cell r="J1" t="str">
            <v/>
          </cell>
          <cell r="K1" t="str">
            <v/>
          </cell>
          <cell r="L1" t="str">
            <v/>
          </cell>
          <cell r="M1" t="str">
            <v>Amount</v>
          </cell>
        </row>
        <row r="2">
          <cell r="A2" t="str">
            <v/>
          </cell>
          <cell r="B2" t="str">
            <v>Project Type-WBS</v>
          </cell>
          <cell r="C2" t="str">
            <v>CAPITAL</v>
          </cell>
          <cell r="D2" t="str">
            <v>DEFERRED</v>
          </cell>
          <cell r="E2" t="str">
            <v>O&amp;M</v>
          </cell>
          <cell r="F2" t="str">
            <v>POWER</v>
          </cell>
          <cell r="G2" t="str">
            <v>NON-UTILITY</v>
          </cell>
          <cell r="J2" t="str">
            <v/>
          </cell>
          <cell r="K2" t="str">
            <v/>
          </cell>
          <cell r="L2" t="str">
            <v>Project type</v>
          </cell>
          <cell r="M2" t="str">
            <v>DF</v>
          </cell>
        </row>
        <row r="3">
          <cell r="A3" t="str">
            <v/>
          </cell>
          <cell r="C3" t="str">
            <v>Capital</v>
          </cell>
          <cell r="D3" t="str">
            <v>Deferred</v>
          </cell>
          <cell r="E3" t="str">
            <v>O&amp;M</v>
          </cell>
          <cell r="F3" t="str">
            <v>Power</v>
          </cell>
          <cell r="G3" t="str">
            <v>Non-Utility</v>
          </cell>
          <cell r="J3" t="str">
            <v/>
          </cell>
          <cell r="K3" t="str">
            <v/>
          </cell>
          <cell r="M3" t="str">
            <v>Deferred</v>
          </cell>
        </row>
        <row r="4">
          <cell r="A4" t="str">
            <v>Employee</v>
          </cell>
          <cell r="B4" t="str">
            <v/>
          </cell>
          <cell r="C4" t="str">
            <v>$</v>
          </cell>
          <cell r="D4" t="str">
            <v>$</v>
          </cell>
          <cell r="E4" t="str">
            <v>$</v>
          </cell>
          <cell r="F4" t="str">
            <v>$</v>
          </cell>
          <cell r="G4" t="str">
            <v>$</v>
          </cell>
          <cell r="J4" t="str">
            <v>Order type</v>
          </cell>
          <cell r="K4" t="str">
            <v>CO Order</v>
          </cell>
          <cell r="L4" t="str">
            <v/>
          </cell>
          <cell r="M4" t="str">
            <v>$</v>
          </cell>
        </row>
        <row r="5">
          <cell r="A5" t="str">
            <v>11</v>
          </cell>
          <cell r="B5" t="str">
            <v>Steven Mark Anders</v>
          </cell>
          <cell r="D5">
            <v>231503.2</v>
          </cell>
          <cell r="J5" t="str">
            <v>CE00</v>
          </cell>
          <cell r="K5" t="str">
            <v>23290010</v>
          </cell>
          <cell r="L5" t="str">
            <v>PTO Debit Order</v>
          </cell>
          <cell r="M5">
            <v>6467685.46</v>
          </cell>
        </row>
        <row r="6">
          <cell r="A6" t="str">
            <v>94</v>
          </cell>
          <cell r="B6" t="str">
            <v>Stephanie J Kreshel</v>
          </cell>
          <cell r="D6">
            <v>20979.200000000001</v>
          </cell>
          <cell r="E6">
            <v>123662.36</v>
          </cell>
          <cell r="K6" t="str">
            <v>24200351</v>
          </cell>
          <cell r="L6" t="str">
            <v>Admin Costs - WA Fam Clean Energy Credit</v>
          </cell>
          <cell r="M6">
            <v>1442.32</v>
          </cell>
        </row>
        <row r="7">
          <cell r="A7" t="str">
            <v>491</v>
          </cell>
          <cell r="B7" t="str">
            <v>Joshua Jacobs</v>
          </cell>
          <cell r="D7">
            <v>75525.98</v>
          </cell>
          <cell r="E7">
            <v>306471.71000000002</v>
          </cell>
          <cell r="J7" t="str">
            <v>CE01</v>
          </cell>
          <cell r="K7" t="str">
            <v>16390010</v>
          </cell>
          <cell r="L7" t="str">
            <v>Pool debit order for Stores OH</v>
          </cell>
          <cell r="M7">
            <v>110384.5</v>
          </cell>
        </row>
        <row r="8">
          <cell r="A8" t="str">
            <v>1816</v>
          </cell>
          <cell r="B8" t="str">
            <v>Jason Matthew Sanders</v>
          </cell>
          <cell r="D8">
            <v>42789.599999999999</v>
          </cell>
          <cell r="E8">
            <v>224136</v>
          </cell>
          <cell r="K8" t="str">
            <v>18100000</v>
          </cell>
          <cell r="L8" t="str">
            <v>PSE 2022 Credit Agreement Expense</v>
          </cell>
          <cell r="M8">
            <v>254.7</v>
          </cell>
        </row>
        <row r="9">
          <cell r="A9" t="str">
            <v>1919</v>
          </cell>
          <cell r="B9" t="str">
            <v>Cheryl A McGrath</v>
          </cell>
          <cell r="C9">
            <v>98.34</v>
          </cell>
          <cell r="D9">
            <v>20979.200000000001</v>
          </cell>
          <cell r="E9">
            <v>119581.12</v>
          </cell>
          <cell r="K9" t="str">
            <v>18230224</v>
          </cell>
          <cell r="L9" t="str">
            <v>Market Integration - Gas</v>
          </cell>
          <cell r="M9">
            <v>8194.2199999999993</v>
          </cell>
        </row>
        <row r="10">
          <cell r="A10" t="str">
            <v>2062</v>
          </cell>
          <cell r="B10" t="str">
            <v>Roque Bamba</v>
          </cell>
          <cell r="D10">
            <v>37695.599999999999</v>
          </cell>
          <cell r="E10">
            <v>229230</v>
          </cell>
          <cell r="K10" t="str">
            <v>18230227</v>
          </cell>
          <cell r="L10" t="str">
            <v>Energy Efficient Communities -Gas</v>
          </cell>
          <cell r="M10">
            <v>5768.4</v>
          </cell>
        </row>
        <row r="11">
          <cell r="A11" t="str">
            <v>2137</v>
          </cell>
          <cell r="B11" t="str">
            <v>Edwin D Croft</v>
          </cell>
          <cell r="C11">
            <v>31527.24</v>
          </cell>
          <cell r="D11">
            <v>30949.68</v>
          </cell>
          <cell r="E11">
            <v>126102.39</v>
          </cell>
          <cell r="K11" t="str">
            <v>18230260</v>
          </cell>
          <cell r="L11" t="str">
            <v>Market Research - Gas</v>
          </cell>
          <cell r="M11">
            <v>2438.61</v>
          </cell>
        </row>
        <row r="12">
          <cell r="A12" t="str">
            <v>2159</v>
          </cell>
          <cell r="B12" t="str">
            <v>Jeffrey W Tripp</v>
          </cell>
          <cell r="D12">
            <v>135315.84</v>
          </cell>
          <cell r="K12" t="str">
            <v>18230261</v>
          </cell>
          <cell r="L12" t="str">
            <v>Strategic Planning - Gas</v>
          </cell>
          <cell r="M12">
            <v>11801.25</v>
          </cell>
        </row>
        <row r="13">
          <cell r="A13" t="str">
            <v>2254</v>
          </cell>
          <cell r="B13" t="str">
            <v>Shyla M Phillips</v>
          </cell>
          <cell r="C13">
            <v>7707.46</v>
          </cell>
          <cell r="D13">
            <v>25794.959999999999</v>
          </cell>
          <cell r="E13">
            <v>151817.45000000001</v>
          </cell>
          <cell r="K13" t="str">
            <v>18230263</v>
          </cell>
          <cell r="L13" t="str">
            <v>Program Evaluation - Gas</v>
          </cell>
          <cell r="M13">
            <v>3539.25</v>
          </cell>
        </row>
        <row r="14">
          <cell r="A14" t="str">
            <v>2343</v>
          </cell>
          <cell r="B14" t="str">
            <v>Kaaren L Daugherty</v>
          </cell>
          <cell r="D14">
            <v>43808.4</v>
          </cell>
          <cell r="E14">
            <v>223117.2</v>
          </cell>
          <cell r="K14" t="str">
            <v>18230560</v>
          </cell>
          <cell r="L14" t="str">
            <v>Market Research - Electric</v>
          </cell>
          <cell r="M14">
            <v>14029.56</v>
          </cell>
        </row>
        <row r="15">
          <cell r="A15" t="str">
            <v>2354</v>
          </cell>
          <cell r="B15" t="str">
            <v>James Patrick Hogan</v>
          </cell>
          <cell r="C15">
            <v>181728.45</v>
          </cell>
          <cell r="D15">
            <v>46100.7</v>
          </cell>
          <cell r="E15">
            <v>39096.449999999997</v>
          </cell>
          <cell r="K15" t="str">
            <v>18230561</v>
          </cell>
          <cell r="L15" t="str">
            <v>Strategic Planning - Electric</v>
          </cell>
          <cell r="M15">
            <v>76704.75</v>
          </cell>
        </row>
        <row r="16">
          <cell r="A16" t="str">
            <v>2363</v>
          </cell>
          <cell r="B16" t="str">
            <v>Thomas M Hunt</v>
          </cell>
          <cell r="D16">
            <v>150273</v>
          </cell>
          <cell r="E16">
            <v>116652.6</v>
          </cell>
          <cell r="K16" t="str">
            <v>18230563</v>
          </cell>
          <cell r="L16" t="str">
            <v>Program Evaluation - Electric</v>
          </cell>
          <cell r="M16">
            <v>25962.75</v>
          </cell>
        </row>
        <row r="17">
          <cell r="A17" t="str">
            <v>2399</v>
          </cell>
          <cell r="B17" t="str">
            <v>Darcy M Rowe</v>
          </cell>
          <cell r="C17">
            <v>59920.2</v>
          </cell>
          <cell r="D17">
            <v>46064.78</v>
          </cell>
          <cell r="E17">
            <v>87967.98</v>
          </cell>
          <cell r="K17" t="str">
            <v>18230573</v>
          </cell>
          <cell r="L17" t="str">
            <v>Market Integration - Electric</v>
          </cell>
          <cell r="M17">
            <v>31405.27</v>
          </cell>
        </row>
        <row r="18">
          <cell r="A18" t="str">
            <v>2405</v>
          </cell>
          <cell r="B18" t="str">
            <v>Pamela K Snavely</v>
          </cell>
          <cell r="D18">
            <v>31321.599999999999</v>
          </cell>
          <cell r="E18">
            <v>173834.88</v>
          </cell>
          <cell r="K18" t="str">
            <v>18230576</v>
          </cell>
          <cell r="L18" t="str">
            <v>Energy Efficient Communities - Elec</v>
          </cell>
          <cell r="M18">
            <v>20805.830000000002</v>
          </cell>
        </row>
        <row r="19">
          <cell r="A19" t="str">
            <v>2463</v>
          </cell>
          <cell r="B19" t="str">
            <v>Lara K Ringness</v>
          </cell>
          <cell r="C19">
            <v>8973.84</v>
          </cell>
          <cell r="D19">
            <v>28972.48</v>
          </cell>
          <cell r="E19">
            <v>167210.65</v>
          </cell>
          <cell r="K19" t="str">
            <v>18230711</v>
          </cell>
          <cell r="L19" t="str">
            <v>Sch 250 Elec C/I Energy Efficiency</v>
          </cell>
          <cell r="M19">
            <v>9899.56</v>
          </cell>
        </row>
        <row r="20">
          <cell r="A20" t="str">
            <v>2580</v>
          </cell>
          <cell r="B20" t="str">
            <v>Stacey R Nyman</v>
          </cell>
          <cell r="D20">
            <v>137413.76000000001</v>
          </cell>
          <cell r="K20" t="str">
            <v>18231330</v>
          </cell>
          <cell r="L20" t="str">
            <v>Micro Rate -Eng Eff Svs Cap Debit order</v>
          </cell>
          <cell r="M20">
            <v>857080.02</v>
          </cell>
        </row>
        <row r="21">
          <cell r="A21" t="str">
            <v>2717</v>
          </cell>
          <cell r="B21" t="str">
            <v>Susan E Free</v>
          </cell>
          <cell r="D21">
            <v>32601.599999999999</v>
          </cell>
          <cell r="E21">
            <v>234324</v>
          </cell>
          <cell r="K21" t="str">
            <v>18233005</v>
          </cell>
          <cell r="L21" t="str">
            <v>Low Income Program-Common</v>
          </cell>
          <cell r="M21">
            <v>33461.22</v>
          </cell>
        </row>
        <row r="22">
          <cell r="A22" t="str">
            <v>2892</v>
          </cell>
          <cell r="B22" t="str">
            <v>Kieu H Ho</v>
          </cell>
          <cell r="C22">
            <v>2524.06</v>
          </cell>
          <cell r="D22">
            <v>21503.68</v>
          </cell>
          <cell r="E22">
            <v>113386.02</v>
          </cell>
          <cell r="K22" t="str">
            <v>18300065</v>
          </cell>
          <cell r="L22" t="str">
            <v>5363 - LSR Expansion Feasibility</v>
          </cell>
          <cell r="M22">
            <v>67701.149999999994</v>
          </cell>
        </row>
        <row r="23">
          <cell r="A23" t="str">
            <v>2953</v>
          </cell>
          <cell r="B23" t="str">
            <v>Lorna Luebbe</v>
          </cell>
          <cell r="D23">
            <v>113885.48</v>
          </cell>
          <cell r="E23">
            <v>423570.84</v>
          </cell>
          <cell r="K23" t="str">
            <v>18400160</v>
          </cell>
          <cell r="L23" t="str">
            <v>4520 General &amp; Admin Expenses - Electric</v>
          </cell>
          <cell r="M23">
            <v>56726.95</v>
          </cell>
        </row>
        <row r="24">
          <cell r="A24" t="str">
            <v>3070</v>
          </cell>
          <cell r="B24" t="str">
            <v>Beth A Pape</v>
          </cell>
          <cell r="D24">
            <v>19405.759999999998</v>
          </cell>
          <cell r="E24">
            <v>118622.56</v>
          </cell>
          <cell r="K24" t="str">
            <v>18400164</v>
          </cell>
          <cell r="L24" t="str">
            <v>4520 General &amp; Admin Expenses - Gas</v>
          </cell>
          <cell r="M24">
            <v>34987.53</v>
          </cell>
        </row>
        <row r="25">
          <cell r="A25" t="str">
            <v>3074</v>
          </cell>
          <cell r="B25" t="str">
            <v>Leslie D Wright</v>
          </cell>
          <cell r="D25">
            <v>202807.36</v>
          </cell>
          <cell r="E25">
            <v>2349.12</v>
          </cell>
          <cell r="K25" t="str">
            <v>18400166</v>
          </cell>
          <cell r="L25" t="str">
            <v>4520 General &amp; Admin Expenses - Gene</v>
          </cell>
          <cell r="M25">
            <v>7604.49</v>
          </cell>
        </row>
        <row r="26">
          <cell r="A26" t="str">
            <v>3094</v>
          </cell>
          <cell r="B26" t="str">
            <v>Daniel J Anderson</v>
          </cell>
          <cell r="D26">
            <v>137433.76</v>
          </cell>
          <cell r="K26" t="str">
            <v>18400172</v>
          </cell>
          <cell r="L26" t="str">
            <v>4520 General &amp; Admin Exp - Misc Corp</v>
          </cell>
          <cell r="M26">
            <v>16589.59</v>
          </cell>
        </row>
        <row r="27">
          <cell r="A27" t="str">
            <v>3123</v>
          </cell>
          <cell r="B27" t="str">
            <v>Adrienne C Schaefer</v>
          </cell>
          <cell r="D27">
            <v>20979.200000000001</v>
          </cell>
          <cell r="E27">
            <v>116434.56</v>
          </cell>
          <cell r="K27" t="str">
            <v>18490290</v>
          </cell>
          <cell r="L27" t="str">
            <v>Benefits-401k</v>
          </cell>
          <cell r="M27">
            <v>29649.11</v>
          </cell>
        </row>
        <row r="28">
          <cell r="A28" t="str">
            <v>3126</v>
          </cell>
          <cell r="B28" t="str">
            <v>Matthew R Marcelia</v>
          </cell>
          <cell r="D28">
            <v>51704.1</v>
          </cell>
          <cell r="E28">
            <v>215221.5</v>
          </cell>
          <cell r="K28" t="str">
            <v>18490292</v>
          </cell>
          <cell r="L28" t="str">
            <v>Benefits-Health &amp; Welfare</v>
          </cell>
          <cell r="M28">
            <v>5627.01</v>
          </cell>
        </row>
        <row r="29">
          <cell r="A29" t="str">
            <v>3181</v>
          </cell>
          <cell r="B29" t="str">
            <v>Evan I Sorrell</v>
          </cell>
          <cell r="D29">
            <v>30538.560000000001</v>
          </cell>
          <cell r="E29">
            <v>92301.11</v>
          </cell>
          <cell r="F29">
            <v>86134.399999999994</v>
          </cell>
          <cell r="K29" t="str">
            <v>18490293</v>
          </cell>
          <cell r="L29" t="str">
            <v>Benefits-Leaves &amp; Workers Comp</v>
          </cell>
          <cell r="M29">
            <v>29649.11</v>
          </cell>
        </row>
        <row r="30">
          <cell r="A30" t="str">
            <v>3379</v>
          </cell>
          <cell r="B30" t="str">
            <v>Claire L Locke</v>
          </cell>
          <cell r="C30">
            <v>63916.02</v>
          </cell>
          <cell r="D30">
            <v>28790.400000000001</v>
          </cell>
          <cell r="E30">
            <v>95872.92</v>
          </cell>
          <cell r="K30" t="str">
            <v>18490294</v>
          </cell>
          <cell r="L30" t="str">
            <v>Benefits-Manage &amp; Administer Benefits</v>
          </cell>
          <cell r="M30">
            <v>156821.41</v>
          </cell>
        </row>
        <row r="31">
          <cell r="A31" t="str">
            <v>3396</v>
          </cell>
          <cell r="B31" t="str">
            <v>Kendall J Cammermeyer</v>
          </cell>
          <cell r="C31">
            <v>191.03</v>
          </cell>
          <cell r="D31">
            <v>43299</v>
          </cell>
          <cell r="E31">
            <v>223435.57</v>
          </cell>
          <cell r="K31" t="str">
            <v>18490295</v>
          </cell>
          <cell r="L31" t="str">
            <v>Benefits-Pension</v>
          </cell>
          <cell r="M31">
            <v>29649.11</v>
          </cell>
        </row>
        <row r="32">
          <cell r="A32" t="str">
            <v>3440</v>
          </cell>
          <cell r="B32" t="str">
            <v>Dhanalakshmi Panchapakesan</v>
          </cell>
          <cell r="C32">
            <v>96313.24</v>
          </cell>
          <cell r="D32">
            <v>32389.200000000001</v>
          </cell>
          <cell r="E32">
            <v>59875.17</v>
          </cell>
          <cell r="K32" t="str">
            <v>18600055</v>
          </cell>
          <cell r="L32" t="str">
            <v>PSE Mortgage Indenture Renewal Fees</v>
          </cell>
          <cell r="M32">
            <v>7074.75</v>
          </cell>
        </row>
        <row r="33">
          <cell r="A33" t="str">
            <v>3456</v>
          </cell>
          <cell r="B33" t="str">
            <v>Randal L Walls</v>
          </cell>
          <cell r="C33">
            <v>16294.52</v>
          </cell>
          <cell r="D33">
            <v>19405.759999999998</v>
          </cell>
          <cell r="E33">
            <v>117347.94</v>
          </cell>
          <cell r="K33" t="str">
            <v>18600069</v>
          </cell>
          <cell r="L33" t="str">
            <v>Appaloosa Solar Project DF</v>
          </cell>
          <cell r="M33">
            <v>66885.59</v>
          </cell>
        </row>
        <row r="34">
          <cell r="A34" t="str">
            <v>3462</v>
          </cell>
          <cell r="B34" t="str">
            <v>Samuel S Osborne</v>
          </cell>
          <cell r="C34">
            <v>9360.23</v>
          </cell>
          <cell r="D34">
            <v>121619.29</v>
          </cell>
          <cell r="E34">
            <v>135818.79</v>
          </cell>
          <cell r="F34">
            <v>127.35</v>
          </cell>
          <cell r="K34" t="str">
            <v>18600071</v>
          </cell>
          <cell r="L34" t="str">
            <v>Royal Slope Acquisition</v>
          </cell>
          <cell r="M34">
            <v>8715.2199999999993</v>
          </cell>
        </row>
        <row r="35">
          <cell r="A35" t="str">
            <v>3509</v>
          </cell>
          <cell r="B35" t="str">
            <v>David J Landers</v>
          </cell>
          <cell r="D35">
            <v>39733.199999999997</v>
          </cell>
          <cell r="E35">
            <v>227192.4</v>
          </cell>
          <cell r="K35" t="str">
            <v>18600089</v>
          </cell>
          <cell r="L35" t="str">
            <v>Debt Issuance Costs 6/2024 Sr Note</v>
          </cell>
          <cell r="M35">
            <v>636.75</v>
          </cell>
        </row>
        <row r="36">
          <cell r="A36" t="str">
            <v>3538</v>
          </cell>
          <cell r="B36" t="str">
            <v>Bruce Jaie Jones</v>
          </cell>
          <cell r="D36">
            <v>24650.560000000001</v>
          </cell>
          <cell r="E36">
            <v>118384.38</v>
          </cell>
          <cell r="K36" t="str">
            <v>18600104</v>
          </cell>
          <cell r="L36" t="str">
            <v>Job Order - PWI - General &amp; Administrat</v>
          </cell>
          <cell r="M36">
            <v>14244.33</v>
          </cell>
        </row>
        <row r="37">
          <cell r="A37" t="str">
            <v>3547</v>
          </cell>
          <cell r="B37" t="str">
            <v>Jens V Nedrud</v>
          </cell>
          <cell r="C37">
            <v>114105.60000000001</v>
          </cell>
          <cell r="D37">
            <v>38714.400000000001</v>
          </cell>
          <cell r="E37">
            <v>114105.60000000001</v>
          </cell>
          <cell r="K37" t="str">
            <v>18600480</v>
          </cell>
          <cell r="L37" t="str">
            <v>Debt Issuance Costs 5/2023 Sr Note</v>
          </cell>
          <cell r="M37">
            <v>509.4</v>
          </cell>
        </row>
        <row r="38">
          <cell r="A38" t="str">
            <v>3548</v>
          </cell>
          <cell r="B38" t="str">
            <v>Stephanie G Imamovic</v>
          </cell>
          <cell r="D38">
            <v>21110.32</v>
          </cell>
          <cell r="E38">
            <v>116303.44</v>
          </cell>
          <cell r="K38" t="str">
            <v>18614417</v>
          </cell>
          <cell r="L38" t="str">
            <v>Hydrogen Hub 100MW Centralia Peaker Dev</v>
          </cell>
          <cell r="M38">
            <v>5904.09</v>
          </cell>
        </row>
        <row r="39">
          <cell r="A39" t="str">
            <v>3563</v>
          </cell>
          <cell r="B39" t="str">
            <v>Jennifer A Boyer</v>
          </cell>
          <cell r="D39">
            <v>39733.199999999997</v>
          </cell>
          <cell r="E39">
            <v>227192.4</v>
          </cell>
          <cell r="K39" t="str">
            <v>18614418</v>
          </cell>
          <cell r="L39" t="str">
            <v>5024 - Beaver Creek # Phase 2</v>
          </cell>
          <cell r="M39">
            <v>1018.8</v>
          </cell>
        </row>
        <row r="40">
          <cell r="A40" t="str">
            <v>3581</v>
          </cell>
          <cell r="B40" t="str">
            <v>James L Evans</v>
          </cell>
          <cell r="C40">
            <v>38462.660000000003</v>
          </cell>
          <cell r="D40">
            <v>27350.880000000001</v>
          </cell>
          <cell r="E40">
            <v>123371.37</v>
          </cell>
          <cell r="J40" t="str">
            <v>JO2</v>
          </cell>
          <cell r="K40" t="str">
            <v>186063230</v>
          </cell>
          <cell r="L40" t="str">
            <v>3901E028 CHERRY POINT SUBSTATION SCH 62</v>
          </cell>
          <cell r="M40">
            <v>655.6</v>
          </cell>
        </row>
        <row r="41">
          <cell r="A41" t="str">
            <v>3598</v>
          </cell>
          <cell r="B41" t="str">
            <v>Andrea Cara Gudger Peterman</v>
          </cell>
          <cell r="D41">
            <v>67240.800000000003</v>
          </cell>
          <cell r="E41">
            <v>199684.8</v>
          </cell>
          <cell r="K41" t="str">
            <v>186064555</v>
          </cell>
          <cell r="L41" t="str">
            <v>2605E017 20103 N CREEK PKWY #  BOTHELL</v>
          </cell>
          <cell r="M41">
            <v>524.48</v>
          </cell>
        </row>
        <row r="42">
          <cell r="A42" t="str">
            <v>3713</v>
          </cell>
          <cell r="B42" t="str">
            <v>Marc J Raniero</v>
          </cell>
          <cell r="D42">
            <v>20454.72</v>
          </cell>
          <cell r="E42">
            <v>119274.26</v>
          </cell>
          <cell r="K42" t="str">
            <v>186065310</v>
          </cell>
          <cell r="L42" t="str">
            <v>2204E003 6906 S 204TH ST #  KENT</v>
          </cell>
          <cell r="M42">
            <v>786.72</v>
          </cell>
        </row>
        <row r="43">
          <cell r="A43" t="str">
            <v>3727</v>
          </cell>
          <cell r="B43" t="str">
            <v>Troy W Nutter</v>
          </cell>
          <cell r="C43">
            <v>24679.51</v>
          </cell>
          <cell r="D43">
            <v>31814.7</v>
          </cell>
          <cell r="E43">
            <v>88491.43</v>
          </cell>
          <cell r="K43" t="str">
            <v>186065690</v>
          </cell>
          <cell r="L43" t="str">
            <v>9999E999 BP Hydrogen V2 ADDNITSLOAD SIS</v>
          </cell>
          <cell r="M43">
            <v>131.12</v>
          </cell>
        </row>
        <row r="44">
          <cell r="A44" t="str">
            <v>3739</v>
          </cell>
          <cell r="B44" t="str">
            <v>Colin P Crowley</v>
          </cell>
          <cell r="D44">
            <v>32601.599999999999</v>
          </cell>
          <cell r="E44">
            <v>234324</v>
          </cell>
          <cell r="K44" t="str">
            <v>186066444</v>
          </cell>
          <cell r="L44" t="str">
            <v>3503E128 12479 FARM TO MARKET ROAD MOUNT</v>
          </cell>
          <cell r="M44">
            <v>262.24</v>
          </cell>
        </row>
        <row r="45">
          <cell r="A45" t="str">
            <v>3756</v>
          </cell>
          <cell r="B45" t="str">
            <v>Jennifer L Blackburn</v>
          </cell>
          <cell r="C45">
            <v>5703.72</v>
          </cell>
          <cell r="D45">
            <v>26781.26</v>
          </cell>
          <cell r="E45">
            <v>104928.78</v>
          </cell>
          <cell r="K45" t="str">
            <v>186066727</v>
          </cell>
          <cell r="L45" t="str">
            <v>2605E017 20103 N CREEK PKWY #  BOTHELL</v>
          </cell>
          <cell r="M45">
            <v>458.92</v>
          </cell>
        </row>
        <row r="46">
          <cell r="A46" t="str">
            <v>3757</v>
          </cell>
          <cell r="B46" t="str">
            <v>Timothy B Conrad</v>
          </cell>
          <cell r="D46">
            <v>15734.4</v>
          </cell>
          <cell r="E46">
            <v>128414.97</v>
          </cell>
          <cell r="K46" t="str">
            <v>186066828</v>
          </cell>
          <cell r="L46" t="str">
            <v>2505E090 15011 NE 36TH ST #  REDMOND</v>
          </cell>
          <cell r="M46">
            <v>327.8</v>
          </cell>
        </row>
        <row r="47">
          <cell r="A47" t="str">
            <v>3768</v>
          </cell>
          <cell r="B47" t="str">
            <v>Janet Kay Phelps</v>
          </cell>
          <cell r="D47">
            <v>9440.64</v>
          </cell>
          <cell r="E47">
            <v>86539.199999999997</v>
          </cell>
          <cell r="K47" t="str">
            <v>186066862</v>
          </cell>
          <cell r="L47" t="str">
            <v>2505E055 15320 NE 40TH ST #  REDMOND</v>
          </cell>
          <cell r="M47">
            <v>458.92</v>
          </cell>
        </row>
        <row r="48">
          <cell r="A48" t="str">
            <v>3821</v>
          </cell>
          <cell r="B48" t="str">
            <v>Brad H Stevenson</v>
          </cell>
          <cell r="C48">
            <v>56304.83</v>
          </cell>
          <cell r="D48">
            <v>27800.799999999999</v>
          </cell>
          <cell r="E48">
            <v>103483.76</v>
          </cell>
          <cell r="K48" t="str">
            <v>186066883</v>
          </cell>
          <cell r="L48" t="str">
            <v>2505E091 15301 NE 31ST ST #  REDMOND</v>
          </cell>
          <cell r="M48">
            <v>458.92</v>
          </cell>
        </row>
        <row r="49">
          <cell r="A49" t="str">
            <v>3871</v>
          </cell>
          <cell r="B49" t="str">
            <v>Paul A Smith</v>
          </cell>
          <cell r="C49">
            <v>46052.54</v>
          </cell>
          <cell r="D49">
            <v>50506.080000000002</v>
          </cell>
          <cell r="E49">
            <v>108597.86</v>
          </cell>
          <cell r="K49" t="str">
            <v>186067012</v>
          </cell>
          <cell r="L49" t="str">
            <v>2502E088 270 Olympic Dr SE, Bainbridge I</v>
          </cell>
          <cell r="M49">
            <v>655.6</v>
          </cell>
        </row>
        <row r="50">
          <cell r="A50" t="str">
            <v>3884</v>
          </cell>
          <cell r="B50" t="str">
            <v>Brady Kinsella</v>
          </cell>
          <cell r="C50">
            <v>33984.370000000003</v>
          </cell>
          <cell r="D50">
            <v>32887.68</v>
          </cell>
          <cell r="E50">
            <v>146800.57999999999</v>
          </cell>
          <cell r="K50" t="str">
            <v>186067173</v>
          </cell>
          <cell r="L50" t="str">
            <v>2405E037 3000 LANDERHOLM CIR SE # BLDG N</v>
          </cell>
          <cell r="M50">
            <v>131.12</v>
          </cell>
        </row>
        <row r="51">
          <cell r="A51" t="str">
            <v>3888</v>
          </cell>
          <cell r="B51" t="str">
            <v>Tricia L Fischer</v>
          </cell>
          <cell r="D51">
            <v>28972.48</v>
          </cell>
          <cell r="E51">
            <v>28188</v>
          </cell>
          <cell r="F51">
            <v>147991.5</v>
          </cell>
          <cell r="K51" t="str">
            <v>186067260</v>
          </cell>
          <cell r="L51" t="str">
            <v>2505E054 5600 148TH AVE NE # 55 REDMOND</v>
          </cell>
          <cell r="M51">
            <v>65.56</v>
          </cell>
        </row>
        <row r="52">
          <cell r="A52" t="str">
            <v>3900</v>
          </cell>
          <cell r="B52" t="str">
            <v>Mark Lenssen</v>
          </cell>
          <cell r="D52">
            <v>137413.76000000001</v>
          </cell>
          <cell r="K52" t="str">
            <v>186067318</v>
          </cell>
          <cell r="L52" t="str">
            <v>9999E999 Beaver Creek Pseudo-Tie System</v>
          </cell>
          <cell r="M52">
            <v>555.41999999999996</v>
          </cell>
        </row>
        <row r="53">
          <cell r="A53" t="str">
            <v>3971</v>
          </cell>
          <cell r="B53" t="str">
            <v>Aimee A Schellentrager</v>
          </cell>
          <cell r="C53">
            <v>58479.519999999997</v>
          </cell>
          <cell r="D53">
            <v>20454.72</v>
          </cell>
          <cell r="E53">
            <v>58479.519999999997</v>
          </cell>
          <cell r="K53" t="str">
            <v>186067563</v>
          </cell>
          <cell r="L53" t="str">
            <v>2505E090 3900 148TH AVE NE #  REDMOND</v>
          </cell>
          <cell r="M53">
            <v>327.8</v>
          </cell>
        </row>
        <row r="54">
          <cell r="A54" t="str">
            <v>4082</v>
          </cell>
          <cell r="B54" t="str">
            <v>Heather M Mulligan</v>
          </cell>
          <cell r="D54">
            <v>18356.8</v>
          </cell>
          <cell r="E54">
            <v>119059.19</v>
          </cell>
          <cell r="K54" t="str">
            <v>186067673</v>
          </cell>
          <cell r="L54" t="str">
            <v>2505E091 3050 152ND AVE NE # 22 REDMOND</v>
          </cell>
          <cell r="M54">
            <v>262.24</v>
          </cell>
        </row>
        <row r="55">
          <cell r="A55" t="str">
            <v>4120</v>
          </cell>
          <cell r="B55" t="str">
            <v>Patrick R Murphy</v>
          </cell>
          <cell r="D55">
            <v>33620.400000000001</v>
          </cell>
          <cell r="E55">
            <v>233305.2</v>
          </cell>
          <cell r="K55" t="str">
            <v>186067759</v>
          </cell>
          <cell r="L55" t="str">
            <v>2204E046 21002 W Valley Hwy, Kent, WA En</v>
          </cell>
          <cell r="M55">
            <v>1507.88</v>
          </cell>
        </row>
        <row r="56">
          <cell r="A56" t="str">
            <v>4153</v>
          </cell>
          <cell r="B56" t="str">
            <v>Brennan D Mueller</v>
          </cell>
          <cell r="D56">
            <v>32887.68</v>
          </cell>
          <cell r="F56">
            <v>170976</v>
          </cell>
          <cell r="K56" t="str">
            <v>186067792</v>
          </cell>
          <cell r="L56" t="str">
            <v>2505E089 1 NE ONE MICROSOFT WAY # REDMON</v>
          </cell>
          <cell r="M56">
            <v>1507.88</v>
          </cell>
        </row>
        <row r="57">
          <cell r="A57" t="str">
            <v>4214</v>
          </cell>
          <cell r="B57" t="str">
            <v>Philip Manuel Puzon</v>
          </cell>
          <cell r="D57">
            <v>20454.72</v>
          </cell>
          <cell r="E57">
            <v>116959.03999999999</v>
          </cell>
          <cell r="K57" t="str">
            <v>186067972</v>
          </cell>
          <cell r="L57" t="str">
            <v>9999E999 Beaver Creek Pseudo-Tie Facilit</v>
          </cell>
          <cell r="M57">
            <v>491.7</v>
          </cell>
        </row>
        <row r="58">
          <cell r="A58" t="str">
            <v>4326</v>
          </cell>
          <cell r="B58" t="str">
            <v>Elizabeth Barrat Hossner</v>
          </cell>
          <cell r="D58">
            <v>22028.16</v>
          </cell>
          <cell r="E58">
            <v>117966.76</v>
          </cell>
          <cell r="K58" t="str">
            <v>186068074</v>
          </cell>
          <cell r="L58" t="str">
            <v>2605E107 12034 134th Ct NE, Redmond, WA</v>
          </cell>
          <cell r="M58">
            <v>983.4</v>
          </cell>
        </row>
        <row r="59">
          <cell r="A59" t="str">
            <v>4360</v>
          </cell>
          <cell r="B59" t="str">
            <v>Diane Christine Smith</v>
          </cell>
          <cell r="D59">
            <v>24650.560000000001</v>
          </cell>
          <cell r="E59">
            <v>112763.2</v>
          </cell>
          <cell r="K59" t="str">
            <v>186068400</v>
          </cell>
          <cell r="L59" t="str">
            <v>2004E081 OTC - PSE SCOPE MGMT</v>
          </cell>
          <cell r="M59">
            <v>7216.87</v>
          </cell>
        </row>
        <row r="60">
          <cell r="A60" t="str">
            <v>4372</v>
          </cell>
          <cell r="B60" t="str">
            <v>Chris McVicker</v>
          </cell>
          <cell r="C60">
            <v>3034.28</v>
          </cell>
          <cell r="D60">
            <v>27406.400000000001</v>
          </cell>
          <cell r="E60">
            <v>88140.94</v>
          </cell>
          <cell r="F60">
            <v>86574.86</v>
          </cell>
          <cell r="K60" t="str">
            <v>186068401</v>
          </cell>
          <cell r="L60" t="str">
            <v>2004E081 OTC - PSE IT SCOPE MGMT</v>
          </cell>
          <cell r="M60">
            <v>44.99</v>
          </cell>
        </row>
        <row r="61">
          <cell r="A61" t="str">
            <v>4398</v>
          </cell>
          <cell r="B61" t="str">
            <v>Guy Spencer Ainsworth</v>
          </cell>
          <cell r="C61">
            <v>3966.38</v>
          </cell>
          <cell r="D61">
            <v>15865.52</v>
          </cell>
          <cell r="E61">
            <v>117582.28</v>
          </cell>
          <cell r="K61" t="str">
            <v>186068403</v>
          </cell>
          <cell r="L61" t="str">
            <v>2004E081 OTC - TRAINING MOCK-UPS ELEC</v>
          </cell>
          <cell r="M61">
            <v>5034.88</v>
          </cell>
        </row>
        <row r="62">
          <cell r="A62" t="str">
            <v>4548</v>
          </cell>
          <cell r="B62" t="str">
            <v>Gretchen L Aliabadi</v>
          </cell>
          <cell r="D62">
            <v>39733.199999999997</v>
          </cell>
          <cell r="E62">
            <v>227192.4</v>
          </cell>
          <cell r="K62" t="str">
            <v>186068437</v>
          </cell>
          <cell r="L62" t="str">
            <v>2505E126 777 106TH AVE NE #  BELLEVUE</v>
          </cell>
          <cell r="M62">
            <v>458.92</v>
          </cell>
        </row>
        <row r="63">
          <cell r="A63" t="str">
            <v>4555</v>
          </cell>
          <cell r="B63" t="str">
            <v>Shane A Richards</v>
          </cell>
          <cell r="C63">
            <v>26879.599999999999</v>
          </cell>
          <cell r="D63">
            <v>41368.36</v>
          </cell>
          <cell r="E63">
            <v>72214.03</v>
          </cell>
          <cell r="J63" t="str">
            <v>JPE1</v>
          </cell>
          <cell r="K63" t="str">
            <v>151814100</v>
          </cell>
          <cell r="L63" t="str">
            <v>Jackson Prairie-Operation Supv &amp; Eng.</v>
          </cell>
          <cell r="M63">
            <v>330716.32</v>
          </cell>
        </row>
        <row r="64">
          <cell r="A64" t="str">
            <v>4788</v>
          </cell>
          <cell r="B64" t="str">
            <v>Frederick L Best</v>
          </cell>
          <cell r="D64">
            <v>18356.8</v>
          </cell>
          <cell r="E64">
            <v>119056.96000000001</v>
          </cell>
          <cell r="K64" t="str">
            <v>151824300</v>
          </cell>
          <cell r="L64" t="str">
            <v>Jackson Prairie-Storage &amp; Consulting Fee</v>
          </cell>
          <cell r="M64">
            <v>393.36</v>
          </cell>
        </row>
        <row r="65">
          <cell r="A65" t="str">
            <v>4821</v>
          </cell>
          <cell r="B65" t="str">
            <v>Nancy L Atwood</v>
          </cell>
          <cell r="D65">
            <v>30538.560000000001</v>
          </cell>
          <cell r="E65">
            <v>163704.29999999999</v>
          </cell>
          <cell r="F65">
            <v>10913.62</v>
          </cell>
          <cell r="K65" t="str">
            <v>151830100</v>
          </cell>
          <cell r="L65" t="str">
            <v>Jackson Prairie-Maint. Supv &amp; Engineerng</v>
          </cell>
          <cell r="M65">
            <v>330716.32</v>
          </cell>
        </row>
        <row r="66">
          <cell r="A66" t="str">
            <v>4864</v>
          </cell>
          <cell r="B66" t="str">
            <v>Jennifer A Womack</v>
          </cell>
          <cell r="C66">
            <v>2762.23</v>
          </cell>
          <cell r="D66">
            <v>23032.32</v>
          </cell>
          <cell r="E66">
            <v>162783.29999999999</v>
          </cell>
          <cell r="J66" t="str">
            <v>LGC1</v>
          </cell>
          <cell r="K66" t="str">
            <v>170000005</v>
          </cell>
          <cell r="L66" t="str">
            <v>LNG Plant - Common Construction</v>
          </cell>
          <cell r="M66">
            <v>9532.51</v>
          </cell>
        </row>
        <row r="67">
          <cell r="A67" t="str">
            <v>4961</v>
          </cell>
          <cell r="B67" t="str">
            <v>Jessica G McColgin</v>
          </cell>
          <cell r="D67">
            <v>45455.51</v>
          </cell>
          <cell r="E67">
            <v>57180.71</v>
          </cell>
          <cell r="G67">
            <v>36341.67</v>
          </cell>
          <cell r="J67" t="str">
            <v>ZXCC</v>
          </cell>
          <cell r="K67" t="str">
            <v>149050027</v>
          </cell>
          <cell r="L67" t="str">
            <v>TLNG Supervision &amp; Support for PLNG Ops</v>
          </cell>
          <cell r="M67">
            <v>239285.65</v>
          </cell>
        </row>
        <row r="68">
          <cell r="A68" t="str">
            <v>5052</v>
          </cell>
          <cell r="B68" t="str">
            <v>Nicholas M Coulson</v>
          </cell>
          <cell r="D68">
            <v>20454.72</v>
          </cell>
          <cell r="E68">
            <v>118827.31</v>
          </cell>
          <cell r="K68" t="str">
            <v>149050028</v>
          </cell>
          <cell r="L68" t="str">
            <v>TLNG Liquefaction System for PLNG Ops</v>
          </cell>
          <cell r="M68">
            <v>3056.4</v>
          </cell>
        </row>
        <row r="69">
          <cell r="A69" t="str">
            <v>5063</v>
          </cell>
          <cell r="B69" t="str">
            <v>John P Mannetti</v>
          </cell>
          <cell r="D69">
            <v>35658</v>
          </cell>
          <cell r="E69">
            <v>231267.6</v>
          </cell>
          <cell r="K69" t="str">
            <v>149060028</v>
          </cell>
          <cell r="L69" t="str">
            <v>PE-General &amp; Administrative - CC 7103</v>
          </cell>
          <cell r="M69">
            <v>129675.15</v>
          </cell>
        </row>
        <row r="70">
          <cell r="A70" t="str">
            <v>5065</v>
          </cell>
          <cell r="B70" t="str">
            <v>Malcolm B McCulloch</v>
          </cell>
          <cell r="D70">
            <v>19405.759999999998</v>
          </cell>
          <cell r="E70">
            <v>118008</v>
          </cell>
          <cell r="K70" t="str">
            <v>149070005</v>
          </cell>
          <cell r="L70" t="str">
            <v>PH-General &amp; Administrative - CC 7100</v>
          </cell>
          <cell r="M70">
            <v>415374.16</v>
          </cell>
        </row>
        <row r="71">
          <cell r="A71" t="str">
            <v>5069</v>
          </cell>
          <cell r="B71" t="str">
            <v>Reid K Shibata</v>
          </cell>
          <cell r="D71">
            <v>19930.240000000002</v>
          </cell>
          <cell r="E71">
            <v>117483.52</v>
          </cell>
          <cell r="K71" t="str">
            <v>149080016</v>
          </cell>
          <cell r="L71" t="str">
            <v>PI-General &amp; Administrative - CC 7101</v>
          </cell>
          <cell r="M71">
            <v>31195.43</v>
          </cell>
        </row>
        <row r="72">
          <cell r="A72" t="str">
            <v>5109</v>
          </cell>
          <cell r="B72" t="str">
            <v>Janet Kelly</v>
          </cell>
          <cell r="D72">
            <v>35658</v>
          </cell>
          <cell r="E72">
            <v>88459.63</v>
          </cell>
          <cell r="G72">
            <v>142807.97</v>
          </cell>
          <cell r="K72" t="str">
            <v>149090005</v>
          </cell>
          <cell r="L72" t="str">
            <v>Equico-General &amp; Administrative- CC 7102</v>
          </cell>
          <cell r="M72">
            <v>18013.900000000001</v>
          </cell>
        </row>
        <row r="73">
          <cell r="A73" t="str">
            <v>5120</v>
          </cell>
          <cell r="B73" t="str">
            <v>Steven D Nims</v>
          </cell>
          <cell r="D73">
            <v>27406.400000000001</v>
          </cell>
          <cell r="E73">
            <v>177750.08</v>
          </cell>
          <cell r="J73" t="str">
            <v>Overall Result</v>
          </cell>
          <cell r="M73">
            <v>9752120.2400000002</v>
          </cell>
        </row>
        <row r="74">
          <cell r="A74" t="str">
            <v>5153</v>
          </cell>
          <cell r="B74" t="str">
            <v>Cecily N Scott</v>
          </cell>
          <cell r="C74">
            <v>11801.25</v>
          </cell>
          <cell r="D74">
            <v>19405.759999999998</v>
          </cell>
          <cell r="E74">
            <v>106206.75</v>
          </cell>
        </row>
        <row r="75">
          <cell r="A75" t="str">
            <v>5161</v>
          </cell>
          <cell r="B75" t="str">
            <v>Thomas M Flynn</v>
          </cell>
          <cell r="D75">
            <v>29755.52</v>
          </cell>
          <cell r="E75">
            <v>78930.880000000005</v>
          </cell>
          <cell r="F75">
            <v>96470.080000000002</v>
          </cell>
        </row>
        <row r="76">
          <cell r="A76" t="str">
            <v>5177</v>
          </cell>
          <cell r="B76" t="str">
            <v>Corey Corbett</v>
          </cell>
          <cell r="D76">
            <v>19405.759999999998</v>
          </cell>
          <cell r="E76">
            <v>118008</v>
          </cell>
        </row>
        <row r="77">
          <cell r="A77" t="str">
            <v>5202</v>
          </cell>
          <cell r="B77" t="str">
            <v>Kelli M Wagner</v>
          </cell>
          <cell r="D77">
            <v>20454.72</v>
          </cell>
          <cell r="E77">
            <v>125120.47</v>
          </cell>
        </row>
        <row r="78">
          <cell r="A78" t="str">
            <v>5254</v>
          </cell>
          <cell r="B78" t="str">
            <v>Mandy A Hill</v>
          </cell>
          <cell r="D78">
            <v>48432.45</v>
          </cell>
          <cell r="E78">
            <v>70166.210000000006</v>
          </cell>
          <cell r="G78">
            <v>21822.04</v>
          </cell>
        </row>
        <row r="79">
          <cell r="A79" t="str">
            <v>5277</v>
          </cell>
          <cell r="B79" t="str">
            <v>Dennis R Taylor Jr</v>
          </cell>
          <cell r="C79">
            <v>55196.73</v>
          </cell>
          <cell r="D79">
            <v>28790.400000000001</v>
          </cell>
          <cell r="E79">
            <v>105566.75</v>
          </cell>
        </row>
        <row r="80">
          <cell r="A80" t="str">
            <v>5287</v>
          </cell>
          <cell r="B80" t="str">
            <v>Jon A Piliaris</v>
          </cell>
          <cell r="D80">
            <v>52035.08</v>
          </cell>
          <cell r="E80">
            <v>329646.53000000003</v>
          </cell>
        </row>
        <row r="81">
          <cell r="A81" t="str">
            <v>5300</v>
          </cell>
          <cell r="B81" t="str">
            <v>Duncan R Schnoor</v>
          </cell>
          <cell r="D81">
            <v>30538.560000000001</v>
          </cell>
          <cell r="F81">
            <v>174617.92</v>
          </cell>
        </row>
        <row r="82">
          <cell r="A82" t="str">
            <v>5309</v>
          </cell>
          <cell r="B82" t="str">
            <v>Kathleen D Weatherby</v>
          </cell>
          <cell r="C82">
            <v>5218.97</v>
          </cell>
          <cell r="D82">
            <v>32104.639999999999</v>
          </cell>
          <cell r="E82">
            <v>167832.89</v>
          </cell>
        </row>
        <row r="83">
          <cell r="A83" t="str">
            <v>5345</v>
          </cell>
          <cell r="B83" t="str">
            <v>David H Foster</v>
          </cell>
          <cell r="D83">
            <v>14685.44</v>
          </cell>
          <cell r="E83">
            <v>122730.66</v>
          </cell>
        </row>
        <row r="84">
          <cell r="A84" t="str">
            <v>5392</v>
          </cell>
          <cell r="B84" t="str">
            <v>Gilbert Archuleta</v>
          </cell>
          <cell r="D84">
            <v>266925.59999999998</v>
          </cell>
        </row>
        <row r="85">
          <cell r="A85" t="str">
            <v>5433</v>
          </cell>
          <cell r="B85" t="str">
            <v>James M Musser</v>
          </cell>
          <cell r="D85">
            <v>20454.72</v>
          </cell>
          <cell r="E85">
            <v>116959.03999999999</v>
          </cell>
        </row>
        <row r="86">
          <cell r="A86" t="str">
            <v>5456</v>
          </cell>
          <cell r="B86" t="str">
            <v>William L Foster</v>
          </cell>
          <cell r="D86">
            <v>19646</v>
          </cell>
          <cell r="E86">
            <v>120170.16</v>
          </cell>
        </row>
        <row r="87">
          <cell r="A87" t="str">
            <v>5515</v>
          </cell>
          <cell r="B87" t="str">
            <v>Roland J LaMothe II</v>
          </cell>
          <cell r="C87">
            <v>29331.32</v>
          </cell>
          <cell r="D87">
            <v>31669.439999999999</v>
          </cell>
          <cell r="E87">
            <v>127577.92</v>
          </cell>
        </row>
        <row r="88">
          <cell r="A88" t="str">
            <v>5536</v>
          </cell>
          <cell r="B88" t="str">
            <v>Eleanor M Ewry</v>
          </cell>
          <cell r="C88">
            <v>52032.57</v>
          </cell>
          <cell r="D88">
            <v>30147.040000000001</v>
          </cell>
          <cell r="E88">
            <v>127234.94</v>
          </cell>
        </row>
        <row r="89">
          <cell r="A89" t="str">
            <v>5674</v>
          </cell>
          <cell r="B89" t="str">
            <v>Philip A Haines</v>
          </cell>
          <cell r="D89">
            <v>38714.400000000001</v>
          </cell>
          <cell r="E89">
            <v>228211.20000000001</v>
          </cell>
        </row>
        <row r="90">
          <cell r="A90" t="str">
            <v>5692</v>
          </cell>
          <cell r="B90" t="str">
            <v>Lindsey A Walimaki</v>
          </cell>
          <cell r="C90">
            <v>10850.18</v>
          </cell>
          <cell r="D90">
            <v>20454.72</v>
          </cell>
          <cell r="E90">
            <v>112279.09</v>
          </cell>
        </row>
        <row r="91">
          <cell r="A91" t="str">
            <v>5730</v>
          </cell>
          <cell r="B91" t="str">
            <v>Kevin M Murray</v>
          </cell>
          <cell r="D91">
            <v>29755.52</v>
          </cell>
          <cell r="E91">
            <v>182153.34</v>
          </cell>
        </row>
        <row r="92">
          <cell r="A92" t="str">
            <v>5776</v>
          </cell>
          <cell r="B92" t="str">
            <v>Carolyn Danielson</v>
          </cell>
          <cell r="C92">
            <v>33254.76</v>
          </cell>
          <cell r="D92">
            <v>22312.560000000001</v>
          </cell>
          <cell r="E92">
            <v>133012.10999999999</v>
          </cell>
        </row>
        <row r="93">
          <cell r="A93" t="str">
            <v>5807</v>
          </cell>
          <cell r="B93" t="str">
            <v>Anthony A Barracca</v>
          </cell>
          <cell r="D93">
            <v>18356.8</v>
          </cell>
          <cell r="E93">
            <v>129774.98</v>
          </cell>
        </row>
        <row r="94">
          <cell r="A94" t="str">
            <v>5881</v>
          </cell>
          <cell r="B94" t="str">
            <v>Ronald J Roberts</v>
          </cell>
          <cell r="D94">
            <v>108512.15</v>
          </cell>
          <cell r="E94">
            <v>425971.37</v>
          </cell>
        </row>
        <row r="95">
          <cell r="A95" t="str">
            <v>5907</v>
          </cell>
          <cell r="B95" t="str">
            <v>Allison Leigh</v>
          </cell>
          <cell r="C95">
            <v>25281.57</v>
          </cell>
          <cell r="D95">
            <v>24471.84</v>
          </cell>
          <cell r="E95">
            <v>138823.71</v>
          </cell>
        </row>
        <row r="96">
          <cell r="A96" t="str">
            <v>5966</v>
          </cell>
          <cell r="B96" t="str">
            <v>Arthur F Chandler</v>
          </cell>
          <cell r="C96">
            <v>48368.32</v>
          </cell>
          <cell r="D96">
            <v>27350.880000000001</v>
          </cell>
          <cell r="E96">
            <v>112857.92</v>
          </cell>
        </row>
        <row r="97">
          <cell r="A97" t="str">
            <v>5971</v>
          </cell>
          <cell r="B97" t="str">
            <v>Kristine E Pringle</v>
          </cell>
          <cell r="D97">
            <v>19930.240000000002</v>
          </cell>
          <cell r="E97">
            <v>121355.77</v>
          </cell>
        </row>
        <row r="98">
          <cell r="A98" t="str">
            <v>5976</v>
          </cell>
          <cell r="B98" t="str">
            <v>Jennifer A Coulson</v>
          </cell>
          <cell r="D98">
            <v>25175.040000000001</v>
          </cell>
          <cell r="E98">
            <v>112236.58</v>
          </cell>
        </row>
        <row r="99">
          <cell r="A99" t="str">
            <v>5996</v>
          </cell>
          <cell r="B99" t="str">
            <v>Joshua Martin Peavler</v>
          </cell>
          <cell r="D99">
            <v>25057.279999999999</v>
          </cell>
          <cell r="E99">
            <v>190450.74</v>
          </cell>
        </row>
        <row r="100">
          <cell r="A100" t="str">
            <v>5999</v>
          </cell>
          <cell r="B100" t="str">
            <v>David A Tyler</v>
          </cell>
          <cell r="C100">
            <v>359.9</v>
          </cell>
          <cell r="D100">
            <v>21592.799999999999</v>
          </cell>
          <cell r="E100">
            <v>187190.42</v>
          </cell>
        </row>
        <row r="101">
          <cell r="A101" t="str">
            <v>6040</v>
          </cell>
          <cell r="B101" t="str">
            <v>Ryan M Lambert</v>
          </cell>
          <cell r="D101">
            <v>27406.400000000001</v>
          </cell>
          <cell r="E101">
            <v>183623.3</v>
          </cell>
        </row>
        <row r="102">
          <cell r="A102" t="str">
            <v>6090</v>
          </cell>
          <cell r="B102" t="str">
            <v>Kimberly Anne Saganski</v>
          </cell>
          <cell r="D102">
            <v>17307.84</v>
          </cell>
          <cell r="E102">
            <v>120104.68</v>
          </cell>
        </row>
        <row r="103">
          <cell r="A103" t="str">
            <v>6099</v>
          </cell>
          <cell r="B103" t="str">
            <v>Tyler J Friess</v>
          </cell>
          <cell r="D103">
            <v>23601.599999999999</v>
          </cell>
          <cell r="E103">
            <v>111714.24000000001</v>
          </cell>
        </row>
        <row r="104">
          <cell r="A104" t="str">
            <v>6100</v>
          </cell>
          <cell r="B104" t="str">
            <v>David J Bruce</v>
          </cell>
          <cell r="D104">
            <v>31993.279999999999</v>
          </cell>
          <cell r="E104">
            <v>105420.48</v>
          </cell>
        </row>
        <row r="105">
          <cell r="A105" t="str">
            <v>6116</v>
          </cell>
          <cell r="B105" t="str">
            <v>Randy H Lam</v>
          </cell>
          <cell r="C105">
            <v>4064.72</v>
          </cell>
          <cell r="D105">
            <v>19405.759999999998</v>
          </cell>
          <cell r="E105">
            <v>113943.28</v>
          </cell>
        </row>
        <row r="106">
          <cell r="A106" t="str">
            <v>6192</v>
          </cell>
          <cell r="B106" t="str">
            <v>Stephen C Sziebert</v>
          </cell>
          <cell r="D106">
            <v>19405.759999999998</v>
          </cell>
          <cell r="E106">
            <v>118008</v>
          </cell>
        </row>
        <row r="107">
          <cell r="A107" t="str">
            <v>6209</v>
          </cell>
          <cell r="B107" t="str">
            <v>Troy A Hutson</v>
          </cell>
          <cell r="D107">
            <v>41770.800000000003</v>
          </cell>
          <cell r="E107">
            <v>225154.8</v>
          </cell>
        </row>
        <row r="108">
          <cell r="A108" t="str">
            <v>6214</v>
          </cell>
          <cell r="B108" t="str">
            <v>Justin Rathburn</v>
          </cell>
          <cell r="C108">
            <v>13451.25</v>
          </cell>
          <cell r="D108">
            <v>25191.599999999999</v>
          </cell>
          <cell r="E108">
            <v>149827.34</v>
          </cell>
        </row>
        <row r="109">
          <cell r="A109" t="str">
            <v>6231</v>
          </cell>
          <cell r="B109" t="str">
            <v>Kishankumar K Mistry</v>
          </cell>
          <cell r="D109">
            <v>30525.040000000001</v>
          </cell>
          <cell r="E109">
            <v>87499.16</v>
          </cell>
        </row>
        <row r="110">
          <cell r="A110" t="str">
            <v>6290</v>
          </cell>
          <cell r="B110" t="str">
            <v>Zakaria Mohamed</v>
          </cell>
          <cell r="D110">
            <v>21503.68</v>
          </cell>
          <cell r="E110">
            <v>115910.08</v>
          </cell>
        </row>
        <row r="111">
          <cell r="A111" t="str">
            <v>6311</v>
          </cell>
          <cell r="B111" t="str">
            <v>Adam J Harrison</v>
          </cell>
          <cell r="C111">
            <v>56186.879999999997</v>
          </cell>
          <cell r="D111">
            <v>25911.360000000001</v>
          </cell>
          <cell r="E111">
            <v>114407.91</v>
          </cell>
        </row>
        <row r="112">
          <cell r="A112" t="str">
            <v>6321</v>
          </cell>
          <cell r="B112" t="str">
            <v>Anthony J Pagano</v>
          </cell>
          <cell r="D112">
            <v>30538.560000000001</v>
          </cell>
          <cell r="E112">
            <v>176746.96</v>
          </cell>
        </row>
        <row r="113">
          <cell r="A113" t="str">
            <v>6323</v>
          </cell>
          <cell r="B113" t="str">
            <v>Eileen F Figone</v>
          </cell>
          <cell r="D113">
            <v>45846</v>
          </cell>
          <cell r="E113">
            <v>221079.6</v>
          </cell>
        </row>
        <row r="114">
          <cell r="A114" t="str">
            <v>6324</v>
          </cell>
          <cell r="B114" t="str">
            <v>Mikel L Milton</v>
          </cell>
          <cell r="D114">
            <v>29510.16</v>
          </cell>
          <cell r="E114">
            <v>159066.96</v>
          </cell>
        </row>
        <row r="115">
          <cell r="A115" t="str">
            <v>6332</v>
          </cell>
          <cell r="B115" t="str">
            <v>Kyle Roethle</v>
          </cell>
          <cell r="D115">
            <v>20454.72</v>
          </cell>
          <cell r="E115">
            <v>128709.49</v>
          </cell>
        </row>
        <row r="116">
          <cell r="A116" t="str">
            <v>6342</v>
          </cell>
          <cell r="B116" t="str">
            <v>Pavan K Eluri</v>
          </cell>
          <cell r="C116">
            <v>110393.61</v>
          </cell>
          <cell r="D116">
            <v>22312.560000000001</v>
          </cell>
          <cell r="E116">
            <v>63495.63</v>
          </cell>
        </row>
        <row r="117">
          <cell r="A117" t="str">
            <v>6346</v>
          </cell>
          <cell r="B117" t="str">
            <v>Patrick Haworth</v>
          </cell>
          <cell r="D117">
            <v>302683.36</v>
          </cell>
        </row>
        <row r="118">
          <cell r="A118" t="str">
            <v>6348</v>
          </cell>
          <cell r="B118" t="str">
            <v>Cindy Song</v>
          </cell>
          <cell r="D118">
            <v>41770.800000000003</v>
          </cell>
          <cell r="E118">
            <v>225154.8</v>
          </cell>
        </row>
        <row r="119">
          <cell r="A119" t="str">
            <v>6431</v>
          </cell>
          <cell r="B119" t="str">
            <v>Clayton T Tinsley</v>
          </cell>
          <cell r="D119">
            <v>24388.32</v>
          </cell>
          <cell r="E119">
            <v>116516.16</v>
          </cell>
        </row>
        <row r="120">
          <cell r="A120" t="str">
            <v>6448</v>
          </cell>
          <cell r="B120" t="str">
            <v>Ryan Wilhoit</v>
          </cell>
          <cell r="D120">
            <v>32104.639999999999</v>
          </cell>
          <cell r="E120">
            <v>153983.49</v>
          </cell>
          <cell r="F120">
            <v>19066.14</v>
          </cell>
        </row>
        <row r="121">
          <cell r="A121" t="str">
            <v>6456</v>
          </cell>
          <cell r="B121" t="str">
            <v>Anil K Damidi</v>
          </cell>
          <cell r="C121">
            <v>25998.6</v>
          </cell>
          <cell r="D121">
            <v>25191.599999999999</v>
          </cell>
          <cell r="E121">
            <v>137386.96</v>
          </cell>
        </row>
        <row r="122">
          <cell r="A122" t="str">
            <v>6467</v>
          </cell>
          <cell r="B122" t="str">
            <v>Kassandra Markos</v>
          </cell>
          <cell r="D122">
            <v>20585.84</v>
          </cell>
          <cell r="E122">
            <v>44686.21</v>
          </cell>
          <cell r="G122">
            <v>72141.710000000006</v>
          </cell>
        </row>
        <row r="123">
          <cell r="A123" t="str">
            <v>6476</v>
          </cell>
          <cell r="B123" t="str">
            <v>Jeremy M Norris</v>
          </cell>
          <cell r="C123">
            <v>65777.06</v>
          </cell>
          <cell r="D123">
            <v>17994</v>
          </cell>
          <cell r="E123">
            <v>113038.5</v>
          </cell>
        </row>
        <row r="124">
          <cell r="A124" t="str">
            <v>6491</v>
          </cell>
          <cell r="B124" t="str">
            <v>Christina Donegan</v>
          </cell>
          <cell r="D124">
            <v>38714.400000000001</v>
          </cell>
          <cell r="E124">
            <v>228211.20000000001</v>
          </cell>
        </row>
        <row r="125">
          <cell r="A125" t="str">
            <v>6496</v>
          </cell>
          <cell r="B125" t="str">
            <v>Charisse Berni</v>
          </cell>
          <cell r="C125">
            <v>10810.84</v>
          </cell>
          <cell r="D125">
            <v>61207.39</v>
          </cell>
          <cell r="E125">
            <v>65396.97</v>
          </cell>
        </row>
        <row r="126">
          <cell r="A126" t="str">
            <v>6499</v>
          </cell>
          <cell r="B126" t="str">
            <v>Christopher J Smith</v>
          </cell>
          <cell r="D126">
            <v>26623.360000000001</v>
          </cell>
          <cell r="E126">
            <v>89266.559999999998</v>
          </cell>
          <cell r="F126">
            <v>89266.559999999998</v>
          </cell>
        </row>
        <row r="127">
          <cell r="A127" t="str">
            <v>6504</v>
          </cell>
          <cell r="B127" t="str">
            <v>Mark Carlson</v>
          </cell>
          <cell r="D127">
            <v>35658</v>
          </cell>
          <cell r="E127">
            <v>231267.6</v>
          </cell>
        </row>
        <row r="128">
          <cell r="A128" t="str">
            <v>6589</v>
          </cell>
          <cell r="B128" t="str">
            <v>Ryan P Blood</v>
          </cell>
          <cell r="D128">
            <v>34639.199999999997</v>
          </cell>
          <cell r="E128">
            <v>232286.4</v>
          </cell>
        </row>
        <row r="129">
          <cell r="A129" t="str">
            <v>6651</v>
          </cell>
          <cell r="B129" t="str">
            <v>Theresa R Huizi</v>
          </cell>
          <cell r="D129">
            <v>57282.37</v>
          </cell>
          <cell r="E129">
            <v>197383.79</v>
          </cell>
        </row>
        <row r="130">
          <cell r="A130" t="str">
            <v>6673</v>
          </cell>
          <cell r="B130" t="str">
            <v>Laurent P Sayer</v>
          </cell>
          <cell r="C130">
            <v>67028.800000000003</v>
          </cell>
          <cell r="D130">
            <v>27350.880000000001</v>
          </cell>
          <cell r="E130">
            <v>103949.19</v>
          </cell>
        </row>
        <row r="131">
          <cell r="A131" t="str">
            <v>6686</v>
          </cell>
          <cell r="B131" t="str">
            <v>Chakradhari N Damidi</v>
          </cell>
          <cell r="C131">
            <v>68944.13</v>
          </cell>
          <cell r="D131">
            <v>17994</v>
          </cell>
          <cell r="E131">
            <v>110680.64</v>
          </cell>
        </row>
        <row r="132">
          <cell r="A132" t="str">
            <v>6699</v>
          </cell>
          <cell r="B132" t="str">
            <v>Kyle Stewart</v>
          </cell>
          <cell r="D132">
            <v>34639.199999999997</v>
          </cell>
          <cell r="E132">
            <v>104528.88</v>
          </cell>
          <cell r="F132">
            <v>127757.52</v>
          </cell>
        </row>
        <row r="133">
          <cell r="A133" t="str">
            <v>6731</v>
          </cell>
          <cell r="B133" t="str">
            <v>Chad A Walimaki</v>
          </cell>
          <cell r="C133">
            <v>196.68</v>
          </cell>
          <cell r="D133">
            <v>20094.14</v>
          </cell>
          <cell r="E133">
            <v>124449.89</v>
          </cell>
        </row>
        <row r="134">
          <cell r="A134" t="str">
            <v>6757</v>
          </cell>
          <cell r="B134" t="str">
            <v>Nicole Karina Eagle</v>
          </cell>
          <cell r="C134">
            <v>26171.75</v>
          </cell>
          <cell r="D134">
            <v>20454.72</v>
          </cell>
          <cell r="E134">
            <v>95606.12</v>
          </cell>
        </row>
        <row r="135">
          <cell r="A135" t="str">
            <v>6758</v>
          </cell>
          <cell r="B135" t="str">
            <v>Jenifer H Gonzales</v>
          </cell>
          <cell r="D135">
            <v>18881.28</v>
          </cell>
          <cell r="E135">
            <v>118532.48</v>
          </cell>
        </row>
        <row r="136">
          <cell r="A136" t="str">
            <v>6809</v>
          </cell>
          <cell r="B136" t="str">
            <v>Greg D Potter</v>
          </cell>
          <cell r="D136">
            <v>29370.880000000001</v>
          </cell>
          <cell r="E136">
            <v>108042.88</v>
          </cell>
        </row>
        <row r="137">
          <cell r="A137" t="str">
            <v>6810</v>
          </cell>
          <cell r="B137" t="str">
            <v>Kim Marie Harris</v>
          </cell>
          <cell r="D137">
            <v>38714.400000000001</v>
          </cell>
          <cell r="E137">
            <v>228211.20000000001</v>
          </cell>
        </row>
        <row r="138">
          <cell r="A138" t="str">
            <v>6825</v>
          </cell>
          <cell r="B138" t="str">
            <v>Jason R Weber</v>
          </cell>
          <cell r="C138">
            <v>15979.56</v>
          </cell>
          <cell r="D138">
            <v>25191.599999999999</v>
          </cell>
          <cell r="E138">
            <v>158944.20000000001</v>
          </cell>
        </row>
        <row r="139">
          <cell r="A139" t="str">
            <v>6838</v>
          </cell>
          <cell r="B139" t="str">
            <v>Michael Likavec</v>
          </cell>
          <cell r="C139">
            <v>66362.64</v>
          </cell>
          <cell r="D139">
            <v>28972.48</v>
          </cell>
          <cell r="E139">
            <v>109821.41</v>
          </cell>
        </row>
        <row r="140">
          <cell r="A140" t="str">
            <v>6877</v>
          </cell>
          <cell r="B140" t="str">
            <v>Srinivas Kalmikonda</v>
          </cell>
          <cell r="C140">
            <v>51102.97</v>
          </cell>
          <cell r="D140">
            <v>23752.080000000002</v>
          </cell>
          <cell r="E140">
            <v>113722.08</v>
          </cell>
        </row>
        <row r="141">
          <cell r="A141" t="str">
            <v>6908</v>
          </cell>
          <cell r="B141" t="str">
            <v>James A Pruchnic</v>
          </cell>
          <cell r="D141">
            <v>126118.9</v>
          </cell>
          <cell r="E141">
            <v>11958.6</v>
          </cell>
        </row>
        <row r="142">
          <cell r="A142" t="str">
            <v>6916</v>
          </cell>
          <cell r="B142" t="str">
            <v>Lionel N Metchop</v>
          </cell>
          <cell r="D142">
            <v>20979.200000000001</v>
          </cell>
          <cell r="E142">
            <v>116434.56</v>
          </cell>
        </row>
        <row r="143">
          <cell r="A143" t="str">
            <v>6917</v>
          </cell>
          <cell r="B143" t="str">
            <v>Pankaj K Gupta</v>
          </cell>
          <cell r="C143">
            <v>79398.789999999994</v>
          </cell>
          <cell r="D143">
            <v>11516.16</v>
          </cell>
          <cell r="E143">
            <v>100613.54</v>
          </cell>
        </row>
        <row r="144">
          <cell r="A144" t="str">
            <v>6972</v>
          </cell>
          <cell r="B144" t="str">
            <v>Erik O Guerra</v>
          </cell>
          <cell r="C144">
            <v>8621.14</v>
          </cell>
          <cell r="D144">
            <v>18356.8</v>
          </cell>
          <cell r="E144">
            <v>118754.6</v>
          </cell>
        </row>
        <row r="145">
          <cell r="A145" t="str">
            <v>6973</v>
          </cell>
          <cell r="B145" t="str">
            <v>Robert J Saarinen</v>
          </cell>
          <cell r="D145">
            <v>11014.08</v>
          </cell>
          <cell r="E145">
            <v>143312.46</v>
          </cell>
        </row>
        <row r="146">
          <cell r="A146" t="str">
            <v>6982</v>
          </cell>
          <cell r="B146" t="str">
            <v>Nicolas Pacholski</v>
          </cell>
          <cell r="C146">
            <v>20019.53</v>
          </cell>
          <cell r="D146">
            <v>25191.599999999999</v>
          </cell>
          <cell r="E146">
            <v>143368.14000000001</v>
          </cell>
        </row>
        <row r="147">
          <cell r="A147" t="str">
            <v>7009</v>
          </cell>
          <cell r="B147" t="str">
            <v>Kara K Durbin</v>
          </cell>
          <cell r="D147">
            <v>39733.199999999997</v>
          </cell>
          <cell r="E147">
            <v>227192.4</v>
          </cell>
        </row>
        <row r="148">
          <cell r="A148" t="str">
            <v>7010</v>
          </cell>
          <cell r="B148" t="str">
            <v>Joshua J Henderson</v>
          </cell>
          <cell r="D148">
            <v>16783.36</v>
          </cell>
          <cell r="E148">
            <v>120630.39999999999</v>
          </cell>
        </row>
        <row r="149">
          <cell r="A149" t="str">
            <v>7344</v>
          </cell>
          <cell r="B149" t="str">
            <v>Hailing Huang</v>
          </cell>
          <cell r="C149">
            <v>1957.6</v>
          </cell>
          <cell r="D149">
            <v>28972.48</v>
          </cell>
          <cell r="E149">
            <v>76836.25</v>
          </cell>
          <cell r="F149">
            <v>96900.75</v>
          </cell>
        </row>
        <row r="150">
          <cell r="A150" t="str">
            <v>7384</v>
          </cell>
          <cell r="B150" t="str">
            <v>Chris Leyerle</v>
          </cell>
          <cell r="C150">
            <v>1625.89</v>
          </cell>
          <cell r="D150">
            <v>19930.240000000002</v>
          </cell>
          <cell r="E150">
            <v>45822.97</v>
          </cell>
          <cell r="F150">
            <v>73200.08</v>
          </cell>
          <cell r="G150">
            <v>2156.9299999999998</v>
          </cell>
        </row>
        <row r="151">
          <cell r="A151" t="str">
            <v>7433</v>
          </cell>
          <cell r="B151" t="str">
            <v>Yvonne Wang</v>
          </cell>
          <cell r="D151">
            <v>27377.05</v>
          </cell>
          <cell r="E151">
            <v>110036.71</v>
          </cell>
        </row>
        <row r="152">
          <cell r="A152" t="str">
            <v>7445</v>
          </cell>
          <cell r="B152" t="str">
            <v>William Jeffrey Neumann</v>
          </cell>
          <cell r="D152">
            <v>33620.400000000001</v>
          </cell>
          <cell r="E152">
            <v>233305.2</v>
          </cell>
        </row>
        <row r="153">
          <cell r="A153" t="str">
            <v>7465</v>
          </cell>
          <cell r="B153" t="str">
            <v>Vincent Ching</v>
          </cell>
          <cell r="D153">
            <v>24274.240000000002</v>
          </cell>
          <cell r="E153">
            <v>90438.81</v>
          </cell>
          <cell r="F153">
            <v>90438.81</v>
          </cell>
        </row>
        <row r="154">
          <cell r="A154" t="str">
            <v>7491</v>
          </cell>
          <cell r="B154" t="str">
            <v>Kimberly Collier</v>
          </cell>
          <cell r="D154">
            <v>42429.3</v>
          </cell>
          <cell r="E154">
            <v>339252.3</v>
          </cell>
        </row>
        <row r="155">
          <cell r="A155" t="str">
            <v>7566</v>
          </cell>
          <cell r="B155" t="str">
            <v>Rachael Dalgado</v>
          </cell>
          <cell r="C155">
            <v>83837.039999999994</v>
          </cell>
          <cell r="D155">
            <v>22083.68</v>
          </cell>
          <cell r="E155">
            <v>76559.039999999994</v>
          </cell>
        </row>
        <row r="156">
          <cell r="A156" t="str">
            <v>7597</v>
          </cell>
          <cell r="B156" t="str">
            <v>Matthew Perry</v>
          </cell>
          <cell r="D156">
            <v>17832.32</v>
          </cell>
          <cell r="E156">
            <v>44245.68</v>
          </cell>
          <cell r="G156">
            <v>75335.759999999995</v>
          </cell>
        </row>
        <row r="157">
          <cell r="A157" t="str">
            <v>7601</v>
          </cell>
          <cell r="B157" t="str">
            <v>Nathan Davern</v>
          </cell>
          <cell r="D157">
            <v>25175.040000000001</v>
          </cell>
          <cell r="E157">
            <v>42930.54</v>
          </cell>
          <cell r="G157">
            <v>69308.179999999993</v>
          </cell>
        </row>
        <row r="158">
          <cell r="A158" t="str">
            <v>7632</v>
          </cell>
          <cell r="B158" t="str">
            <v>Lindsay M Yonce</v>
          </cell>
          <cell r="D158">
            <v>25191.599999999999</v>
          </cell>
          <cell r="E158">
            <v>163387.79</v>
          </cell>
        </row>
        <row r="159">
          <cell r="A159" t="str">
            <v>7672</v>
          </cell>
          <cell r="B159" t="str">
            <v>Mark Salama</v>
          </cell>
          <cell r="D159">
            <v>22028.16</v>
          </cell>
          <cell r="E159">
            <v>115385.60000000001</v>
          </cell>
        </row>
        <row r="160">
          <cell r="A160" t="str">
            <v>7724</v>
          </cell>
          <cell r="B160" t="str">
            <v>Garret Lee LaBove</v>
          </cell>
          <cell r="D160">
            <v>18792.96</v>
          </cell>
          <cell r="F160">
            <v>185329.28</v>
          </cell>
        </row>
        <row r="161">
          <cell r="A161" t="str">
            <v>7728</v>
          </cell>
          <cell r="B161" t="str">
            <v>Eric Robert Brown</v>
          </cell>
          <cell r="D161">
            <v>231503.2</v>
          </cell>
        </row>
        <row r="162">
          <cell r="A162" t="str">
            <v>7856</v>
          </cell>
          <cell r="B162" t="str">
            <v>William M Zimmerman</v>
          </cell>
          <cell r="C162">
            <v>0</v>
          </cell>
          <cell r="D162">
            <v>18713.759999999998</v>
          </cell>
          <cell r="E162">
            <v>168423.84</v>
          </cell>
        </row>
        <row r="163">
          <cell r="A163" t="str">
            <v>7915</v>
          </cell>
          <cell r="B163" t="str">
            <v>Dawn M Reyes</v>
          </cell>
          <cell r="C163">
            <v>32091.75</v>
          </cell>
          <cell r="D163">
            <v>37695.599999999999</v>
          </cell>
          <cell r="E163">
            <v>197138.25</v>
          </cell>
        </row>
        <row r="164">
          <cell r="A164" t="str">
            <v>8047</v>
          </cell>
          <cell r="B164" t="str">
            <v>Vamsi Krishna Bande</v>
          </cell>
          <cell r="C164">
            <v>46829.39</v>
          </cell>
          <cell r="D164">
            <v>23032.32</v>
          </cell>
          <cell r="E164">
            <v>133354.82</v>
          </cell>
        </row>
        <row r="165">
          <cell r="A165" t="str">
            <v>8106</v>
          </cell>
          <cell r="B165" t="str">
            <v>Kevin P Rodwell</v>
          </cell>
          <cell r="C165">
            <v>41570.68</v>
          </cell>
          <cell r="D165">
            <v>44625.120000000003</v>
          </cell>
          <cell r="E165">
            <v>102921.23</v>
          </cell>
        </row>
        <row r="166">
          <cell r="A166" t="str">
            <v>8121</v>
          </cell>
          <cell r="B166" t="str">
            <v>Patrick M Weaver</v>
          </cell>
          <cell r="D166">
            <v>137118.74</v>
          </cell>
          <cell r="E166">
            <v>295.02</v>
          </cell>
        </row>
        <row r="167">
          <cell r="A167" t="str">
            <v>8154</v>
          </cell>
          <cell r="B167" t="str">
            <v>Brian Tyson</v>
          </cell>
          <cell r="D167">
            <v>19405.759999999998</v>
          </cell>
          <cell r="E167">
            <v>118008</v>
          </cell>
        </row>
        <row r="168">
          <cell r="A168" t="str">
            <v>8188</v>
          </cell>
          <cell r="B168" t="str">
            <v>Gerritt P Rosa</v>
          </cell>
          <cell r="C168">
            <v>30410.21</v>
          </cell>
          <cell r="D168">
            <v>25191.599999999999</v>
          </cell>
          <cell r="E168">
            <v>135775.75</v>
          </cell>
        </row>
        <row r="169">
          <cell r="A169" t="str">
            <v>8202</v>
          </cell>
          <cell r="B169" t="str">
            <v>Benjamin Rushwald</v>
          </cell>
          <cell r="D169">
            <v>15734.4</v>
          </cell>
          <cell r="E169">
            <v>129307.81</v>
          </cell>
        </row>
        <row r="170">
          <cell r="A170" t="str">
            <v>8211</v>
          </cell>
          <cell r="B170" t="str">
            <v>Ryan E Tilbury</v>
          </cell>
          <cell r="C170">
            <v>89610.12</v>
          </cell>
          <cell r="D170">
            <v>18713.759999999998</v>
          </cell>
          <cell r="E170">
            <v>81130.42</v>
          </cell>
        </row>
        <row r="171">
          <cell r="A171" t="str">
            <v>8230</v>
          </cell>
          <cell r="B171" t="str">
            <v>Crystal M Morris</v>
          </cell>
          <cell r="D171">
            <v>16783.36</v>
          </cell>
          <cell r="E171">
            <v>120632.04</v>
          </cell>
        </row>
        <row r="172">
          <cell r="A172" t="str">
            <v>8252</v>
          </cell>
          <cell r="B172" t="str">
            <v>Bryan J Amstrup</v>
          </cell>
          <cell r="C172">
            <v>50347.22</v>
          </cell>
          <cell r="D172">
            <v>22312.560000000001</v>
          </cell>
          <cell r="E172">
            <v>125971.31</v>
          </cell>
        </row>
        <row r="173">
          <cell r="A173" t="str">
            <v>8253</v>
          </cell>
          <cell r="B173" t="str">
            <v>Michael B Garcia</v>
          </cell>
          <cell r="C173">
            <v>98969.51</v>
          </cell>
          <cell r="D173">
            <v>23032.32</v>
          </cell>
          <cell r="E173">
            <v>66576.259999999995</v>
          </cell>
        </row>
        <row r="174">
          <cell r="A174" t="str">
            <v>8264</v>
          </cell>
          <cell r="B174" t="str">
            <v>Sara A Kiyohara</v>
          </cell>
          <cell r="D174">
            <v>29755.52</v>
          </cell>
          <cell r="E174">
            <v>173834.88</v>
          </cell>
        </row>
        <row r="175">
          <cell r="A175" t="str">
            <v>8299</v>
          </cell>
          <cell r="B175" t="str">
            <v>Melanie L Thullen</v>
          </cell>
          <cell r="D175">
            <v>36676.800000000003</v>
          </cell>
          <cell r="E175">
            <v>230248.8</v>
          </cell>
        </row>
        <row r="176">
          <cell r="A176" t="str">
            <v>8333</v>
          </cell>
          <cell r="B176" t="str">
            <v>Winter J Sanders</v>
          </cell>
          <cell r="D176">
            <v>18881.28</v>
          </cell>
          <cell r="E176">
            <v>118532.48</v>
          </cell>
        </row>
        <row r="177">
          <cell r="A177" t="str">
            <v>8362</v>
          </cell>
          <cell r="B177" t="str">
            <v>Gregory Don Karlson</v>
          </cell>
          <cell r="D177">
            <v>18792.96</v>
          </cell>
          <cell r="E177">
            <v>27953.1</v>
          </cell>
          <cell r="F177">
            <v>158410.42000000001</v>
          </cell>
        </row>
        <row r="178">
          <cell r="A178" t="str">
            <v>8437</v>
          </cell>
          <cell r="B178" t="str">
            <v>Stacy W Smith</v>
          </cell>
          <cell r="D178">
            <v>52763.19</v>
          </cell>
          <cell r="E178">
            <v>214162.41</v>
          </cell>
        </row>
        <row r="179">
          <cell r="A179" t="str">
            <v>8480</v>
          </cell>
          <cell r="B179" t="str">
            <v>Birud Jhaveri</v>
          </cell>
          <cell r="D179">
            <v>36676.800000000003</v>
          </cell>
          <cell r="E179">
            <v>230248.8</v>
          </cell>
        </row>
        <row r="180">
          <cell r="A180" t="str">
            <v>8498</v>
          </cell>
          <cell r="B180" t="str">
            <v>Tyler John Pavel</v>
          </cell>
          <cell r="D180">
            <v>23240</v>
          </cell>
          <cell r="E180">
            <v>175193.92</v>
          </cell>
        </row>
        <row r="181">
          <cell r="A181" t="str">
            <v>8536</v>
          </cell>
          <cell r="B181" t="str">
            <v>Austin J Phillips</v>
          </cell>
          <cell r="C181">
            <v>18225.14</v>
          </cell>
          <cell r="D181">
            <v>19930.240000000002</v>
          </cell>
          <cell r="E181">
            <v>99258.15</v>
          </cell>
        </row>
        <row r="182">
          <cell r="A182" t="str">
            <v>8608</v>
          </cell>
          <cell r="B182" t="str">
            <v>Phillip A Van Assche</v>
          </cell>
          <cell r="C182">
            <v>105736.36</v>
          </cell>
          <cell r="D182">
            <v>16783.36</v>
          </cell>
          <cell r="E182">
            <v>17353.509999999998</v>
          </cell>
        </row>
        <row r="183">
          <cell r="A183" t="str">
            <v>8648</v>
          </cell>
          <cell r="B183" t="str">
            <v>Erica N Eller</v>
          </cell>
          <cell r="D183">
            <v>19930.240000000002</v>
          </cell>
          <cell r="E183">
            <v>117483.52</v>
          </cell>
        </row>
        <row r="184">
          <cell r="A184" t="str">
            <v>8747</v>
          </cell>
          <cell r="B184" t="str">
            <v>Daniel M Fitting</v>
          </cell>
          <cell r="C184">
            <v>60315.16</v>
          </cell>
          <cell r="D184">
            <v>18199.61</v>
          </cell>
          <cell r="E184">
            <v>58898.99</v>
          </cell>
        </row>
        <row r="185">
          <cell r="A185" t="str">
            <v>11450</v>
          </cell>
          <cell r="B185" t="str">
            <v>Theresa M Burch</v>
          </cell>
          <cell r="C185">
            <v>45629.36</v>
          </cell>
          <cell r="D185">
            <v>57587.3</v>
          </cell>
          <cell r="E185">
            <v>34195.269999999997</v>
          </cell>
        </row>
        <row r="186">
          <cell r="A186" t="str">
            <v>21204</v>
          </cell>
          <cell r="B186" t="str">
            <v>Andrea L Douglas</v>
          </cell>
          <cell r="C186">
            <v>409.75</v>
          </cell>
          <cell r="D186">
            <v>18881.28</v>
          </cell>
          <cell r="E186">
            <v>120875.98</v>
          </cell>
        </row>
        <row r="187">
          <cell r="A187" t="str">
            <v>25496</v>
          </cell>
          <cell r="B187" t="str">
            <v>Eric E Englert</v>
          </cell>
          <cell r="D187">
            <v>20454.72</v>
          </cell>
          <cell r="E187">
            <v>116959.03999999999</v>
          </cell>
        </row>
        <row r="188">
          <cell r="A188" t="str">
            <v>30461</v>
          </cell>
          <cell r="B188" t="str">
            <v>Nathan A Garretson</v>
          </cell>
          <cell r="D188">
            <v>30538.560000000001</v>
          </cell>
          <cell r="E188">
            <v>174617.92</v>
          </cell>
        </row>
        <row r="189">
          <cell r="A189" t="str">
            <v>40938</v>
          </cell>
          <cell r="B189" t="str">
            <v>Adam W Hopp</v>
          </cell>
          <cell r="D189">
            <v>137412.24</v>
          </cell>
          <cell r="E189">
            <v>1179.96</v>
          </cell>
        </row>
        <row r="190">
          <cell r="A190" t="str">
            <v>48678</v>
          </cell>
          <cell r="B190" t="str">
            <v>John H Klippert</v>
          </cell>
          <cell r="C190">
            <v>2261.8200000000002</v>
          </cell>
          <cell r="D190">
            <v>20979.200000000001</v>
          </cell>
          <cell r="E190">
            <v>120170.9</v>
          </cell>
        </row>
        <row r="191">
          <cell r="A191" t="str">
            <v>48682</v>
          </cell>
          <cell r="B191" t="str">
            <v>Tania L Klippert</v>
          </cell>
          <cell r="C191">
            <v>5212.0200000000004</v>
          </cell>
          <cell r="D191">
            <v>20454.72</v>
          </cell>
          <cell r="E191">
            <v>113070.1</v>
          </cell>
        </row>
        <row r="192">
          <cell r="A192" t="str">
            <v>53118</v>
          </cell>
          <cell r="B192" t="str">
            <v>Signe K Lippert</v>
          </cell>
          <cell r="C192">
            <v>163.9</v>
          </cell>
          <cell r="D192">
            <v>21503.68</v>
          </cell>
          <cell r="E192">
            <v>115746.18</v>
          </cell>
        </row>
        <row r="193">
          <cell r="A193" t="str">
            <v>62282</v>
          </cell>
          <cell r="B193" t="str">
            <v>Lorin I Molander</v>
          </cell>
          <cell r="D193">
            <v>19930.240000000002</v>
          </cell>
          <cell r="E193">
            <v>117485.75999999999</v>
          </cell>
        </row>
        <row r="194">
          <cell r="A194" t="str">
            <v>67309</v>
          </cell>
          <cell r="B194" t="str">
            <v>Todd W Ogilvie</v>
          </cell>
          <cell r="D194">
            <v>23752.080000000002</v>
          </cell>
          <cell r="E194">
            <v>166309.49</v>
          </cell>
        </row>
        <row r="195">
          <cell r="A195" t="str">
            <v>71586</v>
          </cell>
          <cell r="B195" t="str">
            <v>John M Phillips</v>
          </cell>
          <cell r="D195">
            <v>22552.639999999999</v>
          </cell>
          <cell r="E195">
            <v>117516.03</v>
          </cell>
        </row>
        <row r="196">
          <cell r="A196" t="str">
            <v>72456</v>
          </cell>
          <cell r="B196" t="str">
            <v>Phillip Joseph Popoff</v>
          </cell>
          <cell r="D196">
            <v>43808.4</v>
          </cell>
          <cell r="E196">
            <v>223117.2</v>
          </cell>
        </row>
        <row r="197">
          <cell r="A197" t="str">
            <v>78406</v>
          </cell>
          <cell r="B197" t="str">
            <v>Steven J St Clair</v>
          </cell>
          <cell r="D197">
            <v>17307.84</v>
          </cell>
          <cell r="E197">
            <v>120105.92</v>
          </cell>
        </row>
        <row r="198">
          <cell r="A198" t="str">
            <v>79641</v>
          </cell>
          <cell r="B198" t="str">
            <v>Steve C Schmidt</v>
          </cell>
          <cell r="D198">
            <v>31321.599999999999</v>
          </cell>
          <cell r="E198">
            <v>115753.94</v>
          </cell>
          <cell r="F198">
            <v>60137.7</v>
          </cell>
        </row>
        <row r="199">
          <cell r="A199" t="str">
            <v>90793</v>
          </cell>
          <cell r="B199" t="str">
            <v>Shauna L Tran</v>
          </cell>
          <cell r="D199">
            <v>41770.800000000003</v>
          </cell>
          <cell r="E199">
            <v>225154.8</v>
          </cell>
        </row>
        <row r="200">
          <cell r="A200" t="str">
            <v>90937</v>
          </cell>
          <cell r="B200" t="str">
            <v>David A Trimble</v>
          </cell>
          <cell r="C200">
            <v>80028.58</v>
          </cell>
          <cell r="D200">
            <v>29510.16</v>
          </cell>
          <cell r="E200">
            <v>79038.69</v>
          </cell>
        </row>
        <row r="201">
          <cell r="A201" t="str">
            <v>93394</v>
          </cell>
          <cell r="B201" t="str">
            <v>Carol L Wallace</v>
          </cell>
          <cell r="D201">
            <v>45846</v>
          </cell>
          <cell r="E201">
            <v>221079.6</v>
          </cell>
        </row>
        <row r="202">
          <cell r="A202" t="str">
            <v>100029</v>
          </cell>
          <cell r="B202" t="str">
            <v>Mary E Kipp</v>
          </cell>
          <cell r="D202">
            <v>212832.5</v>
          </cell>
          <cell r="E202">
            <v>907228</v>
          </cell>
        </row>
        <row r="203">
          <cell r="A203" t="str">
            <v>100031</v>
          </cell>
          <cell r="B203" t="str">
            <v>Cole J Rosenberger</v>
          </cell>
          <cell r="C203">
            <v>1114.52</v>
          </cell>
          <cell r="D203">
            <v>16258.88</v>
          </cell>
          <cell r="E203">
            <v>54019.02</v>
          </cell>
          <cell r="F203">
            <v>66021.34</v>
          </cell>
        </row>
        <row r="204">
          <cell r="A204" t="str">
            <v>100090</v>
          </cell>
          <cell r="B204" t="str">
            <v>Jeffrey Edward Casas</v>
          </cell>
          <cell r="D204">
            <v>137413.76000000001</v>
          </cell>
        </row>
        <row r="205">
          <cell r="A205" t="str">
            <v>100121</v>
          </cell>
          <cell r="B205" t="str">
            <v>Cody Dickens</v>
          </cell>
          <cell r="D205">
            <v>15734.4</v>
          </cell>
          <cell r="E205">
            <v>121679.36</v>
          </cell>
        </row>
        <row r="206">
          <cell r="A206" t="str">
            <v>100275</v>
          </cell>
          <cell r="B206" t="str">
            <v>Calvin Eugene Hill</v>
          </cell>
          <cell r="C206">
            <v>177060.96</v>
          </cell>
          <cell r="D206">
            <v>11516.16</v>
          </cell>
          <cell r="E206">
            <v>3238.8</v>
          </cell>
        </row>
        <row r="207">
          <cell r="A207" t="str">
            <v>100294</v>
          </cell>
          <cell r="B207" t="str">
            <v>Duane C Carr</v>
          </cell>
          <cell r="C207">
            <v>37013.67</v>
          </cell>
          <cell r="D207">
            <v>25191.599999999999</v>
          </cell>
          <cell r="E207">
            <v>128998.86</v>
          </cell>
        </row>
        <row r="208">
          <cell r="A208" t="str">
            <v>100300</v>
          </cell>
          <cell r="B208" t="str">
            <v>Dustin Cornidez-Pittman</v>
          </cell>
          <cell r="C208">
            <v>1343.98</v>
          </cell>
          <cell r="D208">
            <v>19930.240000000002</v>
          </cell>
          <cell r="E208">
            <v>116139.54</v>
          </cell>
        </row>
        <row r="209">
          <cell r="A209" t="str">
            <v>100304</v>
          </cell>
          <cell r="B209" t="str">
            <v>Richard B Seawell</v>
          </cell>
          <cell r="D209">
            <v>19930.240000000002</v>
          </cell>
          <cell r="E209">
            <v>117483.52</v>
          </cell>
        </row>
        <row r="210">
          <cell r="A210" t="str">
            <v>100364</v>
          </cell>
          <cell r="B210" t="str">
            <v>David Robert Kerslake</v>
          </cell>
          <cell r="C210">
            <v>783.04</v>
          </cell>
          <cell r="D210">
            <v>50038.51</v>
          </cell>
          <cell r="E210">
            <v>131847.51999999999</v>
          </cell>
        </row>
        <row r="211">
          <cell r="A211" t="str">
            <v>100381</v>
          </cell>
          <cell r="B211" t="str">
            <v>Blake E Littauer</v>
          </cell>
          <cell r="D211">
            <v>266925.59999999998</v>
          </cell>
        </row>
        <row r="212">
          <cell r="A212" t="str">
            <v>100388</v>
          </cell>
          <cell r="B212" t="str">
            <v>Wendy Michelle Gerlitz</v>
          </cell>
          <cell r="D212">
            <v>29171.52</v>
          </cell>
          <cell r="E212">
            <v>203151.68</v>
          </cell>
        </row>
        <row r="213">
          <cell r="A213" t="str">
            <v>100469</v>
          </cell>
          <cell r="B213" t="str">
            <v>Michael Robert Ostrowski</v>
          </cell>
          <cell r="D213">
            <v>12420.96</v>
          </cell>
          <cell r="E213">
            <v>82884.320000000007</v>
          </cell>
          <cell r="F213">
            <v>44629.760000000002</v>
          </cell>
        </row>
        <row r="214">
          <cell r="A214" t="str">
            <v>100488</v>
          </cell>
          <cell r="B214" t="str">
            <v>Christine Renee Priebe</v>
          </cell>
          <cell r="C214">
            <v>29078.82</v>
          </cell>
          <cell r="D214">
            <v>48943.88</v>
          </cell>
          <cell r="E214">
            <v>65929.98</v>
          </cell>
        </row>
        <row r="215">
          <cell r="A215" t="str">
            <v>100499</v>
          </cell>
          <cell r="B215" t="str">
            <v>Elizabeth Haas Purdy</v>
          </cell>
          <cell r="C215">
            <v>2163.48</v>
          </cell>
          <cell r="D215">
            <v>17832.32</v>
          </cell>
          <cell r="E215">
            <v>46990.13</v>
          </cell>
          <cell r="G215">
            <v>67280.95</v>
          </cell>
        </row>
        <row r="216">
          <cell r="A216" t="str">
            <v>100526</v>
          </cell>
          <cell r="B216" t="str">
            <v>Sara Anne Leverette</v>
          </cell>
          <cell r="C216">
            <v>39287.599999999999</v>
          </cell>
          <cell r="D216">
            <v>92965.64</v>
          </cell>
          <cell r="E216">
            <v>135110.89000000001</v>
          </cell>
        </row>
        <row r="217">
          <cell r="A217" t="str">
            <v>100547</v>
          </cell>
          <cell r="B217" t="str">
            <v>Diane Elizabeth Perry</v>
          </cell>
          <cell r="C217">
            <v>2699.12</v>
          </cell>
          <cell r="D217">
            <v>36920.160000000003</v>
          </cell>
          <cell r="E217">
            <v>212354.35</v>
          </cell>
        </row>
        <row r="218">
          <cell r="A218" t="str">
            <v>100679</v>
          </cell>
          <cell r="B218" t="str">
            <v>Melanie Genevieve Coon</v>
          </cell>
          <cell r="D218">
            <v>27356.16</v>
          </cell>
          <cell r="E218">
            <v>108778.99</v>
          </cell>
        </row>
        <row r="219">
          <cell r="A219" t="str">
            <v>100685</v>
          </cell>
          <cell r="B219" t="str">
            <v>Matthew Joseph Miller</v>
          </cell>
          <cell r="D219">
            <v>15209.92</v>
          </cell>
          <cell r="E219">
            <v>56213.58</v>
          </cell>
          <cell r="G219">
            <v>65990.259999999995</v>
          </cell>
        </row>
        <row r="220">
          <cell r="A220" t="str">
            <v>100702</v>
          </cell>
          <cell r="B220" t="str">
            <v>Matthew C Montgomery</v>
          </cell>
          <cell r="C220">
            <v>83654.11</v>
          </cell>
          <cell r="D220">
            <v>18713.759999999998</v>
          </cell>
          <cell r="E220">
            <v>89448.05</v>
          </cell>
        </row>
        <row r="221">
          <cell r="A221" t="str">
            <v>100954</v>
          </cell>
          <cell r="B221" t="str">
            <v>Jay P Bower</v>
          </cell>
          <cell r="D221">
            <v>22028.16</v>
          </cell>
          <cell r="E221">
            <v>95979.839999999997</v>
          </cell>
        </row>
        <row r="222">
          <cell r="A222" t="str">
            <v>101024</v>
          </cell>
          <cell r="B222" t="str">
            <v>Jason Thomas Kuzma</v>
          </cell>
          <cell r="D222">
            <v>28526.400000000001</v>
          </cell>
          <cell r="E222">
            <v>238399.2</v>
          </cell>
        </row>
        <row r="223">
          <cell r="A223" t="str">
            <v>101099</v>
          </cell>
          <cell r="B223" t="str">
            <v>Ray B Outlaw</v>
          </cell>
          <cell r="D223">
            <v>19405.759999999998</v>
          </cell>
          <cell r="E223">
            <v>118008</v>
          </cell>
        </row>
        <row r="224">
          <cell r="A224" t="str">
            <v>101167</v>
          </cell>
          <cell r="B224" t="str">
            <v>Sonia Christine Fiesta Helling</v>
          </cell>
          <cell r="C224">
            <v>5113.68</v>
          </cell>
          <cell r="D224">
            <v>27873.34</v>
          </cell>
          <cell r="E224">
            <v>104424.65</v>
          </cell>
        </row>
        <row r="225">
          <cell r="A225" t="str">
            <v>101223</v>
          </cell>
          <cell r="B225" t="str">
            <v>William Tremain</v>
          </cell>
          <cell r="C225">
            <v>2609.15</v>
          </cell>
          <cell r="D225">
            <v>24471.84</v>
          </cell>
          <cell r="E225">
            <v>161496.17000000001</v>
          </cell>
        </row>
        <row r="226">
          <cell r="A226" t="str">
            <v>101325</v>
          </cell>
          <cell r="B226" t="str">
            <v>Tobie Tyler</v>
          </cell>
          <cell r="D226">
            <v>113396.24</v>
          </cell>
          <cell r="E226">
            <v>24022.1</v>
          </cell>
        </row>
        <row r="227">
          <cell r="A227" t="str">
            <v>101369</v>
          </cell>
          <cell r="B227" t="str">
            <v>Karissa Marie Jonas</v>
          </cell>
          <cell r="C227">
            <v>4698.24</v>
          </cell>
          <cell r="D227">
            <v>35530.44</v>
          </cell>
          <cell r="E227">
            <v>164927.79999999999</v>
          </cell>
        </row>
        <row r="228">
          <cell r="A228" t="str">
            <v>101572</v>
          </cell>
          <cell r="B228" t="str">
            <v>Jeffrey Scott Westerberg</v>
          </cell>
          <cell r="C228">
            <v>6687.12</v>
          </cell>
          <cell r="D228">
            <v>16258.88</v>
          </cell>
          <cell r="E228">
            <v>114467.76</v>
          </cell>
        </row>
        <row r="229">
          <cell r="A229" t="str">
            <v>101646</v>
          </cell>
          <cell r="B229" t="str">
            <v>Stephanie Joy Schulz</v>
          </cell>
          <cell r="C229">
            <v>98.34</v>
          </cell>
          <cell r="D229">
            <v>16258.88</v>
          </cell>
          <cell r="E229">
            <v>121056.54</v>
          </cell>
        </row>
        <row r="230">
          <cell r="A230" t="str">
            <v>101671</v>
          </cell>
          <cell r="B230" t="str">
            <v>Aaron Alan August</v>
          </cell>
          <cell r="D230">
            <v>107119.46</v>
          </cell>
          <cell r="E230">
            <v>430336.87</v>
          </cell>
        </row>
        <row r="231">
          <cell r="A231" t="str">
            <v>101672</v>
          </cell>
          <cell r="B231" t="str">
            <v>Michelle Lynn Vargo</v>
          </cell>
          <cell r="D231">
            <v>95050.1</v>
          </cell>
          <cell r="E231">
            <v>439433.42</v>
          </cell>
        </row>
        <row r="232">
          <cell r="A232" t="str">
            <v>101732</v>
          </cell>
          <cell r="B232" t="str">
            <v>Craig Jared Pospisil</v>
          </cell>
          <cell r="D232">
            <v>57315.98</v>
          </cell>
          <cell r="E232">
            <v>324365.63</v>
          </cell>
        </row>
        <row r="233">
          <cell r="A233" t="str">
            <v>101751</v>
          </cell>
          <cell r="B233" t="str">
            <v>Christopher T Mickelson</v>
          </cell>
          <cell r="D233">
            <v>14685.44</v>
          </cell>
          <cell r="E233">
            <v>122728.32000000001</v>
          </cell>
        </row>
        <row r="234">
          <cell r="A234" t="str">
            <v>101752</v>
          </cell>
          <cell r="B234" t="str">
            <v>Matthew Michael Steuerwalt</v>
          </cell>
          <cell r="D234">
            <v>91926.57</v>
          </cell>
          <cell r="E234">
            <v>445529.75</v>
          </cell>
        </row>
        <row r="235">
          <cell r="A235" t="str">
            <v>101813</v>
          </cell>
          <cell r="B235" t="str">
            <v>Kent Raymond Catlin</v>
          </cell>
          <cell r="D235">
            <v>15209.92</v>
          </cell>
          <cell r="E235">
            <v>79702.19</v>
          </cell>
        </row>
        <row r="236">
          <cell r="A236" t="str">
            <v>101814</v>
          </cell>
          <cell r="B236" t="str">
            <v>Jamie Lynn Martin</v>
          </cell>
          <cell r="D236">
            <v>69220.28</v>
          </cell>
          <cell r="E236">
            <v>263100.03000000003</v>
          </cell>
        </row>
        <row r="237">
          <cell r="A237" t="str">
            <v>101815</v>
          </cell>
          <cell r="B237" t="str">
            <v>David Bayard</v>
          </cell>
          <cell r="D237">
            <v>14094.72</v>
          </cell>
          <cell r="E237">
            <v>102651.91</v>
          </cell>
        </row>
        <row r="238">
          <cell r="A238" t="str">
            <v>101817</v>
          </cell>
          <cell r="B238" t="str">
            <v>Brian P Carrico</v>
          </cell>
          <cell r="C238">
            <v>16324.44</v>
          </cell>
          <cell r="D238">
            <v>39532.68</v>
          </cell>
          <cell r="E238">
            <v>36976.720000000001</v>
          </cell>
        </row>
        <row r="239">
          <cell r="A239" t="str">
            <v>101858</v>
          </cell>
          <cell r="B239" t="str">
            <v>Lauren Ann Simmelink</v>
          </cell>
          <cell r="D239">
            <v>14767.08</v>
          </cell>
          <cell r="E239">
            <v>51838.89</v>
          </cell>
        </row>
        <row r="240">
          <cell r="A240" t="str">
            <v>101878</v>
          </cell>
          <cell r="B240" t="str">
            <v>Caitlin Alina Murphy Wagner</v>
          </cell>
          <cell r="D240">
            <v>4195.84</v>
          </cell>
          <cell r="E240">
            <v>29916.78</v>
          </cell>
          <cell r="F240">
            <v>3650.52</v>
          </cell>
        </row>
        <row r="241">
          <cell r="A241" t="str">
            <v>101885</v>
          </cell>
          <cell r="B241" t="str">
            <v>Jackielyn Jacinto Madlangbayan</v>
          </cell>
          <cell r="D241">
            <v>4195.84</v>
          </cell>
          <cell r="E241">
            <v>44056.32</v>
          </cell>
        </row>
        <row r="242">
          <cell r="A242" t="str">
            <v>101887</v>
          </cell>
          <cell r="B242" t="str">
            <v>Jason M Miller</v>
          </cell>
          <cell r="D242">
            <v>5481.28</v>
          </cell>
        </row>
        <row r="243">
          <cell r="A243" t="str">
            <v>101889</v>
          </cell>
          <cell r="B243" t="str">
            <v>Christopher Lee Flowers</v>
          </cell>
          <cell r="C243">
            <v>35140.160000000003</v>
          </cell>
          <cell r="D243">
            <v>2622.4</v>
          </cell>
        </row>
        <row r="244">
          <cell r="A244" t="str">
            <v>101900</v>
          </cell>
          <cell r="B244" t="str">
            <v>Erin Nichole Coleman</v>
          </cell>
          <cell r="D244">
            <v>8602.24</v>
          </cell>
          <cell r="E244">
            <v>29161.51</v>
          </cell>
        </row>
        <row r="245">
          <cell r="A245" t="str">
            <v>101913</v>
          </cell>
          <cell r="B245" t="str">
            <v>Christopher Craig Rohrich</v>
          </cell>
          <cell r="D245">
            <v>7869.47</v>
          </cell>
          <cell r="E245">
            <v>35197.730000000003</v>
          </cell>
        </row>
        <row r="246">
          <cell r="A246" t="str">
            <v>101925</v>
          </cell>
          <cell r="B246" t="str">
            <v>Christopher Lee Lydick</v>
          </cell>
          <cell r="D246">
            <v>4075.2</v>
          </cell>
          <cell r="E246">
            <v>32601.599999999999</v>
          </cell>
        </row>
        <row r="247">
          <cell r="A247" t="str">
            <v>Overall Result</v>
          </cell>
          <cell r="C247">
            <v>3095276.32</v>
          </cell>
          <cell r="D247">
            <v>9752120.2400000002</v>
          </cell>
          <cell r="E247">
            <v>31664572.039999999</v>
          </cell>
          <cell r="F247">
            <v>1788614.61</v>
          </cell>
          <cell r="G247">
            <v>553185.47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E39" sqref="E39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8" width="9.140625" customWidth="1"/>
    <col min="9" max="9" width="10.5703125" bestFit="1" customWidth="1"/>
    <col min="10" max="10" width="10.28515625" bestFit="1" customWidth="1"/>
    <col min="11" max="11" width="13.140625" bestFit="1" customWidth="1"/>
  </cols>
  <sheetData>
    <row r="1" spans="1:12" ht="12.75" customHeight="1" x14ac:dyDescent="0.2">
      <c r="A1" s="1"/>
      <c r="B1" s="1"/>
      <c r="C1" s="1"/>
      <c r="D1" s="1"/>
      <c r="E1" s="1"/>
    </row>
    <row r="2" spans="1:12" ht="12.75" customHeight="1" x14ac:dyDescent="0.2">
      <c r="A2" s="24"/>
      <c r="B2" s="24"/>
      <c r="C2" s="24"/>
      <c r="D2" s="18"/>
      <c r="E2" s="18"/>
    </row>
    <row r="3" spans="1:12" ht="12.75" customHeight="1" x14ac:dyDescent="0.2">
      <c r="A3" s="31"/>
      <c r="B3" s="31"/>
      <c r="C3" s="31"/>
      <c r="D3" s="31"/>
      <c r="E3" s="31"/>
    </row>
    <row r="4" spans="1:12" ht="12.75" customHeight="1" x14ac:dyDescent="0.2">
      <c r="A4" s="20" t="s">
        <v>26</v>
      </c>
      <c r="B4" s="21"/>
      <c r="C4" s="21"/>
      <c r="D4" s="21"/>
      <c r="E4" s="22"/>
    </row>
    <row r="5" spans="1:12" ht="12.75" customHeight="1" x14ac:dyDescent="0.2">
      <c r="A5" s="21" t="s">
        <v>13</v>
      </c>
      <c r="B5" s="21"/>
      <c r="C5" s="21"/>
      <c r="D5" s="21"/>
      <c r="E5" s="21"/>
    </row>
    <row r="6" spans="1:12" ht="12.75" customHeight="1" x14ac:dyDescent="0.2">
      <c r="A6" s="21" t="s">
        <v>158</v>
      </c>
      <c r="B6" s="21"/>
      <c r="C6" s="21"/>
      <c r="D6" s="21"/>
      <c r="E6" s="23"/>
    </row>
    <row r="7" spans="1:12" ht="12.75" customHeight="1" x14ac:dyDescent="0.2">
      <c r="A7" s="20" t="s">
        <v>29</v>
      </c>
      <c r="B7" s="21"/>
      <c r="C7" s="21"/>
      <c r="D7" s="20"/>
      <c r="E7" s="23"/>
    </row>
    <row r="8" spans="1:12" ht="12.75" customHeight="1" x14ac:dyDescent="0.2">
      <c r="A8" s="24"/>
      <c r="B8" s="25"/>
      <c r="C8" s="25"/>
      <c r="D8" s="24"/>
      <c r="E8" s="24"/>
    </row>
    <row r="9" spans="1:12" ht="12.75" customHeight="1" x14ac:dyDescent="0.2">
      <c r="A9" s="26" t="s">
        <v>0</v>
      </c>
      <c r="B9" s="24"/>
      <c r="C9" s="24"/>
      <c r="D9" s="24"/>
      <c r="E9" s="24"/>
      <c r="L9" s="118"/>
    </row>
    <row r="10" spans="1:12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  <c r="L10" s="118"/>
    </row>
    <row r="11" spans="1:12" ht="12.75" customHeight="1" x14ac:dyDescent="0.2">
      <c r="A11" s="4"/>
      <c r="B11" s="4"/>
      <c r="C11" s="4"/>
      <c r="D11" s="4"/>
      <c r="E11" s="4"/>
      <c r="L11" s="118"/>
    </row>
    <row r="12" spans="1:12" ht="12.75" customHeight="1" x14ac:dyDescent="0.2">
      <c r="A12" s="5">
        <v>1</v>
      </c>
      <c r="B12" s="4" t="s">
        <v>6</v>
      </c>
      <c r="C12" s="46">
        <f>'Main wp'!C5</f>
        <v>131876.05259264354</v>
      </c>
      <c r="D12" s="6">
        <f>'Main wp'!D5</f>
        <v>128362.4608220579</v>
      </c>
      <c r="E12" s="6">
        <f>+D12-C12</f>
        <v>-3513.5917705856409</v>
      </c>
      <c r="L12" s="118"/>
    </row>
    <row r="13" spans="1:12" ht="12.75" customHeight="1" x14ac:dyDescent="0.2">
      <c r="A13" s="5">
        <f t="shared" ref="A13:A20" si="0">A12+1</f>
        <v>2</v>
      </c>
      <c r="B13" s="4"/>
      <c r="C13" s="7"/>
      <c r="D13" s="7"/>
      <c r="E13" s="8"/>
      <c r="L13" s="118"/>
    </row>
    <row r="14" spans="1:12" ht="12.75" customHeight="1" x14ac:dyDescent="0.2">
      <c r="A14" s="5">
        <f t="shared" si="0"/>
        <v>3</v>
      </c>
      <c r="B14" s="4" t="s">
        <v>11</v>
      </c>
      <c r="C14" s="9">
        <f>SUM(C12:C13)</f>
        <v>131876.05259264354</v>
      </c>
      <c r="D14" s="9">
        <f>SUM(D12:D13)</f>
        <v>128362.4608220579</v>
      </c>
      <c r="E14" s="10">
        <f>SUM(E12:E13)</f>
        <v>-3513.5917705856409</v>
      </c>
      <c r="L14" s="118"/>
    </row>
    <row r="15" spans="1:12" ht="12.75" customHeight="1" x14ac:dyDescent="0.2">
      <c r="A15" s="5">
        <f t="shared" si="0"/>
        <v>4</v>
      </c>
      <c r="B15" s="4"/>
      <c r="C15" s="11"/>
      <c r="D15" s="11"/>
      <c r="E15" s="11"/>
      <c r="L15" s="118"/>
    </row>
    <row r="16" spans="1:12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-3513.5917705856409</v>
      </c>
      <c r="L16" s="118"/>
    </row>
    <row r="17" spans="1:12" ht="12.75" customHeight="1" x14ac:dyDescent="0.2">
      <c r="A17" s="5">
        <f t="shared" si="0"/>
        <v>6</v>
      </c>
      <c r="B17" s="4"/>
      <c r="C17" s="11"/>
      <c r="D17" s="11"/>
      <c r="E17" s="12"/>
      <c r="L17" s="118"/>
    </row>
    <row r="18" spans="1:12" ht="12.75" customHeight="1" x14ac:dyDescent="0.2">
      <c r="A18" s="5">
        <f t="shared" si="0"/>
        <v>7</v>
      </c>
      <c r="B18" s="4" t="s">
        <v>7</v>
      </c>
      <c r="C18" s="11"/>
      <c r="D18" s="71">
        <v>0.21</v>
      </c>
      <c r="E18" s="16">
        <f>-E16*D18</f>
        <v>737.85427182298451</v>
      </c>
      <c r="L18" s="118"/>
    </row>
    <row r="19" spans="1:12" ht="12.75" customHeight="1" x14ac:dyDescent="0.2">
      <c r="A19" s="5">
        <f t="shared" si="0"/>
        <v>8</v>
      </c>
      <c r="B19" s="4"/>
      <c r="C19" s="11"/>
      <c r="D19" s="13"/>
      <c r="E19" s="14"/>
      <c r="L19" s="118"/>
    </row>
    <row r="20" spans="1:12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2775.7374987626563</v>
      </c>
      <c r="L20" s="118"/>
    </row>
    <row r="21" spans="1:12" ht="12.75" customHeight="1" x14ac:dyDescent="0.2">
      <c r="A21" s="4" t="s">
        <v>9</v>
      </c>
      <c r="B21" s="4"/>
      <c r="C21" s="11"/>
      <c r="D21" s="11"/>
      <c r="E21" s="11"/>
      <c r="L21" s="118"/>
    </row>
    <row r="22" spans="1:12" ht="12.75" customHeight="1" x14ac:dyDescent="0.2">
      <c r="L22" s="118"/>
    </row>
    <row r="23" spans="1:12" ht="12.75" customHeight="1" x14ac:dyDescent="0.2">
      <c r="L23" s="118"/>
    </row>
    <row r="24" spans="1:12" ht="12.75" customHeight="1" x14ac:dyDescent="0.2">
      <c r="I24" s="118"/>
      <c r="J24" s="118"/>
      <c r="K24" s="118"/>
      <c r="L24" s="118"/>
    </row>
    <row r="25" spans="1:12" ht="12.75" customHeight="1" x14ac:dyDescent="0.2">
      <c r="I25" s="118"/>
      <c r="J25" s="118"/>
      <c r="K25" s="118"/>
      <c r="L25" s="118"/>
    </row>
    <row r="26" spans="1:12" ht="12.75" customHeight="1" x14ac:dyDescent="0.2">
      <c r="I26" s="118"/>
      <c r="J26" s="118"/>
      <c r="K26" s="118"/>
      <c r="L26" s="118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activeCell="L28" sqref="L28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8" width="9.140625" customWidth="1"/>
    <col min="9" max="9" width="10.5703125" bestFit="1" customWidth="1"/>
    <col min="10" max="10" width="10.28515625" bestFit="1" customWidth="1"/>
    <col min="11" max="11" width="13.140625" bestFit="1" customWidth="1"/>
  </cols>
  <sheetData>
    <row r="1" spans="1:5" ht="12.75" customHeight="1" x14ac:dyDescent="0.2">
      <c r="A1" s="1"/>
      <c r="B1" s="1"/>
      <c r="C1" s="1"/>
      <c r="D1" s="1"/>
      <c r="E1" s="1"/>
    </row>
    <row r="2" spans="1:5" ht="12.75" customHeight="1" x14ac:dyDescent="0.2">
      <c r="A2" s="2"/>
      <c r="B2" s="2"/>
      <c r="C2" s="2"/>
      <c r="D2" s="18"/>
      <c r="E2" s="18"/>
    </row>
    <row r="3" spans="1:5" ht="12.75" customHeight="1" x14ac:dyDescent="0.2">
      <c r="A3" s="3"/>
      <c r="B3" s="3"/>
      <c r="C3" s="3"/>
      <c r="D3" s="3"/>
      <c r="E3" s="3"/>
    </row>
    <row r="4" spans="1:5" ht="12.75" customHeight="1" x14ac:dyDescent="0.2">
      <c r="A4" s="20" t="s">
        <v>14</v>
      </c>
      <c r="B4" s="21"/>
      <c r="C4" s="21"/>
      <c r="D4" s="21"/>
      <c r="E4" s="22"/>
    </row>
    <row r="5" spans="1:5" ht="12.75" customHeight="1" x14ac:dyDescent="0.2">
      <c r="A5" s="21" t="str">
        <f>+' Elec'!A5</f>
        <v>DIRECTORS &amp; OFFICERS INSURANCE</v>
      </c>
      <c r="B5" s="21"/>
      <c r="C5" s="21"/>
      <c r="D5" s="21"/>
      <c r="E5" s="21"/>
    </row>
    <row r="6" spans="1:5" ht="12.75" customHeight="1" x14ac:dyDescent="0.2">
      <c r="A6" s="21" t="str">
        <f>' Elec'!A6</f>
        <v>FOR THE TWELVE MONTHS ENDED DECEMBER 31, 2024</v>
      </c>
      <c r="B6" s="21"/>
      <c r="C6" s="21"/>
      <c r="D6" s="21"/>
      <c r="E6" s="23"/>
    </row>
    <row r="7" spans="1:5" ht="12.75" customHeight="1" x14ac:dyDescent="0.2">
      <c r="A7" s="20" t="str">
        <f>' Elec'!A7</f>
        <v>COMMISSION BASIS REPORT</v>
      </c>
      <c r="B7" s="21"/>
      <c r="C7" s="21"/>
      <c r="D7" s="20"/>
      <c r="E7" s="23"/>
    </row>
    <row r="8" spans="1:5" ht="12.75" customHeight="1" x14ac:dyDescent="0.2">
      <c r="A8" s="24"/>
      <c r="B8" s="25"/>
      <c r="C8" s="25"/>
      <c r="D8" s="24"/>
      <c r="E8" s="24"/>
    </row>
    <row r="9" spans="1:5" ht="12.75" customHeight="1" x14ac:dyDescent="0.2">
      <c r="A9" s="26" t="s">
        <v>0</v>
      </c>
      <c r="B9" s="24"/>
      <c r="C9" s="24"/>
      <c r="D9" s="24"/>
      <c r="E9" s="24"/>
    </row>
    <row r="10" spans="1:5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">
      <c r="A11" s="30"/>
      <c r="B11" s="30"/>
      <c r="C11" s="30"/>
      <c r="D11" s="30"/>
      <c r="E11" s="30"/>
    </row>
    <row r="12" spans="1:5" ht="12.75" customHeight="1" x14ac:dyDescent="0.2">
      <c r="A12" s="5">
        <v>1</v>
      </c>
      <c r="B12" s="4" t="s">
        <v>6</v>
      </c>
      <c r="C12" s="46">
        <f>'Main wp'!C6</f>
        <v>93630.193290809853</v>
      </c>
      <c r="D12" s="6">
        <f>'Main wp'!D6</f>
        <v>91135.59119924494</v>
      </c>
      <c r="E12" s="6">
        <f>+D12-C12</f>
        <v>-2494.6020915649133</v>
      </c>
    </row>
    <row r="13" spans="1:5" ht="12.75" customHeight="1" x14ac:dyDescent="0.2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">
      <c r="A14" s="5">
        <f>A13+1</f>
        <v>3</v>
      </c>
      <c r="B14" s="4" t="s">
        <v>11</v>
      </c>
      <c r="C14" s="9">
        <f>SUM(C12:C13)</f>
        <v>93630.193290809853</v>
      </c>
      <c r="D14" s="9">
        <f>SUM(D12:D13)</f>
        <v>91135.59119924494</v>
      </c>
      <c r="E14" s="10">
        <f>SUM(E12:E13)</f>
        <v>-2494.6020915649133</v>
      </c>
    </row>
    <row r="15" spans="1:5" ht="12.75" customHeight="1" x14ac:dyDescent="0.2">
      <c r="A15" s="5">
        <f t="shared" si="0"/>
        <v>4</v>
      </c>
      <c r="B15" s="4"/>
      <c r="C15" s="11"/>
      <c r="D15" s="11"/>
      <c r="E15" s="11"/>
    </row>
    <row r="16" spans="1:5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-2494.6020915649133</v>
      </c>
    </row>
    <row r="17" spans="1:5" ht="12.75" customHeight="1" x14ac:dyDescent="0.2">
      <c r="A17" s="5">
        <f t="shared" si="0"/>
        <v>6</v>
      </c>
      <c r="B17" s="4"/>
      <c r="C17" s="11"/>
      <c r="D17" s="11"/>
      <c r="E17" s="12"/>
    </row>
    <row r="18" spans="1:5" ht="12.75" customHeight="1" x14ac:dyDescent="0.2">
      <c r="A18" s="5">
        <f t="shared" si="0"/>
        <v>7</v>
      </c>
      <c r="B18" s="4" t="s">
        <v>7</v>
      </c>
      <c r="C18" s="11"/>
      <c r="D18" s="71">
        <v>0.21</v>
      </c>
      <c r="E18" s="16">
        <f>-E16*D18</f>
        <v>523.86643922863175</v>
      </c>
    </row>
    <row r="19" spans="1:5" ht="12.75" customHeight="1" x14ac:dyDescent="0.2">
      <c r="A19" s="5">
        <f t="shared" si="0"/>
        <v>8</v>
      </c>
      <c r="B19" s="4"/>
      <c r="C19" s="11"/>
      <c r="D19" s="13"/>
      <c r="E19" s="14"/>
    </row>
    <row r="20" spans="1:5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1970.7356523362814</v>
      </c>
    </row>
    <row r="21" spans="1:5" ht="12.75" customHeight="1" x14ac:dyDescent="0.2">
      <c r="A21" s="4" t="s">
        <v>9</v>
      </c>
      <c r="B21" s="4"/>
      <c r="C21" s="11"/>
      <c r="D21" s="11"/>
      <c r="E21" s="11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L36" sqref="L36"/>
    </sheetView>
  </sheetViews>
  <sheetFormatPr defaultColWidth="8.85546875" defaultRowHeight="12.75" customHeight="1" outlineLevelRow="1" x14ac:dyDescent="0.2"/>
  <cols>
    <col min="1" max="1" width="21.5703125" customWidth="1"/>
    <col min="2" max="2" width="10.7109375" bestFit="1" customWidth="1"/>
    <col min="3" max="3" width="15.28515625" bestFit="1" customWidth="1"/>
    <col min="4" max="4" width="10" bestFit="1" customWidth="1"/>
    <col min="5" max="5" width="11.85546875" customWidth="1"/>
    <col min="6" max="6" width="11.42578125" customWidth="1"/>
    <col min="7" max="13" width="9" bestFit="1" customWidth="1"/>
    <col min="14" max="14" width="13.42578125" bestFit="1" customWidth="1"/>
    <col min="15" max="15" width="17" customWidth="1"/>
    <col min="16" max="16" width="20.5703125" bestFit="1" customWidth="1"/>
    <col min="17" max="17" width="15.28515625" bestFit="1" customWidth="1"/>
    <col min="18" max="18" width="9.7109375" bestFit="1" customWidth="1"/>
  </cols>
  <sheetData>
    <row r="1" spans="1:32" ht="15" x14ac:dyDescent="0.25">
      <c r="A1" s="83"/>
      <c r="B1" s="83"/>
      <c r="C1" s="72"/>
      <c r="D1" s="83"/>
      <c r="E1" s="83"/>
      <c r="F1" s="83"/>
      <c r="G1" s="83"/>
      <c r="H1" s="83"/>
      <c r="I1" s="83"/>
      <c r="J1" s="83"/>
      <c r="K1" s="83"/>
      <c r="L1" s="83"/>
      <c r="M1" s="73" t="s">
        <v>83</v>
      </c>
      <c r="N1" s="89"/>
      <c r="O1" s="74"/>
      <c r="P1" s="74"/>
      <c r="Q1" s="74"/>
      <c r="R1" s="32"/>
      <c r="S1" s="32"/>
    </row>
    <row r="2" spans="1:32" ht="15" x14ac:dyDescent="0.25">
      <c r="A2" s="83"/>
      <c r="B2" s="83"/>
      <c r="C2" s="72"/>
      <c r="D2" s="83"/>
      <c r="E2" s="83"/>
      <c r="F2" s="83"/>
      <c r="G2" s="83"/>
      <c r="H2" s="83"/>
      <c r="I2" s="83"/>
      <c r="J2" s="83"/>
      <c r="K2" s="83"/>
      <c r="L2" s="83"/>
      <c r="M2" s="137">
        <f>[2]Lead!$G$43</f>
        <v>0.45218731964206904</v>
      </c>
      <c r="N2" s="74"/>
      <c r="O2" s="73" t="s">
        <v>91</v>
      </c>
      <c r="P2" s="73" t="s">
        <v>89</v>
      </c>
      <c r="Q2" s="74"/>
      <c r="R2" s="32"/>
      <c r="S2" s="32"/>
    </row>
    <row r="3" spans="1:32" ht="15" x14ac:dyDescent="0.25">
      <c r="A3" s="73" t="s">
        <v>35</v>
      </c>
      <c r="B3" s="83"/>
      <c r="C3" s="83"/>
      <c r="D3" s="83"/>
      <c r="E3" s="73" t="s">
        <v>5</v>
      </c>
      <c r="F3" s="83"/>
      <c r="G3" s="83"/>
      <c r="H3" s="83"/>
      <c r="I3" s="83"/>
      <c r="J3" s="83"/>
      <c r="K3" s="83"/>
      <c r="L3" s="83"/>
      <c r="M3" s="83"/>
      <c r="N3" s="74"/>
      <c r="O3" s="73" t="s">
        <v>92</v>
      </c>
      <c r="P3" s="73" t="s">
        <v>90</v>
      </c>
      <c r="Q3" s="74"/>
      <c r="R3" s="32"/>
      <c r="S3" s="32"/>
    </row>
    <row r="4" spans="1:32" ht="15" x14ac:dyDescent="0.25">
      <c r="A4" s="73" t="s">
        <v>82</v>
      </c>
      <c r="B4" s="83"/>
      <c r="C4" s="90" t="s">
        <v>36</v>
      </c>
      <c r="D4" s="90" t="s">
        <v>4</v>
      </c>
      <c r="E4" s="90" t="s">
        <v>37</v>
      </c>
      <c r="F4" s="83"/>
      <c r="G4" s="83"/>
      <c r="H4" s="83"/>
      <c r="I4" s="83"/>
      <c r="J4" s="83"/>
      <c r="K4" s="83"/>
      <c r="L4" s="83"/>
      <c r="M4" s="83"/>
      <c r="N4" s="90" t="s">
        <v>36</v>
      </c>
      <c r="O4" s="90" t="s">
        <v>87</v>
      </c>
      <c r="P4" s="109" t="s">
        <v>88</v>
      </c>
      <c r="Q4" s="74"/>
      <c r="R4" s="32"/>
      <c r="S4" s="32"/>
    </row>
    <row r="5" spans="1:32" ht="15" x14ac:dyDescent="0.25">
      <c r="A5" s="137">
        <f>[2]Lead!$E$9</f>
        <v>0.58479999999999999</v>
      </c>
      <c r="B5" s="83" t="s">
        <v>38</v>
      </c>
      <c r="C5" s="76">
        <f>N13*M2*A5</f>
        <v>131876.05259264354</v>
      </c>
      <c r="D5" s="76">
        <f>O18*M2*A5</f>
        <v>128362.4608220579</v>
      </c>
      <c r="E5" s="76">
        <f>D5-C5</f>
        <v>-3513.5917705856409</v>
      </c>
      <c r="F5" s="83"/>
      <c r="G5" s="83"/>
      <c r="H5" s="83"/>
      <c r="I5" s="83"/>
      <c r="J5" s="83"/>
      <c r="K5" s="83"/>
      <c r="L5" s="83"/>
      <c r="M5" s="83" t="s">
        <v>39</v>
      </c>
      <c r="N5" s="75">
        <f>N7*M2</f>
        <v>225506.2458834534</v>
      </c>
      <c r="O5" s="75">
        <f>O7*M2</f>
        <v>219498.05202130284</v>
      </c>
      <c r="P5" s="110">
        <f>P7*M2</f>
        <v>228211.78421474303</v>
      </c>
      <c r="Q5" s="74"/>
      <c r="R5" s="32"/>
      <c r="S5" s="32"/>
    </row>
    <row r="6" spans="1:32" ht="15" x14ac:dyDescent="0.25">
      <c r="A6" s="137">
        <f>[2]Lead!$F$9</f>
        <v>0.41520000000000001</v>
      </c>
      <c r="B6" s="83" t="s">
        <v>40</v>
      </c>
      <c r="C6" s="77">
        <f>N13*M2*A6</f>
        <v>93630.193290809853</v>
      </c>
      <c r="D6" s="77">
        <f>O18*M2*A6</f>
        <v>91135.59119924494</v>
      </c>
      <c r="E6" s="77">
        <f>D6-C6</f>
        <v>-2494.6020915649133</v>
      </c>
      <c r="F6" s="83"/>
      <c r="G6" s="83"/>
      <c r="H6" s="83"/>
      <c r="I6" s="83"/>
      <c r="J6" s="83"/>
      <c r="K6" s="83"/>
      <c r="L6" s="83"/>
      <c r="M6" s="83" t="s">
        <v>41</v>
      </c>
      <c r="N6" s="77">
        <f>N7-N5</f>
        <v>273194.70411654643</v>
      </c>
      <c r="O6" s="77">
        <f>O7-O5</f>
        <v>265915.94011595461</v>
      </c>
      <c r="P6" s="111">
        <f>P7-P5</f>
        <v>276472.39046619483</v>
      </c>
      <c r="Q6" s="74"/>
      <c r="R6" s="32"/>
      <c r="S6" s="32"/>
    </row>
    <row r="7" spans="1:32" ht="15.75" thickBot="1" x14ac:dyDescent="0.3">
      <c r="A7" s="83"/>
      <c r="B7" s="83"/>
      <c r="C7" s="79">
        <f>SUM(C5:C6)</f>
        <v>225506.2458834534</v>
      </c>
      <c r="D7" s="79">
        <f t="shared" ref="D7" si="0">SUM(D5:D6)</f>
        <v>219498.05202130284</v>
      </c>
      <c r="E7" s="79">
        <f>SUM(E5:E6)</f>
        <v>-6008.1938621505542</v>
      </c>
      <c r="F7" s="83"/>
      <c r="G7" s="83"/>
      <c r="H7" s="83"/>
      <c r="I7" s="83"/>
      <c r="J7" s="83"/>
      <c r="K7" s="83"/>
      <c r="L7" s="83"/>
      <c r="M7" s="83"/>
      <c r="N7" s="79">
        <f>N13</f>
        <v>498700.94999999984</v>
      </c>
      <c r="O7" s="79">
        <f>O18</f>
        <v>485413.99213725748</v>
      </c>
      <c r="P7" s="112">
        <f>N23</f>
        <v>504684.17468093784</v>
      </c>
      <c r="Q7" s="74"/>
      <c r="R7" s="32"/>
      <c r="S7" s="32"/>
    </row>
    <row r="8" spans="1:32" ht="15.75" thickTop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74"/>
      <c r="O8" s="74"/>
      <c r="P8" s="74"/>
      <c r="Q8" s="74"/>
      <c r="R8" s="32"/>
      <c r="S8" s="32"/>
    </row>
    <row r="9" spans="1:32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32"/>
      <c r="S9" s="32"/>
    </row>
    <row r="10" spans="1:32" ht="15.75" thickBot="1" x14ac:dyDescent="0.3">
      <c r="A10" s="74"/>
      <c r="B10" s="80" t="s">
        <v>78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32"/>
      <c r="S10" s="32"/>
    </row>
    <row r="11" spans="1:32" ht="15.75" thickBot="1" x14ac:dyDescent="0.3">
      <c r="A11" s="81"/>
      <c r="B11" s="129">
        <v>45322</v>
      </c>
      <c r="C11" s="129">
        <v>45350</v>
      </c>
      <c r="D11" s="129">
        <v>45382</v>
      </c>
      <c r="E11" s="129">
        <v>45412</v>
      </c>
      <c r="F11" s="129">
        <v>45443</v>
      </c>
      <c r="G11" s="129">
        <v>45473</v>
      </c>
      <c r="H11" s="129">
        <v>45504</v>
      </c>
      <c r="I11" s="129">
        <v>45535</v>
      </c>
      <c r="J11" s="129">
        <v>45565</v>
      </c>
      <c r="K11" s="129">
        <v>45596</v>
      </c>
      <c r="L11" s="129">
        <v>45626</v>
      </c>
      <c r="M11" s="129">
        <v>45657</v>
      </c>
      <c r="N11" s="129" t="s">
        <v>181</v>
      </c>
      <c r="O11" s="82" t="s">
        <v>42</v>
      </c>
      <c r="P11" s="82"/>
      <c r="Q11" s="74"/>
      <c r="S11" s="32"/>
    </row>
    <row r="12" spans="1:32" ht="15" x14ac:dyDescent="0.25">
      <c r="A12" s="83" t="s">
        <v>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74"/>
      <c r="P12" s="74"/>
      <c r="Q12" s="120" t="s">
        <v>114</v>
      </c>
      <c r="S12" s="32"/>
    </row>
    <row r="13" spans="1:32" ht="15" x14ac:dyDescent="0.25">
      <c r="A13" s="83" t="s">
        <v>119</v>
      </c>
      <c r="B13" s="76">
        <f>'9250635'!E2</f>
        <v>38258.79</v>
      </c>
      <c r="C13" s="76">
        <f>'9250635'!E3</f>
        <v>38258.79</v>
      </c>
      <c r="D13" s="76">
        <f>'9250635'!E4</f>
        <v>38258.79</v>
      </c>
      <c r="E13" s="130">
        <f>'9250635'!E5</f>
        <v>38258.82</v>
      </c>
      <c r="F13" s="76">
        <f>'9250635'!E6</f>
        <v>43208.22</v>
      </c>
      <c r="G13" s="76">
        <f>'9250635'!E7</f>
        <v>43208.22</v>
      </c>
      <c r="H13" s="76">
        <f>'9250635'!E8</f>
        <v>43208.22</v>
      </c>
      <c r="I13" s="76">
        <f>'9250635'!E9</f>
        <v>43208.22</v>
      </c>
      <c r="J13" s="76">
        <f>'9250635'!E10</f>
        <v>43208.22</v>
      </c>
      <c r="K13" s="76">
        <f>'9250635'!E11</f>
        <v>43208.22</v>
      </c>
      <c r="L13" s="76">
        <f>'9250635'!E12</f>
        <v>43208.22</v>
      </c>
      <c r="M13" s="76">
        <f>'9250635'!E13</f>
        <v>43208.22</v>
      </c>
      <c r="N13" s="76">
        <f>SUM(B13:M13)</f>
        <v>498700.94999999984</v>
      </c>
      <c r="O13" s="84" t="s">
        <v>44</v>
      </c>
      <c r="P13" s="84" t="s">
        <v>5</v>
      </c>
      <c r="Q13" s="119">
        <f>SUM('9250635'!E2:E13)-'Main wp'!N13</f>
        <v>0</v>
      </c>
      <c r="S13" s="32"/>
    </row>
    <row r="14" spans="1:32" ht="15" x14ac:dyDescent="0.25">
      <c r="A14" s="83" t="s">
        <v>120</v>
      </c>
      <c r="B14" s="77">
        <f t="array" ref="B14:M14">TRANSPOSE('18600104'!E2:E13)</f>
        <v>11043.78</v>
      </c>
      <c r="C14" s="77">
        <v>11043.78</v>
      </c>
      <c r="D14" s="77">
        <v>11043.78</v>
      </c>
      <c r="E14" s="131">
        <v>11043.79</v>
      </c>
      <c r="F14" s="77">
        <v>12472.47</v>
      </c>
      <c r="G14" s="77">
        <v>12472.47</v>
      </c>
      <c r="H14" s="77">
        <v>12472.47</v>
      </c>
      <c r="I14" s="77">
        <v>12472.47</v>
      </c>
      <c r="J14" s="77">
        <v>12472.47</v>
      </c>
      <c r="K14" s="77">
        <v>12472.47</v>
      </c>
      <c r="L14" s="77">
        <v>12472.47</v>
      </c>
      <c r="M14" s="77">
        <v>12472.47</v>
      </c>
      <c r="N14" s="77">
        <f>SUM(B14:M14)</f>
        <v>143954.89000000001</v>
      </c>
      <c r="O14" s="85" t="s">
        <v>46</v>
      </c>
      <c r="P14" s="85" t="s">
        <v>47</v>
      </c>
      <c r="Q14" s="119">
        <f>'18600104'!E14-'Main wp'!N14</f>
        <v>0</v>
      </c>
      <c r="S14" s="32"/>
      <c r="AF14" s="117"/>
    </row>
    <row r="15" spans="1:32" ht="15.75" thickBot="1" x14ac:dyDescent="0.3">
      <c r="A15" s="83" t="s">
        <v>48</v>
      </c>
      <c r="B15" s="79">
        <f>SUM(B13:B14)</f>
        <v>49302.57</v>
      </c>
      <c r="C15" s="79">
        <f t="shared" ref="C15:M15" si="1">SUM(C13:C14)</f>
        <v>49302.57</v>
      </c>
      <c r="D15" s="79">
        <f t="shared" si="1"/>
        <v>49302.57</v>
      </c>
      <c r="E15" s="132">
        <f t="shared" si="1"/>
        <v>49302.61</v>
      </c>
      <c r="F15" s="79">
        <f t="shared" si="1"/>
        <v>55680.69</v>
      </c>
      <c r="G15" s="79">
        <f t="shared" si="1"/>
        <v>55680.69</v>
      </c>
      <c r="H15" s="79">
        <f t="shared" si="1"/>
        <v>55680.69</v>
      </c>
      <c r="I15" s="79">
        <f t="shared" si="1"/>
        <v>55680.69</v>
      </c>
      <c r="J15" s="79">
        <f t="shared" si="1"/>
        <v>55680.69</v>
      </c>
      <c r="K15" s="79">
        <f t="shared" si="1"/>
        <v>55680.69</v>
      </c>
      <c r="L15" s="79">
        <f t="shared" si="1"/>
        <v>55680.69</v>
      </c>
      <c r="M15" s="79">
        <f t="shared" si="1"/>
        <v>55680.69</v>
      </c>
      <c r="N15" s="79">
        <f>SUM(N13:N14)</f>
        <v>642655.83999999985</v>
      </c>
      <c r="O15" s="86" t="s">
        <v>42</v>
      </c>
      <c r="P15" s="86" t="s">
        <v>42</v>
      </c>
      <c r="Q15" s="74"/>
      <c r="S15" s="32"/>
    </row>
    <row r="16" spans="1:32" ht="15.75" thickTop="1" x14ac:dyDescent="0.25">
      <c r="A16" s="8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87">
        <v>0</v>
      </c>
      <c r="O16" s="73" t="s">
        <v>49</v>
      </c>
      <c r="P16" s="73" t="s">
        <v>49</v>
      </c>
      <c r="Q16" s="74"/>
      <c r="S16" s="32"/>
    </row>
    <row r="17" spans="1:19" ht="15" x14ac:dyDescent="0.25">
      <c r="A17" s="83" t="s">
        <v>85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3" t="s">
        <v>50</v>
      </c>
      <c r="P17" s="73" t="s">
        <v>50</v>
      </c>
      <c r="Q17" s="74"/>
      <c r="R17" s="32"/>
      <c r="S17" s="32"/>
    </row>
    <row r="18" spans="1:19" ht="15" x14ac:dyDescent="0.25">
      <c r="A18" s="83" t="s">
        <v>76</v>
      </c>
      <c r="B18" s="76">
        <f>B15*$D$35</f>
        <v>37239.461367575183</v>
      </c>
      <c r="C18" s="76">
        <f>C15*$D$35</f>
        <v>37239.461367575183</v>
      </c>
      <c r="D18" s="76">
        <f t="shared" ref="D18:M18" si="2">D15*$D$35</f>
        <v>37239.461367575183</v>
      </c>
      <c r="E18" s="130">
        <f t="shared" si="2"/>
        <v>37239.491580573304</v>
      </c>
      <c r="F18" s="76">
        <f>F15*$D$35</f>
        <v>42057.014556744813</v>
      </c>
      <c r="G18" s="76">
        <f t="shared" si="2"/>
        <v>42057.014556744813</v>
      </c>
      <c r="H18" s="76">
        <f t="shared" si="2"/>
        <v>42057.014556744813</v>
      </c>
      <c r="I18" s="76">
        <f t="shared" si="2"/>
        <v>42057.014556744813</v>
      </c>
      <c r="J18" s="76">
        <f t="shared" si="2"/>
        <v>42057.014556744813</v>
      </c>
      <c r="K18" s="76">
        <f>K15*$D$35</f>
        <v>42057.014556744813</v>
      </c>
      <c r="L18" s="76">
        <f t="shared" si="2"/>
        <v>42057.014556744813</v>
      </c>
      <c r="M18" s="76">
        <f t="shared" si="2"/>
        <v>42057.014556744813</v>
      </c>
      <c r="N18" s="76">
        <f>SUM(B18:M18)</f>
        <v>485413.99213725748</v>
      </c>
      <c r="O18" s="75">
        <f>N20*D35</f>
        <v>485413.99213725748</v>
      </c>
      <c r="P18" s="76">
        <f>O18-N13</f>
        <v>-13286.957862742362</v>
      </c>
      <c r="Q18" s="88">
        <f>O18/N20</f>
        <v>0.75532495299079105</v>
      </c>
      <c r="R18" s="32"/>
      <c r="S18" s="32"/>
    </row>
    <row r="19" spans="1:19" ht="15" x14ac:dyDescent="0.25">
      <c r="A19" s="83" t="s">
        <v>77</v>
      </c>
      <c r="B19" s="77">
        <f>B15*$D$36</f>
        <v>12063.108632424815</v>
      </c>
      <c r="C19" s="77">
        <f t="shared" ref="C19:M19" si="3">C15*$D$36</f>
        <v>12063.108632424815</v>
      </c>
      <c r="D19" s="77">
        <f t="shared" si="3"/>
        <v>12063.108632424815</v>
      </c>
      <c r="E19" s="131">
        <f t="shared" si="3"/>
        <v>12063.118419426695</v>
      </c>
      <c r="F19" s="77">
        <f t="shared" si="3"/>
        <v>13623.675443255192</v>
      </c>
      <c r="G19" s="77">
        <f t="shared" si="3"/>
        <v>13623.675443255192</v>
      </c>
      <c r="H19" s="77">
        <f t="shared" si="3"/>
        <v>13623.675443255192</v>
      </c>
      <c r="I19" s="77">
        <f t="shared" si="3"/>
        <v>13623.675443255192</v>
      </c>
      <c r="J19" s="77">
        <f t="shared" si="3"/>
        <v>13623.675443255192</v>
      </c>
      <c r="K19" s="77">
        <f t="shared" si="3"/>
        <v>13623.675443255192</v>
      </c>
      <c r="L19" s="77">
        <f t="shared" si="3"/>
        <v>13623.675443255192</v>
      </c>
      <c r="M19" s="77">
        <f t="shared" si="3"/>
        <v>13623.675443255192</v>
      </c>
      <c r="N19" s="77">
        <f>SUM(B19:M19)</f>
        <v>157241.8478627427</v>
      </c>
      <c r="O19" s="77">
        <f>N20*D36</f>
        <v>157241.84786274272</v>
      </c>
      <c r="P19" s="77">
        <f>O19-N14</f>
        <v>13286.957862742711</v>
      </c>
      <c r="Q19" s="88">
        <f>O19/N20</f>
        <v>0.24467504700920897</v>
      </c>
      <c r="R19" s="32"/>
      <c r="S19" s="32"/>
    </row>
    <row r="20" spans="1:19" ht="15.75" thickBot="1" x14ac:dyDescent="0.3">
      <c r="A20" s="83" t="s">
        <v>48</v>
      </c>
      <c r="B20" s="79">
        <f>SUM(B18:B19)</f>
        <v>49302.57</v>
      </c>
      <c r="C20" s="79">
        <f t="shared" ref="C20:N20" si="4">SUM(C18:C19)</f>
        <v>49302.57</v>
      </c>
      <c r="D20" s="79">
        <f>SUM(D18:D19)</f>
        <v>49302.57</v>
      </c>
      <c r="E20" s="132">
        <f t="shared" si="4"/>
        <v>49302.61</v>
      </c>
      <c r="F20" s="79">
        <f t="shared" si="4"/>
        <v>55680.69</v>
      </c>
      <c r="G20" s="79">
        <f t="shared" si="4"/>
        <v>55680.69</v>
      </c>
      <c r="H20" s="79">
        <f>SUM(H18:H19)</f>
        <v>55680.69</v>
      </c>
      <c r="I20" s="79">
        <f t="shared" si="4"/>
        <v>55680.69</v>
      </c>
      <c r="J20" s="79">
        <f>SUM(J18:J19)</f>
        <v>55680.69</v>
      </c>
      <c r="K20" s="79">
        <f t="shared" si="4"/>
        <v>55680.69</v>
      </c>
      <c r="L20" s="79">
        <f>SUM(L18:L19)</f>
        <v>55680.69</v>
      </c>
      <c r="M20" s="79">
        <f t="shared" si="4"/>
        <v>55680.69</v>
      </c>
      <c r="N20" s="79">
        <f t="shared" si="4"/>
        <v>642655.8400000002</v>
      </c>
      <c r="O20" s="78">
        <f>SUM(O18:O19)</f>
        <v>642655.8400000002</v>
      </c>
      <c r="P20" s="78">
        <f>SUM(P18:P19)</f>
        <v>3.4924596548080444E-10</v>
      </c>
      <c r="Q20" s="74"/>
      <c r="R20" s="32"/>
      <c r="S20" s="32"/>
    </row>
    <row r="21" spans="1:19" ht="15.75" thickTop="1" x14ac:dyDescent="0.2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5"/>
      <c r="O21" s="34"/>
      <c r="P21" s="34"/>
      <c r="Q21" s="34"/>
      <c r="R21" s="32"/>
      <c r="S21" s="32"/>
    </row>
    <row r="22" spans="1:19" ht="15" hidden="1" outlineLevel="1" x14ac:dyDescent="0.25">
      <c r="A22" s="37" t="s">
        <v>84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 t="s">
        <v>86</v>
      </c>
      <c r="P22" s="35"/>
      <c r="Q22" s="34"/>
      <c r="R22" s="32"/>
      <c r="S22" s="32"/>
    </row>
    <row r="23" spans="1:19" ht="15" hidden="1" outlineLevel="1" x14ac:dyDescent="0.25">
      <c r="A23" s="37" t="s">
        <v>76</v>
      </c>
      <c r="B23" s="133">
        <f>$F$18</f>
        <v>42057.014556744813</v>
      </c>
      <c r="C23" s="133">
        <f t="shared" ref="C23:M23" si="5">$F$18</f>
        <v>42057.014556744813</v>
      </c>
      <c r="D23" s="133">
        <f t="shared" si="5"/>
        <v>42057.014556744813</v>
      </c>
      <c r="E23" s="133">
        <f t="shared" si="5"/>
        <v>42057.014556744813</v>
      </c>
      <c r="F23" s="133">
        <f t="shared" si="5"/>
        <v>42057.014556744813</v>
      </c>
      <c r="G23" s="133">
        <f t="shared" si="5"/>
        <v>42057.014556744813</v>
      </c>
      <c r="H23" s="133">
        <f t="shared" si="5"/>
        <v>42057.014556744813</v>
      </c>
      <c r="I23" s="133">
        <f t="shared" si="5"/>
        <v>42057.014556744813</v>
      </c>
      <c r="J23" s="133">
        <f t="shared" si="5"/>
        <v>42057.014556744813</v>
      </c>
      <c r="K23" s="133">
        <f t="shared" si="5"/>
        <v>42057.014556744813</v>
      </c>
      <c r="L23" s="133">
        <f t="shared" si="5"/>
        <v>42057.014556744813</v>
      </c>
      <c r="M23" s="133">
        <f t="shared" si="5"/>
        <v>42057.014556744813</v>
      </c>
      <c r="N23" s="133">
        <f>SUM(B23:M23)</f>
        <v>504684.17468093784</v>
      </c>
      <c r="O23" s="53">
        <f>N23</f>
        <v>504684.17468093784</v>
      </c>
      <c r="P23" s="55">
        <f>O23-N23</f>
        <v>0</v>
      </c>
      <c r="Q23" s="58">
        <f>O23/N25</f>
        <v>0.75532495299079105</v>
      </c>
      <c r="R23" s="41"/>
      <c r="S23" s="41"/>
    </row>
    <row r="24" spans="1:19" ht="15" hidden="1" outlineLevel="1" x14ac:dyDescent="0.25">
      <c r="A24" s="37" t="s">
        <v>77</v>
      </c>
      <c r="B24" s="36">
        <f>$F$19</f>
        <v>13623.675443255192</v>
      </c>
      <c r="C24" s="36">
        <f t="shared" ref="C24:M24" si="6">$F$19</f>
        <v>13623.675443255192</v>
      </c>
      <c r="D24" s="36">
        <f t="shared" si="6"/>
        <v>13623.675443255192</v>
      </c>
      <c r="E24" s="36">
        <f t="shared" si="6"/>
        <v>13623.675443255192</v>
      </c>
      <c r="F24" s="36">
        <f t="shared" si="6"/>
        <v>13623.675443255192</v>
      </c>
      <c r="G24" s="36">
        <f t="shared" si="6"/>
        <v>13623.675443255192</v>
      </c>
      <c r="H24" s="36">
        <f t="shared" si="6"/>
        <v>13623.675443255192</v>
      </c>
      <c r="I24" s="36">
        <f t="shared" si="6"/>
        <v>13623.675443255192</v>
      </c>
      <c r="J24" s="36">
        <f t="shared" si="6"/>
        <v>13623.675443255192</v>
      </c>
      <c r="K24" s="36">
        <f t="shared" si="6"/>
        <v>13623.675443255192</v>
      </c>
      <c r="L24" s="36">
        <f t="shared" si="6"/>
        <v>13623.675443255192</v>
      </c>
      <c r="M24" s="36">
        <f t="shared" si="6"/>
        <v>13623.675443255192</v>
      </c>
      <c r="N24" s="36">
        <f>SUM(B24:M24)</f>
        <v>163484.10531906234</v>
      </c>
      <c r="O24" s="54">
        <f>N24</f>
        <v>163484.10531906234</v>
      </c>
      <c r="P24" s="54">
        <f>O24-N24</f>
        <v>0</v>
      </c>
      <c r="Q24" s="58">
        <f>O24/N25</f>
        <v>0.24467504700920897</v>
      </c>
      <c r="R24" s="41"/>
      <c r="S24" s="41"/>
    </row>
    <row r="25" spans="1:19" ht="15.75" hidden="1" outlineLevel="1" thickBot="1" x14ac:dyDescent="0.3">
      <c r="A25" s="37" t="s">
        <v>48</v>
      </c>
      <c r="B25" s="134">
        <f>SUM(B23:B24)</f>
        <v>55680.69</v>
      </c>
      <c r="C25" s="134">
        <f t="shared" ref="C25" si="7">SUM(C23:C24)</f>
        <v>55680.69</v>
      </c>
      <c r="D25" s="134">
        <f>SUM(D23:D24)</f>
        <v>55680.69</v>
      </c>
      <c r="E25" s="134">
        <f t="shared" ref="E25:G25" si="8">SUM(E23:E24)</f>
        <v>55680.69</v>
      </c>
      <c r="F25" s="134">
        <f t="shared" si="8"/>
        <v>55680.69</v>
      </c>
      <c r="G25" s="134">
        <f t="shared" si="8"/>
        <v>55680.69</v>
      </c>
      <c r="H25" s="134">
        <f>SUM(H23:H24)</f>
        <v>55680.69</v>
      </c>
      <c r="I25" s="134">
        <f t="shared" ref="I25" si="9">SUM(I23:I24)</f>
        <v>55680.69</v>
      </c>
      <c r="J25" s="134">
        <f>SUM(J23:J24)</f>
        <v>55680.69</v>
      </c>
      <c r="K25" s="134">
        <f t="shared" ref="K25" si="10">SUM(K23:K24)</f>
        <v>55680.69</v>
      </c>
      <c r="L25" s="134">
        <f>SUM(L23:L24)</f>
        <v>55680.69</v>
      </c>
      <c r="M25" s="134">
        <f t="shared" ref="M25:N25" si="11">SUM(M23:M24)</f>
        <v>55680.69</v>
      </c>
      <c r="N25" s="134">
        <f t="shared" si="11"/>
        <v>668168.28000000014</v>
      </c>
      <c r="O25" s="56">
        <f>SUM(O23:O24)</f>
        <v>668168.28000000014</v>
      </c>
      <c r="P25" s="56">
        <f>SUM(P23:P24)</f>
        <v>0</v>
      </c>
      <c r="Q25" s="41"/>
      <c r="R25" s="41"/>
      <c r="S25" s="41"/>
    </row>
    <row r="26" spans="1:19" ht="15.75" hidden="1" outlineLevel="1" thickTop="1" x14ac:dyDescent="0.25">
      <c r="A26" s="3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4"/>
      <c r="R26" s="32"/>
      <c r="S26" s="32"/>
    </row>
    <row r="27" spans="1:19" ht="15" hidden="1" outlineLevel="1" x14ac:dyDescent="0.25">
      <c r="A27" s="37" t="s">
        <v>51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/>
      <c r="P27" s="34"/>
      <c r="Q27" s="41" t="s">
        <v>52</v>
      </c>
      <c r="R27" s="53">
        <f>O28*M2</f>
        <v>-6008.1938621505824</v>
      </c>
      <c r="S27" s="59" t="s">
        <v>91</v>
      </c>
    </row>
    <row r="28" spans="1:19" ht="15" hidden="1" outlineLevel="1" x14ac:dyDescent="0.25">
      <c r="A28" s="37" t="s">
        <v>43</v>
      </c>
      <c r="B28" s="133">
        <f>B23-B18</f>
        <v>4817.5531891696301</v>
      </c>
      <c r="C28" s="133">
        <f t="shared" ref="C28:M28" si="12">C23-C18</f>
        <v>4817.5531891696301</v>
      </c>
      <c r="D28" s="133">
        <f t="shared" si="12"/>
        <v>4817.5531891696301</v>
      </c>
      <c r="E28" s="133">
        <f t="shared" si="12"/>
        <v>4817.5229761715091</v>
      </c>
      <c r="F28" s="133">
        <f t="shared" si="12"/>
        <v>0</v>
      </c>
      <c r="G28" s="133">
        <f t="shared" si="12"/>
        <v>0</v>
      </c>
      <c r="H28" s="133">
        <f t="shared" si="12"/>
        <v>0</v>
      </c>
      <c r="I28" s="133">
        <f t="shared" si="12"/>
        <v>0</v>
      </c>
      <c r="J28" s="133">
        <f t="shared" si="12"/>
        <v>0</v>
      </c>
      <c r="K28" s="133">
        <f t="shared" si="12"/>
        <v>0</v>
      </c>
      <c r="L28" s="133">
        <f t="shared" si="12"/>
        <v>0</v>
      </c>
      <c r="M28" s="133">
        <f t="shared" si="12"/>
        <v>0</v>
      </c>
      <c r="N28" s="133">
        <f>SUM(B28:M28)</f>
        <v>19270.182543680399</v>
      </c>
      <c r="O28" s="55">
        <f>P18</f>
        <v>-13286.957862742362</v>
      </c>
      <c r="P28" s="55">
        <f>SUM(N28:O28)</f>
        <v>5983.2246809380376</v>
      </c>
      <c r="Q28" s="41" t="s">
        <v>52</v>
      </c>
      <c r="R28" s="53">
        <f>P28*M2</f>
        <v>2705.5383312896452</v>
      </c>
      <c r="S28" s="59" t="s">
        <v>96</v>
      </c>
    </row>
    <row r="29" spans="1:19" ht="15" hidden="1" outlineLevel="1" x14ac:dyDescent="0.25">
      <c r="A29" s="37" t="s">
        <v>45</v>
      </c>
      <c r="B29" s="36">
        <f>B24-B19</f>
        <v>1560.5668108303762</v>
      </c>
      <c r="C29" s="36">
        <f t="shared" ref="C29:M29" si="13">C24-C19</f>
        <v>1560.5668108303762</v>
      </c>
      <c r="D29" s="36">
        <f t="shared" si="13"/>
        <v>1560.5668108303762</v>
      </c>
      <c r="E29" s="36">
        <f t="shared" si="13"/>
        <v>1560.5570238284963</v>
      </c>
      <c r="F29" s="36">
        <f t="shared" si="13"/>
        <v>0</v>
      </c>
      <c r="G29" s="36">
        <f t="shared" si="13"/>
        <v>0</v>
      </c>
      <c r="H29" s="36">
        <f t="shared" si="13"/>
        <v>0</v>
      </c>
      <c r="I29" s="36">
        <f t="shared" si="13"/>
        <v>0</v>
      </c>
      <c r="J29" s="36">
        <f t="shared" si="13"/>
        <v>0</v>
      </c>
      <c r="K29" s="36">
        <f t="shared" si="13"/>
        <v>0</v>
      </c>
      <c r="L29" s="36">
        <f t="shared" si="13"/>
        <v>0</v>
      </c>
      <c r="M29" s="36">
        <f t="shared" si="13"/>
        <v>0</v>
      </c>
      <c r="N29" s="36">
        <f>SUM(B29:M29)</f>
        <v>6242.2574563196249</v>
      </c>
      <c r="O29" s="57">
        <f>P19</f>
        <v>13286.957862742711</v>
      </c>
      <c r="P29" s="55">
        <f>SUM(N29:O29)</f>
        <v>19529.215319062336</v>
      </c>
      <c r="Q29" s="41"/>
      <c r="R29" s="41"/>
      <c r="S29" s="41"/>
    </row>
    <row r="30" spans="1:19" ht="15.75" hidden="1" outlineLevel="1" thickBot="1" x14ac:dyDescent="0.3">
      <c r="A30" s="37" t="s">
        <v>48</v>
      </c>
      <c r="B30" s="134">
        <f t="shared" ref="B30:P30" si="14">SUM(B28:B29)</f>
        <v>6378.1200000000063</v>
      </c>
      <c r="C30" s="134">
        <f t="shared" si="14"/>
        <v>6378.1200000000063</v>
      </c>
      <c r="D30" s="134">
        <f t="shared" si="14"/>
        <v>6378.1200000000063</v>
      </c>
      <c r="E30" s="134">
        <f t="shared" si="14"/>
        <v>6378.0800000000054</v>
      </c>
      <c r="F30" s="134">
        <f>SUM(F28:F29)</f>
        <v>0</v>
      </c>
      <c r="G30" s="134">
        <f t="shared" si="14"/>
        <v>0</v>
      </c>
      <c r="H30" s="134">
        <f>SUM(H28:H29)</f>
        <v>0</v>
      </c>
      <c r="I30" s="134">
        <f t="shared" si="14"/>
        <v>0</v>
      </c>
      <c r="J30" s="134">
        <f t="shared" si="14"/>
        <v>0</v>
      </c>
      <c r="K30" s="134">
        <f t="shared" si="14"/>
        <v>0</v>
      </c>
      <c r="L30" s="134">
        <f t="shared" si="14"/>
        <v>0</v>
      </c>
      <c r="M30" s="134">
        <f t="shared" si="14"/>
        <v>0</v>
      </c>
      <c r="N30" s="134">
        <f t="shared" si="14"/>
        <v>25512.440000000024</v>
      </c>
      <c r="O30" s="56">
        <f t="shared" si="14"/>
        <v>3.4924596548080444E-10</v>
      </c>
      <c r="P30" s="56">
        <f t="shared" si="14"/>
        <v>25512.440000000373</v>
      </c>
      <c r="Q30" s="41"/>
      <c r="R30" s="60"/>
      <c r="S30" s="41"/>
    </row>
    <row r="31" spans="1:19" ht="15" collapsed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2" t="s">
        <v>53</v>
      </c>
      <c r="O31" s="42" t="s">
        <v>53</v>
      </c>
      <c r="P31" s="42" t="s">
        <v>53</v>
      </c>
      <c r="Q31" s="34"/>
      <c r="R31" s="32"/>
      <c r="S31" s="32"/>
    </row>
    <row r="32" spans="1:19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2" t="s">
        <v>49</v>
      </c>
      <c r="O32" s="35" t="s">
        <v>49</v>
      </c>
      <c r="P32" s="35" t="s">
        <v>49</v>
      </c>
      <c r="Q32" s="34"/>
      <c r="R32" s="32"/>
      <c r="S32" s="32"/>
    </row>
    <row r="33" spans="1:19" ht="15" x14ac:dyDescent="0.25">
      <c r="A33" s="34"/>
      <c r="B33" s="43" t="s">
        <v>54</v>
      </c>
      <c r="C33" s="43" t="s">
        <v>55</v>
      </c>
      <c r="D33" s="43" t="s">
        <v>56</v>
      </c>
      <c r="E33" s="43" t="s">
        <v>57</v>
      </c>
      <c r="F33" s="37"/>
      <c r="G33" s="37"/>
      <c r="H33" s="37"/>
      <c r="I33" s="37"/>
      <c r="J33" s="37"/>
      <c r="K33" s="37"/>
      <c r="L33" s="37"/>
      <c r="M33" s="37"/>
      <c r="N33" s="38" t="s">
        <v>5</v>
      </c>
      <c r="O33" s="38" t="s">
        <v>5</v>
      </c>
      <c r="P33" s="38" t="s">
        <v>58</v>
      </c>
      <c r="Q33" s="34"/>
      <c r="R33" s="32"/>
      <c r="S33" s="32"/>
    </row>
    <row r="34" spans="1:19" ht="15" x14ac:dyDescent="0.25">
      <c r="A34" s="34"/>
      <c r="B34" s="44" t="s">
        <v>59</v>
      </c>
      <c r="C34" s="44" t="s">
        <v>60</v>
      </c>
      <c r="D34" s="44" t="s">
        <v>61</v>
      </c>
      <c r="E34" s="44" t="s">
        <v>42</v>
      </c>
      <c r="F34" s="44" t="s">
        <v>5</v>
      </c>
      <c r="G34" s="37"/>
      <c r="H34" s="37"/>
      <c r="I34" s="37"/>
      <c r="J34" s="37"/>
      <c r="K34" s="37"/>
      <c r="L34" s="37"/>
      <c r="M34" s="37"/>
      <c r="N34" s="39" t="s">
        <v>62</v>
      </c>
      <c r="O34" s="39" t="s">
        <v>47</v>
      </c>
      <c r="P34" s="39" t="s">
        <v>5</v>
      </c>
      <c r="Q34" s="34"/>
      <c r="R34" s="32"/>
      <c r="S34" s="32"/>
    </row>
    <row r="35" spans="1:19" ht="15" x14ac:dyDescent="0.25">
      <c r="A35" s="34" t="s">
        <v>63</v>
      </c>
      <c r="B35" s="135">
        <f>'CE Allocation'!D7</f>
        <v>0.91064990355605968</v>
      </c>
      <c r="C35" s="135">
        <f>'Director''s Fees'!O8</f>
        <v>0.60000000242552232</v>
      </c>
      <c r="D35" s="135">
        <f>AVERAGE(B35:C35)</f>
        <v>0.75532495299079105</v>
      </c>
      <c r="E35" s="135">
        <f>N13/N15</f>
        <v>0.7760000282577374</v>
      </c>
      <c r="F35" s="135">
        <f>D35-E35</f>
        <v>-2.0675075266946341E-2</v>
      </c>
      <c r="G35" s="37"/>
      <c r="H35" s="37"/>
      <c r="I35" s="37"/>
      <c r="J35" s="37"/>
      <c r="K35" s="37"/>
      <c r="L35" s="37"/>
      <c r="M35" s="37"/>
      <c r="N35" s="40" t="s">
        <v>64</v>
      </c>
      <c r="O35" s="40" t="s">
        <v>42</v>
      </c>
      <c r="P35" s="40"/>
      <c r="Q35" s="34"/>
      <c r="R35" s="32"/>
      <c r="S35" s="32"/>
    </row>
    <row r="36" spans="1:19" ht="15" x14ac:dyDescent="0.25">
      <c r="A36" s="34" t="s">
        <v>65</v>
      </c>
      <c r="B36" s="135">
        <f>'CE Allocation'!E7</f>
        <v>8.9350096443940319E-2</v>
      </c>
      <c r="C36" s="135">
        <f>SUM('Director''s Fees'!O10:O17)</f>
        <v>0.39999999757447757</v>
      </c>
      <c r="D36" s="135">
        <f>AVERAGE(B36:C36)</f>
        <v>0.24467504700920895</v>
      </c>
      <c r="E36" s="135">
        <f>N14/N15</f>
        <v>0.22399997174226263</v>
      </c>
      <c r="F36" s="135">
        <f>D36-E36</f>
        <v>2.0675075266946313E-2</v>
      </c>
      <c r="G36" s="37"/>
      <c r="H36" s="37"/>
      <c r="I36" s="37"/>
      <c r="J36" s="37"/>
      <c r="K36" s="37"/>
      <c r="L36" s="37"/>
      <c r="M36" s="37"/>
      <c r="N36" s="52" t="s">
        <v>89</v>
      </c>
      <c r="O36" s="52" t="s">
        <v>93</v>
      </c>
      <c r="P36" s="52" t="s">
        <v>95</v>
      </c>
      <c r="Q36" s="34"/>
      <c r="R36" s="32"/>
      <c r="S36" s="32"/>
    </row>
    <row r="37" spans="1:19" ht="15.75" thickBot="1" x14ac:dyDescent="0.3">
      <c r="A37" s="34" t="s">
        <v>58</v>
      </c>
      <c r="B37" s="136">
        <f>SUM(B35:B36)</f>
        <v>1</v>
      </c>
      <c r="C37" s="136">
        <f>SUM(C35:C36)</f>
        <v>0.99999999999999989</v>
      </c>
      <c r="D37" s="136">
        <f>SUM(D35:D36)</f>
        <v>1</v>
      </c>
      <c r="E37" s="136">
        <f>SUM(E35:E36)</f>
        <v>1</v>
      </c>
      <c r="F37" s="136">
        <f>SUM(F35:F36)</f>
        <v>-2.7755575615628914E-17</v>
      </c>
      <c r="G37" s="37"/>
      <c r="H37" s="37"/>
      <c r="I37" s="37"/>
      <c r="J37" s="37"/>
      <c r="K37" s="37"/>
      <c r="L37" s="37"/>
      <c r="M37" s="37"/>
      <c r="N37" s="37"/>
      <c r="O37" s="52" t="s">
        <v>94</v>
      </c>
      <c r="P37" s="34"/>
      <c r="Q37" s="34"/>
      <c r="R37" s="32"/>
      <c r="S37" s="32"/>
    </row>
    <row r="38" spans="1:19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 t="s">
        <v>80</v>
      </c>
      <c r="K38" s="34"/>
      <c r="L38" s="34"/>
      <c r="M38" s="34"/>
      <c r="N38" s="34"/>
      <c r="O38" s="34"/>
      <c r="P38" s="34"/>
      <c r="Q38" s="34"/>
      <c r="R38" s="32"/>
      <c r="S38" s="32"/>
    </row>
    <row r="39" spans="1:19" ht="15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2"/>
      <c r="R39" s="32"/>
      <c r="S39" s="32"/>
    </row>
    <row r="40" spans="1:19" ht="15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2"/>
      <c r="R40" s="32"/>
      <c r="S40" s="32"/>
    </row>
    <row r="41" spans="1:19" ht="15" x14ac:dyDescent="0.25">
      <c r="A41" s="3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2"/>
      <c r="R41" s="32"/>
      <c r="S41" s="32"/>
    </row>
    <row r="42" spans="1:19" ht="15" x14ac:dyDescent="0.25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2"/>
      <c r="R42" s="32"/>
      <c r="S42" s="32"/>
    </row>
    <row r="43" spans="1:19" ht="15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2"/>
      <c r="R43" s="32"/>
      <c r="S43" s="32"/>
    </row>
    <row r="44" spans="1:19" ht="15" x14ac:dyDescent="0.25">
      <c r="A44" s="32"/>
      <c r="B44" s="34"/>
      <c r="C44" s="34"/>
      <c r="D44" s="34"/>
      <c r="E44" s="34"/>
      <c r="F44" s="34" t="s">
        <v>79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2"/>
      <c r="R44" s="32"/>
      <c r="S44" s="32"/>
    </row>
  </sheetData>
  <printOptions horizontalCentered="1"/>
  <pageMargins left="0.45" right="0.45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12" sqref="F12"/>
    </sheetView>
  </sheetViews>
  <sheetFormatPr defaultColWidth="8.85546875" defaultRowHeight="12.75" customHeight="1" x14ac:dyDescent="0.2"/>
  <cols>
    <col min="1" max="1" width="15.85546875" bestFit="1" customWidth="1"/>
    <col min="2" max="2" width="13.28515625" bestFit="1" customWidth="1"/>
    <col min="3" max="4" width="14" bestFit="1" customWidth="1"/>
    <col min="5" max="5" width="13.28515625" bestFit="1" customWidth="1"/>
    <col min="6" max="6" width="14" bestFit="1" customWidth="1"/>
    <col min="7" max="7" width="10.42578125" bestFit="1" customWidth="1"/>
    <col min="8" max="12" width="8.85546875" customWidth="1"/>
  </cols>
  <sheetData>
    <row r="1" spans="1:8" ht="15" x14ac:dyDescent="0.25">
      <c r="A1" s="33" t="s">
        <v>31</v>
      </c>
      <c r="B1" s="34"/>
      <c r="C1" s="34"/>
      <c r="D1" s="34"/>
      <c r="E1" s="34"/>
      <c r="F1" s="34"/>
      <c r="G1" s="32"/>
    </row>
    <row r="2" spans="1:8" ht="15" x14ac:dyDescent="0.25">
      <c r="A2" s="91" t="s">
        <v>159</v>
      </c>
      <c r="G2" s="32"/>
    </row>
    <row r="3" spans="1:8" ht="15" x14ac:dyDescent="0.25">
      <c r="A3" s="32"/>
      <c r="B3" s="48" t="s">
        <v>69</v>
      </c>
      <c r="C3" s="48" t="s">
        <v>70</v>
      </c>
      <c r="D3" s="48" t="s">
        <v>71</v>
      </c>
      <c r="E3" s="48" t="s">
        <v>72</v>
      </c>
      <c r="F3" s="48" t="s">
        <v>73</v>
      </c>
      <c r="G3" s="32"/>
    </row>
    <row r="4" spans="1:8" ht="15" x14ac:dyDescent="0.25">
      <c r="A4" s="32"/>
      <c r="B4" s="47" t="s">
        <v>32</v>
      </c>
      <c r="C4" s="47" t="s">
        <v>33</v>
      </c>
      <c r="D4" s="47" t="s">
        <v>34</v>
      </c>
      <c r="E4" s="47" t="s">
        <v>25</v>
      </c>
      <c r="F4" s="47" t="s">
        <v>10</v>
      </c>
      <c r="G4" s="34"/>
    </row>
    <row r="5" spans="1:8" ht="22.5" x14ac:dyDescent="0.25">
      <c r="A5" s="32" t="s">
        <v>67</v>
      </c>
      <c r="B5" s="49" t="s">
        <v>66</v>
      </c>
      <c r="C5" s="49" t="s">
        <v>68</v>
      </c>
      <c r="D5" s="50" t="s">
        <v>74</v>
      </c>
      <c r="E5" s="49" t="s">
        <v>28</v>
      </c>
      <c r="F5" s="50" t="s">
        <v>75</v>
      </c>
      <c r="G5" s="34"/>
    </row>
    <row r="6" spans="1:8" ht="15" x14ac:dyDescent="0.25">
      <c r="A6" s="32" t="s">
        <v>30</v>
      </c>
      <c r="B6" s="68">
        <v>3099375.2992999996</v>
      </c>
      <c r="C6" s="107">
        <v>33678207.490000002</v>
      </c>
      <c r="D6" s="68">
        <f>SUM(B6:C6)</f>
        <v>36777582.789300002</v>
      </c>
      <c r="E6" s="68">
        <v>3608500.4306999999</v>
      </c>
      <c r="F6" s="68">
        <f>D6+E6</f>
        <v>40386083.219999999</v>
      </c>
      <c r="G6" s="108">
        <v>0</v>
      </c>
      <c r="H6" s="70" t="s">
        <v>97</v>
      </c>
    </row>
    <row r="7" spans="1:8" ht="15" x14ac:dyDescent="0.25">
      <c r="A7" s="32" t="s">
        <v>17</v>
      </c>
      <c r="B7" s="69">
        <f>B6/$F$6</f>
        <v>7.6743646627388876E-2</v>
      </c>
      <c r="C7" s="69">
        <f>C6/$F$6</f>
        <v>0.83390625692867082</v>
      </c>
      <c r="D7" s="69">
        <f>SUM(B7:C7)</f>
        <v>0.91064990355605968</v>
      </c>
      <c r="E7" s="69">
        <f>E6/$F$6</f>
        <v>8.9350096443940319E-2</v>
      </c>
      <c r="F7" s="69">
        <f>F6/$F$6</f>
        <v>1</v>
      </c>
    </row>
    <row r="8" spans="1:8" ht="15" x14ac:dyDescent="0.25">
      <c r="A8" s="32"/>
      <c r="B8" s="34"/>
      <c r="C8" s="34"/>
      <c r="D8" s="34"/>
      <c r="E8" s="34"/>
      <c r="F8" s="34"/>
    </row>
    <row r="9" spans="1:8" ht="15" x14ac:dyDescent="0.25">
      <c r="A9" s="32"/>
      <c r="B9" s="34"/>
      <c r="C9" s="34"/>
      <c r="D9" s="34"/>
      <c r="E9" s="34"/>
      <c r="F9" s="34"/>
      <c r="G9" s="34"/>
    </row>
    <row r="10" spans="1:8" ht="15" x14ac:dyDescent="0.25">
      <c r="G10" s="34"/>
    </row>
    <row r="21" spans="1:7" ht="15" x14ac:dyDescent="0.25">
      <c r="A21" s="32"/>
      <c r="B21" s="32"/>
      <c r="C21" s="32"/>
      <c r="D21" s="34"/>
      <c r="E21" s="34"/>
      <c r="F21" s="34"/>
    </row>
    <row r="22" spans="1:7" ht="15" x14ac:dyDescent="0.25">
      <c r="A22" s="32"/>
      <c r="B22" s="32"/>
      <c r="C22" s="32"/>
      <c r="D22" s="32"/>
      <c r="E22" s="32"/>
      <c r="F22" s="32"/>
      <c r="G22" s="34"/>
    </row>
    <row r="23" spans="1:7" ht="15" x14ac:dyDescent="0.25">
      <c r="A23" s="32"/>
      <c r="B23" s="32"/>
      <c r="C23" s="32"/>
      <c r="D23" s="32"/>
      <c r="E23" s="32"/>
      <c r="F23" s="32"/>
      <c r="G23" s="32"/>
    </row>
    <row r="24" spans="1:7" ht="15" x14ac:dyDescent="0.25">
      <c r="A24" s="32"/>
      <c r="B24" s="32"/>
      <c r="C24" s="32"/>
      <c r="D24" s="32"/>
      <c r="E24" s="32"/>
      <c r="F24" s="32"/>
      <c r="G24" s="32"/>
    </row>
    <row r="25" spans="1:7" ht="15" x14ac:dyDescent="0.25">
      <c r="A25" s="32"/>
      <c r="B25" s="32"/>
      <c r="C25" s="32"/>
      <c r="D25" s="32"/>
      <c r="E25" s="32"/>
      <c r="F25" s="32"/>
      <c r="G25" s="32"/>
    </row>
    <row r="26" spans="1:7" ht="15" x14ac:dyDescent="0.25">
      <c r="A26" s="32"/>
      <c r="B26" s="32"/>
      <c r="C26" s="32"/>
      <c r="D26" s="32"/>
      <c r="E26" s="32"/>
      <c r="F26" s="32"/>
      <c r="G26" s="32"/>
    </row>
    <row r="27" spans="1:7" ht="15" x14ac:dyDescent="0.25">
      <c r="A27" s="32"/>
      <c r="B27" s="32"/>
      <c r="C27" s="32"/>
      <c r="D27" s="32"/>
      <c r="E27" s="32"/>
      <c r="F27" s="32"/>
      <c r="G27" s="32"/>
    </row>
    <row r="28" spans="1:7" ht="15" x14ac:dyDescent="0.25">
      <c r="A28" s="32"/>
      <c r="B28" s="32"/>
      <c r="C28" s="32"/>
      <c r="D28" s="32"/>
      <c r="E28" s="32"/>
      <c r="F28" s="32"/>
      <c r="G28" s="32"/>
    </row>
    <row r="29" spans="1:7" ht="15" x14ac:dyDescent="0.25">
      <c r="A29" s="32"/>
      <c r="B29" s="32"/>
      <c r="C29" s="32"/>
      <c r="D29" s="32"/>
      <c r="E29" s="32"/>
      <c r="F29" s="32"/>
      <c r="G29" s="32"/>
    </row>
    <row r="30" spans="1:7" ht="15" x14ac:dyDescent="0.25">
      <c r="A30" s="32"/>
      <c r="B30" s="32"/>
      <c r="C30" s="32"/>
      <c r="D30" s="32"/>
      <c r="E30" s="32"/>
      <c r="F30" s="32"/>
      <c r="G30" s="32"/>
    </row>
    <row r="31" spans="1:7" ht="15" x14ac:dyDescent="0.25">
      <c r="A31" s="32"/>
      <c r="B31" s="32"/>
      <c r="C31" s="32"/>
      <c r="D31" s="32"/>
      <c r="E31" s="32"/>
      <c r="F31" s="32"/>
      <c r="G31" s="32"/>
    </row>
    <row r="32" spans="1:7" ht="15" x14ac:dyDescent="0.25">
      <c r="A32" s="32"/>
      <c r="B32" s="32"/>
      <c r="C32" s="32"/>
      <c r="D32" s="32"/>
      <c r="E32" s="32"/>
      <c r="F32" s="32"/>
      <c r="G32" s="32"/>
    </row>
    <row r="33" spans="1:7" ht="15" x14ac:dyDescent="0.25">
      <c r="A33" s="32"/>
      <c r="B33" s="32"/>
      <c r="C33" s="32"/>
      <c r="D33" s="32"/>
      <c r="E33" s="32"/>
      <c r="F33" s="32" t="s">
        <v>81</v>
      </c>
      <c r="G33" s="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O10" sqref="O10:O17"/>
    </sheetView>
  </sheetViews>
  <sheetFormatPr defaultRowHeight="12.75" customHeight="1" x14ac:dyDescent="0.2"/>
  <cols>
    <col min="1" max="1" width="20.28515625" style="17" bestFit="1" customWidth="1"/>
    <col min="2" max="2" width="1.7109375" style="17" customWidth="1"/>
    <col min="3" max="3" width="17.85546875" style="17" bestFit="1" customWidth="1"/>
    <col min="4" max="4" width="1.7109375" style="17" customWidth="1"/>
    <col min="5" max="5" width="12.5703125" style="17" bestFit="1" customWidth="1"/>
    <col min="6" max="6" width="1.7109375" style="17" customWidth="1"/>
    <col min="7" max="7" width="12.5703125" style="17" bestFit="1" customWidth="1"/>
    <col min="8" max="8" width="1.7109375" style="17" customWidth="1"/>
    <col min="9" max="9" width="12.5703125" style="17" bestFit="1" customWidth="1"/>
    <col min="10" max="10" width="1.7109375" style="17" customWidth="1"/>
    <col min="11" max="11" width="12.5703125" style="17" bestFit="1" customWidth="1"/>
    <col min="12" max="12" width="1.5703125" style="17" customWidth="1"/>
    <col min="13" max="13" width="14" style="17" bestFit="1" customWidth="1"/>
    <col min="14" max="14" width="1.85546875" style="17" customWidth="1"/>
    <col min="15" max="15" width="11.28515625" style="17" customWidth="1"/>
    <col min="17" max="17" width="20.28515625" bestFit="1" customWidth="1"/>
    <col min="18" max="18" width="1.7109375" customWidth="1"/>
    <col min="19" max="19" width="17.7109375" bestFit="1" customWidth="1"/>
    <col min="20" max="20" width="1.7109375" customWidth="1"/>
    <col min="21" max="21" width="12.28515625" bestFit="1" customWidth="1"/>
    <col min="22" max="22" width="1.7109375" customWidth="1"/>
    <col min="23" max="23" width="12.28515625" bestFit="1" customWidth="1"/>
    <col min="24" max="24" width="1.5703125" customWidth="1"/>
    <col min="25" max="25" width="12.28515625" bestFit="1" customWidth="1"/>
    <col min="26" max="26" width="2.140625" customWidth="1"/>
    <col min="27" max="27" width="12.28515625" bestFit="1" customWidth="1"/>
    <col min="28" max="28" width="1.7109375" customWidth="1"/>
    <col min="29" max="29" width="11.28515625" bestFit="1" customWidth="1"/>
    <col min="30" max="30" width="1.85546875" customWidth="1"/>
    <col min="31" max="31" width="11.28515625" customWidth="1"/>
  </cols>
  <sheetData>
    <row r="1" spans="1:15" ht="15.75" x14ac:dyDescent="0.25">
      <c r="A1" s="152" t="s">
        <v>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5.75" x14ac:dyDescent="0.25">
      <c r="A2" s="152" t="s">
        <v>176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5.75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5" spans="1:15" x14ac:dyDescent="0.2">
      <c r="A5" s="61"/>
      <c r="B5" s="61"/>
      <c r="C5" s="61" t="s">
        <v>16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 t="s">
        <v>17</v>
      </c>
    </row>
    <row r="6" spans="1:15" ht="15.75" thickBot="1" x14ac:dyDescent="0.3">
      <c r="A6" s="61"/>
      <c r="B6" s="61"/>
      <c r="C6" s="62" t="s">
        <v>18</v>
      </c>
      <c r="D6" s="92"/>
      <c r="E6" s="93" t="s">
        <v>177</v>
      </c>
      <c r="F6" s="92"/>
      <c r="G6" s="93" t="s">
        <v>178</v>
      </c>
      <c r="H6" s="61"/>
      <c r="I6" s="93" t="s">
        <v>179</v>
      </c>
      <c r="J6" s="94"/>
      <c r="K6" s="93" t="s">
        <v>180</v>
      </c>
      <c r="L6" s="93"/>
      <c r="M6" s="62" t="s">
        <v>19</v>
      </c>
      <c r="N6" s="61"/>
      <c r="O6" s="62" t="s">
        <v>20</v>
      </c>
    </row>
    <row r="7" spans="1:15" ht="15" x14ac:dyDescent="0.25">
      <c r="I7" s="94"/>
      <c r="J7" s="94"/>
      <c r="K7" s="94"/>
      <c r="L7" s="94"/>
    </row>
    <row r="8" spans="1:15" ht="15" x14ac:dyDescent="0.25">
      <c r="A8" s="17" t="s">
        <v>24</v>
      </c>
      <c r="C8" s="63" t="s">
        <v>27</v>
      </c>
      <c r="D8" s="63"/>
      <c r="E8" s="114">
        <v>257744.23</v>
      </c>
      <c r="F8" s="113"/>
      <c r="G8" s="114">
        <v>247410</v>
      </c>
      <c r="H8" s="114"/>
      <c r="I8" s="141">
        <v>241650</v>
      </c>
      <c r="J8" s="115"/>
      <c r="K8" s="114">
        <v>242673.342</v>
      </c>
      <c r="L8" s="142"/>
      <c r="M8" s="143">
        <f>SUM(E8:L8)</f>
        <v>989477.57199999993</v>
      </c>
      <c r="O8" s="100">
        <f>M8/$M$18</f>
        <v>0.60000000242552232</v>
      </c>
    </row>
    <row r="9" spans="1:15" ht="15" x14ac:dyDescent="0.25">
      <c r="C9" s="65"/>
      <c r="D9" s="65"/>
      <c r="E9" s="101"/>
      <c r="F9" s="101"/>
      <c r="G9" s="101"/>
      <c r="H9" s="96"/>
      <c r="I9" s="98"/>
      <c r="J9" s="97"/>
      <c r="K9" s="98"/>
      <c r="L9" s="98"/>
      <c r="M9" s="96"/>
      <c r="O9" s="66"/>
    </row>
    <row r="10" spans="1:15" ht="15" x14ac:dyDescent="0.25">
      <c r="A10" s="17" t="s">
        <v>25</v>
      </c>
      <c r="C10" s="63">
        <v>41710250</v>
      </c>
      <c r="D10" s="63"/>
      <c r="E10" s="99">
        <v>0</v>
      </c>
      <c r="F10" s="95"/>
      <c r="G10" s="99">
        <v>0</v>
      </c>
      <c r="H10" s="96"/>
      <c r="I10" s="102">
        <v>0</v>
      </c>
      <c r="J10" s="97"/>
      <c r="K10" s="103">
        <v>0</v>
      </c>
      <c r="L10" s="103"/>
      <c r="M10" s="99">
        <f>SUM(E10:L10)</f>
        <v>0</v>
      </c>
      <c r="O10" s="100">
        <f>M10/$M$18</f>
        <v>0</v>
      </c>
    </row>
    <row r="11" spans="1:15" ht="15" x14ac:dyDescent="0.25">
      <c r="C11" s="65"/>
      <c r="D11" s="65"/>
      <c r="E11" s="101"/>
      <c r="F11" s="101"/>
      <c r="G11" s="101"/>
      <c r="H11" s="96"/>
      <c r="I11" s="98"/>
      <c r="J11" s="97"/>
      <c r="K11" s="98"/>
      <c r="L11" s="98"/>
      <c r="M11" s="103"/>
      <c r="O11" s="100"/>
    </row>
    <row r="12" spans="1:15" ht="15" x14ac:dyDescent="0.25">
      <c r="A12" s="17" t="s">
        <v>21</v>
      </c>
      <c r="C12" s="65">
        <v>149060037</v>
      </c>
      <c r="D12" s="65"/>
      <c r="E12" s="114">
        <v>85914.74</v>
      </c>
      <c r="F12" s="116"/>
      <c r="G12" s="114">
        <v>82470</v>
      </c>
      <c r="H12" s="114"/>
      <c r="I12" s="144">
        <v>80550</v>
      </c>
      <c r="J12" s="115"/>
      <c r="K12" s="114">
        <v>80891.114000000001</v>
      </c>
      <c r="L12" s="142"/>
      <c r="M12" s="145">
        <f>SUM(E12:K12)</f>
        <v>329825.85399999999</v>
      </c>
      <c r="O12" s="100">
        <f t="shared" ref="O12:O14" si="0">M12/$M$18</f>
        <v>0.19999999878723879</v>
      </c>
    </row>
    <row r="13" spans="1:15" ht="15" x14ac:dyDescent="0.25">
      <c r="C13" s="65"/>
      <c r="D13" s="65"/>
      <c r="E13" s="101"/>
      <c r="F13" s="101"/>
      <c r="G13" s="101"/>
      <c r="H13" s="96"/>
      <c r="I13" s="98"/>
      <c r="J13" s="97"/>
      <c r="K13" s="98"/>
      <c r="L13" s="98"/>
      <c r="M13" s="103"/>
      <c r="O13" s="100"/>
    </row>
    <row r="14" spans="1:15" ht="15" x14ac:dyDescent="0.25">
      <c r="A14" s="17" t="s">
        <v>22</v>
      </c>
      <c r="C14" s="65">
        <v>149070008</v>
      </c>
      <c r="D14" s="65"/>
      <c r="E14" s="114">
        <v>85914.74</v>
      </c>
      <c r="F14" s="116"/>
      <c r="G14" s="114">
        <v>82470</v>
      </c>
      <c r="H14" s="114"/>
      <c r="I14" s="141">
        <v>80550</v>
      </c>
      <c r="J14" s="115"/>
      <c r="K14" s="114">
        <v>80891.114000000001</v>
      </c>
      <c r="L14" s="146"/>
      <c r="M14" s="145">
        <f>SUM(E14:K14)</f>
        <v>329825.85399999999</v>
      </c>
      <c r="O14" s="100">
        <f t="shared" si="0"/>
        <v>0.19999999878723879</v>
      </c>
    </row>
    <row r="15" spans="1:15" ht="15" x14ac:dyDescent="0.25">
      <c r="C15" s="65"/>
      <c r="D15" s="65"/>
      <c r="E15" s="101"/>
      <c r="F15" s="101"/>
      <c r="G15" s="101"/>
      <c r="H15" s="96"/>
      <c r="I15" s="147"/>
      <c r="J15" s="97"/>
      <c r="K15" s="147"/>
      <c r="L15" s="147"/>
      <c r="M15" s="103"/>
      <c r="O15" s="66"/>
    </row>
    <row r="16" spans="1:15" ht="15" x14ac:dyDescent="0.25">
      <c r="A16" s="17" t="s">
        <v>100</v>
      </c>
      <c r="C16" s="65">
        <v>18600883</v>
      </c>
      <c r="D16" s="65"/>
      <c r="E16" s="103">
        <v>0</v>
      </c>
      <c r="F16" s="101"/>
      <c r="G16" s="103">
        <v>0</v>
      </c>
      <c r="H16" s="96"/>
      <c r="I16" s="103">
        <v>0</v>
      </c>
      <c r="J16" s="97"/>
      <c r="K16" s="103">
        <v>0</v>
      </c>
      <c r="L16" s="103"/>
      <c r="M16" s="99">
        <f>SUM(E16:L16)</f>
        <v>0</v>
      </c>
      <c r="O16" s="100">
        <f>M16/$M$18</f>
        <v>0</v>
      </c>
    </row>
    <row r="17" spans="1:15" x14ac:dyDescent="0.2">
      <c r="C17" s="65"/>
      <c r="D17" s="65"/>
      <c r="E17" s="65"/>
      <c r="F17" s="65"/>
      <c r="G17" s="65"/>
      <c r="I17" s="104"/>
      <c r="J17" s="64"/>
      <c r="K17" s="104"/>
      <c r="L17" s="104"/>
      <c r="M17" s="105"/>
      <c r="O17" s="66"/>
    </row>
    <row r="18" spans="1:15" ht="13.5" thickBot="1" x14ac:dyDescent="0.25">
      <c r="A18" s="17" t="s">
        <v>23</v>
      </c>
      <c r="C18" s="65"/>
      <c r="D18" s="65"/>
      <c r="E18" s="148">
        <f>SUM(E8:E16)</f>
        <v>429573.71</v>
      </c>
      <c r="F18" s="116"/>
      <c r="G18" s="148">
        <f>SUM(G8:G16)</f>
        <v>412350</v>
      </c>
      <c r="H18" s="114"/>
      <c r="I18" s="148">
        <f>SUM(I8:I16)</f>
        <v>402750</v>
      </c>
      <c r="J18" s="114"/>
      <c r="K18" s="148">
        <f>SUM(K8:K16)</f>
        <v>404455.57</v>
      </c>
      <c r="L18" s="148"/>
      <c r="M18" s="148">
        <f>SUM(M8:M16)</f>
        <v>1649129.28</v>
      </c>
      <c r="O18" s="106">
        <f>SUM(O8:O16)</f>
        <v>0.99999999999999978</v>
      </c>
    </row>
    <row r="19" spans="1:15" ht="15.75" thickTop="1" x14ac:dyDescent="0.35">
      <c r="C19" s="67"/>
      <c r="D19" s="67"/>
      <c r="E19" s="67"/>
      <c r="F19" s="67"/>
      <c r="G19" s="67"/>
      <c r="H19" s="19"/>
      <c r="I19" s="149"/>
      <c r="J19" s="150"/>
      <c r="K19" s="149"/>
      <c r="L19" s="149"/>
      <c r="M19" s="149"/>
      <c r="N19" s="19"/>
      <c r="O19" s="19"/>
    </row>
    <row r="20" spans="1:15" ht="12.75" customHeight="1" x14ac:dyDescent="0.2">
      <c r="C20" s="19"/>
      <c r="D20" s="19"/>
      <c r="E20" s="19"/>
      <c r="F20" s="19"/>
      <c r="G20" s="19"/>
      <c r="H20" s="19"/>
      <c r="I20" s="151"/>
      <c r="J20" s="150"/>
      <c r="K20" s="150"/>
      <c r="L20" s="150"/>
      <c r="M20" s="151"/>
      <c r="N20" s="19"/>
      <c r="O20" s="19"/>
    </row>
    <row r="21" spans="1:15" ht="12.75" customHeight="1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12.75" customHeight="1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12.75" customHeight="1" x14ac:dyDescent="0.2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2.75" customHeight="1" x14ac:dyDescent="0.2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2.75" customHeight="1" x14ac:dyDescent="0.2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12.75" customHeight="1" x14ac:dyDescent="0.2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</sheetData>
  <mergeCells count="3">
    <mergeCell ref="A3:O3"/>
    <mergeCell ref="A1:O1"/>
    <mergeCell ref="A2:O2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G35" sqref="G35"/>
    </sheetView>
  </sheetViews>
  <sheetFormatPr defaultColWidth="9.140625" defaultRowHeight="12.75" x14ac:dyDescent="0.2"/>
  <cols>
    <col min="1" max="1" width="10" style="121" bestFit="1" customWidth="1"/>
    <col min="2" max="2" width="14" style="121" bestFit="1" customWidth="1"/>
    <col min="3" max="3" width="10" style="121" bestFit="1" customWidth="1"/>
    <col min="4" max="4" width="21" style="121" bestFit="1" customWidth="1"/>
    <col min="5" max="5" width="17" style="121" bestFit="1" customWidth="1"/>
    <col min="6" max="6" width="22" style="121" bestFit="1" customWidth="1"/>
    <col min="7" max="8" width="28" style="121" bestFit="1" customWidth="1"/>
    <col min="9" max="9" width="8" style="121" bestFit="1" customWidth="1"/>
    <col min="10" max="10" width="11" style="121" bestFit="1" customWidth="1"/>
    <col min="11" max="11" width="17" style="121" bestFit="1" customWidth="1"/>
    <col min="12" max="12" width="6" style="121" bestFit="1" customWidth="1"/>
    <col min="13" max="13" width="24" style="121" bestFit="1" customWidth="1"/>
    <col min="14" max="14" width="6" style="121" bestFit="1" customWidth="1"/>
    <col min="15" max="15" width="22" style="121" bestFit="1" customWidth="1"/>
    <col min="16" max="16" width="14" style="121" bestFit="1" customWidth="1"/>
    <col min="17" max="16384" width="9.140625" style="121"/>
  </cols>
  <sheetData>
    <row r="1" spans="1:16" ht="38.25" x14ac:dyDescent="0.2">
      <c r="A1" s="127" t="s">
        <v>101</v>
      </c>
      <c r="B1" s="127" t="s">
        <v>147</v>
      </c>
      <c r="C1" s="128" t="s">
        <v>146</v>
      </c>
      <c r="D1" s="127" t="s">
        <v>145</v>
      </c>
      <c r="E1" s="127" t="s">
        <v>144</v>
      </c>
      <c r="F1" s="127" t="s">
        <v>102</v>
      </c>
      <c r="G1" s="127" t="s">
        <v>143</v>
      </c>
      <c r="H1" s="127" t="s">
        <v>103</v>
      </c>
      <c r="I1" s="127" t="s">
        <v>142</v>
      </c>
      <c r="J1" s="128" t="s">
        <v>141</v>
      </c>
      <c r="K1" s="127" t="s">
        <v>140</v>
      </c>
      <c r="L1" s="128" t="s">
        <v>139</v>
      </c>
      <c r="M1" s="127" t="s">
        <v>138</v>
      </c>
      <c r="N1" s="127" t="s">
        <v>67</v>
      </c>
      <c r="O1" s="127" t="s">
        <v>108</v>
      </c>
      <c r="P1" s="127" t="s">
        <v>137</v>
      </c>
    </row>
    <row r="2" spans="1:16" x14ac:dyDescent="0.2">
      <c r="A2" s="121">
        <v>92500635</v>
      </c>
      <c r="B2" s="121" t="s">
        <v>136</v>
      </c>
      <c r="C2" s="121" t="s">
        <v>135</v>
      </c>
      <c r="D2" s="121" t="s">
        <v>98</v>
      </c>
      <c r="E2" s="126">
        <v>38258.79</v>
      </c>
      <c r="F2" s="121" t="s">
        <v>104</v>
      </c>
      <c r="G2" s="121" t="s">
        <v>105</v>
      </c>
      <c r="H2" s="121" t="s">
        <v>134</v>
      </c>
      <c r="I2" s="121" t="s">
        <v>133</v>
      </c>
      <c r="J2" s="121" t="s">
        <v>123</v>
      </c>
      <c r="K2" s="121" t="s">
        <v>109</v>
      </c>
      <c r="L2" s="121" t="s">
        <v>154</v>
      </c>
      <c r="M2" s="121" t="s">
        <v>111</v>
      </c>
      <c r="N2" s="121" t="s">
        <v>153</v>
      </c>
      <c r="O2" s="121" t="s">
        <v>112</v>
      </c>
      <c r="P2" s="125">
        <v>45314</v>
      </c>
    </row>
    <row r="3" spans="1:16" x14ac:dyDescent="0.2">
      <c r="A3" s="121" t="s">
        <v>155</v>
      </c>
      <c r="B3" s="121" t="s">
        <v>136</v>
      </c>
      <c r="C3" s="121" t="s">
        <v>135</v>
      </c>
      <c r="D3" s="121" t="s">
        <v>98</v>
      </c>
      <c r="E3" s="126">
        <v>38258.79</v>
      </c>
      <c r="F3" s="121" t="s">
        <v>104</v>
      </c>
      <c r="G3" s="121" t="s">
        <v>105</v>
      </c>
      <c r="H3" s="121" t="s">
        <v>134</v>
      </c>
      <c r="I3" s="121" t="s">
        <v>132</v>
      </c>
      <c r="J3" s="121" t="s">
        <v>123</v>
      </c>
      <c r="K3" s="121" t="s">
        <v>109</v>
      </c>
      <c r="L3" s="121" t="s">
        <v>154</v>
      </c>
      <c r="M3" s="121" t="s">
        <v>111</v>
      </c>
      <c r="N3" s="121" t="s">
        <v>153</v>
      </c>
      <c r="O3" s="121" t="s">
        <v>112</v>
      </c>
      <c r="P3" s="125">
        <v>45343</v>
      </c>
    </row>
    <row r="4" spans="1:16" x14ac:dyDescent="0.2">
      <c r="A4" s="121" t="s">
        <v>155</v>
      </c>
      <c r="B4" s="121" t="s">
        <v>136</v>
      </c>
      <c r="C4" s="121" t="s">
        <v>135</v>
      </c>
      <c r="D4" s="121" t="s">
        <v>98</v>
      </c>
      <c r="E4" s="126">
        <v>38258.79</v>
      </c>
      <c r="F4" s="121" t="s">
        <v>104</v>
      </c>
      <c r="G4" s="121" t="s">
        <v>105</v>
      </c>
      <c r="H4" s="121" t="s">
        <v>134</v>
      </c>
      <c r="I4" s="121" t="s">
        <v>123</v>
      </c>
      <c r="J4" s="121" t="s">
        <v>123</v>
      </c>
      <c r="K4" s="121" t="s">
        <v>109</v>
      </c>
      <c r="L4" s="121" t="s">
        <v>154</v>
      </c>
      <c r="M4" s="121" t="s">
        <v>111</v>
      </c>
      <c r="N4" s="121" t="s">
        <v>153</v>
      </c>
      <c r="O4" s="121" t="s">
        <v>112</v>
      </c>
      <c r="P4" s="125">
        <v>45370</v>
      </c>
    </row>
    <row r="5" spans="1:16" x14ac:dyDescent="0.2">
      <c r="A5" s="121" t="s">
        <v>155</v>
      </c>
      <c r="B5" s="121" t="s">
        <v>136</v>
      </c>
      <c r="C5" s="121" t="s">
        <v>135</v>
      </c>
      <c r="D5" s="121" t="s">
        <v>98</v>
      </c>
      <c r="E5" s="126">
        <v>38258.82</v>
      </c>
      <c r="F5" s="121" t="s">
        <v>104</v>
      </c>
      <c r="G5" s="121" t="s">
        <v>105</v>
      </c>
      <c r="H5" s="121" t="s">
        <v>134</v>
      </c>
      <c r="I5" s="121" t="s">
        <v>131</v>
      </c>
      <c r="J5" s="121" t="s">
        <v>123</v>
      </c>
      <c r="K5" s="121" t="s">
        <v>109</v>
      </c>
      <c r="L5" s="121" t="s">
        <v>154</v>
      </c>
      <c r="M5" s="121" t="s">
        <v>111</v>
      </c>
      <c r="N5" s="121" t="s">
        <v>153</v>
      </c>
      <c r="O5" s="121" t="s">
        <v>112</v>
      </c>
      <c r="P5" s="125">
        <v>45404</v>
      </c>
    </row>
    <row r="6" spans="1:16" x14ac:dyDescent="0.2">
      <c r="A6" s="121" t="s">
        <v>155</v>
      </c>
      <c r="B6" s="121" t="s">
        <v>136</v>
      </c>
      <c r="C6" s="121" t="s">
        <v>135</v>
      </c>
      <c r="D6" s="121" t="s">
        <v>98</v>
      </c>
      <c r="E6" s="126">
        <v>43208.22</v>
      </c>
      <c r="F6" s="121" t="s">
        <v>104</v>
      </c>
      <c r="G6" s="121" t="s">
        <v>105</v>
      </c>
      <c r="H6" s="121" t="s">
        <v>134</v>
      </c>
      <c r="I6" s="121" t="s">
        <v>130</v>
      </c>
      <c r="J6" s="121" t="s">
        <v>123</v>
      </c>
      <c r="K6" s="121" t="s">
        <v>109</v>
      </c>
      <c r="L6" s="121" t="s">
        <v>154</v>
      </c>
      <c r="M6" s="121" t="s">
        <v>111</v>
      </c>
      <c r="N6" s="121" t="s">
        <v>153</v>
      </c>
      <c r="O6" s="121" t="s">
        <v>112</v>
      </c>
      <c r="P6" s="125">
        <v>45441</v>
      </c>
    </row>
    <row r="7" spans="1:16" x14ac:dyDescent="0.2">
      <c r="A7" s="121" t="s">
        <v>155</v>
      </c>
      <c r="B7" s="121" t="s">
        <v>136</v>
      </c>
      <c r="C7" s="121" t="s">
        <v>135</v>
      </c>
      <c r="D7" s="121" t="s">
        <v>98</v>
      </c>
      <c r="E7" s="126">
        <v>43208.22</v>
      </c>
      <c r="F7" s="121" t="s">
        <v>104</v>
      </c>
      <c r="G7" s="121" t="s">
        <v>105</v>
      </c>
      <c r="H7" s="121" t="s">
        <v>134</v>
      </c>
      <c r="I7" s="121" t="s">
        <v>129</v>
      </c>
      <c r="J7" s="121" t="s">
        <v>123</v>
      </c>
      <c r="K7" s="121" t="s">
        <v>109</v>
      </c>
      <c r="L7" s="121" t="s">
        <v>154</v>
      </c>
      <c r="M7" s="121" t="s">
        <v>111</v>
      </c>
      <c r="N7" s="121" t="s">
        <v>153</v>
      </c>
      <c r="O7" s="121" t="s">
        <v>112</v>
      </c>
      <c r="P7" s="125">
        <v>45454</v>
      </c>
    </row>
    <row r="8" spans="1:16" x14ac:dyDescent="0.2">
      <c r="A8" s="121" t="s">
        <v>155</v>
      </c>
      <c r="B8" s="121" t="s">
        <v>136</v>
      </c>
      <c r="C8" s="121" t="s">
        <v>135</v>
      </c>
      <c r="D8" s="121" t="s">
        <v>98</v>
      </c>
      <c r="E8" s="126">
        <v>43208.22</v>
      </c>
      <c r="F8" s="121" t="s">
        <v>104</v>
      </c>
      <c r="G8" s="121" t="s">
        <v>105</v>
      </c>
      <c r="H8" s="121" t="s">
        <v>134</v>
      </c>
      <c r="I8" s="121" t="s">
        <v>128</v>
      </c>
      <c r="J8" s="121" t="s">
        <v>123</v>
      </c>
      <c r="K8" s="121" t="s">
        <v>109</v>
      </c>
      <c r="L8" s="121" t="s">
        <v>154</v>
      </c>
      <c r="M8" s="121" t="s">
        <v>111</v>
      </c>
      <c r="N8" s="121" t="s">
        <v>153</v>
      </c>
      <c r="O8" s="121" t="s">
        <v>112</v>
      </c>
      <c r="P8" s="125">
        <v>45494</v>
      </c>
    </row>
    <row r="9" spans="1:16" x14ac:dyDescent="0.2">
      <c r="A9" s="121" t="s">
        <v>155</v>
      </c>
      <c r="B9" s="121" t="s">
        <v>136</v>
      </c>
      <c r="C9" s="121" t="s">
        <v>135</v>
      </c>
      <c r="D9" s="121" t="s">
        <v>98</v>
      </c>
      <c r="E9" s="126">
        <v>43208.22</v>
      </c>
      <c r="F9" s="121" t="s">
        <v>104</v>
      </c>
      <c r="G9" s="121" t="s">
        <v>105</v>
      </c>
      <c r="H9" s="121" t="s">
        <v>134</v>
      </c>
      <c r="I9" s="121" t="s">
        <v>127</v>
      </c>
      <c r="J9" s="121" t="s">
        <v>123</v>
      </c>
      <c r="K9" s="121" t="s">
        <v>109</v>
      </c>
      <c r="L9" s="121" t="s">
        <v>154</v>
      </c>
      <c r="M9" s="121" t="s">
        <v>111</v>
      </c>
      <c r="N9" s="121" t="s">
        <v>153</v>
      </c>
      <c r="O9" s="121" t="s">
        <v>112</v>
      </c>
      <c r="P9" s="125">
        <v>45526</v>
      </c>
    </row>
    <row r="10" spans="1:16" x14ac:dyDescent="0.2">
      <c r="A10" s="121" t="s">
        <v>155</v>
      </c>
      <c r="B10" s="121" t="s">
        <v>136</v>
      </c>
      <c r="C10" s="121" t="s">
        <v>157</v>
      </c>
      <c r="D10" s="121" t="s">
        <v>98</v>
      </c>
      <c r="E10" s="126">
        <v>43208.22</v>
      </c>
      <c r="F10" s="121" t="s">
        <v>104</v>
      </c>
      <c r="G10" s="121" t="s">
        <v>105</v>
      </c>
      <c r="H10" s="121" t="s">
        <v>134</v>
      </c>
      <c r="I10" s="121" t="s">
        <v>127</v>
      </c>
      <c r="J10" s="121" t="s">
        <v>123</v>
      </c>
      <c r="K10" s="121" t="s">
        <v>109</v>
      </c>
      <c r="L10" s="121" t="s">
        <v>154</v>
      </c>
      <c r="M10" s="121" t="s">
        <v>111</v>
      </c>
      <c r="N10" s="121" t="s">
        <v>153</v>
      </c>
      <c r="O10" s="121" t="s">
        <v>112</v>
      </c>
      <c r="P10" s="125">
        <v>45554</v>
      </c>
    </row>
    <row r="11" spans="1:16" x14ac:dyDescent="0.2">
      <c r="A11" s="121" t="s">
        <v>155</v>
      </c>
      <c r="B11" s="121" t="s">
        <v>136</v>
      </c>
      <c r="C11" s="121" t="s">
        <v>135</v>
      </c>
      <c r="D11" s="121" t="s">
        <v>98</v>
      </c>
      <c r="E11" s="126">
        <v>43208.22</v>
      </c>
      <c r="F11" s="121" t="s">
        <v>104</v>
      </c>
      <c r="G11" s="121" t="s">
        <v>105</v>
      </c>
      <c r="H11" s="121" t="s">
        <v>134</v>
      </c>
      <c r="I11" s="121" t="s">
        <v>126</v>
      </c>
      <c r="J11" s="121" t="s">
        <v>123</v>
      </c>
      <c r="K11" s="121" t="s">
        <v>109</v>
      </c>
      <c r="L11" s="121" t="s">
        <v>154</v>
      </c>
      <c r="M11" s="121" t="s">
        <v>111</v>
      </c>
      <c r="N11" s="121" t="s">
        <v>153</v>
      </c>
      <c r="O11" s="121" t="s">
        <v>112</v>
      </c>
      <c r="P11" s="125">
        <v>45589</v>
      </c>
    </row>
    <row r="12" spans="1:16" x14ac:dyDescent="0.2">
      <c r="A12" s="121" t="s">
        <v>155</v>
      </c>
      <c r="B12" s="121" t="s">
        <v>136</v>
      </c>
      <c r="C12" s="121" t="s">
        <v>135</v>
      </c>
      <c r="D12" s="121" t="s">
        <v>98</v>
      </c>
      <c r="E12" s="126">
        <v>43208.22</v>
      </c>
      <c r="F12" s="121" t="s">
        <v>104</v>
      </c>
      <c r="G12" s="121" t="s">
        <v>105</v>
      </c>
      <c r="H12" s="121" t="s">
        <v>134</v>
      </c>
      <c r="I12" s="121" t="s">
        <v>125</v>
      </c>
      <c r="J12" s="121" t="s">
        <v>123</v>
      </c>
      <c r="K12" s="121" t="s">
        <v>109</v>
      </c>
      <c r="L12" s="121" t="s">
        <v>154</v>
      </c>
      <c r="M12" s="121" t="s">
        <v>111</v>
      </c>
      <c r="N12" s="121" t="s">
        <v>153</v>
      </c>
      <c r="O12" s="121" t="s">
        <v>112</v>
      </c>
      <c r="P12" s="125">
        <v>45617</v>
      </c>
    </row>
    <row r="13" spans="1:16" x14ac:dyDescent="0.2">
      <c r="A13" s="121" t="s">
        <v>155</v>
      </c>
      <c r="B13" s="121" t="s">
        <v>136</v>
      </c>
      <c r="C13" s="121" t="s">
        <v>135</v>
      </c>
      <c r="D13" s="121" t="s">
        <v>98</v>
      </c>
      <c r="E13" s="126">
        <v>43208.22</v>
      </c>
      <c r="F13" s="121" t="s">
        <v>104</v>
      </c>
      <c r="G13" s="121" t="s">
        <v>105</v>
      </c>
      <c r="H13" s="121" t="s">
        <v>134</v>
      </c>
      <c r="I13" s="121" t="s">
        <v>107</v>
      </c>
      <c r="J13" s="121" t="s">
        <v>123</v>
      </c>
      <c r="K13" s="121" t="s">
        <v>109</v>
      </c>
      <c r="L13" s="121" t="s">
        <v>154</v>
      </c>
      <c r="M13" s="121" t="s">
        <v>111</v>
      </c>
      <c r="N13" s="121" t="s">
        <v>153</v>
      </c>
      <c r="O13" s="121" t="s">
        <v>112</v>
      </c>
      <c r="P13" s="125">
        <v>45649</v>
      </c>
    </row>
    <row r="14" spans="1:16" x14ac:dyDescent="0.2">
      <c r="A14" s="121" t="s">
        <v>151</v>
      </c>
      <c r="B14" s="121" t="s">
        <v>150</v>
      </c>
      <c r="C14" s="121" t="s">
        <v>135</v>
      </c>
      <c r="D14" s="121" t="s">
        <v>98</v>
      </c>
      <c r="E14" s="126">
        <v>35136.120000000003</v>
      </c>
      <c r="F14" s="121" t="s">
        <v>116</v>
      </c>
      <c r="G14" s="121" t="s">
        <v>105</v>
      </c>
      <c r="H14" s="121" t="s">
        <v>152</v>
      </c>
      <c r="I14" s="121">
        <v>1</v>
      </c>
      <c r="J14" s="121">
        <v>3</v>
      </c>
      <c r="K14" s="121" t="s">
        <v>109</v>
      </c>
      <c r="L14" s="121" t="s">
        <v>122</v>
      </c>
      <c r="M14" s="121" t="s">
        <v>110</v>
      </c>
      <c r="N14" s="121" t="s">
        <v>148</v>
      </c>
      <c r="O14" s="121" t="s">
        <v>115</v>
      </c>
      <c r="P14" s="125">
        <v>45314</v>
      </c>
    </row>
    <row r="15" spans="1:16" x14ac:dyDescent="0.2">
      <c r="A15" s="121" t="s">
        <v>151</v>
      </c>
      <c r="B15" s="121" t="s">
        <v>150</v>
      </c>
      <c r="C15" s="121" t="s">
        <v>149</v>
      </c>
      <c r="D15" s="121" t="s">
        <v>98</v>
      </c>
      <c r="E15" s="126">
        <v>44053.58</v>
      </c>
      <c r="F15" s="121" t="s">
        <v>116</v>
      </c>
      <c r="G15" s="121" t="s">
        <v>117</v>
      </c>
      <c r="H15" s="121" t="s">
        <v>160</v>
      </c>
      <c r="I15" s="121">
        <v>1</v>
      </c>
      <c r="J15" s="121">
        <v>3</v>
      </c>
      <c r="K15" s="121" t="s">
        <v>109</v>
      </c>
      <c r="L15" s="121" t="s">
        <v>122</v>
      </c>
      <c r="M15" s="121" t="s">
        <v>110</v>
      </c>
      <c r="N15" s="121" t="s">
        <v>148</v>
      </c>
      <c r="O15" s="121" t="s">
        <v>115</v>
      </c>
      <c r="P15" s="125">
        <v>45322</v>
      </c>
    </row>
    <row r="16" spans="1:16" x14ac:dyDescent="0.2">
      <c r="A16" s="121" t="s">
        <v>151</v>
      </c>
      <c r="B16" s="121" t="s">
        <v>150</v>
      </c>
      <c r="C16" s="121" t="s">
        <v>135</v>
      </c>
      <c r="D16" s="121" t="s">
        <v>98</v>
      </c>
      <c r="E16" s="126">
        <v>35136.120000000003</v>
      </c>
      <c r="F16" s="121" t="s">
        <v>116</v>
      </c>
      <c r="G16" s="121" t="s">
        <v>105</v>
      </c>
      <c r="H16" s="121" t="s">
        <v>152</v>
      </c>
      <c r="I16" s="121">
        <v>2</v>
      </c>
      <c r="J16" s="121">
        <v>3</v>
      </c>
      <c r="K16" s="121" t="s">
        <v>109</v>
      </c>
      <c r="L16" s="121" t="s">
        <v>122</v>
      </c>
      <c r="M16" s="121" t="s">
        <v>110</v>
      </c>
      <c r="N16" s="121" t="s">
        <v>148</v>
      </c>
      <c r="O16" s="121" t="s">
        <v>115</v>
      </c>
      <c r="P16" s="125">
        <v>45343</v>
      </c>
    </row>
    <row r="17" spans="1:16" x14ac:dyDescent="0.2">
      <c r="A17" s="121" t="s">
        <v>151</v>
      </c>
      <c r="B17" s="121" t="s">
        <v>150</v>
      </c>
      <c r="C17" s="121" t="s">
        <v>149</v>
      </c>
      <c r="D17" s="121" t="s">
        <v>98</v>
      </c>
      <c r="E17" s="126">
        <v>40684.660000000003</v>
      </c>
      <c r="F17" s="121" t="s">
        <v>116</v>
      </c>
      <c r="G17" s="121" t="s">
        <v>117</v>
      </c>
      <c r="H17" s="121" t="s">
        <v>161</v>
      </c>
      <c r="I17" s="121">
        <v>2</v>
      </c>
      <c r="J17" s="121">
        <v>3</v>
      </c>
      <c r="K17" s="121" t="s">
        <v>109</v>
      </c>
      <c r="L17" s="121" t="s">
        <v>122</v>
      </c>
      <c r="M17" s="121" t="s">
        <v>110</v>
      </c>
      <c r="N17" s="121" t="s">
        <v>148</v>
      </c>
      <c r="O17" s="121" t="s">
        <v>115</v>
      </c>
      <c r="P17" s="125">
        <v>45351</v>
      </c>
    </row>
    <row r="18" spans="1:16" x14ac:dyDescent="0.2">
      <c r="A18" s="121" t="s">
        <v>151</v>
      </c>
      <c r="B18" s="121" t="s">
        <v>150</v>
      </c>
      <c r="C18" s="121" t="s">
        <v>135</v>
      </c>
      <c r="D18" s="121" t="s">
        <v>98</v>
      </c>
      <c r="E18" s="126">
        <v>35136.120000000003</v>
      </c>
      <c r="F18" s="121" t="s">
        <v>116</v>
      </c>
      <c r="G18" s="121" t="s">
        <v>105</v>
      </c>
      <c r="H18" s="121" t="s">
        <v>152</v>
      </c>
      <c r="I18" s="121">
        <v>3</v>
      </c>
      <c r="J18" s="121">
        <v>3</v>
      </c>
      <c r="K18" s="121" t="s">
        <v>109</v>
      </c>
      <c r="L18" s="121" t="s">
        <v>122</v>
      </c>
      <c r="M18" s="121" t="s">
        <v>110</v>
      </c>
      <c r="N18" s="121" t="s">
        <v>148</v>
      </c>
      <c r="O18" s="121" t="s">
        <v>115</v>
      </c>
      <c r="P18" s="125">
        <v>45370</v>
      </c>
    </row>
    <row r="19" spans="1:16" x14ac:dyDescent="0.2">
      <c r="A19" s="121" t="s">
        <v>151</v>
      </c>
      <c r="B19" s="121" t="s">
        <v>150</v>
      </c>
      <c r="C19" s="121" t="s">
        <v>149</v>
      </c>
      <c r="D19" s="121" t="s">
        <v>98</v>
      </c>
      <c r="E19" s="126">
        <v>45098.96</v>
      </c>
      <c r="F19" s="121" t="s">
        <v>116</v>
      </c>
      <c r="G19" s="121" t="s">
        <v>117</v>
      </c>
      <c r="H19" s="121" t="s">
        <v>162</v>
      </c>
      <c r="I19" s="121">
        <v>3</v>
      </c>
      <c r="J19" s="121">
        <v>3</v>
      </c>
      <c r="K19" s="121" t="s">
        <v>109</v>
      </c>
      <c r="L19" s="121" t="s">
        <v>122</v>
      </c>
      <c r="M19" s="121" t="s">
        <v>110</v>
      </c>
      <c r="N19" s="121" t="s">
        <v>148</v>
      </c>
      <c r="O19" s="121" t="s">
        <v>115</v>
      </c>
      <c r="P19" s="125">
        <v>45382</v>
      </c>
    </row>
    <row r="20" spans="1:16" x14ac:dyDescent="0.2">
      <c r="A20" s="121" t="s">
        <v>151</v>
      </c>
      <c r="B20" s="121" t="s">
        <v>150</v>
      </c>
      <c r="C20" s="121" t="s">
        <v>135</v>
      </c>
      <c r="D20" s="121" t="s">
        <v>98</v>
      </c>
      <c r="E20" s="126">
        <v>26464.959999999999</v>
      </c>
      <c r="F20" s="121" t="s">
        <v>116</v>
      </c>
      <c r="G20" s="121" t="s">
        <v>163</v>
      </c>
      <c r="H20" s="121" t="s">
        <v>164</v>
      </c>
      <c r="I20" s="121">
        <v>4</v>
      </c>
      <c r="J20" s="121">
        <v>3</v>
      </c>
      <c r="K20" s="121" t="s">
        <v>109</v>
      </c>
      <c r="L20" s="121" t="s">
        <v>122</v>
      </c>
      <c r="M20" s="121" t="s">
        <v>110</v>
      </c>
      <c r="N20" s="121" t="s">
        <v>148</v>
      </c>
      <c r="O20" s="121" t="s">
        <v>115</v>
      </c>
      <c r="P20" s="125">
        <v>45398</v>
      </c>
    </row>
    <row r="21" spans="1:16" x14ac:dyDescent="0.2">
      <c r="A21" s="121" t="s">
        <v>151</v>
      </c>
      <c r="B21" s="121" t="s">
        <v>150</v>
      </c>
      <c r="C21" s="121" t="s">
        <v>149</v>
      </c>
      <c r="D21" s="121" t="s">
        <v>98</v>
      </c>
      <c r="E21" s="126">
        <v>340</v>
      </c>
      <c r="F21" s="121" t="s">
        <v>116</v>
      </c>
      <c r="G21" s="121" t="s">
        <v>118</v>
      </c>
      <c r="H21" s="121" t="s">
        <v>165</v>
      </c>
      <c r="I21" s="121">
        <v>4</v>
      </c>
      <c r="J21" s="121">
        <v>3</v>
      </c>
      <c r="K21" s="121" t="s">
        <v>109</v>
      </c>
      <c r="L21" s="121" t="s">
        <v>122</v>
      </c>
      <c r="M21" s="121" t="s">
        <v>110</v>
      </c>
      <c r="N21" s="121" t="s">
        <v>148</v>
      </c>
      <c r="O21" s="121" t="s">
        <v>115</v>
      </c>
      <c r="P21" s="125">
        <v>45399</v>
      </c>
    </row>
    <row r="22" spans="1:16" x14ac:dyDescent="0.2">
      <c r="A22" s="121" t="s">
        <v>151</v>
      </c>
      <c r="B22" s="121" t="s">
        <v>150</v>
      </c>
      <c r="C22" s="121" t="s">
        <v>135</v>
      </c>
      <c r="D22" s="121" t="s">
        <v>98</v>
      </c>
      <c r="E22" s="126">
        <v>35136.120000000003</v>
      </c>
      <c r="F22" s="121" t="s">
        <v>116</v>
      </c>
      <c r="G22" s="121" t="s">
        <v>105</v>
      </c>
      <c r="H22" s="121" t="s">
        <v>152</v>
      </c>
      <c r="I22" s="121">
        <v>4</v>
      </c>
      <c r="J22" s="121">
        <v>3</v>
      </c>
      <c r="K22" s="121" t="s">
        <v>109</v>
      </c>
      <c r="L22" s="121" t="s">
        <v>122</v>
      </c>
      <c r="M22" s="121" t="s">
        <v>110</v>
      </c>
      <c r="N22" s="121" t="s">
        <v>148</v>
      </c>
      <c r="O22" s="121" t="s">
        <v>115</v>
      </c>
      <c r="P22" s="125">
        <v>45404</v>
      </c>
    </row>
    <row r="23" spans="1:16" x14ac:dyDescent="0.2">
      <c r="A23" s="121" t="s">
        <v>151</v>
      </c>
      <c r="B23" s="121" t="s">
        <v>150</v>
      </c>
      <c r="C23" s="121" t="s">
        <v>149</v>
      </c>
      <c r="D23" s="121" t="s">
        <v>98</v>
      </c>
      <c r="E23" s="126">
        <v>40358.61</v>
      </c>
      <c r="F23" s="121" t="s">
        <v>116</v>
      </c>
      <c r="G23" s="121" t="s">
        <v>117</v>
      </c>
      <c r="H23" s="121" t="s">
        <v>166</v>
      </c>
      <c r="I23" s="121">
        <v>4</v>
      </c>
      <c r="J23" s="121">
        <v>3</v>
      </c>
      <c r="K23" s="121" t="s">
        <v>109</v>
      </c>
      <c r="L23" s="121" t="s">
        <v>122</v>
      </c>
      <c r="M23" s="121" t="s">
        <v>110</v>
      </c>
      <c r="N23" s="121" t="s">
        <v>148</v>
      </c>
      <c r="O23" s="121" t="s">
        <v>115</v>
      </c>
      <c r="P23" s="125">
        <v>45412</v>
      </c>
    </row>
    <row r="24" spans="1:16" x14ac:dyDescent="0.2">
      <c r="A24" s="121" t="s">
        <v>151</v>
      </c>
      <c r="B24" s="121" t="s">
        <v>150</v>
      </c>
      <c r="C24" s="121" t="s">
        <v>135</v>
      </c>
      <c r="D24" s="121" t="s">
        <v>98</v>
      </c>
      <c r="E24" s="126">
        <v>35136.120000000003</v>
      </c>
      <c r="F24" s="121" t="s">
        <v>116</v>
      </c>
      <c r="G24" s="121" t="s">
        <v>105</v>
      </c>
      <c r="H24" s="121" t="s">
        <v>152</v>
      </c>
      <c r="I24" s="121">
        <v>5</v>
      </c>
      <c r="J24" s="121">
        <v>3</v>
      </c>
      <c r="K24" s="121" t="s">
        <v>109</v>
      </c>
      <c r="L24" s="121" t="s">
        <v>122</v>
      </c>
      <c r="M24" s="121" t="s">
        <v>110</v>
      </c>
      <c r="N24" s="121" t="s">
        <v>148</v>
      </c>
      <c r="O24" s="121" t="s">
        <v>115</v>
      </c>
      <c r="P24" s="125">
        <v>45435</v>
      </c>
    </row>
    <row r="25" spans="1:16" x14ac:dyDescent="0.2">
      <c r="A25" s="121" t="s">
        <v>151</v>
      </c>
      <c r="B25" s="121" t="s">
        <v>150</v>
      </c>
      <c r="C25" s="121" t="s">
        <v>149</v>
      </c>
      <c r="D25" s="121" t="s">
        <v>98</v>
      </c>
      <c r="E25" s="126">
        <v>45911.21</v>
      </c>
      <c r="F25" s="121" t="s">
        <v>116</v>
      </c>
      <c r="G25" s="121" t="s">
        <v>117</v>
      </c>
      <c r="H25" s="121" t="s">
        <v>167</v>
      </c>
      <c r="I25" s="121">
        <v>5</v>
      </c>
      <c r="J25" s="121">
        <v>3</v>
      </c>
      <c r="K25" s="121" t="s">
        <v>109</v>
      </c>
      <c r="L25" s="121" t="s">
        <v>122</v>
      </c>
      <c r="M25" s="121" t="s">
        <v>110</v>
      </c>
      <c r="N25" s="121" t="s">
        <v>148</v>
      </c>
      <c r="O25" s="121" t="s">
        <v>115</v>
      </c>
      <c r="P25" s="125">
        <v>45443</v>
      </c>
    </row>
    <row r="26" spans="1:16" x14ac:dyDescent="0.2">
      <c r="A26" s="121" t="s">
        <v>151</v>
      </c>
      <c r="B26" s="121" t="s">
        <v>150</v>
      </c>
      <c r="C26" s="121" t="s">
        <v>135</v>
      </c>
      <c r="D26" s="121" t="s">
        <v>98</v>
      </c>
      <c r="E26" s="126">
        <v>35136.120000000003</v>
      </c>
      <c r="F26" s="121" t="s">
        <v>116</v>
      </c>
      <c r="G26" s="121" t="s">
        <v>105</v>
      </c>
      <c r="H26" s="121" t="s">
        <v>152</v>
      </c>
      <c r="I26" s="121">
        <v>6</v>
      </c>
      <c r="J26" s="121">
        <v>3</v>
      </c>
      <c r="K26" s="121" t="s">
        <v>109</v>
      </c>
      <c r="L26" s="121" t="s">
        <v>122</v>
      </c>
      <c r="M26" s="121" t="s">
        <v>110</v>
      </c>
      <c r="N26" s="121" t="s">
        <v>148</v>
      </c>
      <c r="O26" s="121" t="s">
        <v>115</v>
      </c>
      <c r="P26" s="125">
        <v>45454</v>
      </c>
    </row>
    <row r="27" spans="1:16" x14ac:dyDescent="0.2">
      <c r="A27" s="121" t="s">
        <v>151</v>
      </c>
      <c r="B27" s="121" t="s">
        <v>150</v>
      </c>
      <c r="C27" s="121" t="s">
        <v>149</v>
      </c>
      <c r="D27" s="121" t="s">
        <v>98</v>
      </c>
      <c r="E27" s="126">
        <v>26464.959999999999</v>
      </c>
      <c r="F27" s="121" t="s">
        <v>116</v>
      </c>
      <c r="G27" s="121" t="s">
        <v>163</v>
      </c>
      <c r="H27" s="121" t="s">
        <v>164</v>
      </c>
      <c r="I27" s="121">
        <v>6</v>
      </c>
      <c r="J27" s="121">
        <v>3</v>
      </c>
      <c r="K27" s="121" t="s">
        <v>109</v>
      </c>
      <c r="L27" s="121" t="s">
        <v>122</v>
      </c>
      <c r="M27" s="121" t="s">
        <v>110</v>
      </c>
      <c r="N27" s="121" t="s">
        <v>148</v>
      </c>
      <c r="O27" s="121" t="s">
        <v>115</v>
      </c>
      <c r="P27" s="125">
        <v>45468</v>
      </c>
    </row>
    <row r="28" spans="1:16" x14ac:dyDescent="0.2">
      <c r="A28" s="121" t="s">
        <v>151</v>
      </c>
      <c r="B28" s="121" t="s">
        <v>150</v>
      </c>
      <c r="C28" s="121" t="s">
        <v>135</v>
      </c>
      <c r="D28" s="121" t="s">
        <v>98</v>
      </c>
      <c r="E28" s="126">
        <v>44446.63</v>
      </c>
      <c r="F28" s="121" t="s">
        <v>116</v>
      </c>
      <c r="G28" s="121" t="s">
        <v>117</v>
      </c>
      <c r="H28" s="121" t="s">
        <v>168</v>
      </c>
      <c r="I28" s="121">
        <v>6</v>
      </c>
      <c r="J28" s="121">
        <v>3</v>
      </c>
      <c r="K28" s="121" t="s">
        <v>109</v>
      </c>
      <c r="L28" s="121" t="s">
        <v>122</v>
      </c>
      <c r="M28" s="121" t="s">
        <v>110</v>
      </c>
      <c r="N28" s="121" t="s">
        <v>148</v>
      </c>
      <c r="O28" s="121" t="s">
        <v>115</v>
      </c>
      <c r="P28" s="125">
        <v>45473</v>
      </c>
    </row>
    <row r="29" spans="1:16" x14ac:dyDescent="0.2">
      <c r="A29" s="121" t="s">
        <v>151</v>
      </c>
      <c r="B29" s="121" t="s">
        <v>150</v>
      </c>
      <c r="C29" s="121" t="s">
        <v>149</v>
      </c>
      <c r="D29" s="121" t="s">
        <v>98</v>
      </c>
      <c r="E29" s="126">
        <v>35136.120000000003</v>
      </c>
      <c r="F29" s="121" t="s">
        <v>116</v>
      </c>
      <c r="G29" s="121" t="s">
        <v>105</v>
      </c>
      <c r="H29" s="121" t="s">
        <v>152</v>
      </c>
      <c r="I29" s="121">
        <v>7</v>
      </c>
      <c r="J29" s="121">
        <v>3</v>
      </c>
      <c r="K29" s="121" t="s">
        <v>109</v>
      </c>
      <c r="L29" s="121" t="s">
        <v>122</v>
      </c>
      <c r="M29" s="121" t="s">
        <v>110</v>
      </c>
      <c r="N29" s="121" t="s">
        <v>148</v>
      </c>
      <c r="O29" s="121" t="s">
        <v>115</v>
      </c>
      <c r="P29" s="125">
        <v>45494</v>
      </c>
    </row>
    <row r="30" spans="1:16" x14ac:dyDescent="0.2">
      <c r="A30" s="121" t="s">
        <v>151</v>
      </c>
      <c r="B30" s="121" t="s">
        <v>150</v>
      </c>
      <c r="C30" s="121" t="s">
        <v>156</v>
      </c>
      <c r="E30" s="126">
        <v>38949.43</v>
      </c>
      <c r="F30" s="121" t="s">
        <v>116</v>
      </c>
      <c r="G30" s="121" t="s">
        <v>117</v>
      </c>
      <c r="H30" s="121" t="s">
        <v>169</v>
      </c>
      <c r="I30" s="121">
        <v>7</v>
      </c>
      <c r="J30" s="121">
        <v>3</v>
      </c>
      <c r="K30" s="121" t="s">
        <v>109</v>
      </c>
      <c r="L30" s="121" t="s">
        <v>122</v>
      </c>
      <c r="M30" s="121" t="s">
        <v>110</v>
      </c>
      <c r="N30" s="121" t="s">
        <v>148</v>
      </c>
      <c r="O30" s="121" t="s">
        <v>115</v>
      </c>
      <c r="P30" s="125">
        <v>45504</v>
      </c>
    </row>
    <row r="31" spans="1:16" x14ac:dyDescent="0.2">
      <c r="A31" s="121" t="s">
        <v>151</v>
      </c>
      <c r="B31" s="121" t="s">
        <v>150</v>
      </c>
      <c r="C31" s="121" t="s">
        <v>156</v>
      </c>
      <c r="E31" s="126">
        <v>35136.120000000003</v>
      </c>
      <c r="F31" s="121" t="s">
        <v>116</v>
      </c>
      <c r="G31" s="121" t="s">
        <v>105</v>
      </c>
      <c r="H31" s="121" t="s">
        <v>152</v>
      </c>
      <c r="I31" s="121">
        <v>8</v>
      </c>
      <c r="J31" s="121">
        <v>3</v>
      </c>
      <c r="K31" s="121" t="s">
        <v>109</v>
      </c>
      <c r="L31" s="121" t="s">
        <v>122</v>
      </c>
      <c r="M31" s="121" t="s">
        <v>110</v>
      </c>
      <c r="N31" s="121" t="s">
        <v>148</v>
      </c>
      <c r="O31" s="121" t="s">
        <v>115</v>
      </c>
      <c r="P31" s="125">
        <v>45526</v>
      </c>
    </row>
    <row r="32" spans="1:16" x14ac:dyDescent="0.2">
      <c r="A32" s="121" t="s">
        <v>151</v>
      </c>
      <c r="B32" s="121" t="s">
        <v>150</v>
      </c>
      <c r="C32" s="121" t="s">
        <v>135</v>
      </c>
      <c r="E32" s="126">
        <v>44925.27</v>
      </c>
      <c r="F32" s="121" t="s">
        <v>116</v>
      </c>
      <c r="G32" s="121" t="s">
        <v>117</v>
      </c>
      <c r="H32" s="121" t="s">
        <v>170</v>
      </c>
      <c r="I32" s="121">
        <v>8</v>
      </c>
      <c r="J32" s="121">
        <v>3</v>
      </c>
      <c r="K32" s="121" t="s">
        <v>109</v>
      </c>
      <c r="L32" s="121" t="s">
        <v>122</v>
      </c>
      <c r="M32" s="121" t="s">
        <v>110</v>
      </c>
      <c r="N32" s="121" t="s">
        <v>148</v>
      </c>
      <c r="O32" s="121" t="s">
        <v>115</v>
      </c>
      <c r="P32" s="125">
        <v>45535</v>
      </c>
    </row>
    <row r="33" spans="1:16" x14ac:dyDescent="0.2">
      <c r="A33" s="121" t="s">
        <v>151</v>
      </c>
      <c r="B33" s="121" t="s">
        <v>150</v>
      </c>
      <c r="C33" s="121" t="s">
        <v>149</v>
      </c>
      <c r="E33" s="126">
        <v>35136.120000000003</v>
      </c>
      <c r="F33" s="121" t="s">
        <v>116</v>
      </c>
      <c r="G33" s="121" t="s">
        <v>105</v>
      </c>
      <c r="H33" s="121" t="s">
        <v>152</v>
      </c>
      <c r="I33" s="121">
        <v>9</v>
      </c>
      <c r="J33" s="121">
        <v>3</v>
      </c>
      <c r="K33" s="121" t="s">
        <v>109</v>
      </c>
      <c r="L33" s="121" t="s">
        <v>122</v>
      </c>
      <c r="M33" s="121" t="s">
        <v>110</v>
      </c>
      <c r="N33" s="121" t="s">
        <v>148</v>
      </c>
      <c r="O33" s="121" t="s">
        <v>115</v>
      </c>
      <c r="P33" s="125">
        <v>45554</v>
      </c>
    </row>
    <row r="34" spans="1:16" x14ac:dyDescent="0.2">
      <c r="A34" s="121" t="s">
        <v>151</v>
      </c>
      <c r="B34" s="121" t="s">
        <v>150</v>
      </c>
      <c r="C34" s="121" t="s">
        <v>135</v>
      </c>
      <c r="E34" s="126">
        <v>52228.97</v>
      </c>
      <c r="F34" s="121" t="s">
        <v>116</v>
      </c>
      <c r="G34" s="121" t="s">
        <v>117</v>
      </c>
      <c r="H34" s="121" t="s">
        <v>171</v>
      </c>
      <c r="I34" s="121">
        <v>9</v>
      </c>
      <c r="J34" s="121">
        <v>3</v>
      </c>
      <c r="K34" s="121" t="s">
        <v>109</v>
      </c>
      <c r="L34" s="121" t="s">
        <v>122</v>
      </c>
      <c r="M34" s="121" t="s">
        <v>110</v>
      </c>
      <c r="N34" s="121" t="s">
        <v>148</v>
      </c>
      <c r="O34" s="121" t="s">
        <v>115</v>
      </c>
      <c r="P34" s="125">
        <v>45565</v>
      </c>
    </row>
    <row r="35" spans="1:16" x14ac:dyDescent="0.2">
      <c r="A35" s="121" t="s">
        <v>151</v>
      </c>
      <c r="B35" s="121" t="s">
        <v>150</v>
      </c>
      <c r="C35" s="121" t="s">
        <v>149</v>
      </c>
      <c r="E35" s="126">
        <v>35136.120000000003</v>
      </c>
      <c r="F35" s="121" t="s">
        <v>116</v>
      </c>
      <c r="G35" s="121" t="s">
        <v>105</v>
      </c>
      <c r="H35" s="121" t="s">
        <v>152</v>
      </c>
      <c r="I35" s="121">
        <v>10</v>
      </c>
      <c r="J35" s="121">
        <v>3</v>
      </c>
      <c r="K35" s="121" t="s">
        <v>109</v>
      </c>
      <c r="L35" s="121" t="s">
        <v>122</v>
      </c>
      <c r="M35" s="121" t="s">
        <v>110</v>
      </c>
      <c r="N35" s="121" t="s">
        <v>148</v>
      </c>
      <c r="O35" s="121" t="s">
        <v>115</v>
      </c>
      <c r="P35" s="125">
        <v>45589</v>
      </c>
    </row>
    <row r="36" spans="1:16" x14ac:dyDescent="0.2">
      <c r="A36" s="121" t="s">
        <v>151</v>
      </c>
      <c r="B36" s="121" t="s">
        <v>150</v>
      </c>
      <c r="C36" s="121" t="s">
        <v>135</v>
      </c>
      <c r="E36" s="126">
        <v>35005.85</v>
      </c>
      <c r="F36" s="121" t="s">
        <v>116</v>
      </c>
      <c r="G36" s="121" t="s">
        <v>117</v>
      </c>
      <c r="H36" s="121" t="s">
        <v>172</v>
      </c>
      <c r="I36" s="121">
        <v>10</v>
      </c>
      <c r="J36" s="121">
        <v>3</v>
      </c>
      <c r="K36" s="121" t="s">
        <v>109</v>
      </c>
      <c r="L36" s="121" t="s">
        <v>122</v>
      </c>
      <c r="M36" s="121" t="s">
        <v>110</v>
      </c>
      <c r="N36" s="121" t="s">
        <v>148</v>
      </c>
      <c r="O36" s="121" t="s">
        <v>115</v>
      </c>
      <c r="P36" s="125">
        <v>45596</v>
      </c>
    </row>
    <row r="37" spans="1:16" x14ac:dyDescent="0.2">
      <c r="A37" s="121" t="s">
        <v>151</v>
      </c>
      <c r="B37" s="121" t="s">
        <v>150</v>
      </c>
      <c r="C37" s="121" t="s">
        <v>156</v>
      </c>
      <c r="E37" s="126">
        <v>35136.120000000003</v>
      </c>
      <c r="F37" s="121" t="s">
        <v>116</v>
      </c>
      <c r="G37" s="121" t="s">
        <v>105</v>
      </c>
      <c r="H37" s="121" t="s">
        <v>152</v>
      </c>
      <c r="I37" s="121">
        <v>11</v>
      </c>
      <c r="J37" s="121">
        <v>3</v>
      </c>
      <c r="K37" s="121" t="s">
        <v>109</v>
      </c>
      <c r="L37" s="121" t="s">
        <v>122</v>
      </c>
      <c r="M37" s="121" t="s">
        <v>110</v>
      </c>
      <c r="N37" s="121" t="s">
        <v>148</v>
      </c>
      <c r="O37" s="121" t="s">
        <v>115</v>
      </c>
      <c r="P37" s="125">
        <v>45617</v>
      </c>
    </row>
    <row r="38" spans="1:16" x14ac:dyDescent="0.2">
      <c r="A38" s="121" t="s">
        <v>151</v>
      </c>
      <c r="B38" s="121" t="s">
        <v>150</v>
      </c>
      <c r="C38" s="121" t="s">
        <v>149</v>
      </c>
      <c r="E38" s="126">
        <v>45561.45</v>
      </c>
      <c r="F38" s="121" t="s">
        <v>116</v>
      </c>
      <c r="G38" s="121" t="s">
        <v>117</v>
      </c>
      <c r="H38" s="121" t="s">
        <v>173</v>
      </c>
      <c r="I38" s="121">
        <v>11</v>
      </c>
      <c r="J38" s="121">
        <v>3</v>
      </c>
      <c r="K38" s="121" t="s">
        <v>109</v>
      </c>
      <c r="L38" s="121" t="s">
        <v>122</v>
      </c>
      <c r="M38" s="121" t="s">
        <v>110</v>
      </c>
      <c r="N38" s="121" t="s">
        <v>148</v>
      </c>
      <c r="O38" s="121" t="s">
        <v>115</v>
      </c>
      <c r="P38" s="125">
        <v>45626</v>
      </c>
    </row>
    <row r="39" spans="1:16" x14ac:dyDescent="0.2">
      <c r="A39" s="121" t="s">
        <v>151</v>
      </c>
      <c r="B39" s="121" t="s">
        <v>150</v>
      </c>
      <c r="C39" s="121" t="s">
        <v>135</v>
      </c>
      <c r="D39" s="121" t="s">
        <v>98</v>
      </c>
      <c r="E39" s="126">
        <v>43632.51</v>
      </c>
      <c r="F39" s="121" t="s">
        <v>116</v>
      </c>
      <c r="G39" s="121" t="s">
        <v>117</v>
      </c>
      <c r="H39" s="121" t="s">
        <v>174</v>
      </c>
      <c r="I39" s="121">
        <v>12</v>
      </c>
      <c r="J39" s="121">
        <v>3</v>
      </c>
      <c r="K39" s="121" t="s">
        <v>109</v>
      </c>
      <c r="L39" s="121" t="s">
        <v>122</v>
      </c>
      <c r="M39" s="121" t="s">
        <v>110</v>
      </c>
      <c r="N39" s="121" t="s">
        <v>148</v>
      </c>
      <c r="O39" s="121" t="s">
        <v>115</v>
      </c>
      <c r="P39" s="125">
        <v>45657</v>
      </c>
    </row>
    <row r="40" spans="1:16" x14ac:dyDescent="0.2">
      <c r="A40" s="121" t="s">
        <v>151</v>
      </c>
      <c r="B40" s="121" t="s">
        <v>150</v>
      </c>
      <c r="C40" s="121" t="s">
        <v>149</v>
      </c>
      <c r="D40" s="121" t="s">
        <v>98</v>
      </c>
      <c r="E40" s="126">
        <v>35136.120000000003</v>
      </c>
      <c r="F40" s="121" t="s">
        <v>116</v>
      </c>
      <c r="G40" s="121" t="s">
        <v>175</v>
      </c>
      <c r="H40" s="121" t="s">
        <v>152</v>
      </c>
      <c r="I40" s="121">
        <v>12</v>
      </c>
      <c r="J40" s="121">
        <v>3</v>
      </c>
      <c r="K40" s="121" t="s">
        <v>109</v>
      </c>
      <c r="L40" s="121" t="s">
        <v>122</v>
      </c>
      <c r="M40" s="121" t="s">
        <v>110</v>
      </c>
      <c r="N40" s="121" t="s">
        <v>148</v>
      </c>
      <c r="O40" s="121" t="s">
        <v>115</v>
      </c>
      <c r="P40" s="125">
        <v>45657</v>
      </c>
    </row>
    <row r="41" spans="1:16" x14ac:dyDescent="0.2">
      <c r="A41" s="123" t="s">
        <v>98</v>
      </c>
      <c r="B41" s="123" t="s">
        <v>98</v>
      </c>
      <c r="C41" s="123" t="s">
        <v>98</v>
      </c>
      <c r="D41" s="123" t="s">
        <v>98</v>
      </c>
      <c r="E41" s="124">
        <f>SUM(E2:E40)</f>
        <v>1494461.4400000002</v>
      </c>
      <c r="F41" s="123" t="s">
        <v>98</v>
      </c>
      <c r="G41" s="123" t="s">
        <v>98</v>
      </c>
      <c r="H41" s="123" t="s">
        <v>98</v>
      </c>
      <c r="I41" s="123" t="s">
        <v>98</v>
      </c>
      <c r="J41" s="123" t="s">
        <v>98</v>
      </c>
      <c r="K41" s="123" t="s">
        <v>98</v>
      </c>
      <c r="L41" s="123" t="s">
        <v>98</v>
      </c>
      <c r="M41" s="123" t="s">
        <v>98</v>
      </c>
      <c r="N41" s="123" t="s">
        <v>98</v>
      </c>
      <c r="O41" s="123" t="s">
        <v>98</v>
      </c>
      <c r="P41" s="122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L37" sqref="L37"/>
    </sheetView>
  </sheetViews>
  <sheetFormatPr defaultColWidth="9.140625" defaultRowHeight="12.75" x14ac:dyDescent="0.2"/>
  <cols>
    <col min="1" max="1" width="10" style="121" bestFit="1" customWidth="1"/>
    <col min="2" max="2" width="14" style="121" bestFit="1" customWidth="1"/>
    <col min="3" max="3" width="10" style="121" bestFit="1" customWidth="1"/>
    <col min="4" max="4" width="21" style="121" bestFit="1" customWidth="1"/>
    <col min="5" max="5" width="17" style="121" bestFit="1" customWidth="1"/>
    <col min="6" max="6" width="20" style="121" bestFit="1" customWidth="1"/>
    <col min="7" max="7" width="28" style="121" bestFit="1" customWidth="1"/>
    <col min="8" max="8" width="21" style="121" bestFit="1" customWidth="1"/>
    <col min="9" max="9" width="8" style="121" bestFit="1" customWidth="1"/>
    <col min="10" max="10" width="11" style="121" bestFit="1" customWidth="1"/>
    <col min="11" max="11" width="17" style="121" bestFit="1" customWidth="1"/>
    <col min="12" max="12" width="6" style="121" bestFit="1" customWidth="1"/>
    <col min="13" max="13" width="17" style="121" bestFit="1" customWidth="1"/>
    <col min="14" max="14" width="6" style="121" bestFit="1" customWidth="1"/>
    <col min="15" max="15" width="40" style="121" bestFit="1" customWidth="1"/>
    <col min="16" max="16" width="14" style="121" bestFit="1" customWidth="1"/>
    <col min="17" max="16384" width="9.140625" style="121"/>
  </cols>
  <sheetData>
    <row r="1" spans="1:16" ht="38.25" x14ac:dyDescent="0.2">
      <c r="A1" s="127" t="s">
        <v>101</v>
      </c>
      <c r="B1" s="127" t="s">
        <v>147</v>
      </c>
      <c r="C1" s="128" t="s">
        <v>146</v>
      </c>
      <c r="D1" s="127" t="s">
        <v>145</v>
      </c>
      <c r="E1" s="127" t="s">
        <v>144</v>
      </c>
      <c r="F1" s="127" t="s">
        <v>102</v>
      </c>
      <c r="G1" s="127" t="s">
        <v>143</v>
      </c>
      <c r="H1" s="127" t="s">
        <v>103</v>
      </c>
      <c r="I1" s="127" t="s">
        <v>142</v>
      </c>
      <c r="J1" s="128" t="s">
        <v>141</v>
      </c>
      <c r="K1" s="127" t="s">
        <v>140</v>
      </c>
      <c r="L1" s="128" t="s">
        <v>139</v>
      </c>
      <c r="M1" s="127" t="s">
        <v>138</v>
      </c>
      <c r="N1" s="127" t="s">
        <v>67</v>
      </c>
      <c r="O1" s="127" t="s">
        <v>108</v>
      </c>
      <c r="P1" s="127" t="s">
        <v>137</v>
      </c>
    </row>
    <row r="2" spans="1:16" x14ac:dyDescent="0.2">
      <c r="A2" s="121" t="s">
        <v>99</v>
      </c>
      <c r="B2" s="121" t="s">
        <v>136</v>
      </c>
      <c r="C2" s="121" t="s">
        <v>135</v>
      </c>
      <c r="D2" s="121" t="s">
        <v>98</v>
      </c>
      <c r="E2" s="126">
        <v>11043.78</v>
      </c>
      <c r="F2" s="121" t="s">
        <v>104</v>
      </c>
      <c r="G2" s="121" t="s">
        <v>105</v>
      </c>
      <c r="H2" s="121" t="s">
        <v>106</v>
      </c>
      <c r="I2" s="121" t="s">
        <v>133</v>
      </c>
      <c r="J2" s="121" t="s">
        <v>123</v>
      </c>
      <c r="K2" s="121" t="s">
        <v>109</v>
      </c>
      <c r="L2" s="121" t="s">
        <v>122</v>
      </c>
      <c r="M2" s="121" t="s">
        <v>110</v>
      </c>
      <c r="N2" s="121" t="s">
        <v>121</v>
      </c>
      <c r="O2" s="121" t="s">
        <v>113</v>
      </c>
      <c r="P2" s="125">
        <v>45314</v>
      </c>
    </row>
    <row r="3" spans="1:16" x14ac:dyDescent="0.2">
      <c r="A3" s="121" t="s">
        <v>99</v>
      </c>
      <c r="B3" s="121" t="s">
        <v>136</v>
      </c>
      <c r="C3" s="121" t="s">
        <v>135</v>
      </c>
      <c r="D3" s="121" t="s">
        <v>98</v>
      </c>
      <c r="E3" s="126">
        <v>11043.78</v>
      </c>
      <c r="F3" s="121" t="s">
        <v>104</v>
      </c>
      <c r="G3" s="121" t="s">
        <v>105</v>
      </c>
      <c r="H3" s="121" t="s">
        <v>106</v>
      </c>
      <c r="I3" s="121" t="s">
        <v>132</v>
      </c>
      <c r="J3" s="121" t="s">
        <v>123</v>
      </c>
      <c r="K3" s="121" t="s">
        <v>109</v>
      </c>
      <c r="L3" s="121" t="s">
        <v>122</v>
      </c>
      <c r="M3" s="121" t="s">
        <v>110</v>
      </c>
      <c r="N3" s="121" t="s">
        <v>121</v>
      </c>
      <c r="O3" s="121" t="s">
        <v>113</v>
      </c>
      <c r="P3" s="125">
        <v>45343</v>
      </c>
    </row>
    <row r="4" spans="1:16" x14ac:dyDescent="0.2">
      <c r="A4" s="121" t="s">
        <v>99</v>
      </c>
      <c r="B4" s="121" t="s">
        <v>136</v>
      </c>
      <c r="C4" s="121" t="s">
        <v>135</v>
      </c>
      <c r="D4" s="121" t="s">
        <v>98</v>
      </c>
      <c r="E4" s="126">
        <v>11043.78</v>
      </c>
      <c r="F4" s="121" t="s">
        <v>104</v>
      </c>
      <c r="G4" s="121" t="s">
        <v>105</v>
      </c>
      <c r="H4" s="121" t="s">
        <v>106</v>
      </c>
      <c r="I4" s="121" t="s">
        <v>123</v>
      </c>
      <c r="J4" s="121" t="s">
        <v>123</v>
      </c>
      <c r="K4" s="121" t="s">
        <v>109</v>
      </c>
      <c r="L4" s="121" t="s">
        <v>122</v>
      </c>
      <c r="M4" s="121" t="s">
        <v>110</v>
      </c>
      <c r="N4" s="121" t="s">
        <v>121</v>
      </c>
      <c r="O4" s="121" t="s">
        <v>113</v>
      </c>
      <c r="P4" s="125">
        <v>45370</v>
      </c>
    </row>
    <row r="5" spans="1:16" x14ac:dyDescent="0.2">
      <c r="A5" s="121" t="s">
        <v>99</v>
      </c>
      <c r="B5" s="121" t="s">
        <v>136</v>
      </c>
      <c r="C5" s="121" t="s">
        <v>135</v>
      </c>
      <c r="D5" s="121" t="s">
        <v>98</v>
      </c>
      <c r="E5" s="126">
        <v>11043.79</v>
      </c>
      <c r="F5" s="121" t="s">
        <v>104</v>
      </c>
      <c r="G5" s="121" t="s">
        <v>105</v>
      </c>
      <c r="H5" s="121" t="s">
        <v>106</v>
      </c>
      <c r="I5" s="121" t="s">
        <v>131</v>
      </c>
      <c r="J5" s="121" t="s">
        <v>123</v>
      </c>
      <c r="K5" s="121" t="s">
        <v>109</v>
      </c>
      <c r="L5" s="121" t="s">
        <v>122</v>
      </c>
      <c r="M5" s="121" t="s">
        <v>110</v>
      </c>
      <c r="N5" s="121" t="s">
        <v>121</v>
      </c>
      <c r="O5" s="121" t="s">
        <v>113</v>
      </c>
      <c r="P5" s="125">
        <v>45404</v>
      </c>
    </row>
    <row r="6" spans="1:16" x14ac:dyDescent="0.2">
      <c r="A6" s="121" t="s">
        <v>99</v>
      </c>
      <c r="B6" s="121" t="s">
        <v>136</v>
      </c>
      <c r="C6" s="121" t="s">
        <v>135</v>
      </c>
      <c r="D6" s="121" t="s">
        <v>98</v>
      </c>
      <c r="E6" s="126">
        <v>12472.47</v>
      </c>
      <c r="F6" s="121" t="s">
        <v>104</v>
      </c>
      <c r="G6" s="121" t="s">
        <v>105</v>
      </c>
      <c r="H6" s="121" t="s">
        <v>106</v>
      </c>
      <c r="I6" s="121" t="s">
        <v>130</v>
      </c>
      <c r="J6" s="121" t="s">
        <v>123</v>
      </c>
      <c r="K6" s="121" t="s">
        <v>109</v>
      </c>
      <c r="L6" s="121" t="s">
        <v>122</v>
      </c>
      <c r="M6" s="121" t="s">
        <v>110</v>
      </c>
      <c r="N6" s="121" t="s">
        <v>121</v>
      </c>
      <c r="O6" s="121" t="s">
        <v>113</v>
      </c>
      <c r="P6" s="125">
        <v>45441</v>
      </c>
    </row>
    <row r="7" spans="1:16" x14ac:dyDescent="0.2">
      <c r="A7" s="121" t="s">
        <v>99</v>
      </c>
      <c r="B7" s="121" t="s">
        <v>136</v>
      </c>
      <c r="C7" s="121" t="s">
        <v>135</v>
      </c>
      <c r="D7" s="121" t="s">
        <v>98</v>
      </c>
      <c r="E7" s="126">
        <v>12472.47</v>
      </c>
      <c r="F7" s="121" t="s">
        <v>104</v>
      </c>
      <c r="G7" s="121" t="s">
        <v>105</v>
      </c>
      <c r="H7" s="121" t="s">
        <v>106</v>
      </c>
      <c r="I7" s="121" t="s">
        <v>129</v>
      </c>
      <c r="J7" s="121" t="s">
        <v>123</v>
      </c>
      <c r="K7" s="121" t="s">
        <v>109</v>
      </c>
      <c r="L7" s="121" t="s">
        <v>122</v>
      </c>
      <c r="M7" s="121" t="s">
        <v>110</v>
      </c>
      <c r="N7" s="121" t="s">
        <v>121</v>
      </c>
      <c r="O7" s="121" t="s">
        <v>113</v>
      </c>
      <c r="P7" s="125">
        <v>45454</v>
      </c>
    </row>
    <row r="8" spans="1:16" x14ac:dyDescent="0.2">
      <c r="A8" s="121" t="s">
        <v>99</v>
      </c>
      <c r="B8" s="121" t="s">
        <v>136</v>
      </c>
      <c r="C8" s="121" t="s">
        <v>135</v>
      </c>
      <c r="D8" s="121" t="s">
        <v>98</v>
      </c>
      <c r="E8" s="126">
        <v>12472.47</v>
      </c>
      <c r="F8" s="121" t="s">
        <v>104</v>
      </c>
      <c r="G8" s="121" t="s">
        <v>105</v>
      </c>
      <c r="H8" s="121" t="s">
        <v>106</v>
      </c>
      <c r="I8" s="121" t="s">
        <v>128</v>
      </c>
      <c r="J8" s="121" t="s">
        <v>123</v>
      </c>
      <c r="K8" s="121" t="s">
        <v>109</v>
      </c>
      <c r="L8" s="121" t="s">
        <v>122</v>
      </c>
      <c r="M8" s="121" t="s">
        <v>110</v>
      </c>
      <c r="N8" s="121" t="s">
        <v>121</v>
      </c>
      <c r="O8" s="121" t="s">
        <v>113</v>
      </c>
      <c r="P8" s="125">
        <v>45494</v>
      </c>
    </row>
    <row r="9" spans="1:16" x14ac:dyDescent="0.2">
      <c r="A9" s="121" t="s">
        <v>99</v>
      </c>
      <c r="B9" s="121" t="s">
        <v>136</v>
      </c>
      <c r="C9" s="121" t="s">
        <v>135</v>
      </c>
      <c r="D9" s="121" t="s">
        <v>98</v>
      </c>
      <c r="E9" s="126">
        <v>12472.47</v>
      </c>
      <c r="F9" s="121" t="s">
        <v>104</v>
      </c>
      <c r="G9" s="121" t="s">
        <v>105</v>
      </c>
      <c r="H9" s="121" t="s">
        <v>134</v>
      </c>
      <c r="I9" s="121" t="s">
        <v>127</v>
      </c>
      <c r="J9" s="121" t="s">
        <v>123</v>
      </c>
      <c r="K9" s="121" t="s">
        <v>109</v>
      </c>
      <c r="L9" s="121" t="s">
        <v>122</v>
      </c>
      <c r="M9" s="121" t="s">
        <v>110</v>
      </c>
      <c r="N9" s="121" t="s">
        <v>121</v>
      </c>
      <c r="O9" s="121" t="s">
        <v>113</v>
      </c>
      <c r="P9" s="125">
        <v>45526</v>
      </c>
    </row>
    <row r="10" spans="1:16" x14ac:dyDescent="0.2">
      <c r="A10" s="121" t="s">
        <v>99</v>
      </c>
      <c r="B10" s="121" t="s">
        <v>136</v>
      </c>
      <c r="C10" s="121" t="s">
        <v>135</v>
      </c>
      <c r="D10" s="121" t="s">
        <v>98</v>
      </c>
      <c r="E10" s="126">
        <v>12472.47</v>
      </c>
      <c r="F10" s="121" t="s">
        <v>104</v>
      </c>
      <c r="G10" s="121" t="s">
        <v>105</v>
      </c>
      <c r="H10" s="121" t="s">
        <v>134</v>
      </c>
      <c r="I10" s="121" t="s">
        <v>126</v>
      </c>
      <c r="J10" s="121" t="s">
        <v>123</v>
      </c>
      <c r="K10" s="121" t="s">
        <v>109</v>
      </c>
      <c r="L10" s="121" t="s">
        <v>122</v>
      </c>
      <c r="M10" s="121" t="s">
        <v>110</v>
      </c>
      <c r="N10" s="121" t="s">
        <v>121</v>
      </c>
      <c r="O10" s="121" t="s">
        <v>113</v>
      </c>
      <c r="P10" s="125">
        <v>45554</v>
      </c>
    </row>
    <row r="11" spans="1:16" x14ac:dyDescent="0.2">
      <c r="A11" s="121" t="s">
        <v>99</v>
      </c>
      <c r="B11" s="121" t="s">
        <v>136</v>
      </c>
      <c r="C11" s="121" t="s">
        <v>135</v>
      </c>
      <c r="D11" s="121" t="s">
        <v>98</v>
      </c>
      <c r="E11" s="126">
        <v>12472.47</v>
      </c>
      <c r="F11" s="121" t="s">
        <v>104</v>
      </c>
      <c r="G11" s="121" t="s">
        <v>105</v>
      </c>
      <c r="H11" s="121" t="s">
        <v>134</v>
      </c>
      <c r="I11" s="121" t="s">
        <v>125</v>
      </c>
      <c r="J11" s="121" t="s">
        <v>123</v>
      </c>
      <c r="K11" s="121" t="s">
        <v>109</v>
      </c>
      <c r="L11" s="121" t="s">
        <v>122</v>
      </c>
      <c r="M11" s="121" t="s">
        <v>110</v>
      </c>
      <c r="N11" s="121" t="s">
        <v>121</v>
      </c>
      <c r="O11" s="121" t="s">
        <v>113</v>
      </c>
      <c r="P11" s="125">
        <v>45589</v>
      </c>
    </row>
    <row r="12" spans="1:16" x14ac:dyDescent="0.2">
      <c r="A12" s="121" t="s">
        <v>99</v>
      </c>
      <c r="B12" s="121" t="s">
        <v>136</v>
      </c>
      <c r="C12" s="121" t="s">
        <v>135</v>
      </c>
      <c r="D12" s="121" t="s">
        <v>98</v>
      </c>
      <c r="E12" s="126">
        <v>12472.47</v>
      </c>
      <c r="F12" s="121" t="s">
        <v>104</v>
      </c>
      <c r="G12" s="121" t="s">
        <v>105</v>
      </c>
      <c r="H12" s="121" t="s">
        <v>134</v>
      </c>
      <c r="I12" s="121" t="s">
        <v>107</v>
      </c>
      <c r="J12" s="121" t="s">
        <v>123</v>
      </c>
      <c r="K12" s="121" t="s">
        <v>109</v>
      </c>
      <c r="L12" s="121" t="s">
        <v>122</v>
      </c>
      <c r="M12" s="121" t="s">
        <v>110</v>
      </c>
      <c r="N12" s="121" t="s">
        <v>121</v>
      </c>
      <c r="O12" s="121" t="s">
        <v>113</v>
      </c>
      <c r="P12" s="125">
        <v>45617</v>
      </c>
    </row>
    <row r="13" spans="1:16" x14ac:dyDescent="0.2">
      <c r="A13" s="121" t="s">
        <v>99</v>
      </c>
      <c r="B13" s="121" t="s">
        <v>136</v>
      </c>
      <c r="C13" s="121" t="s">
        <v>135</v>
      </c>
      <c r="D13" s="121" t="s">
        <v>98</v>
      </c>
      <c r="E13" s="126">
        <v>12472.47</v>
      </c>
      <c r="F13" s="121" t="s">
        <v>104</v>
      </c>
      <c r="G13" s="121" t="s">
        <v>105</v>
      </c>
      <c r="H13" s="121" t="s">
        <v>134</v>
      </c>
      <c r="I13" s="121" t="s">
        <v>124</v>
      </c>
      <c r="J13" s="121" t="s">
        <v>123</v>
      </c>
      <c r="K13" s="121" t="s">
        <v>109</v>
      </c>
      <c r="L13" s="121" t="s">
        <v>122</v>
      </c>
      <c r="M13" s="121" t="s">
        <v>110</v>
      </c>
      <c r="N13" s="121" t="s">
        <v>121</v>
      </c>
      <c r="O13" s="121" t="s">
        <v>113</v>
      </c>
      <c r="P13" s="125">
        <v>45649</v>
      </c>
    </row>
    <row r="14" spans="1:16" x14ac:dyDescent="0.2">
      <c r="A14" s="138" t="s">
        <v>98</v>
      </c>
      <c r="B14" s="138" t="s">
        <v>98</v>
      </c>
      <c r="C14" s="138" t="s">
        <v>98</v>
      </c>
      <c r="D14" s="138" t="s">
        <v>98</v>
      </c>
      <c r="E14" s="139">
        <f>SUM(E2:E13)</f>
        <v>143954.89000000001</v>
      </c>
      <c r="F14" s="138" t="s">
        <v>98</v>
      </c>
      <c r="G14" s="138" t="s">
        <v>98</v>
      </c>
      <c r="H14" s="138" t="s">
        <v>98</v>
      </c>
      <c r="I14" s="138" t="s">
        <v>98</v>
      </c>
      <c r="J14" s="138" t="s">
        <v>98</v>
      </c>
      <c r="K14" s="138" t="s">
        <v>98</v>
      </c>
      <c r="L14" s="138" t="s">
        <v>98</v>
      </c>
      <c r="M14" s="138" t="s">
        <v>98</v>
      </c>
      <c r="N14" s="138" t="s">
        <v>98</v>
      </c>
      <c r="O14" s="138" t="s">
        <v>98</v>
      </c>
      <c r="P14" s="140"/>
    </row>
  </sheetData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A40C63-EC44-42A1-933F-C83BE2F6910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7D72016-E5A6-41E6-9A30-9998CA67B4FE}"/>
</file>

<file path=customXml/itemProps3.xml><?xml version="1.0" encoding="utf-8"?>
<ds:datastoreItem xmlns:ds="http://schemas.openxmlformats.org/officeDocument/2006/customXml" ds:itemID="{80802B7A-9C83-40ED-BBC2-D8B0334B56B1}"/>
</file>

<file path=customXml/itemProps4.xml><?xml version="1.0" encoding="utf-8"?>
<ds:datastoreItem xmlns:ds="http://schemas.openxmlformats.org/officeDocument/2006/customXml" ds:itemID="{CFC197B5-62A7-4E6C-B469-E82A03420FD2}"/>
</file>

<file path=customXml/itemProps5.xml><?xml version="1.0" encoding="utf-8"?>
<ds:datastoreItem xmlns:ds="http://schemas.openxmlformats.org/officeDocument/2006/customXml" ds:itemID="{BA565BEB-B6A1-4953-AC90-107191606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 Elec</vt:lpstr>
      <vt:lpstr> Gas</vt:lpstr>
      <vt:lpstr>Main wp</vt:lpstr>
      <vt:lpstr>CE Allocation</vt:lpstr>
      <vt:lpstr>Director's Fees</vt:lpstr>
      <vt:lpstr>Support==&gt;</vt:lpstr>
      <vt:lpstr>9250635</vt:lpstr>
      <vt:lpstr>18600104</vt:lpstr>
      <vt:lpstr>'Main wp'!Print_Area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2018-02-13T18:43:54Z</cp:lastPrinted>
  <dcterms:created xsi:type="dcterms:W3CDTF">2003-08-20T17:00:45Z</dcterms:created>
  <dcterms:modified xsi:type="dcterms:W3CDTF">2025-03-28T15:05:28Z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0x0101006E56B4D1795A2E4DB2F0B01679ED314A00BFC112CBC298CC4D8D30AFC02D6F87A6</vt:lpwstr>
  </property>
  <property fmtid="{D5CDD505-2E9C-101B-9397-08002B2CF9AE}" pid="5" name="_docset_NoMedatataSyncRequired">
    <vt:lpwstr>False</vt:lpwstr>
  </property>
</Properties>
</file>