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wcnx.org\Regions\Western Region\2000 Western Region Office\WUTC\WUTC-LeMay\Commodity Credit\2186 GH\Commodity Price Adjust 1-1-2025\"/>
    </mc:Choice>
  </mc:AlternateContent>
  <xr:revisionPtr revIDLastSave="0" documentId="13_ncr:1_{3A1AE192-03D8-448C-8F59-30283CF17459}" xr6:coauthVersionLast="47" xr6:coauthVersionMax="47" xr10:uidLastSave="{00000000-0000-0000-0000-000000000000}"/>
  <bookViews>
    <workbookView xWindow="-120" yWindow="-120" windowWidth="29040" windowHeight="15840" xr2:uid="{C73A7542-4523-400C-8EAF-5F01E660DE21}"/>
  </bookViews>
  <sheets>
    <sheet name="Gray's Harbor CPA Eff. 1.1.2025" sheetId="1" r:id="rId1"/>
  </sheets>
  <externalReferences>
    <externalReference r:id="rId2"/>
    <externalReference r:id="rId3"/>
  </externalReferences>
  <definedNames>
    <definedName name="BREMAIR_COST_of_SERVICE_STUDY" localSheetId="0">#REF!</definedName>
    <definedName name="BREMAIR_COST_of_SERVICE_STUDY">#REF!</definedName>
    <definedName name="_xlnm.Print_Area" localSheetId="0">'Gray''s Harbor CPA Eff. 1.1.2025'!$A$1:$P$30</definedName>
    <definedName name="_xlnm.Print_Titles" localSheetId="0">'Gray''s Harbor CPA Eff. 1.1.2025'!$A:$A,'Gray''s Harbor CPA Eff. 1.1.2025'!$2:$6</definedName>
    <definedName name="Print1" localSheetId="0">#REF!</definedName>
    <definedName name="Print1">#REF!</definedName>
    <definedName name="Print2" localSheetId="0">#REF!</definedName>
    <definedName name="Print2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1" l="1"/>
  <c r="D20" i="1"/>
  <c r="E20" i="1" s="1"/>
  <c r="F20" i="1" s="1"/>
  <c r="G20" i="1" s="1"/>
  <c r="C20" i="1"/>
  <c r="B20" i="1"/>
  <c r="M17" i="1"/>
  <c r="L17" i="1"/>
  <c r="K17" i="1"/>
  <c r="J17" i="1"/>
  <c r="I17" i="1"/>
  <c r="H17" i="1"/>
  <c r="G17" i="1"/>
  <c r="F17" i="1"/>
  <c r="F21" i="1" s="1"/>
  <c r="E17" i="1"/>
  <c r="D17" i="1"/>
  <c r="D21" i="1" s="1"/>
  <c r="D22" i="1" s="1"/>
  <c r="C17" i="1"/>
  <c r="C21" i="1" s="1"/>
  <c r="C22" i="1" s="1"/>
  <c r="B17" i="1"/>
  <c r="B21" i="1" s="1"/>
  <c r="L15" i="1"/>
  <c r="L19" i="1" s="1"/>
  <c r="K15" i="1"/>
  <c r="K19" i="1" s="1"/>
  <c r="D15" i="1"/>
  <c r="D19" i="1" s="1"/>
  <c r="C15" i="1"/>
  <c r="C19" i="1" s="1"/>
  <c r="M12" i="1"/>
  <c r="L12" i="1"/>
  <c r="K12" i="1"/>
  <c r="J12" i="1"/>
  <c r="I12" i="1"/>
  <c r="H12" i="1"/>
  <c r="G12" i="1"/>
  <c r="F12" i="1"/>
  <c r="E12" i="1"/>
  <c r="D12" i="1"/>
  <c r="C12" i="1"/>
  <c r="B12" i="1"/>
  <c r="M9" i="1"/>
  <c r="M15" i="1" s="1"/>
  <c r="M19" i="1" s="1"/>
  <c r="L9" i="1"/>
  <c r="K9" i="1"/>
  <c r="J9" i="1"/>
  <c r="J15" i="1" s="1"/>
  <c r="J19" i="1" s="1"/>
  <c r="I9" i="1"/>
  <c r="I15" i="1" s="1"/>
  <c r="I19" i="1" s="1"/>
  <c r="H9" i="1"/>
  <c r="H15" i="1" s="1"/>
  <c r="H19" i="1" s="1"/>
  <c r="G9" i="1"/>
  <c r="G15" i="1" s="1"/>
  <c r="G19" i="1" s="1"/>
  <c r="F9" i="1"/>
  <c r="F15" i="1" s="1"/>
  <c r="F19" i="1" s="1"/>
  <c r="E9" i="1"/>
  <c r="E15" i="1" s="1"/>
  <c r="E19" i="1" s="1"/>
  <c r="D9" i="1"/>
  <c r="C9" i="1"/>
  <c r="B9" i="1"/>
  <c r="B15" i="1" s="1"/>
  <c r="C6" i="1"/>
  <c r="D6" i="1" s="1"/>
  <c r="E6" i="1" s="1"/>
  <c r="F6" i="1" s="1"/>
  <c r="G6" i="1" s="1"/>
  <c r="H6" i="1" s="1"/>
  <c r="I6" i="1" s="1"/>
  <c r="J6" i="1" s="1"/>
  <c r="K6" i="1" s="1"/>
  <c r="L6" i="1" s="1"/>
  <c r="M6" i="1" s="1"/>
  <c r="B22" i="1" l="1"/>
  <c r="E21" i="1"/>
  <c r="E22" i="1" s="1"/>
  <c r="F22" i="1"/>
  <c r="B19" i="1"/>
  <c r="N15" i="1"/>
  <c r="G21" i="1"/>
  <c r="G22" i="1" s="1"/>
  <c r="H20" i="1"/>
  <c r="I20" i="1" s="1"/>
  <c r="N9" i="1"/>
  <c r="N17" i="1"/>
  <c r="N25" i="1" l="1"/>
  <c r="J20" i="1"/>
  <c r="I21" i="1"/>
  <c r="I22" i="1" s="1"/>
  <c r="H21" i="1"/>
  <c r="H22" i="1" l="1"/>
  <c r="K20" i="1"/>
  <c r="J21" i="1"/>
  <c r="J22" i="1" s="1"/>
  <c r="L20" i="1" l="1"/>
  <c r="K21" i="1"/>
  <c r="M20" i="1" l="1"/>
  <c r="M21" i="1" s="1"/>
  <c r="M22" i="1" s="1"/>
  <c r="L21" i="1"/>
  <c r="L22" i="1" s="1"/>
  <c r="K22" i="1"/>
  <c r="N22" i="1" s="1"/>
  <c r="N24" i="1" l="1"/>
  <c r="N26" i="1" s="1"/>
  <c r="N29" i="1" s="1"/>
  <c r="N21" i="1"/>
  <c r="N30" i="1" l="1"/>
  <c r="P29" i="1"/>
</calcChain>
</file>

<file path=xl/sharedStrings.xml><?xml version="1.0" encoding="utf-8"?>
<sst xmlns="http://schemas.openxmlformats.org/spreadsheetml/2006/main" count="22" uniqueCount="20">
  <si>
    <t>Harold LeMay Enterprises, Inc. G-98</t>
  </si>
  <si>
    <t>Gray's Harbor Disposal</t>
  </si>
  <si>
    <t>Commodity Credit Calculation</t>
  </si>
  <si>
    <t>Effective 1/1/2025</t>
  </si>
  <si>
    <t>Total</t>
  </si>
  <si>
    <t>Tons</t>
  </si>
  <si>
    <t>Commingle</t>
  </si>
  <si>
    <t>Market Value/Ton Revenue (Expense)</t>
  </si>
  <si>
    <t>Earned Revenue (Expense)</t>
  </si>
  <si>
    <t>Customers</t>
  </si>
  <si>
    <t>Actual Commodity Value Due From/(To) Customer</t>
  </si>
  <si>
    <t>Projected Due From/(To) Per Customer</t>
  </si>
  <si>
    <t>Projected Total Offset From/(To) Customers</t>
  </si>
  <si>
    <t>Due From (To) Customers</t>
  </si>
  <si>
    <t>Prior Period True-Up Due From (To) Customer</t>
  </si>
  <si>
    <t>12-Month rolling cost/(benefit) of material sales/customer:</t>
  </si>
  <si>
    <t>New Commodity Debit/(Credit):</t>
  </si>
  <si>
    <t>Old Debit/(Credit):</t>
  </si>
  <si>
    <t>Change:</t>
  </si>
  <si>
    <t>12-Month Revenue Impact: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</si>
</sst>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0.00_);\(0.00\)"/>
    <numFmt numFmtId="167" formatCode="_(&quot;$&quot;* #,##0_);_(&quot;$&quot;* \(#,##0\);_(&quot;$&quot;* &quot;-&quot;??_);_(@_)"/>
    <numFmt numFmtId="168" formatCode="&quot;$&quot;#,##0.00"/>
    <numFmt numFmtId="169" formatCode="#,##0.0000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75">
    <xf numFmtId="0" fontId="0" fillId="0" borderId="0" xfId="0"/>
    <xf numFmtId="0" fontId="3" fillId="0" borderId="0" xfId="4" applyFont="1"/>
    <xf numFmtId="0" fontId="2" fillId="0" borderId="0" xfId="4"/>
    <xf numFmtId="0" fontId="4" fillId="0" borderId="0" xfId="4" applyFont="1"/>
    <xf numFmtId="164" fontId="2" fillId="0" borderId="0" xfId="1" applyNumberFormat="1" applyFont="1" applyFill="1" applyBorder="1"/>
    <xf numFmtId="164" fontId="2" fillId="0" borderId="0" xfId="1" applyNumberFormat="1" applyFont="1"/>
    <xf numFmtId="10" fontId="2" fillId="0" borderId="0" xfId="3" applyNumberFormat="1" applyFont="1"/>
    <xf numFmtId="0" fontId="2" fillId="0" borderId="0" xfId="4" applyAlignment="1">
      <alignment horizontal="center"/>
    </xf>
    <xf numFmtId="165" fontId="2" fillId="0" borderId="0" xfId="1" applyNumberFormat="1" applyFont="1" applyFill="1" applyBorder="1"/>
    <xf numFmtId="165" fontId="2" fillId="0" borderId="0" xfId="1" applyNumberFormat="1" applyFont="1"/>
    <xf numFmtId="165" fontId="2" fillId="0" borderId="0" xfId="4" applyNumberFormat="1" applyAlignment="1">
      <alignment horizontal="center"/>
    </xf>
    <xf numFmtId="165" fontId="6" fillId="0" borderId="0" xfId="1" applyNumberFormat="1" applyFont="1"/>
    <xf numFmtId="0" fontId="6" fillId="0" borderId="0" xfId="4" applyFont="1" applyAlignment="1">
      <alignment horizontal="left"/>
    </xf>
    <xf numFmtId="4" fontId="2" fillId="0" borderId="0" xfId="1" applyNumberFormat="1" applyFont="1" applyFill="1" applyBorder="1"/>
    <xf numFmtId="43" fontId="2" fillId="0" borderId="0" xfId="1" applyFont="1" applyFill="1" applyBorder="1"/>
    <xf numFmtId="4" fontId="2" fillId="0" borderId="0" xfId="1" applyNumberFormat="1" applyFont="1"/>
    <xf numFmtId="4" fontId="2" fillId="0" borderId="0" xfId="4" applyNumberFormat="1"/>
    <xf numFmtId="4" fontId="2" fillId="0" borderId="0" xfId="1" applyNumberFormat="1" applyFont="1" applyFill="1"/>
    <xf numFmtId="8" fontId="2" fillId="0" borderId="0" xfId="2" applyNumberFormat="1" applyFont="1" applyFill="1" applyBorder="1"/>
    <xf numFmtId="43" fontId="2" fillId="0" borderId="0" xfId="4" applyNumberFormat="1"/>
    <xf numFmtId="167" fontId="2" fillId="0" borderId="0" xfId="4" applyNumberFormat="1"/>
    <xf numFmtId="167" fontId="6" fillId="0" borderId="2" xfId="2" applyNumberFormat="1" applyFont="1" applyFill="1" applyBorder="1"/>
    <xf numFmtId="164" fontId="2" fillId="0" borderId="0" xfId="4" applyNumberFormat="1"/>
    <xf numFmtId="0" fontId="6" fillId="0" borderId="0" xfId="4" applyFont="1"/>
    <xf numFmtId="164" fontId="6" fillId="0" borderId="0" xfId="1" applyNumberFormat="1" applyFont="1" applyFill="1" applyBorder="1"/>
    <xf numFmtId="17" fontId="2" fillId="0" borderId="0" xfId="4" applyNumberFormat="1"/>
    <xf numFmtId="0" fontId="2" fillId="0" borderId="0" xfId="1" applyNumberFormat="1" applyFont="1" applyFill="1"/>
    <xf numFmtId="7" fontId="2" fillId="0" borderId="0" xfId="1" applyNumberFormat="1" applyFont="1" applyFill="1"/>
    <xf numFmtId="3" fontId="2" fillId="0" borderId="0" xfId="1" applyNumberFormat="1" applyFont="1" applyFill="1" applyBorder="1"/>
    <xf numFmtId="168" fontId="2" fillId="0" borderId="0" xfId="4" applyNumberFormat="1"/>
    <xf numFmtId="5" fontId="2" fillId="0" borderId="1" xfId="1" applyNumberFormat="1" applyFont="1" applyFill="1" applyBorder="1"/>
    <xf numFmtId="3" fontId="2" fillId="0" borderId="1" xfId="1" applyNumberFormat="1" applyFont="1" applyFill="1" applyBorder="1"/>
    <xf numFmtId="0" fontId="6" fillId="0" borderId="0" xfId="1" applyNumberFormat="1" applyFont="1" applyFill="1"/>
    <xf numFmtId="164" fontId="2" fillId="0" borderId="0" xfId="1" applyNumberFormat="1" applyFont="1" applyAlignment="1">
      <alignment horizontal="right"/>
    </xf>
    <xf numFmtId="164" fontId="2" fillId="0" borderId="0" xfId="1" applyNumberFormat="1" applyFont="1" applyFill="1" applyAlignment="1">
      <alignment horizontal="right"/>
    </xf>
    <xf numFmtId="164" fontId="6" fillId="0" borderId="0" xfId="1" applyNumberFormat="1" applyFont="1" applyFill="1" applyAlignment="1">
      <alignment horizontal="right"/>
    </xf>
    <xf numFmtId="43" fontId="2" fillId="0" borderId="0" xfId="1" applyFont="1"/>
    <xf numFmtId="169" fontId="2" fillId="0" borderId="0" xfId="4" applyNumberFormat="1"/>
    <xf numFmtId="43" fontId="6" fillId="0" borderId="0" xfId="1" applyFont="1"/>
    <xf numFmtId="167" fontId="2" fillId="0" borderId="0" xfId="2" applyNumberFormat="1" applyFont="1" applyBorder="1"/>
    <xf numFmtId="3" fontId="6" fillId="0" borderId="0" xfId="1" applyNumberFormat="1" applyFont="1" applyFill="1" applyBorder="1"/>
    <xf numFmtId="0" fontId="2" fillId="0" borderId="0" xfId="4" applyAlignment="1">
      <alignment horizontal="right"/>
    </xf>
    <xf numFmtId="37" fontId="2" fillId="0" borderId="0" xfId="4" applyNumberFormat="1"/>
    <xf numFmtId="44" fontId="2" fillId="0" borderId="0" xfId="2" applyFont="1" applyFill="1"/>
    <xf numFmtId="0" fontId="2" fillId="0" borderId="0" xfId="5" applyFill="1" applyAlignment="1">
      <alignment horizontal="center"/>
    </xf>
    <xf numFmtId="0" fontId="2" fillId="0" borderId="0" xfId="4" applyFill="1"/>
    <xf numFmtId="17" fontId="6" fillId="0" borderId="1" xfId="4" quotePrefix="1" applyNumberFormat="1" applyFont="1" applyFill="1" applyBorder="1" applyAlignment="1">
      <alignment horizontal="center"/>
    </xf>
    <xf numFmtId="0" fontId="6" fillId="0" borderId="1" xfId="4" applyFont="1" applyFill="1" applyBorder="1" applyAlignment="1">
      <alignment horizontal="center"/>
    </xf>
    <xf numFmtId="0" fontId="2" fillId="0" borderId="0" xfId="4" applyFill="1" applyAlignment="1">
      <alignment horizontal="center"/>
    </xf>
    <xf numFmtId="17" fontId="6" fillId="0" borderId="0" xfId="4" quotePrefix="1" applyNumberFormat="1" applyFont="1" applyFill="1" applyAlignment="1">
      <alignment horizontal="center"/>
    </xf>
    <xf numFmtId="0" fontId="6" fillId="0" borderId="0" xfId="4" applyFont="1" applyFill="1" applyAlignment="1">
      <alignment horizontal="center"/>
    </xf>
    <xf numFmtId="17" fontId="2" fillId="0" borderId="0" xfId="4" quotePrefix="1" applyNumberFormat="1" applyFill="1" applyAlignment="1">
      <alignment horizontal="center"/>
    </xf>
    <xf numFmtId="164" fontId="2" fillId="0" borderId="0" xfId="1" applyNumberFormat="1" applyFont="1" applyFill="1"/>
    <xf numFmtId="43" fontId="2" fillId="0" borderId="0" xfId="1" applyFont="1" applyFill="1"/>
    <xf numFmtId="166" fontId="2" fillId="0" borderId="0" xfId="4" applyNumberFormat="1" applyFill="1"/>
    <xf numFmtId="8" fontId="2" fillId="0" borderId="0" xfId="4" applyNumberFormat="1" applyFill="1"/>
    <xf numFmtId="43" fontId="2" fillId="0" borderId="0" xfId="4" applyNumberFormat="1" applyFill="1"/>
    <xf numFmtId="167" fontId="2" fillId="0" borderId="0" xfId="4" applyNumberFormat="1" applyFill="1"/>
    <xf numFmtId="3" fontId="2" fillId="0" borderId="0" xfId="4" applyNumberFormat="1" applyFill="1"/>
    <xf numFmtId="168" fontId="2" fillId="0" borderId="0" xfId="4" applyNumberFormat="1" applyFill="1"/>
    <xf numFmtId="44" fontId="2" fillId="0" borderId="0" xfId="1" applyNumberFormat="1" applyFont="1" applyFill="1" applyBorder="1"/>
    <xf numFmtId="4" fontId="2" fillId="0" borderId="0" xfId="1" applyNumberFormat="1" applyFont="1" applyFill="1" applyAlignment="1">
      <alignment horizontal="right"/>
    </xf>
    <xf numFmtId="43" fontId="2" fillId="0" borderId="0" xfId="1" applyFont="1" applyFill="1" applyAlignment="1">
      <alignment horizontal="right"/>
    </xf>
    <xf numFmtId="44" fontId="2" fillId="0" borderId="0" xfId="2" applyFont="1" applyFill="1" applyBorder="1"/>
    <xf numFmtId="4" fontId="2" fillId="0" borderId="0" xfId="6" applyNumberFormat="1" applyFill="1"/>
    <xf numFmtId="44" fontId="2" fillId="0" borderId="1" xfId="2" applyFont="1" applyFill="1" applyBorder="1"/>
    <xf numFmtId="0" fontId="0" fillId="0" borderId="0" xfId="0" applyFill="1"/>
    <xf numFmtId="44" fontId="6" fillId="0" borderId="0" xfId="2" applyFont="1" applyFill="1" applyBorder="1"/>
    <xf numFmtId="168" fontId="2" fillId="0" borderId="0" xfId="1" applyNumberFormat="1" applyFont="1" applyFill="1" applyBorder="1"/>
    <xf numFmtId="4" fontId="7" fillId="0" borderId="0" xfId="6" applyNumberFormat="1" applyFont="1" applyFill="1"/>
    <xf numFmtId="4" fontId="6" fillId="0" borderId="0" xfId="6" applyNumberFormat="1" applyFont="1" applyFill="1"/>
    <xf numFmtId="9" fontId="2" fillId="0" borderId="0" xfId="3" applyFont="1" applyFill="1"/>
    <xf numFmtId="167" fontId="2" fillId="0" borderId="0" xfId="2" applyNumberFormat="1" applyFont="1" applyFill="1" applyBorder="1"/>
    <xf numFmtId="0" fontId="2" fillId="0" borderId="0" xfId="4" applyFill="1" applyAlignment="1">
      <alignment horizontal="right"/>
    </xf>
    <xf numFmtId="164" fontId="2" fillId="0" borderId="0" xfId="4" applyNumberFormat="1" applyFill="1"/>
  </cellXfs>
  <cellStyles count="7">
    <cellStyle name="Comma" xfId="1" builtinId="3"/>
    <cellStyle name="Currency" xfId="2" builtinId="4"/>
    <cellStyle name="Normal" xfId="0" builtinId="0"/>
    <cellStyle name="Normal_Harbor 1-1-2006" xfId="4" xr:uid="{FF4CD03A-FB7F-4893-889F-AFA90EFDEE77}"/>
    <cellStyle name="Normal_Joe's 1-1-2004" xfId="6" xr:uid="{5B94597E-2EA5-42A5-8801-FB8440C95269}"/>
    <cellStyle name="Normal_Pacific 1-1-06_Rural Grays Harbor Recycle tracking_IW 2-1-2012" xfId="5" xr:uid="{60E101AA-A3DC-43EF-A022-9A71A8DD1477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2000%20Western%20Region%20Office/WUTC/WIP%20Files/Commodity%20Credit/2025%20Accrual%20Spreadsheets/2025.01%20S%20LeMay%20Comm%20Credits/Gray's%20Harbor%20Commodity%20Accrual%20Calc%202025.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H%20Commodity%20Adjust%20Calc%201-1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y's Harbor Comm Credit"/>
      <sheetName val="Commodity Details"/>
      <sheetName val="customer count"/>
      <sheetName val="Apr 2017 AH051 "/>
      <sheetName val="2014-05 Cust Count"/>
      <sheetName val="Recycle Aberdeen - May 2015"/>
      <sheetName val="Recycle Aberdeen - June 2015"/>
      <sheetName val="Recycle Aberdeen - July 2015"/>
      <sheetName val="Recycle Aberdeen - August 2015"/>
      <sheetName val="Recycle Aberdeen - Sept 2015"/>
      <sheetName val="Recycle Aberdeen - Oct 2015"/>
      <sheetName val="May 2015 AH051"/>
      <sheetName val="June 2015 AH051"/>
      <sheetName val="July 2015 AH051"/>
      <sheetName val="August 2015 AH051"/>
      <sheetName val="Recycle Aberdeen - Nov 2015"/>
      <sheetName val="Sept 2015 AH051"/>
      <sheetName val="Oct 2015 AH051"/>
      <sheetName val="Recycle Aberdeen - Dec 2015"/>
      <sheetName val="Recycle Aberdeen-Jan16"/>
      <sheetName val="Nov 15 AH051"/>
      <sheetName val="Dec 15 AH051"/>
      <sheetName val="Recycle Aberdeen-Feb16"/>
      <sheetName val="Recycle Aberdeen-Mar16"/>
      <sheetName val="Jan 16 AH051"/>
      <sheetName val="Recycle Aberdeen-Apr16"/>
      <sheetName val="Feb AH051"/>
      <sheetName val="Mar AH051"/>
      <sheetName val="Apr AH051"/>
      <sheetName val="Recycle Aberdeen-May16"/>
      <sheetName val="Recycle Aberdeen-June16"/>
      <sheetName val="May AH051"/>
      <sheetName val="June AH051"/>
      <sheetName val="Recycle Aberdeen-July16"/>
      <sheetName val="Recycle Aberdeen - August2016"/>
      <sheetName val="August AH051"/>
      <sheetName val="July AH051"/>
      <sheetName val="Recycle Aberdeen - Sept2016"/>
      <sheetName val="Recycle Aberdeen - Oct2016"/>
      <sheetName val="Recycle Aberdeen - Nov16"/>
      <sheetName val="Recycle Aberdeen - Dec16"/>
      <sheetName val="September AH051"/>
      <sheetName val="October AH051"/>
      <sheetName val="November AH051 "/>
      <sheetName val="December AH051 "/>
      <sheetName val="PioneerJMK Pricing"/>
    </sheetNames>
    <sheetDataSet>
      <sheetData sheetId="0">
        <row r="9">
          <cell r="B9">
            <v>109.78999999999998</v>
          </cell>
          <cell r="C9">
            <v>100.02</v>
          </cell>
          <cell r="D9">
            <v>119.08</v>
          </cell>
          <cell r="E9">
            <v>100.23</v>
          </cell>
          <cell r="F9">
            <v>100.45</v>
          </cell>
          <cell r="G9">
            <v>109.54</v>
          </cell>
          <cell r="H9">
            <v>93.41</v>
          </cell>
          <cell r="I9">
            <v>99.29</v>
          </cell>
          <cell r="J9">
            <v>113.73</v>
          </cell>
          <cell r="K9">
            <v>108.26</v>
          </cell>
          <cell r="L9">
            <v>107.83</v>
          </cell>
          <cell r="M9">
            <v>123.7</v>
          </cell>
        </row>
        <row r="12">
          <cell r="B12">
            <v>-108.94051600000002</v>
          </cell>
          <cell r="C12">
            <v>-40.799999999999997</v>
          </cell>
          <cell r="D12">
            <v>-32.1</v>
          </cell>
          <cell r="E12">
            <v>-25.3</v>
          </cell>
          <cell r="F12">
            <v>-20.25</v>
          </cell>
          <cell r="G12">
            <v>-20.25</v>
          </cell>
          <cell r="H12">
            <v>-86.539064999999994</v>
          </cell>
          <cell r="I12">
            <v>-78.573465000000013</v>
          </cell>
          <cell r="J12">
            <v>-80.412665000000004</v>
          </cell>
          <cell r="K12">
            <v>-86.716464999999985</v>
          </cell>
          <cell r="L12">
            <v>-89.312764999999985</v>
          </cell>
          <cell r="M12">
            <v>-96.31</v>
          </cell>
        </row>
        <row r="17">
          <cell r="B17">
            <v>7526</v>
          </cell>
          <cell r="C17">
            <v>7515</v>
          </cell>
          <cell r="D17">
            <v>7444</v>
          </cell>
          <cell r="E17">
            <v>7528</v>
          </cell>
          <cell r="F17">
            <v>7480</v>
          </cell>
          <cell r="G17">
            <v>7553</v>
          </cell>
          <cell r="H17">
            <v>7559</v>
          </cell>
          <cell r="I17">
            <v>7616</v>
          </cell>
          <cell r="J17">
            <v>7631</v>
          </cell>
          <cell r="K17">
            <v>7629</v>
          </cell>
          <cell r="L17">
            <v>7555</v>
          </cell>
          <cell r="M17">
            <v>7464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y's Harbor CPA Eff. 1.1.2025"/>
      <sheetName val="Gray's Harbor CPA Eff. 1.1.2024"/>
      <sheetName val="Gray's Harbor CPA Eff. 1.1.2023"/>
      <sheetName val="Gray's Harbor CPA Eff. 1.1.2022"/>
      <sheetName val="Gray's Harbor CPA Eff. 1.1.2021"/>
      <sheetName val="Gray's Harbor CPA Eff. 1.1.2020"/>
      <sheetName val="Gray's Harbor CPA Eff. 7.1.19"/>
    </sheetNames>
    <sheetDataSet>
      <sheetData sheetId="0"/>
      <sheetData sheetId="1">
        <row r="25">
          <cell r="N25">
            <v>1.6008290597319195</v>
          </cell>
        </row>
        <row r="26">
          <cell r="N26">
            <v>2.5108290597319196</v>
          </cell>
        </row>
      </sheetData>
      <sheetData sheetId="2">
        <row r="25">
          <cell r="N25">
            <v>0.726185939862517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AA666-3436-43F2-9207-8C6FDC8117A7}">
  <sheetPr>
    <tabColor theme="6" tint="0.59999389629810485"/>
    <pageSetUpPr fitToPage="1"/>
  </sheetPr>
  <dimension ref="A1:DQ64"/>
  <sheetViews>
    <sheetView showGridLines="0" tabSelected="1" zoomScaleNormal="100" zoomScaleSheetLayoutView="100" workbookViewId="0">
      <selection activeCell="G23" sqref="G23"/>
    </sheetView>
  </sheetViews>
  <sheetFormatPr defaultColWidth="9.140625" defaultRowHeight="12.75" x14ac:dyDescent="0.2"/>
  <cols>
    <col min="1" max="1" width="41.85546875" style="2" customWidth="1"/>
    <col min="2" max="13" width="12.42578125" style="2" customWidth="1"/>
    <col min="14" max="14" width="13.28515625" style="2" customWidth="1"/>
    <col min="15" max="15" width="1.85546875" style="2" customWidth="1"/>
    <col min="16" max="16" width="7" style="2" customWidth="1"/>
    <col min="17" max="17" width="40.85546875" style="2" customWidth="1"/>
    <col min="18" max="18" width="9.5703125" style="2" customWidth="1"/>
    <col min="19" max="25" width="9.140625" style="2" customWidth="1"/>
    <col min="26" max="26" width="9.140625" style="2"/>
    <col min="27" max="27" width="11.28515625" style="2" bestFit="1" customWidth="1"/>
    <col min="28" max="32" width="9.140625" style="2"/>
    <col min="33" max="33" width="9.85546875" style="2" bestFit="1" customWidth="1"/>
    <col min="34" max="34" width="9.28515625" style="2" bestFit="1" customWidth="1"/>
    <col min="35" max="35" width="9.85546875" style="2" bestFit="1" customWidth="1"/>
    <col min="36" max="36" width="9.28515625" style="2" bestFit="1" customWidth="1"/>
    <col min="37" max="37" width="9.85546875" style="2" bestFit="1" customWidth="1"/>
    <col min="38" max="38" width="9.28515625" style="2" bestFit="1" customWidth="1"/>
    <col min="39" max="39" width="9.85546875" style="2" bestFit="1" customWidth="1"/>
    <col min="40" max="40" width="9.140625" style="2"/>
    <col min="41" max="41" width="9.85546875" style="2" bestFit="1" customWidth="1"/>
    <col min="42" max="42" width="0" style="2" hidden="1" customWidth="1"/>
    <col min="43" max="43" width="9.85546875" style="2" hidden="1" customWidth="1"/>
    <col min="44" max="44" width="0" style="2" hidden="1" customWidth="1"/>
    <col min="45" max="45" width="9.85546875" style="2" hidden="1" customWidth="1"/>
    <col min="46" max="46" width="0" style="2" hidden="1" customWidth="1"/>
    <col min="47" max="47" width="9.85546875" style="2" hidden="1" customWidth="1"/>
    <col min="48" max="52" width="0" style="2" hidden="1" customWidth="1"/>
    <col min="53" max="57" width="9.140625" style="2"/>
    <col min="58" max="61" width="0" style="2" hidden="1" customWidth="1"/>
    <col min="62" max="16384" width="9.140625" style="2"/>
  </cols>
  <sheetData>
    <row r="1" spans="1:28" ht="14.25" customHeight="1" x14ac:dyDescent="0.25">
      <c r="A1" s="1" t="s">
        <v>0</v>
      </c>
    </row>
    <row r="2" spans="1:28" s="3" customFormat="1" ht="14.25" customHeight="1" x14ac:dyDescent="0.25">
      <c r="A2" s="1" t="s">
        <v>1</v>
      </c>
      <c r="P2" s="4"/>
      <c r="Q2" s="4"/>
      <c r="R2" s="5"/>
    </row>
    <row r="3" spans="1:28" s="3" customFormat="1" ht="14.25" customHeight="1" x14ac:dyDescent="0.25">
      <c r="A3" s="1" t="s">
        <v>2</v>
      </c>
      <c r="P3" s="4"/>
      <c r="Q3" s="4"/>
      <c r="R3" s="5"/>
    </row>
    <row r="4" spans="1:28" s="3" customFormat="1" ht="14.25" customHeight="1" x14ac:dyDescent="0.25">
      <c r="A4" s="1" t="s">
        <v>3</v>
      </c>
      <c r="P4" s="4"/>
      <c r="Q4" s="4"/>
      <c r="R4" s="6"/>
    </row>
    <row r="5" spans="1:28" x14ac:dyDescent="0.2"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5"/>
      <c r="O5" s="45"/>
      <c r="P5" s="4"/>
      <c r="Q5" s="4"/>
      <c r="R5" s="5"/>
    </row>
    <row r="6" spans="1:28" s="7" customFormat="1" x14ac:dyDescent="0.2">
      <c r="B6" s="46">
        <v>45231</v>
      </c>
      <c r="C6" s="46">
        <f>+B6+31</f>
        <v>45262</v>
      </c>
      <c r="D6" s="46">
        <f t="shared" ref="D6:M6" si="0">+C6+31</f>
        <v>45293</v>
      </c>
      <c r="E6" s="46">
        <f t="shared" si="0"/>
        <v>45324</v>
      </c>
      <c r="F6" s="46">
        <f t="shared" si="0"/>
        <v>45355</v>
      </c>
      <c r="G6" s="46">
        <f t="shared" si="0"/>
        <v>45386</v>
      </c>
      <c r="H6" s="46">
        <f t="shared" si="0"/>
        <v>45417</v>
      </c>
      <c r="I6" s="46">
        <f t="shared" si="0"/>
        <v>45448</v>
      </c>
      <c r="J6" s="46">
        <f t="shared" si="0"/>
        <v>45479</v>
      </c>
      <c r="K6" s="46">
        <f t="shared" si="0"/>
        <v>45510</v>
      </c>
      <c r="L6" s="46">
        <f t="shared" si="0"/>
        <v>45541</v>
      </c>
      <c r="M6" s="46">
        <f t="shared" si="0"/>
        <v>45572</v>
      </c>
      <c r="N6" s="47" t="s">
        <v>4</v>
      </c>
      <c r="O6" s="48"/>
      <c r="P6" s="8"/>
      <c r="Q6" s="8"/>
      <c r="R6" s="9"/>
      <c r="S6" s="9"/>
      <c r="T6" s="9"/>
      <c r="U6" s="9"/>
      <c r="V6" s="10"/>
      <c r="W6" s="10"/>
      <c r="X6" s="10"/>
      <c r="Y6" s="10"/>
      <c r="Z6" s="10"/>
    </row>
    <row r="7" spans="1:28" s="7" customFormat="1" x14ac:dyDescent="0.2"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50"/>
      <c r="O7" s="48"/>
      <c r="P7" s="8"/>
      <c r="Q7" s="8"/>
      <c r="R7" s="11"/>
      <c r="S7" s="9"/>
      <c r="T7" s="9"/>
      <c r="U7" s="9"/>
      <c r="V7" s="10"/>
      <c r="W7" s="10"/>
      <c r="X7" s="10"/>
      <c r="Y7" s="10"/>
      <c r="Z7" s="10"/>
    </row>
    <row r="8" spans="1:28" s="7" customFormat="1" x14ac:dyDescent="0.2">
      <c r="A8" s="12" t="s">
        <v>5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45"/>
      <c r="O8" s="48"/>
      <c r="P8" s="8"/>
      <c r="Q8" s="8"/>
      <c r="R8" s="9"/>
      <c r="S8" s="9"/>
      <c r="T8" s="9"/>
      <c r="U8" s="9"/>
      <c r="V8" s="10"/>
      <c r="W8" s="10"/>
      <c r="X8" s="10"/>
      <c r="Y8" s="10"/>
      <c r="Z8" s="10"/>
    </row>
    <row r="9" spans="1:28" x14ac:dyDescent="0.2">
      <c r="A9" s="2" t="s">
        <v>6</v>
      </c>
      <c r="B9" s="52">
        <f>+'[1]Gray''s Harbor Comm Credit'!B9</f>
        <v>109.78999999999998</v>
      </c>
      <c r="C9" s="52">
        <f>+'[1]Gray''s Harbor Comm Credit'!C9</f>
        <v>100.02</v>
      </c>
      <c r="D9" s="53">
        <f>+'[1]Gray''s Harbor Comm Credit'!D9</f>
        <v>119.08</v>
      </c>
      <c r="E9" s="52">
        <f>+'[1]Gray''s Harbor Comm Credit'!E9</f>
        <v>100.23</v>
      </c>
      <c r="F9" s="52">
        <f>+'[1]Gray''s Harbor Comm Credit'!F9</f>
        <v>100.45</v>
      </c>
      <c r="G9" s="52">
        <f>+'[1]Gray''s Harbor Comm Credit'!G9</f>
        <v>109.54</v>
      </c>
      <c r="H9" s="52">
        <f>+'[1]Gray''s Harbor Comm Credit'!H9</f>
        <v>93.41</v>
      </c>
      <c r="I9" s="52">
        <f>+'[1]Gray''s Harbor Comm Credit'!I9</f>
        <v>99.29</v>
      </c>
      <c r="J9" s="52">
        <f>+'[1]Gray''s Harbor Comm Credit'!J9</f>
        <v>113.73</v>
      </c>
      <c r="K9" s="52">
        <f>+'[1]Gray''s Harbor Comm Credit'!K9</f>
        <v>108.26</v>
      </c>
      <c r="L9" s="52">
        <f>+'[1]Gray''s Harbor Comm Credit'!L9</f>
        <v>107.83</v>
      </c>
      <c r="M9" s="52">
        <f>+'[1]Gray''s Harbor Comm Credit'!M9</f>
        <v>123.7</v>
      </c>
      <c r="N9" s="24">
        <f>SUM(B9:M9)</f>
        <v>1285.33</v>
      </c>
      <c r="O9" s="45"/>
      <c r="P9" s="13"/>
      <c r="Q9" s="14"/>
      <c r="R9" s="15"/>
      <c r="S9" s="16"/>
      <c r="T9" s="16"/>
      <c r="U9" s="16"/>
      <c r="V9" s="16"/>
      <c r="W9" s="16"/>
      <c r="X9" s="16"/>
      <c r="Y9" s="16"/>
      <c r="Z9" s="16"/>
    </row>
    <row r="10" spans="1:28" x14ac:dyDescent="0.2"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54"/>
      <c r="O10" s="45"/>
      <c r="P10" s="13"/>
      <c r="Q10" s="13"/>
      <c r="R10" s="15"/>
      <c r="S10" s="15"/>
      <c r="T10" s="15"/>
      <c r="U10" s="15"/>
      <c r="V10" s="15"/>
      <c r="W10" s="15"/>
      <c r="X10" s="15"/>
      <c r="Y10" s="15"/>
      <c r="Z10" s="15"/>
    </row>
    <row r="11" spans="1:28" x14ac:dyDescent="0.2">
      <c r="A11" s="12" t="s">
        <v>7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13"/>
      <c r="Q11" s="13"/>
      <c r="R11" s="15"/>
      <c r="S11" s="16"/>
      <c r="T11" s="16"/>
      <c r="U11" s="16"/>
      <c r="V11" s="16"/>
      <c r="W11" s="16"/>
      <c r="X11" s="16"/>
      <c r="Y11" s="16"/>
      <c r="Z11" s="16"/>
    </row>
    <row r="12" spans="1:28" x14ac:dyDescent="0.2">
      <c r="A12" s="2" t="s">
        <v>6</v>
      </c>
      <c r="B12" s="43">
        <f>+'[1]Gray''s Harbor Comm Credit'!B12</f>
        <v>-108.94051600000002</v>
      </c>
      <c r="C12" s="43">
        <f>+'[1]Gray''s Harbor Comm Credit'!C12</f>
        <v>-40.799999999999997</v>
      </c>
      <c r="D12" s="43">
        <f>+'[1]Gray''s Harbor Comm Credit'!D12</f>
        <v>-32.1</v>
      </c>
      <c r="E12" s="43">
        <f>+'[1]Gray''s Harbor Comm Credit'!E12</f>
        <v>-25.3</v>
      </c>
      <c r="F12" s="43">
        <f>+'[1]Gray''s Harbor Comm Credit'!F12</f>
        <v>-20.25</v>
      </c>
      <c r="G12" s="43">
        <f>+'[1]Gray''s Harbor Comm Credit'!G12</f>
        <v>-20.25</v>
      </c>
      <c r="H12" s="43">
        <f>+'[1]Gray''s Harbor Comm Credit'!H12</f>
        <v>-86.539064999999994</v>
      </c>
      <c r="I12" s="43">
        <f>+'[1]Gray''s Harbor Comm Credit'!I12</f>
        <v>-78.573465000000013</v>
      </c>
      <c r="J12" s="43">
        <f>+'[1]Gray''s Harbor Comm Credit'!J12</f>
        <v>-80.412665000000004</v>
      </c>
      <c r="K12" s="43">
        <f>+'[1]Gray''s Harbor Comm Credit'!K12</f>
        <v>-86.716464999999985</v>
      </c>
      <c r="L12" s="43">
        <f>+'[1]Gray''s Harbor Comm Credit'!L12</f>
        <v>-89.312764999999985</v>
      </c>
      <c r="M12" s="43">
        <f>+'[1]Gray''s Harbor Comm Credit'!M12</f>
        <v>-96.31</v>
      </c>
      <c r="N12" s="18"/>
      <c r="O12" s="45"/>
      <c r="P12" s="13"/>
      <c r="Q12" s="13"/>
      <c r="R12" s="15"/>
      <c r="S12" s="16"/>
      <c r="T12" s="16"/>
      <c r="U12" s="16"/>
      <c r="V12" s="16"/>
      <c r="W12" s="16"/>
      <c r="X12" s="16"/>
      <c r="Y12" s="16"/>
      <c r="Z12" s="16"/>
    </row>
    <row r="13" spans="1:28" x14ac:dyDescent="0.2"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55"/>
      <c r="O13" s="45"/>
      <c r="P13" s="4"/>
      <c r="Q13" s="4"/>
      <c r="R13" s="5"/>
    </row>
    <row r="14" spans="1:28" x14ac:dyDescent="0.2">
      <c r="A14" s="12" t="s">
        <v>8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7"/>
      <c r="O14" s="45"/>
      <c r="P14" s="4"/>
      <c r="Q14" s="4"/>
      <c r="R14" s="15"/>
    </row>
    <row r="15" spans="1:28" ht="13.5" thickBot="1" x14ac:dyDescent="0.25">
      <c r="A15" s="2" t="s">
        <v>6</v>
      </c>
      <c r="B15" s="21">
        <f t="shared" ref="B15:M15" si="1">B9*B12</f>
        <v>-11960.57925164</v>
      </c>
      <c r="C15" s="21">
        <f t="shared" si="1"/>
        <v>-4080.8159999999993</v>
      </c>
      <c r="D15" s="21">
        <f t="shared" si="1"/>
        <v>-3822.4680000000003</v>
      </c>
      <c r="E15" s="21">
        <f t="shared" si="1"/>
        <v>-2535.819</v>
      </c>
      <c r="F15" s="21">
        <f t="shared" si="1"/>
        <v>-2034.1125</v>
      </c>
      <c r="G15" s="21">
        <f t="shared" si="1"/>
        <v>-2218.1849999999999</v>
      </c>
      <c r="H15" s="21">
        <f t="shared" si="1"/>
        <v>-8083.6140616499988</v>
      </c>
      <c r="I15" s="21">
        <f t="shared" si="1"/>
        <v>-7801.5593398500014</v>
      </c>
      <c r="J15" s="21">
        <f t="shared" si="1"/>
        <v>-9145.3323904500012</v>
      </c>
      <c r="K15" s="21">
        <f>K9*K12</f>
        <v>-9387.9245008999987</v>
      </c>
      <c r="L15" s="21">
        <f t="shared" si="1"/>
        <v>-9630.5954499499985</v>
      </c>
      <c r="M15" s="21">
        <f t="shared" si="1"/>
        <v>-11913.547</v>
      </c>
      <c r="N15" s="21">
        <f>SUM(B15:M15)</f>
        <v>-82614.552494439995</v>
      </c>
      <c r="O15" s="45"/>
      <c r="P15" s="4"/>
      <c r="Q15" s="4"/>
      <c r="R15" s="5"/>
      <c r="S15" s="5"/>
      <c r="T15" s="5"/>
      <c r="U15" s="5"/>
      <c r="V15" s="5"/>
      <c r="W15" s="5"/>
      <c r="X15" s="5"/>
      <c r="Y15" s="5"/>
      <c r="Z15" s="5"/>
      <c r="AA15" s="22"/>
    </row>
    <row r="16" spans="1:28" x14ac:dyDescent="0.2"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58"/>
      <c r="O16" s="45"/>
      <c r="P16" s="4"/>
      <c r="Q16" s="4"/>
      <c r="R16" s="5"/>
      <c r="AB16" s="20"/>
    </row>
    <row r="17" spans="1:121" x14ac:dyDescent="0.2">
      <c r="A17" s="23" t="s">
        <v>9</v>
      </c>
      <c r="B17" s="52">
        <f>+'[1]Gray''s Harbor Comm Credit'!B$17</f>
        <v>7526</v>
      </c>
      <c r="C17" s="52">
        <f>+'[1]Gray''s Harbor Comm Credit'!C$17</f>
        <v>7515</v>
      </c>
      <c r="D17" s="52">
        <f>+'[1]Gray''s Harbor Comm Credit'!D$17</f>
        <v>7444</v>
      </c>
      <c r="E17" s="52">
        <f>+'[1]Gray''s Harbor Comm Credit'!E$17</f>
        <v>7528</v>
      </c>
      <c r="F17" s="52">
        <f>+'[1]Gray''s Harbor Comm Credit'!F$17</f>
        <v>7480</v>
      </c>
      <c r="G17" s="52">
        <f>+'[1]Gray''s Harbor Comm Credit'!G$17</f>
        <v>7553</v>
      </c>
      <c r="H17" s="52">
        <f>+'[1]Gray''s Harbor Comm Credit'!H$17</f>
        <v>7559</v>
      </c>
      <c r="I17" s="52">
        <f>+'[1]Gray''s Harbor Comm Credit'!I$17</f>
        <v>7616</v>
      </c>
      <c r="J17" s="52">
        <f>+'[1]Gray''s Harbor Comm Credit'!J$17</f>
        <v>7631</v>
      </c>
      <c r="K17" s="52">
        <f>+'[1]Gray''s Harbor Comm Credit'!K$17</f>
        <v>7629</v>
      </c>
      <c r="L17" s="52">
        <f>+'[1]Gray''s Harbor Comm Credit'!L$17</f>
        <v>7555</v>
      </c>
      <c r="M17" s="52">
        <f>+'[1]Gray''s Harbor Comm Credit'!M$17</f>
        <v>7464</v>
      </c>
      <c r="N17" s="24">
        <f>SUM(B17:M17)</f>
        <v>90500</v>
      </c>
      <c r="O17" s="45"/>
      <c r="P17" s="14"/>
      <c r="Q17" s="22"/>
      <c r="S17" s="22"/>
      <c r="T17" s="22"/>
      <c r="U17" s="22"/>
      <c r="V17" s="22"/>
      <c r="W17" s="22"/>
      <c r="X17" s="22"/>
      <c r="Y17" s="22"/>
      <c r="Z17" s="22"/>
      <c r="AA17" s="22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</row>
    <row r="18" spans="1:121" x14ac:dyDescent="0.2"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58"/>
      <c r="O18" s="45"/>
      <c r="P18" s="45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</row>
    <row r="19" spans="1:121" x14ac:dyDescent="0.2">
      <c r="A19" s="26" t="s">
        <v>10</v>
      </c>
      <c r="B19" s="27">
        <f>-IFERROR(B15/B17,0)</f>
        <v>1.5892345537656125</v>
      </c>
      <c r="C19" s="27">
        <f t="shared" ref="C19:M19" si="2">-IFERROR(C15/C17,0)</f>
        <v>0.54302275449101789</v>
      </c>
      <c r="D19" s="27">
        <f t="shared" si="2"/>
        <v>0.51349650725416451</v>
      </c>
      <c r="E19" s="27">
        <f t="shared" si="2"/>
        <v>0.33685162061636559</v>
      </c>
      <c r="F19" s="27">
        <f t="shared" si="2"/>
        <v>0.27194017379679142</v>
      </c>
      <c r="G19" s="27">
        <f t="shared" si="2"/>
        <v>0.29368264265854627</v>
      </c>
      <c r="H19" s="27">
        <f t="shared" si="2"/>
        <v>1.0694025746328877</v>
      </c>
      <c r="I19" s="27">
        <f t="shared" si="2"/>
        <v>1.0243644091189603</v>
      </c>
      <c r="J19" s="27">
        <f t="shared" si="2"/>
        <v>1.1984448159415544</v>
      </c>
      <c r="K19" s="27">
        <f t="shared" si="2"/>
        <v>1.230557674780443</v>
      </c>
      <c r="L19" s="27">
        <f t="shared" si="2"/>
        <v>1.274731363328921</v>
      </c>
      <c r="M19" s="27">
        <f t="shared" si="2"/>
        <v>1.5961343783494106</v>
      </c>
      <c r="N19" s="28"/>
      <c r="O19" s="45"/>
      <c r="P19" s="59"/>
      <c r="Q19" s="29"/>
      <c r="R19" s="29"/>
      <c r="S19" s="29"/>
      <c r="T19" s="29"/>
      <c r="U19" s="29"/>
      <c r="V19" s="29"/>
      <c r="W19" s="29"/>
      <c r="X19" s="29"/>
      <c r="Y19" s="29"/>
      <c r="Z19" s="29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</row>
    <row r="20" spans="1:121" x14ac:dyDescent="0.2">
      <c r="A20" s="26" t="s">
        <v>11</v>
      </c>
      <c r="B20" s="60">
        <f>'[2]Gray''s Harbor CPA Eff. 1.1.2023'!N25</f>
        <v>0.726185939862517</v>
      </c>
      <c r="C20" s="60">
        <f>'[2]Gray''s Harbor CPA Eff. 1.1.2023'!N25</f>
        <v>0.726185939862517</v>
      </c>
      <c r="D20" s="60">
        <f>'[2]Gray''s Harbor CPA Eff. 1.1.2024'!N25</f>
        <v>1.6008290597319195</v>
      </c>
      <c r="E20" s="60">
        <f>D20</f>
        <v>1.6008290597319195</v>
      </c>
      <c r="F20" s="60">
        <f t="shared" ref="F20:M20" si="3">E20</f>
        <v>1.6008290597319195</v>
      </c>
      <c r="G20" s="60">
        <f t="shared" si="3"/>
        <v>1.6008290597319195</v>
      </c>
      <c r="H20" s="60">
        <f t="shared" si="3"/>
        <v>1.6008290597319195</v>
      </c>
      <c r="I20" s="60">
        <f t="shared" si="3"/>
        <v>1.6008290597319195</v>
      </c>
      <c r="J20" s="60">
        <f t="shared" si="3"/>
        <v>1.6008290597319195</v>
      </c>
      <c r="K20" s="60">
        <f t="shared" si="3"/>
        <v>1.6008290597319195</v>
      </c>
      <c r="L20" s="60">
        <f t="shared" si="3"/>
        <v>1.6008290597319195</v>
      </c>
      <c r="M20" s="60">
        <f t="shared" si="3"/>
        <v>1.6008290597319195</v>
      </c>
      <c r="N20" s="28"/>
      <c r="O20" s="45"/>
      <c r="P20" s="59"/>
      <c r="Q20" s="29"/>
      <c r="R20" s="29"/>
      <c r="S20" s="29"/>
      <c r="T20" s="29"/>
      <c r="U20" s="29"/>
      <c r="V20" s="29"/>
      <c r="W20" s="29"/>
      <c r="X20" s="29"/>
      <c r="Y20" s="29"/>
      <c r="Z20" s="29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</row>
    <row r="21" spans="1:121" x14ac:dyDescent="0.2">
      <c r="A21" s="26" t="s">
        <v>12</v>
      </c>
      <c r="B21" s="30">
        <f>+B17*B20</f>
        <v>5465.2753834053028</v>
      </c>
      <c r="C21" s="30">
        <f t="shared" ref="C21:I21" si="4">+C17*C20</f>
        <v>5457.2873380668152</v>
      </c>
      <c r="D21" s="30">
        <f>+D17*D20</f>
        <v>11916.571520644409</v>
      </c>
      <c r="E21" s="30">
        <f t="shared" si="4"/>
        <v>12051.041161661889</v>
      </c>
      <c r="F21" s="30">
        <f t="shared" si="4"/>
        <v>11974.201366794758</v>
      </c>
      <c r="G21" s="30">
        <f t="shared" si="4"/>
        <v>12091.061888155187</v>
      </c>
      <c r="H21" s="30">
        <f t="shared" si="4"/>
        <v>12100.666862513579</v>
      </c>
      <c r="I21" s="30">
        <f t="shared" si="4"/>
        <v>12191.914118918299</v>
      </c>
      <c r="J21" s="30">
        <f>+J17*J20</f>
        <v>12215.926554814278</v>
      </c>
      <c r="K21" s="30">
        <f>+K17*K20</f>
        <v>12212.724896694814</v>
      </c>
      <c r="L21" s="30">
        <f>+L17*L20</f>
        <v>12094.263546274651</v>
      </c>
      <c r="M21" s="30">
        <f>+M17*M20</f>
        <v>11948.588101839046</v>
      </c>
      <c r="N21" s="31">
        <f>SUM(B21:M21)</f>
        <v>131719.52273978302</v>
      </c>
      <c r="O21" s="45"/>
      <c r="P21" s="59"/>
      <c r="Q21" s="29"/>
      <c r="R21" s="29"/>
      <c r="S21" s="29"/>
      <c r="T21" s="29"/>
      <c r="U21" s="29"/>
      <c r="V21" s="29"/>
      <c r="W21" s="29"/>
      <c r="X21" s="29"/>
      <c r="Y21" s="29"/>
      <c r="Z21" s="29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</row>
    <row r="22" spans="1:121" ht="13.5" thickBot="1" x14ac:dyDescent="0.25">
      <c r="A22" s="32" t="s">
        <v>13</v>
      </c>
      <c r="B22" s="21">
        <f>-B21-B15</f>
        <v>6495.3038682346969</v>
      </c>
      <c r="C22" s="21">
        <f t="shared" ref="C22:M22" si="5">-C21-C15</f>
        <v>-1376.4713380668159</v>
      </c>
      <c r="D22" s="21">
        <f>-D21-D15</f>
        <v>-8094.1035206444085</v>
      </c>
      <c r="E22" s="21">
        <f>-E21-E15</f>
        <v>-9515.2221616618899</v>
      </c>
      <c r="F22" s="21">
        <f>-F21-F15</f>
        <v>-9940.0888667947584</v>
      </c>
      <c r="G22" s="21">
        <f>-G21-G15</f>
        <v>-9872.8768881551878</v>
      </c>
      <c r="H22" s="21">
        <f t="shared" si="5"/>
        <v>-4017.0528008635802</v>
      </c>
      <c r="I22" s="21">
        <f t="shared" si="5"/>
        <v>-4390.3547790682978</v>
      </c>
      <c r="J22" s="21">
        <f t="shared" si="5"/>
        <v>-3070.5941643642764</v>
      </c>
      <c r="K22" s="21">
        <f t="shared" si="5"/>
        <v>-2824.8003957948149</v>
      </c>
      <c r="L22" s="21">
        <f t="shared" si="5"/>
        <v>-2463.6680963246527</v>
      </c>
      <c r="M22" s="21">
        <f t="shared" si="5"/>
        <v>-35.04110183904595</v>
      </c>
      <c r="N22" s="21">
        <f>SUM(B22:M22)</f>
        <v>-49104.970245343036</v>
      </c>
      <c r="O22" s="45"/>
      <c r="P22" s="4"/>
      <c r="Q22" s="4"/>
      <c r="R22" s="5"/>
      <c r="S22" s="5"/>
      <c r="T22" s="5"/>
      <c r="U22" s="5"/>
      <c r="V22" s="5"/>
      <c r="W22" s="5"/>
      <c r="X22" s="5"/>
      <c r="Y22" s="5"/>
      <c r="Z22" s="5"/>
      <c r="AA22" s="22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</row>
    <row r="23" spans="1:121" x14ac:dyDescent="0.2"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58"/>
      <c r="O23" s="45"/>
      <c r="P23" s="45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</row>
    <row r="24" spans="1:121" x14ac:dyDescent="0.2">
      <c r="B24" s="61"/>
      <c r="C24" s="34"/>
      <c r="D24" s="62"/>
      <c r="E24" s="34"/>
      <c r="F24" s="34"/>
      <c r="G24" s="34"/>
      <c r="H24" s="34"/>
      <c r="I24" s="34"/>
      <c r="J24" s="34"/>
      <c r="K24" s="34"/>
      <c r="L24" s="34"/>
      <c r="M24" s="35" t="s">
        <v>14</v>
      </c>
      <c r="N24" s="63">
        <f>ROUND(N22/N17,2)</f>
        <v>-0.54</v>
      </c>
      <c r="O24" s="64"/>
      <c r="P24" s="45"/>
      <c r="X24" s="33"/>
      <c r="Y24" s="33"/>
      <c r="Z24" s="33"/>
      <c r="AA24" s="36"/>
      <c r="AB24" s="3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</row>
    <row r="25" spans="1:121" x14ac:dyDescent="0.2">
      <c r="A25" s="33"/>
      <c r="B25" s="34"/>
      <c r="C25" s="34"/>
      <c r="D25" s="62"/>
      <c r="E25" s="34"/>
      <c r="F25" s="34"/>
      <c r="G25" s="34"/>
      <c r="H25" s="34"/>
      <c r="I25" s="34"/>
      <c r="J25" s="34"/>
      <c r="K25" s="34"/>
      <c r="L25" s="34"/>
      <c r="M25" s="35" t="s">
        <v>15</v>
      </c>
      <c r="N25" s="65">
        <f>-N15/N17</f>
        <v>0.9128679833639779</v>
      </c>
      <c r="O25" s="64"/>
      <c r="P25" s="45"/>
      <c r="Q25" s="37"/>
      <c r="X25" s="33"/>
      <c r="Y25" s="33"/>
      <c r="Z25" s="33"/>
      <c r="AA25" s="36"/>
      <c r="AB25" s="36"/>
    </row>
    <row r="26" spans="1:121" ht="15" x14ac:dyDescent="0.25">
      <c r="A26"/>
      <c r="B26" s="66"/>
      <c r="C26" s="66"/>
      <c r="D26" s="66"/>
      <c r="E26" s="66"/>
      <c r="F26" s="66"/>
      <c r="G26" s="66"/>
      <c r="H26" s="66"/>
      <c r="I26" s="62"/>
      <c r="J26" s="62"/>
      <c r="K26" s="34"/>
      <c r="L26" s="34"/>
      <c r="M26" s="35" t="s">
        <v>16</v>
      </c>
      <c r="N26" s="67">
        <f>SUM(N24:N25)</f>
        <v>0.37286798336397786</v>
      </c>
      <c r="O26" s="13"/>
      <c r="P26" s="45"/>
      <c r="Q26" s="19"/>
      <c r="X26" s="33"/>
      <c r="Y26" s="33"/>
      <c r="Z26" s="33"/>
      <c r="AA26" s="38"/>
      <c r="AB26" s="38"/>
    </row>
    <row r="27" spans="1:121" ht="15" x14ac:dyDescent="0.25">
      <c r="A27"/>
      <c r="B27" s="66"/>
      <c r="C27" s="66"/>
      <c r="D27" s="66"/>
      <c r="E27" s="66"/>
      <c r="F27" s="66"/>
      <c r="G27" s="66"/>
      <c r="H27" s="66"/>
      <c r="I27" s="34"/>
      <c r="J27" s="34"/>
      <c r="K27" s="34"/>
      <c r="L27" s="34"/>
      <c r="M27" s="34"/>
      <c r="N27" s="68"/>
      <c r="O27" s="69"/>
      <c r="P27" s="45"/>
      <c r="X27" s="33"/>
      <c r="Y27" s="33"/>
      <c r="Z27" s="33"/>
      <c r="AA27" s="38"/>
      <c r="AB27" s="38"/>
    </row>
    <row r="28" spans="1:121" ht="15" x14ac:dyDescent="0.25">
      <c r="A28"/>
      <c r="B28" s="66"/>
      <c r="C28" s="66"/>
      <c r="D28" s="66"/>
      <c r="E28" s="66"/>
      <c r="F28" s="66"/>
      <c r="G28" s="66"/>
      <c r="H28" s="66"/>
      <c r="I28" s="34"/>
      <c r="J28" s="34"/>
      <c r="K28" s="34"/>
      <c r="L28" s="34"/>
      <c r="M28" s="34" t="s">
        <v>17</v>
      </c>
      <c r="N28" s="63">
        <f>+'[2]Gray''s Harbor CPA Eff. 1.1.2024'!N26</f>
        <v>2.5108290597319196</v>
      </c>
      <c r="O28" s="70"/>
      <c r="P28" s="45"/>
      <c r="X28" s="33"/>
      <c r="Y28" s="33"/>
      <c r="Z28" s="33"/>
      <c r="AA28" s="38"/>
      <c r="AB28" s="38"/>
    </row>
    <row r="29" spans="1:121" ht="15" x14ac:dyDescent="0.25">
      <c r="A29"/>
      <c r="B29" s="66"/>
      <c r="C29" s="66"/>
      <c r="D29" s="66"/>
      <c r="E29" s="66"/>
      <c r="F29" s="66"/>
      <c r="G29" s="66"/>
      <c r="H29" s="66"/>
      <c r="I29" s="34"/>
      <c r="J29" s="34"/>
      <c r="K29" s="34"/>
      <c r="L29" s="34"/>
      <c r="M29" s="34" t="s">
        <v>18</v>
      </c>
      <c r="N29" s="63">
        <f>N26-N28</f>
        <v>-2.137961076367942</v>
      </c>
      <c r="O29" s="70"/>
      <c r="P29" s="71">
        <f>N29/N28</f>
        <v>-0.85149606982651838</v>
      </c>
      <c r="Q29" s="22"/>
      <c r="R29" s="22"/>
      <c r="S29" s="22"/>
      <c r="T29" s="22"/>
      <c r="U29" s="22"/>
      <c r="V29" s="22"/>
      <c r="W29" s="22"/>
      <c r="X29" s="22"/>
      <c r="Z29" s="22"/>
    </row>
    <row r="30" spans="1:121" ht="15" x14ac:dyDescent="0.25">
      <c r="A30"/>
      <c r="B30" s="66"/>
      <c r="C30" s="66"/>
      <c r="D30" s="66"/>
      <c r="E30" s="66"/>
      <c r="F30" s="66"/>
      <c r="G30" s="66"/>
      <c r="H30" s="66"/>
      <c r="I30" s="34"/>
      <c r="J30" s="34"/>
      <c r="K30" s="34"/>
      <c r="L30" s="34"/>
      <c r="M30" s="34" t="s">
        <v>19</v>
      </c>
      <c r="N30" s="72">
        <f>N29*N17</f>
        <v>-193485.47741129875</v>
      </c>
      <c r="O30" s="40"/>
      <c r="P30" s="45"/>
      <c r="AA30" s="22"/>
    </row>
    <row r="31" spans="1:121" ht="15" x14ac:dyDescent="0.25">
      <c r="A31"/>
      <c r="B31" s="66"/>
      <c r="C31" s="66"/>
      <c r="D31" s="34"/>
      <c r="E31" s="35"/>
      <c r="F31" s="63"/>
      <c r="G31" s="66"/>
      <c r="H31" s="66"/>
      <c r="I31" s="73"/>
      <c r="J31" s="73"/>
      <c r="K31" s="73"/>
      <c r="L31" s="73"/>
      <c r="M31" s="73"/>
      <c r="N31" s="56"/>
      <c r="O31" s="45"/>
      <c r="P31" s="74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42"/>
      <c r="AB31" s="19"/>
    </row>
    <row r="32" spans="1:121" ht="15" x14ac:dyDescent="0.25">
      <c r="A32"/>
      <c r="B32"/>
      <c r="C32"/>
      <c r="D32" s="34"/>
      <c r="E32"/>
      <c r="F32"/>
      <c r="G32"/>
      <c r="H32"/>
      <c r="I32" s="41"/>
      <c r="J32" s="41"/>
      <c r="K32" s="41"/>
      <c r="L32"/>
      <c r="M32"/>
      <c r="N32"/>
      <c r="O32"/>
      <c r="P32"/>
      <c r="Z32" s="41"/>
      <c r="AA32" s="15"/>
      <c r="AB32" s="5"/>
    </row>
    <row r="33" spans="4:6" customFormat="1" ht="15" x14ac:dyDescent="0.25">
      <c r="D33" s="34"/>
    </row>
    <row r="34" spans="4:6" customFormat="1" ht="15" x14ac:dyDescent="0.25">
      <c r="D34" s="34"/>
    </row>
    <row r="35" spans="4:6" customFormat="1" ht="15" x14ac:dyDescent="0.25">
      <c r="D35" s="34"/>
    </row>
    <row r="36" spans="4:6" customFormat="1" ht="15" x14ac:dyDescent="0.25">
      <c r="D36" s="34"/>
    </row>
    <row r="37" spans="4:6" customFormat="1" ht="15" x14ac:dyDescent="0.25">
      <c r="D37" s="34"/>
      <c r="E37" s="34"/>
      <c r="F37" s="39"/>
    </row>
    <row r="38" spans="4:6" customFormat="1" ht="15" x14ac:dyDescent="0.25">
      <c r="D38" s="41"/>
    </row>
    <row r="39" spans="4:6" customFormat="1" ht="15" x14ac:dyDescent="0.25">
      <c r="D39" s="41"/>
    </row>
    <row r="40" spans="4:6" customFormat="1" ht="15" x14ac:dyDescent="0.25"/>
    <row r="41" spans="4:6" customFormat="1" ht="15" x14ac:dyDescent="0.25"/>
    <row r="42" spans="4:6" customFormat="1" ht="15" x14ac:dyDescent="0.25"/>
    <row r="43" spans="4:6" customFormat="1" ht="15" x14ac:dyDescent="0.25"/>
    <row r="44" spans="4:6" customFormat="1" ht="15" x14ac:dyDescent="0.25"/>
    <row r="45" spans="4:6" customFormat="1" ht="15" x14ac:dyDescent="0.25"/>
    <row r="46" spans="4:6" customFormat="1" ht="15" x14ac:dyDescent="0.25"/>
    <row r="47" spans="4:6" customFormat="1" ht="15" x14ac:dyDescent="0.25"/>
    <row r="48" spans="4:6" customFormat="1" ht="15" x14ac:dyDescent="0.25"/>
    <row r="49" customFormat="1" ht="15" x14ac:dyDescent="0.25"/>
    <row r="50" customFormat="1" ht="15" x14ac:dyDescent="0.25"/>
    <row r="51" customFormat="1" ht="15" x14ac:dyDescent="0.25"/>
    <row r="52" customFormat="1" ht="15" x14ac:dyDescent="0.25"/>
    <row r="53" customFormat="1" ht="15" x14ac:dyDescent="0.25"/>
    <row r="54" customFormat="1" ht="15" x14ac:dyDescent="0.25"/>
    <row r="55" customFormat="1" ht="15" x14ac:dyDescent="0.25"/>
    <row r="56" customFormat="1" ht="15" x14ac:dyDescent="0.25"/>
    <row r="57" customFormat="1" ht="15" x14ac:dyDescent="0.25"/>
    <row r="58" customFormat="1" ht="15" x14ac:dyDescent="0.25"/>
    <row r="59" customFormat="1" ht="15" x14ac:dyDescent="0.25"/>
    <row r="60" customFormat="1" ht="15" x14ac:dyDescent="0.25"/>
    <row r="61" customFormat="1" ht="15" x14ac:dyDescent="0.25"/>
    <row r="62" customFormat="1" ht="15" x14ac:dyDescent="0.25"/>
    <row r="63" customFormat="1" ht="15" x14ac:dyDescent="0.25"/>
    <row r="64" customFormat="1" ht="15" x14ac:dyDescent="0.25"/>
  </sheetData>
  <pageMargins left="0.5" right="0.5" top="1" bottom="1" header="0.5" footer="0.5"/>
  <pageSetup scale="5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8833468C40BF142B649E3B7586DB60A" ma:contentTypeVersion="15" ma:contentTypeDescription="" ma:contentTypeScope="" ma:versionID="0f63ea70896ec1ee5b49e7e1f1e138d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Pending</CaseStatus>
    <OpenedDate xmlns="dc463f71-b30c-4ab2-9473-d307f9d35888">2024-11-15T08:00:00+00:00</OpenedDate>
    <SignificantOrder xmlns="dc463f71-b30c-4ab2-9473-d307f9d35888">false</SignificantOrder>
    <Date1 xmlns="dc463f71-b30c-4ab2-9473-d307f9d35888">2024-11-15T08:00:00+00:00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HAROLD LEMAY ENTERPRISES, INC.                </CaseCompanyNames>
    <Nickname xmlns="http://schemas.microsoft.com/sharepoint/v3" xsi:nil="true"/>
    <DocketNumber xmlns="dc463f71-b30c-4ab2-9473-d307f9d35888">240924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5E52728-B907-4557-B57E-926FE0E82984}"/>
</file>

<file path=customXml/itemProps2.xml><?xml version="1.0" encoding="utf-8"?>
<ds:datastoreItem xmlns:ds="http://schemas.openxmlformats.org/officeDocument/2006/customXml" ds:itemID="{AD8DE589-5806-4EF2-8A2A-76F4D1A177AD}"/>
</file>

<file path=customXml/itemProps3.xml><?xml version="1.0" encoding="utf-8"?>
<ds:datastoreItem xmlns:ds="http://schemas.openxmlformats.org/officeDocument/2006/customXml" ds:itemID="{288F4973-8A71-4955-97AC-F86DFFAF612C}"/>
</file>

<file path=customXml/itemProps4.xml><?xml version="1.0" encoding="utf-8"?>
<ds:datastoreItem xmlns:ds="http://schemas.openxmlformats.org/officeDocument/2006/customXml" ds:itemID="{8CBCE091-1BE7-4997-BF48-C48919D7B3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Gray's Harbor CPA Eff. 1.1.2025</vt:lpstr>
      <vt:lpstr>'Gray''s Harbor CPA Eff. 1.1.2025'!Print_Area</vt:lpstr>
      <vt:lpstr>'Gray''s Harbor CPA Eff. 1.1.2025'!Print_Titles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Vandenburg</dc:creator>
  <cp:lastModifiedBy>Brian Vandenburg</cp:lastModifiedBy>
  <dcterms:created xsi:type="dcterms:W3CDTF">2024-11-15T01:43:58Z</dcterms:created>
  <dcterms:modified xsi:type="dcterms:W3CDTF">2024-11-15T01:45:12Z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0x0101006E56B4D1795A2E4DB2F0B01679ED314A0098833468C40BF142B649E3B7586DB60A</vt:lpwstr>
  </property>
</Properties>
</file>