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ttps://stateofwa-my.sharepoint.com/personal/avery_booth_utc_wa_gov/Documents/Local Computer Files/Documents/"/>
    </mc:Choice>
  </mc:AlternateContent>
  <xr:revisionPtr revIDLastSave="0" documentId="8_{241DB244-CB62-4AC1-87B1-BD23C0A7303E}" xr6:coauthVersionLast="47" xr6:coauthVersionMax="47" xr10:uidLastSave="{00000000-0000-0000-0000-000000000000}"/>
  <bookViews>
    <workbookView xWindow="20490" yWindow="-8985" windowWidth="21600" windowHeight="12735" firstSheet="1" activeTab="1" xr2:uid="{00000000-000D-0000-FFFF-FFFF00000000}"/>
  </bookViews>
  <sheets>
    <sheet name="Feb-2016" sheetId="8" state="hidden" r:id="rId1"/>
    <sheet name="REDACTED" sheetId="12" r:id="rId2"/>
    <sheet name="Tables w Facility (R)" sheetId="19" r:id="rId3"/>
    <sheet name="By Period By Vintage (R)" sheetId="17" r:id="rId4"/>
    <sheet name="Sec. 8 Table" sheetId="21" r:id="rId5"/>
    <sheet name="Revenue Detail (R)" sheetId="15" r:id="rId6"/>
  </sheets>
  <externalReferences>
    <externalReference r:id="rId7"/>
  </externalReferences>
  <definedNames>
    <definedName name="_xlnm._FilterDatabase" localSheetId="0" hidden="1">'Feb-2016'!$A$6:$K$137</definedName>
    <definedName name="_xlnm._FilterDatabase" localSheetId="5" hidden="1">'Revenue Detail (R)'!$A$9:$R$150</definedName>
    <definedName name="_xlnm.Print_Area" localSheetId="3">'By Period By Vintage (R)'!$B$1:$H$29</definedName>
    <definedName name="_xlnm.Print_Area" localSheetId="2">'Tables w Facility (R)'!$B$1:$H$62</definedName>
    <definedName name="_xlnm.Print_Titles" localSheetId="0">'Feb-2016'!$5:$6</definedName>
    <definedName name="_xlnm.Print_Titles" localSheetId="5">'Revenue Detail (R)'!$1:$9</definedName>
  </definedNames>
  <calcPr calcId="191029"/>
  <pivotCaches>
    <pivotCache cacheId="0" r:id="rId8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" i="17" l="1"/>
  <c r="G31" i="17"/>
  <c r="F32" i="17" l="1"/>
  <c r="G32" i="17"/>
  <c r="E32" i="17"/>
  <c r="D32" i="17"/>
  <c r="C32" i="17"/>
  <c r="B104" i="15" l="1"/>
  <c r="I150" i="15" l="1"/>
  <c r="E118" i="15" l="1"/>
  <c r="B118" i="15"/>
  <c r="E117" i="15"/>
  <c r="B117" i="15"/>
  <c r="E116" i="15"/>
  <c r="B116" i="15"/>
  <c r="E109" i="15"/>
  <c r="B109" i="15"/>
  <c r="E108" i="15"/>
  <c r="B108" i="15"/>
  <c r="E107" i="15"/>
  <c r="B107" i="15"/>
  <c r="E106" i="15"/>
  <c r="B106" i="15"/>
  <c r="E105" i="15"/>
  <c r="B105" i="15"/>
  <c r="E100" i="15"/>
  <c r="B100" i="15"/>
  <c r="E76" i="15"/>
  <c r="B76" i="15"/>
  <c r="E75" i="15"/>
  <c r="B75" i="15"/>
  <c r="E74" i="15"/>
  <c r="B74" i="15"/>
  <c r="E73" i="15"/>
  <c r="B73" i="15"/>
  <c r="E72" i="15"/>
  <c r="B72" i="15"/>
  <c r="E71" i="15"/>
  <c r="B71" i="15"/>
  <c r="B149" i="15"/>
  <c r="B148" i="15"/>
  <c r="B147" i="15"/>
  <c r="B146" i="15"/>
  <c r="B145" i="15"/>
  <c r="B144" i="15"/>
  <c r="B143" i="15"/>
  <c r="B142" i="15"/>
  <c r="B141" i="15"/>
  <c r="B140" i="15"/>
  <c r="B139" i="15"/>
  <c r="B138" i="15"/>
  <c r="B137" i="15"/>
  <c r="B136" i="15"/>
  <c r="B135" i="15"/>
  <c r="B134" i="15"/>
  <c r="B133" i="15"/>
  <c r="B132" i="15"/>
  <c r="B131" i="15"/>
  <c r="B130" i="15"/>
  <c r="B129" i="15"/>
  <c r="B128" i="15"/>
  <c r="B127" i="15"/>
  <c r="B126" i="15"/>
  <c r="B125" i="15"/>
  <c r="B124" i="15"/>
  <c r="B123" i="15"/>
  <c r="B122" i="15"/>
  <c r="B121" i="15"/>
  <c r="B120" i="15"/>
  <c r="B119" i="15"/>
  <c r="B115" i="15"/>
  <c r="B114" i="15"/>
  <c r="B113" i="15"/>
  <c r="B112" i="15"/>
  <c r="B111" i="15"/>
  <c r="B110" i="15"/>
  <c r="B103" i="15"/>
  <c r="B102" i="15"/>
  <c r="B101" i="15"/>
  <c r="B99" i="15"/>
  <c r="B98" i="15"/>
  <c r="B97" i="15"/>
  <c r="B96" i="15"/>
  <c r="B95" i="15"/>
  <c r="B94" i="15"/>
  <c r="B93" i="15"/>
  <c r="B92" i="15"/>
  <c r="B91" i="15"/>
  <c r="B90" i="15"/>
  <c r="B89" i="15"/>
  <c r="B88" i="15"/>
  <c r="B87" i="15"/>
  <c r="B86" i="15"/>
  <c r="B85" i="15"/>
  <c r="B84" i="15"/>
  <c r="B83" i="15"/>
  <c r="B82" i="15"/>
  <c r="B81" i="15"/>
  <c r="B80" i="15"/>
  <c r="B79" i="15"/>
  <c r="B78" i="15"/>
  <c r="B77" i="15"/>
  <c r="B70" i="15"/>
  <c r="B69" i="15"/>
  <c r="B68" i="15"/>
  <c r="B67" i="15"/>
  <c r="B66" i="15"/>
  <c r="B65" i="15"/>
  <c r="B64" i="15"/>
  <c r="B63" i="15"/>
  <c r="B62" i="15"/>
  <c r="B61" i="15"/>
  <c r="B59" i="15"/>
  <c r="B58" i="15"/>
  <c r="B57" i="15"/>
  <c r="B56" i="15"/>
  <c r="B55" i="15"/>
  <c r="B54" i="15"/>
  <c r="B53" i="15"/>
  <c r="B52" i="15"/>
  <c r="B51" i="15"/>
  <c r="B50" i="15"/>
  <c r="B49" i="15"/>
  <c r="B48" i="15"/>
  <c r="B47" i="15"/>
  <c r="B46" i="15"/>
  <c r="B45" i="15"/>
  <c r="B44" i="15"/>
  <c r="B43" i="15"/>
  <c r="B42" i="15"/>
  <c r="B41" i="15"/>
  <c r="B40" i="15"/>
  <c r="B39" i="15"/>
  <c r="B38" i="15"/>
  <c r="B37" i="15"/>
  <c r="B36" i="15"/>
  <c r="B35" i="15"/>
  <c r="B34" i="15"/>
  <c r="B33" i="15"/>
  <c r="B32" i="15"/>
  <c r="B31" i="15"/>
  <c r="B30" i="15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E64" i="15"/>
  <c r="E63" i="15"/>
  <c r="E62" i="15"/>
  <c r="E61" i="15"/>
  <c r="E60" i="15"/>
  <c r="B60" i="15"/>
  <c r="E59" i="15"/>
  <c r="E58" i="15"/>
  <c r="E57" i="15"/>
  <c r="E56" i="15"/>
  <c r="E55" i="15"/>
  <c r="I153" i="15" l="1"/>
  <c r="H27" i="17" s="1"/>
  <c r="H28" i="17" s="1"/>
  <c r="E120" i="15" l="1"/>
  <c r="E114" i="15" l="1"/>
  <c r="E113" i="15"/>
  <c r="E112" i="15"/>
  <c r="E111" i="15"/>
  <c r="E110" i="15"/>
  <c r="E70" i="15"/>
  <c r="E69" i="15"/>
  <c r="E68" i="15"/>
  <c r="E67" i="15"/>
  <c r="E66" i="15"/>
  <c r="E65" i="15"/>
  <c r="E19" i="15"/>
  <c r="E18" i="15"/>
  <c r="E17" i="15"/>
  <c r="E16" i="15"/>
  <c r="E15" i="15"/>
  <c r="E14" i="15"/>
  <c r="E13" i="15"/>
  <c r="E149" i="15" l="1"/>
  <c r="E148" i="15"/>
  <c r="E147" i="15"/>
  <c r="E146" i="15"/>
  <c r="E145" i="15"/>
  <c r="E144" i="15"/>
  <c r="E143" i="15"/>
  <c r="E142" i="15"/>
  <c r="E141" i="15"/>
  <c r="E140" i="15"/>
  <c r="E139" i="15"/>
  <c r="E138" i="15"/>
  <c r="E137" i="15"/>
  <c r="E136" i="15"/>
  <c r="E135" i="15"/>
  <c r="E134" i="15"/>
  <c r="E133" i="15"/>
  <c r="E132" i="15"/>
  <c r="E131" i="15"/>
  <c r="E130" i="15"/>
  <c r="E129" i="15"/>
  <c r="E128" i="15"/>
  <c r="E127" i="15"/>
  <c r="E126" i="15"/>
  <c r="E125" i="15"/>
  <c r="E124" i="15"/>
  <c r="E123" i="15"/>
  <c r="E122" i="15"/>
  <c r="E121" i="15"/>
  <c r="E119" i="15"/>
  <c r="E115" i="15"/>
  <c r="E102" i="15"/>
  <c r="E101" i="15"/>
  <c r="E99" i="15"/>
  <c r="E98" i="15"/>
  <c r="E97" i="15"/>
  <c r="E96" i="15"/>
  <c r="E95" i="15"/>
  <c r="E94" i="15"/>
  <c r="E93" i="15"/>
  <c r="E92" i="15"/>
  <c r="E91" i="15"/>
  <c r="E90" i="15"/>
  <c r="E89" i="15"/>
  <c r="E88" i="15"/>
  <c r="E87" i="15"/>
  <c r="E86" i="15"/>
  <c r="E85" i="15"/>
  <c r="E84" i="15"/>
  <c r="E83" i="15"/>
  <c r="E82" i="15"/>
  <c r="E81" i="15"/>
  <c r="E80" i="15"/>
  <c r="E79" i="15"/>
  <c r="E78" i="15"/>
  <c r="E77" i="15"/>
  <c r="E54" i="15"/>
  <c r="E53" i="15"/>
  <c r="E52" i="15"/>
  <c r="E51" i="15"/>
  <c r="E50" i="15"/>
  <c r="E49" i="15"/>
  <c r="E48" i="15"/>
  <c r="E47" i="15"/>
  <c r="E46" i="15"/>
  <c r="E45" i="15"/>
  <c r="E44" i="15"/>
  <c r="E43" i="15"/>
  <c r="E42" i="15"/>
  <c r="E41" i="15"/>
  <c r="E40" i="15"/>
  <c r="E39" i="15"/>
  <c r="E38" i="15"/>
  <c r="E37" i="15"/>
  <c r="E36" i="15"/>
  <c r="E35" i="15"/>
  <c r="E34" i="15"/>
  <c r="I152" i="15" l="1"/>
  <c r="F31" i="17" s="1"/>
  <c r="H32" i="17"/>
  <c r="I137" i="8"/>
  <c r="H137" i="8"/>
  <c r="G137" i="8"/>
  <c r="E137" i="8"/>
  <c r="J135" i="8"/>
  <c r="J134" i="8"/>
  <c r="J133" i="8"/>
  <c r="J132" i="8"/>
  <c r="J131" i="8"/>
  <c r="J130" i="8"/>
  <c r="J129" i="8"/>
  <c r="J128" i="8"/>
  <c r="J127" i="8"/>
  <c r="J126" i="8"/>
  <c r="J125" i="8"/>
  <c r="J124" i="8"/>
  <c r="J123" i="8"/>
  <c r="J122" i="8"/>
  <c r="J121" i="8"/>
  <c r="J120" i="8"/>
  <c r="J119" i="8"/>
  <c r="J118" i="8"/>
  <c r="J117" i="8"/>
  <c r="J116" i="8"/>
  <c r="J115" i="8"/>
  <c r="J114" i="8"/>
  <c r="J113" i="8"/>
  <c r="J112" i="8"/>
  <c r="J111" i="8"/>
  <c r="J110" i="8"/>
  <c r="J109" i="8"/>
  <c r="J108" i="8"/>
  <c r="J107" i="8"/>
  <c r="J106" i="8"/>
  <c r="J105" i="8"/>
  <c r="J104" i="8"/>
  <c r="J103" i="8"/>
  <c r="J102" i="8"/>
  <c r="J101" i="8"/>
  <c r="J100" i="8"/>
  <c r="J99" i="8"/>
  <c r="J98" i="8"/>
  <c r="J97" i="8"/>
  <c r="J96" i="8"/>
  <c r="J95" i="8"/>
  <c r="J94" i="8"/>
  <c r="J93" i="8"/>
  <c r="J92" i="8"/>
  <c r="J91" i="8"/>
  <c r="J90" i="8"/>
  <c r="J89" i="8"/>
  <c r="J88" i="8"/>
  <c r="J87" i="8"/>
  <c r="J86" i="8"/>
  <c r="J85" i="8"/>
  <c r="J84" i="8"/>
  <c r="J83" i="8"/>
  <c r="J82" i="8"/>
  <c r="J81" i="8"/>
  <c r="J80" i="8"/>
  <c r="J79" i="8"/>
  <c r="J78" i="8"/>
  <c r="J77" i="8"/>
  <c r="J76" i="8"/>
  <c r="J75" i="8"/>
  <c r="J74" i="8"/>
  <c r="J73" i="8"/>
  <c r="J72" i="8"/>
  <c r="J71" i="8"/>
  <c r="J70" i="8"/>
  <c r="J69" i="8"/>
  <c r="J68" i="8"/>
  <c r="J67" i="8"/>
  <c r="J66" i="8"/>
  <c r="J65" i="8"/>
  <c r="J64" i="8"/>
  <c r="J63" i="8"/>
  <c r="J62" i="8"/>
  <c r="J61" i="8"/>
  <c r="J60" i="8"/>
  <c r="J59" i="8"/>
  <c r="J58" i="8"/>
  <c r="J57" i="8"/>
  <c r="J56" i="8"/>
  <c r="J55" i="8"/>
  <c r="J54" i="8"/>
  <c r="J53" i="8"/>
  <c r="J52" i="8"/>
  <c r="J51" i="8"/>
  <c r="J50" i="8"/>
  <c r="J49" i="8"/>
  <c r="J48" i="8"/>
  <c r="J47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F10" i="8"/>
  <c r="F137" i="8" s="1"/>
  <c r="J9" i="8"/>
  <c r="J8" i="8"/>
  <c r="J7" i="8"/>
  <c r="I154" i="15" l="1"/>
  <c r="E31" i="17" s="1"/>
  <c r="J10" i="8"/>
  <c r="J137" i="8" s="1"/>
  <c r="J140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jdyer</author>
  </authors>
  <commentList>
    <comment ref="C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jdyer:</t>
        </r>
        <r>
          <rPr>
            <sz val="9"/>
            <color indexed="81"/>
            <rFont val="Tahoma"/>
            <family val="2"/>
          </rPr>
          <t xml:space="preserve">
Incoming Payments, only.</t>
        </r>
      </text>
    </comment>
    <comment ref="D6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jdyer:</t>
        </r>
        <r>
          <rPr>
            <sz val="8"/>
            <color indexed="81"/>
            <rFont val="Tahoma"/>
            <family val="2"/>
          </rPr>
          <t xml:space="preserve">
Year-Month+facility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Fischer, Tricia - Marketing</author>
  </authors>
  <commentList>
    <comment ref="D9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Fischer, Tricia - Marketing:</t>
        </r>
        <r>
          <rPr>
            <sz val="9"/>
            <color indexed="81"/>
            <rFont val="Tahoma"/>
            <family val="2"/>
          </rPr>
          <t xml:space="preserve">
Currently this is the month it hit the G/L and not necessarily the deal execution month.</t>
        </r>
      </text>
    </comment>
  </commentList>
</comments>
</file>

<file path=xl/sharedStrings.xml><?xml version="1.0" encoding="utf-8"?>
<sst xmlns="http://schemas.openxmlformats.org/spreadsheetml/2006/main" count="674" uniqueCount="227">
  <si>
    <t>PUGET SOUND ENERGY</t>
  </si>
  <si>
    <t>REC</t>
  </si>
  <si>
    <t>Broker</t>
  </si>
  <si>
    <t>Transfers</t>
  </si>
  <si>
    <t>Other</t>
  </si>
  <si>
    <t>Vendor/Counterparty</t>
  </si>
  <si>
    <t>Mo/Yr</t>
  </si>
  <si>
    <t>Vintage</t>
  </si>
  <si>
    <t>Qty</t>
  </si>
  <si>
    <t>Sales</t>
  </si>
  <si>
    <t>Fees</t>
  </si>
  <si>
    <t>Expenses</t>
  </si>
  <si>
    <t>Total</t>
  </si>
  <si>
    <t>Comments</t>
  </si>
  <si>
    <t>WECC</t>
  </si>
  <si>
    <t>TOTALS</t>
  </si>
  <si>
    <t>Balance per SAP</t>
  </si>
  <si>
    <t>Adj Needed</t>
  </si>
  <si>
    <t>A/C 25400221</t>
  </si>
  <si>
    <t>Transfer to 25400291 per UE 111048</t>
  </si>
  <si>
    <t xml:space="preserve">Deferred REC Revenue Proceeds </t>
  </si>
  <si>
    <t>Balance Forward</t>
  </si>
  <si>
    <t>Preparer</t>
  </si>
  <si>
    <t>Reviewer</t>
  </si>
  <si>
    <t>Date</t>
  </si>
  <si>
    <t>GL Period</t>
  </si>
  <si>
    <t>Payment Date</t>
  </si>
  <si>
    <t>Boeing - 420000141267</t>
  </si>
  <si>
    <t>To be updated upon receipt of funds.</t>
  </si>
  <si>
    <t>WREGIS #</t>
  </si>
  <si>
    <t>W183</t>
  </si>
  <si>
    <t>W184</t>
  </si>
  <si>
    <t>W237</t>
  </si>
  <si>
    <t>W1382</t>
  </si>
  <si>
    <t>W2669</t>
  </si>
  <si>
    <t>Attachment 4</t>
  </si>
  <si>
    <t>Wild Horse</t>
  </si>
  <si>
    <t>Hopkins Ridge</t>
  </si>
  <si>
    <t>Hopkins Ridge Phase II</t>
  </si>
  <si>
    <t>Klondike III</t>
  </si>
  <si>
    <t>Lower Snake River-Dodge Junction</t>
  </si>
  <si>
    <t>Facility</t>
  </si>
  <si>
    <t>Transaction</t>
  </si>
  <si>
    <t>Revenues</t>
  </si>
  <si>
    <t>GRAND TOTAL</t>
  </si>
  <si>
    <t>2018 - 12K3</t>
  </si>
  <si>
    <t>2018 - 12HR</t>
  </si>
  <si>
    <t>2018 - 11K3</t>
  </si>
  <si>
    <t>2018 - 11HR</t>
  </si>
  <si>
    <t>2018 - 10K3</t>
  </si>
  <si>
    <t>2018 - 09K3</t>
  </si>
  <si>
    <t>2018 - 08K3</t>
  </si>
  <si>
    <t>2018 - 07K3</t>
  </si>
  <si>
    <t>2018 - 08HR</t>
  </si>
  <si>
    <t>2018 - 07HR</t>
  </si>
  <si>
    <t>2018 - 10HR</t>
  </si>
  <si>
    <t>2018 - 09HR</t>
  </si>
  <si>
    <t>2018 - 01HR2</t>
  </si>
  <si>
    <t>2018 - 01HR</t>
  </si>
  <si>
    <t>2018 - 11HR2</t>
  </si>
  <si>
    <t>2018 - 12HR2</t>
  </si>
  <si>
    <t>2018 - 07HR2</t>
  </si>
  <si>
    <t>2018 - 08HR2</t>
  </si>
  <si>
    <t>2018 - 10HR2</t>
  </si>
  <si>
    <t>2018 - 09HR2</t>
  </si>
  <si>
    <t>2018-11WH</t>
  </si>
  <si>
    <t>2018-10WH</t>
  </si>
  <si>
    <t>2018-08WH</t>
  </si>
  <si>
    <t>2018-12WH</t>
  </si>
  <si>
    <t>2018-12HR</t>
  </si>
  <si>
    <t>2018-09WH</t>
  </si>
  <si>
    <t>2019-01WH</t>
  </si>
  <si>
    <t>2019-02WH</t>
  </si>
  <si>
    <t>2019-03WH</t>
  </si>
  <si>
    <t>2019-04WH</t>
  </si>
  <si>
    <t>2019-05WH</t>
  </si>
  <si>
    <t>2019 Vintage</t>
  </si>
  <si>
    <t>2019 - 01K3</t>
  </si>
  <si>
    <t>2019 - 02K3</t>
  </si>
  <si>
    <t>2019 - 03K3</t>
  </si>
  <si>
    <t>2019 - 04K3</t>
  </si>
  <si>
    <t>2019 - 05K3</t>
  </si>
  <si>
    <t>SHADED INFORMATION IS DESIGNATED CONFIDENTIAL PER WAC 480-07-160</t>
  </si>
  <si>
    <t>Vintages 2012 through 2020</t>
  </si>
  <si>
    <t>PUGET SOUND ENERGY - 2021 RPS Report</t>
  </si>
  <si>
    <t>2020 Vintage</t>
  </si>
  <si>
    <t>2019 - 07HR</t>
  </si>
  <si>
    <t>2019 - 07WH</t>
  </si>
  <si>
    <t>2019 - 07K3</t>
  </si>
  <si>
    <t>2019 - 08K3</t>
  </si>
  <si>
    <t>2019 - 09K3</t>
  </si>
  <si>
    <t>2019 - 10K3</t>
  </si>
  <si>
    <t>2019 - 11K3</t>
  </si>
  <si>
    <t>2019 - 12K3</t>
  </si>
  <si>
    <t>2019 - 09WH</t>
  </si>
  <si>
    <t>2019 - 11WH</t>
  </si>
  <si>
    <t>2019 - 10WH</t>
  </si>
  <si>
    <t>2020 - 02WH</t>
  </si>
  <si>
    <t>2020 - 03WH</t>
  </si>
  <si>
    <t>2020 - 01WH</t>
  </si>
  <si>
    <t>2020 - 07K3</t>
  </si>
  <si>
    <t>2020 - 08K3</t>
  </si>
  <si>
    <t>2020 - 09K3</t>
  </si>
  <si>
    <t>2020 - 10K3</t>
  </si>
  <si>
    <t>2020 - 07DJ</t>
  </si>
  <si>
    <t>2021 - 07HR2</t>
  </si>
  <si>
    <t>2021 - 08HR2</t>
  </si>
  <si>
    <t>2021 - 09HR2</t>
  </si>
  <si>
    <t>2021 - 10HR2</t>
  </si>
  <si>
    <t>2021 - 11HR2</t>
  </si>
  <si>
    <t>2021 Vintage</t>
  </si>
  <si>
    <t>2019 - 08WH</t>
  </si>
  <si>
    <t>2019 - 12WH</t>
  </si>
  <si>
    <t>2021 - 07DJ</t>
  </si>
  <si>
    <t>Accounting Year</t>
  </si>
  <si>
    <t>Pending</t>
  </si>
  <si>
    <t xml:space="preserve">Payment </t>
  </si>
  <si>
    <t>Tracker #</t>
  </si>
  <si>
    <t>Vintage Year</t>
  </si>
  <si>
    <t>REC0143 (2022)</t>
  </si>
  <si>
    <t>REC0133 + REC0135-07-K3 (2021)</t>
  </si>
  <si>
    <t>REC0135-08-K3 (2021)</t>
  </si>
  <si>
    <t>REC0135-09-K3 (2021)</t>
  </si>
  <si>
    <t>REC0137-09-K3 (2021)</t>
  </si>
  <si>
    <t>REC0137-10-K3 (2021)</t>
  </si>
  <si>
    <t>REC0123 (2020)</t>
  </si>
  <si>
    <t>REC0113 (2020)</t>
  </si>
  <si>
    <t>REC0139a (2021)</t>
  </si>
  <si>
    <t>REC0139b (2021)</t>
  </si>
  <si>
    <t>REC0139c (2021)</t>
  </si>
  <si>
    <t>REC0117 (2020)</t>
  </si>
  <si>
    <t>Row Labels</t>
  </si>
  <si>
    <t>Column Labels</t>
  </si>
  <si>
    <t>Year</t>
  </si>
  <si>
    <t>Sum of Qty</t>
  </si>
  <si>
    <t>These Tables allow the ability to tie the quantities to Attachment 3</t>
  </si>
  <si>
    <t>Pages 3 and 4 of 4</t>
  </si>
  <si>
    <t>Pages 2 of 4</t>
  </si>
  <si>
    <t>Pages 1 of 4</t>
  </si>
  <si>
    <t>2012-07HR</t>
  </si>
  <si>
    <t>2012-08HR</t>
  </si>
  <si>
    <t>2012-09HR</t>
  </si>
  <si>
    <t>2012-10HR</t>
  </si>
  <si>
    <t>2012-11HR</t>
  </si>
  <si>
    <t>2012-12HR</t>
  </si>
  <si>
    <t>REC0129 (2021)</t>
  </si>
  <si>
    <t>2012-01K3</t>
  </si>
  <si>
    <t>2012-02K3</t>
  </si>
  <si>
    <t>2012-03K3</t>
  </si>
  <si>
    <t>2012-04K3</t>
  </si>
  <si>
    <t>2012-05K3</t>
  </si>
  <si>
    <t>2012-06K3</t>
  </si>
  <si>
    <t>2012-03WH</t>
  </si>
  <si>
    <t>2012-04WH</t>
  </si>
  <si>
    <t>2012-05WH</t>
  </si>
  <si>
    <t>2012-12WH</t>
  </si>
  <si>
    <t>Subtotal</t>
  </si>
  <si>
    <t>Total REC Revenues in Reporting Period</t>
  </si>
  <si>
    <t>Total RECs Sold in Reporting Period</t>
  </si>
  <si>
    <t>(Note 1)</t>
  </si>
  <si>
    <t>Per Attach 3</t>
  </si>
  <si>
    <t>Vintages Reported on Attachment 3</t>
  </si>
  <si>
    <t>Vintages Not Reported on Attachment 3</t>
  </si>
  <si>
    <t>Agree to Attach 3</t>
  </si>
  <si>
    <t>AMME0094 (2019)</t>
  </si>
  <si>
    <t>Agree totals to Revenue Detail</t>
  </si>
  <si>
    <t>Sum of Revenues by Accounting Year</t>
  </si>
  <si>
    <t>Sum of Qty by Accounting Year</t>
  </si>
  <si>
    <t>2008-06HR</t>
  </si>
  <si>
    <t>REC0130 (2021)</t>
  </si>
  <si>
    <t>2008-11HR</t>
  </si>
  <si>
    <t>2008-12HR</t>
  </si>
  <si>
    <t>2013-01HR</t>
  </si>
  <si>
    <t>2013-02HR</t>
  </si>
  <si>
    <t>2013-02-HR</t>
  </si>
  <si>
    <t>REC0131 (2021)</t>
  </si>
  <si>
    <t>2013-03-HR</t>
  </si>
  <si>
    <t>2013-01-HR</t>
  </si>
  <si>
    <t>REC0138 (2021)</t>
  </si>
  <si>
    <t>2013-04-HR</t>
  </si>
  <si>
    <t>2013-05-HR</t>
  </si>
  <si>
    <t>2013-06-HR</t>
  </si>
  <si>
    <t>2008-03K3</t>
  </si>
  <si>
    <t>W231</t>
  </si>
  <si>
    <t>2008-04K3</t>
  </si>
  <si>
    <t>2008-05K3</t>
  </si>
  <si>
    <t>2008-06K3</t>
  </si>
  <si>
    <t>2008-07K3</t>
  </si>
  <si>
    <t>2008-08K3</t>
  </si>
  <si>
    <t>2008-09K3</t>
  </si>
  <si>
    <t>2008-10K3</t>
  </si>
  <si>
    <t>2008-11K3</t>
  </si>
  <si>
    <t>2008-12K3</t>
  </si>
  <si>
    <t>2013-01K3</t>
  </si>
  <si>
    <t>2013-02K3</t>
  </si>
  <si>
    <t>2013-03-K3</t>
  </si>
  <si>
    <t>2013-04-K3</t>
  </si>
  <si>
    <t>2013-05-K3</t>
  </si>
  <si>
    <t>2013-06-K3</t>
  </si>
  <si>
    <t>2013-06-DJ</t>
  </si>
  <si>
    <t>Lower Snake River-Phalen Gulch</t>
  </si>
  <si>
    <t>2013-06PG</t>
  </si>
  <si>
    <t>W2670</t>
  </si>
  <si>
    <t>2008-06WH</t>
  </si>
  <si>
    <t>2008-10WH</t>
  </si>
  <si>
    <t>2008-11WH</t>
  </si>
  <si>
    <t>2008-12WH</t>
  </si>
  <si>
    <t>2013-01WH</t>
  </si>
  <si>
    <t>2013-05-WH</t>
  </si>
  <si>
    <t>2013-06-WH</t>
  </si>
  <si>
    <t>REC Sales in Reporting Period</t>
  </si>
  <si>
    <t>Lower Snake River-Phalen Gulch 2013 Vintage</t>
  </si>
  <si>
    <t>Lower Snake River-Dodge Junction 2013 Vintage</t>
  </si>
  <si>
    <t>(Note 1) Total Agrees to Attachment 3</t>
  </si>
  <si>
    <t>Grand Total</t>
  </si>
  <si>
    <t>Puget Sound Energy - 2023 RPS Report</t>
  </si>
  <si>
    <t>2022 - 07DJ</t>
  </si>
  <si>
    <t>2023 - 07DJ</t>
  </si>
  <si>
    <t>REC0139d (2021)</t>
  </si>
  <si>
    <t>2022 Vintage</t>
  </si>
  <si>
    <t>2023 Vintage</t>
  </si>
  <si>
    <t>Hopkins Ridge 2008, 2012, 2013 and 2018 Vintages</t>
  </si>
  <si>
    <t>Klondike III 2008, 2012, 2013 and 2018 Vintages</t>
  </si>
  <si>
    <t>Wild Horse 2008, 2012, 2013 and 2018 Vintages</t>
  </si>
  <si>
    <t>Hopkins Ridge Phase II 2018 Vintage</t>
  </si>
  <si>
    <t xml:space="preserve">Add 2008, 2012, 2013 and 2018 Vintages not included in Attachment 3 </t>
  </si>
  <si>
    <t>REDACTED 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</si>
</sst>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"/>
    <numFmt numFmtId="165" formatCode="mm/dd/yy;@"/>
    <numFmt numFmtId="166" formatCode="_(* #,##0_);_(* \(#,##0\);_(* &quot;-&quot;??_);_(@_)"/>
    <numFmt numFmtId="167" formatCode="m/d/yyyy;@"/>
    <numFmt numFmtId="168" formatCode="_(&quot;$&quot;* #,##0_);_(&quot;$&quot;* \(#,##0\);_(&quot;$&quot;* &quot;-&quot;??_);_(@_)"/>
  </numFmts>
  <fonts count="4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.5"/>
      <name val="Arial"/>
      <family val="2"/>
    </font>
    <font>
      <u/>
      <sz val="8.5"/>
      <name val="Arial"/>
      <family val="2"/>
    </font>
    <font>
      <b/>
      <sz val="8.5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20"/>
      <name val="Arial"/>
      <family val="2"/>
    </font>
    <font>
      <b/>
      <sz val="16"/>
      <color rgb="FF000000"/>
      <name val="Arial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i/>
      <sz val="1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1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rgb="FFFFFF00"/>
      </left>
      <right style="medium">
        <color rgb="FFFFFF00"/>
      </right>
      <top/>
      <bottom/>
      <diagonal/>
    </border>
    <border>
      <left style="medium">
        <color rgb="FFFFFF00"/>
      </left>
      <right style="medium">
        <color rgb="FFFFFF00"/>
      </right>
      <top/>
      <bottom style="thin">
        <color indexed="64"/>
      </bottom>
      <diagonal/>
    </border>
    <border>
      <left style="medium">
        <color rgb="FFFFFF00"/>
      </left>
      <right/>
      <top style="medium">
        <color rgb="FFFFFF00"/>
      </top>
      <bottom/>
      <diagonal/>
    </border>
    <border>
      <left/>
      <right/>
      <top style="medium">
        <color rgb="FFFFFF00"/>
      </top>
      <bottom/>
      <diagonal/>
    </border>
    <border>
      <left/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/>
      <top/>
      <bottom/>
      <diagonal/>
    </border>
    <border>
      <left/>
      <right style="medium">
        <color rgb="FFFFFF00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64"/>
      </bottom>
      <diagonal/>
    </border>
    <border>
      <left style="thin">
        <color theme="3" tint="0.59996337778862885"/>
      </left>
      <right/>
      <top style="thin">
        <color theme="3" tint="0.59996337778862885"/>
      </top>
      <bottom/>
      <diagonal/>
    </border>
    <border>
      <left/>
      <right/>
      <top style="thin">
        <color theme="3" tint="0.59996337778862885"/>
      </top>
      <bottom/>
      <diagonal/>
    </border>
    <border>
      <left/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6337778862885"/>
      </left>
      <right/>
      <top/>
      <bottom/>
      <diagonal/>
    </border>
    <border>
      <left/>
      <right style="thin">
        <color theme="3" tint="0.59996337778862885"/>
      </right>
      <top/>
      <bottom/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/>
      <right/>
      <top/>
      <bottom style="thin">
        <color theme="3" tint="0.59996337778862885"/>
      </bottom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 style="medium">
        <color rgb="FFFFFF00"/>
      </left>
      <right style="medium">
        <color rgb="FFFFFF00"/>
      </right>
      <top/>
      <bottom style="medium">
        <color rgb="FFFFFF00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rgb="FFFFFF00"/>
      </left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 style="medium">
        <color rgb="FFFFFF00"/>
      </right>
      <top style="thin">
        <color indexed="64"/>
      </top>
      <bottom style="medium">
        <color rgb="FFFFFF00"/>
      </bottom>
      <diagonal/>
    </border>
    <border>
      <left/>
      <right style="thin">
        <color theme="3" tint="0.59996337778862885"/>
      </right>
      <top style="thin">
        <color indexed="64"/>
      </top>
      <bottom style="double">
        <color indexed="64"/>
      </bottom>
      <diagonal/>
    </border>
    <border>
      <left style="medium">
        <color rgb="FFFFFF00"/>
      </left>
      <right/>
      <top style="medium">
        <color rgb="FFFFFF00"/>
      </top>
      <bottom style="medium">
        <color rgb="FFFFFF00"/>
      </bottom>
      <diagonal/>
    </border>
    <border>
      <left/>
      <right/>
      <top style="medium">
        <color rgb="FFFFFF00"/>
      </top>
      <bottom style="medium">
        <color rgb="FFFFFF00"/>
      </bottom>
      <diagonal/>
    </border>
    <border>
      <left/>
      <right style="medium">
        <color rgb="FFFFFF00"/>
      </right>
      <top style="medium">
        <color rgb="FFFFFF00"/>
      </top>
      <bottom style="medium">
        <color rgb="FFFFFF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/>
      <top/>
      <bottom style="medium">
        <color rgb="FFFFFF00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FFFF00"/>
      </left>
      <right style="medium">
        <color rgb="FFFFFF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3" tint="0.59996337778862885"/>
      </left>
      <right/>
      <top style="thin">
        <color theme="4" tint="0.39997558519241921"/>
      </top>
      <bottom style="thin">
        <color theme="3" tint="0.59996337778862885"/>
      </bottom>
      <diagonal/>
    </border>
    <border>
      <left/>
      <right/>
      <top style="thin">
        <color theme="4" tint="0.39997558519241921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4" tint="0.39997558519241921"/>
      </top>
      <bottom style="thin">
        <color theme="3" tint="0.59996337778862885"/>
      </bottom>
      <diagonal/>
    </border>
  </borders>
  <cellStyleXfs count="96">
    <xf numFmtId="0" fontId="0" fillId="0" borderId="0"/>
    <xf numFmtId="43" fontId="5" fillId="0" borderId="0" applyFont="0" applyFill="0" applyBorder="0" applyAlignment="0" applyProtection="0"/>
    <xf numFmtId="0" fontId="4" fillId="0" borderId="0"/>
    <xf numFmtId="0" fontId="4" fillId="0" borderId="0" applyNumberFormat="0" applyFont="0" applyFill="0" applyBorder="0" applyAlignment="0" applyProtection="0">
      <alignment vertical="top"/>
      <protection locked="0"/>
    </xf>
    <xf numFmtId="0" fontId="16" fillId="0" borderId="0"/>
    <xf numFmtId="43" fontId="5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>
      <alignment vertical="top"/>
      <protection locked="0"/>
    </xf>
    <xf numFmtId="0" fontId="5" fillId="0" borderId="0"/>
    <xf numFmtId="0" fontId="2" fillId="0" borderId="0"/>
    <xf numFmtId="43" fontId="2" fillId="0" borderId="0" applyFont="0" applyFill="0" applyBorder="0" applyAlignment="0" applyProtection="0"/>
    <xf numFmtId="0" fontId="36" fillId="0" borderId="0"/>
    <xf numFmtId="43" fontId="36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35" fillId="13" borderId="0" applyNumberFormat="0" applyBorder="0" applyAlignment="0" applyProtection="0"/>
    <xf numFmtId="0" fontId="35" fillId="17" borderId="0" applyNumberFormat="0" applyBorder="0" applyAlignment="0" applyProtection="0"/>
    <xf numFmtId="0" fontId="35" fillId="21" borderId="0" applyNumberFormat="0" applyBorder="0" applyAlignment="0" applyProtection="0"/>
    <xf numFmtId="0" fontId="35" fillId="25" borderId="0" applyNumberFormat="0" applyBorder="0" applyAlignment="0" applyProtection="0"/>
    <xf numFmtId="0" fontId="35" fillId="29" borderId="0" applyNumberFormat="0" applyBorder="0" applyAlignment="0" applyProtection="0"/>
    <xf numFmtId="0" fontId="35" fillId="33" borderId="0" applyNumberFormat="0" applyBorder="0" applyAlignment="0" applyProtection="0"/>
    <xf numFmtId="0" fontId="35" fillId="10" borderId="0" applyNumberFormat="0" applyBorder="0" applyAlignment="0" applyProtection="0"/>
    <xf numFmtId="0" fontId="35" fillId="14" borderId="0" applyNumberFormat="0" applyBorder="0" applyAlignment="0" applyProtection="0"/>
    <xf numFmtId="0" fontId="35" fillId="18" borderId="0" applyNumberFormat="0" applyBorder="0" applyAlignment="0" applyProtection="0"/>
    <xf numFmtId="0" fontId="35" fillId="22" borderId="0" applyNumberFormat="0" applyBorder="0" applyAlignment="0" applyProtection="0"/>
    <xf numFmtId="0" fontId="35" fillId="26" borderId="0" applyNumberFormat="0" applyBorder="0" applyAlignment="0" applyProtection="0"/>
    <xf numFmtId="0" fontId="35" fillId="30" borderId="0" applyNumberFormat="0" applyBorder="0" applyAlignment="0" applyProtection="0"/>
    <xf numFmtId="0" fontId="25" fillId="4" borderId="0" applyNumberFormat="0" applyBorder="0" applyAlignment="0" applyProtection="0"/>
    <xf numFmtId="0" fontId="29" fillId="7" borderId="13" applyNumberFormat="0" applyAlignment="0" applyProtection="0"/>
    <xf numFmtId="0" fontId="31" fillId="8" borderId="16" applyNumberFormat="0" applyAlignment="0" applyProtection="0"/>
    <xf numFmtId="43" fontId="2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24" fillId="3" borderId="0" applyNumberFormat="0" applyBorder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3" fillId="0" borderId="12" applyNumberFormat="0" applyFill="0" applyAlignment="0" applyProtection="0"/>
    <xf numFmtId="0" fontId="23" fillId="0" borderId="0" applyNumberFormat="0" applyFill="0" applyBorder="0" applyAlignment="0" applyProtection="0"/>
    <xf numFmtId="0" fontId="27" fillId="6" borderId="13" applyNumberFormat="0" applyAlignment="0" applyProtection="0"/>
    <xf numFmtId="0" fontId="30" fillId="0" borderId="15" applyNumberFormat="0" applyFill="0" applyAlignment="0" applyProtection="0"/>
    <xf numFmtId="0" fontId="26" fillId="5" borderId="0" applyNumberFormat="0" applyBorder="0" applyAlignment="0" applyProtection="0"/>
    <xf numFmtId="0" fontId="2" fillId="0" borderId="0"/>
    <xf numFmtId="0" fontId="2" fillId="9" borderId="17" applyNumberFormat="0" applyFont="0" applyAlignment="0" applyProtection="0"/>
    <xf numFmtId="0" fontId="28" fillId="7" borderId="14" applyNumberFormat="0" applyAlignment="0" applyProtection="0"/>
    <xf numFmtId="0" fontId="34" fillId="0" borderId="18" applyNumberFormat="0" applyFill="0" applyAlignment="0" applyProtection="0"/>
    <xf numFmtId="0" fontId="32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9" borderId="17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 applyNumberFormat="0" applyFont="0" applyFill="0" applyBorder="0" applyAlignment="0" applyProtection="0">
      <alignment vertical="top"/>
      <protection locked="0"/>
    </xf>
    <xf numFmtId="0" fontId="2" fillId="0" borderId="0" applyNumberFormat="0" applyFont="0" applyFill="0" applyBorder="0" applyAlignment="0" applyProtection="0">
      <alignment vertical="top"/>
      <protection locked="0"/>
    </xf>
    <xf numFmtId="0" fontId="2" fillId="0" borderId="0" applyNumberFormat="0" applyFont="0" applyFill="0" applyBorder="0" applyAlignment="0" applyProtection="0">
      <alignment vertical="top"/>
      <protection locked="0"/>
    </xf>
    <xf numFmtId="0" fontId="2" fillId="0" borderId="0" applyNumberFormat="0" applyFont="0" applyFill="0" applyBorder="0" applyAlignment="0" applyProtection="0">
      <alignment vertical="top"/>
      <protection locked="0"/>
    </xf>
    <xf numFmtId="0" fontId="2" fillId="0" borderId="0" applyNumberFormat="0" applyFont="0" applyFill="0" applyBorder="0" applyAlignment="0" applyProtection="0">
      <alignment vertical="top"/>
      <protection locked="0"/>
    </xf>
    <xf numFmtId="0" fontId="2" fillId="0" borderId="0" applyNumberFormat="0" applyFont="0" applyFill="0" applyBorder="0" applyAlignment="0" applyProtection="0">
      <alignment vertical="top"/>
      <protection locked="0"/>
    </xf>
    <xf numFmtId="0" fontId="2" fillId="0" borderId="0" applyNumberFormat="0" applyFont="0" applyFill="0" applyBorder="0" applyAlignment="0" applyProtection="0">
      <alignment vertical="top"/>
      <protection locked="0"/>
    </xf>
    <xf numFmtId="0" fontId="2" fillId="0" borderId="0" applyNumberFormat="0" applyFont="0" applyFill="0" applyBorder="0" applyAlignment="0" applyProtection="0">
      <alignment vertical="top"/>
      <protection locked="0"/>
    </xf>
    <xf numFmtId="0" fontId="2" fillId="0" borderId="0" applyNumberFormat="0" applyFont="0" applyFill="0" applyBorder="0" applyAlignment="0" applyProtection="0">
      <alignment vertical="top"/>
      <protection locked="0"/>
    </xf>
    <xf numFmtId="0" fontId="2" fillId="0" borderId="0" applyNumberFormat="0" applyFont="0" applyFill="0" applyBorder="0" applyAlignment="0" applyProtection="0">
      <alignment vertical="top"/>
      <protection locked="0"/>
    </xf>
    <xf numFmtId="0" fontId="2" fillId="0" borderId="0" applyNumberFormat="0" applyFont="0" applyFill="0" applyBorder="0" applyAlignment="0" applyProtection="0">
      <alignment vertical="top"/>
      <protection locked="0"/>
    </xf>
    <xf numFmtId="0" fontId="2" fillId="0" borderId="0" applyNumberFormat="0" applyFont="0" applyFill="0" applyBorder="0" applyAlignment="0" applyProtection="0">
      <alignment vertical="top"/>
      <protection locked="0"/>
    </xf>
    <xf numFmtId="0" fontId="2" fillId="0" borderId="0" applyNumberFormat="0" applyFont="0" applyFill="0" applyBorder="0" applyAlignment="0" applyProtection="0">
      <alignment vertical="top"/>
      <protection locked="0"/>
    </xf>
    <xf numFmtId="0" fontId="2" fillId="0" borderId="0" applyNumberFormat="0" applyFont="0" applyFill="0" applyBorder="0" applyAlignment="0" applyProtection="0">
      <alignment vertical="top"/>
      <protection locked="0"/>
    </xf>
    <xf numFmtId="0" fontId="2" fillId="0" borderId="0" applyNumberFormat="0" applyFont="0" applyFill="0" applyBorder="0" applyAlignment="0" applyProtection="0">
      <alignment vertical="top"/>
      <protection locked="0"/>
    </xf>
    <xf numFmtId="0" fontId="2" fillId="0" borderId="0" applyNumberFormat="0" applyFont="0" applyFill="0" applyBorder="0" applyAlignment="0" applyProtection="0">
      <alignment vertical="top"/>
      <protection locked="0"/>
    </xf>
    <xf numFmtId="0" fontId="20" fillId="0" borderId="0"/>
    <xf numFmtId="0" fontId="5" fillId="0" borderId="0"/>
    <xf numFmtId="0" fontId="1" fillId="0" borderId="0" applyNumberFormat="0" applyFont="0" applyFill="0" applyBorder="0" applyAlignment="0" applyProtection="0">
      <alignment vertical="top"/>
      <protection locked="0"/>
    </xf>
  </cellStyleXfs>
  <cellXfs count="229">
    <xf numFmtId="0" fontId="0" fillId="0" borderId="0" xfId="0"/>
    <xf numFmtId="40" fontId="6" fillId="0" borderId="0" xfId="0" applyNumberFormat="1" applyFont="1" applyAlignment="1">
      <alignment horizontal="left"/>
    </xf>
    <xf numFmtId="17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6" fontId="6" fillId="0" borderId="0" xfId="1" applyNumberFormat="1" applyFont="1" applyFill="1" applyBorder="1" applyAlignment="1">
      <alignment horizontal="center"/>
    </xf>
    <xf numFmtId="40" fontId="7" fillId="0" borderId="0" xfId="1" applyNumberFormat="1" applyFont="1" applyFill="1" applyBorder="1" applyAlignment="1">
      <alignment horizontal="centerContinuous"/>
    </xf>
    <xf numFmtId="0" fontId="7" fillId="0" borderId="0" xfId="0" applyFont="1"/>
    <xf numFmtId="40" fontId="6" fillId="0" borderId="0" xfId="0" quotePrefix="1" applyNumberFormat="1" applyFont="1" applyAlignment="1">
      <alignment horizontal="left"/>
    </xf>
    <xf numFmtId="40" fontId="8" fillId="0" borderId="0" xfId="0" applyNumberFormat="1" applyFont="1"/>
    <xf numFmtId="17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66" fontId="8" fillId="0" borderId="0" xfId="1" applyNumberFormat="1" applyFont="1" applyFill="1" applyBorder="1" applyAlignment="1">
      <alignment horizontal="center"/>
    </xf>
    <xf numFmtId="40" fontId="7" fillId="0" borderId="0" xfId="1" applyNumberFormat="1" applyFont="1" applyFill="1" applyBorder="1"/>
    <xf numFmtId="40" fontId="7" fillId="0" borderId="0" xfId="1" applyNumberFormat="1" applyFont="1" applyFill="1" applyBorder="1" applyAlignment="1">
      <alignment horizontal="center"/>
    </xf>
    <xf numFmtId="40" fontId="9" fillId="0" borderId="0" xfId="0" applyNumberFormat="1" applyFont="1"/>
    <xf numFmtId="17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6" fontId="9" fillId="0" borderId="0" xfId="1" applyNumberFormat="1" applyFont="1" applyFill="1" applyBorder="1" applyAlignment="1">
      <alignment horizontal="center"/>
    </xf>
    <xf numFmtId="40" fontId="10" fillId="0" borderId="0" xfId="1" applyNumberFormat="1" applyFont="1" applyFill="1" applyBorder="1" applyAlignment="1">
      <alignment horizontal="centerContinuous"/>
    </xf>
    <xf numFmtId="40" fontId="9" fillId="0" borderId="0" xfId="1" applyNumberFormat="1" applyFont="1" applyFill="1" applyBorder="1" applyAlignment="1">
      <alignment horizontal="centerContinuous"/>
    </xf>
    <xf numFmtId="164" fontId="9" fillId="0" borderId="0" xfId="1" applyNumberFormat="1" applyFont="1" applyFill="1" applyBorder="1" applyAlignment="1">
      <alignment horizontal="center"/>
    </xf>
    <xf numFmtId="0" fontId="9" fillId="0" borderId="0" xfId="0" applyFont="1"/>
    <xf numFmtId="40" fontId="11" fillId="0" borderId="0" xfId="1" quotePrefix="1" applyNumberFormat="1" applyFont="1" applyFill="1" applyBorder="1" applyAlignment="1">
      <alignment horizontal="center"/>
    </xf>
    <xf numFmtId="40" fontId="11" fillId="0" borderId="0" xfId="1" applyNumberFormat="1" applyFont="1" applyFill="1" applyBorder="1" applyAlignment="1">
      <alignment horizontal="center"/>
    </xf>
    <xf numFmtId="40" fontId="9" fillId="0" borderId="0" xfId="1" applyNumberFormat="1" applyFont="1" applyFill="1" applyBorder="1" applyAlignment="1">
      <alignment horizontal="center"/>
    </xf>
    <xf numFmtId="40" fontId="9" fillId="0" borderId="1" xfId="0" quotePrefix="1" applyNumberFormat="1" applyFont="1" applyBorder="1" applyAlignment="1">
      <alignment horizontal="center"/>
    </xf>
    <xf numFmtId="17" fontId="11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166" fontId="11" fillId="0" borderId="1" xfId="1" applyNumberFormat="1" applyFont="1" applyFill="1" applyBorder="1" applyAlignment="1">
      <alignment horizontal="center"/>
    </xf>
    <xf numFmtId="40" fontId="11" fillId="0" borderId="1" xfId="1" applyNumberFormat="1" applyFont="1" applyFill="1" applyBorder="1" applyAlignment="1">
      <alignment horizontal="center"/>
    </xf>
    <xf numFmtId="40" fontId="9" fillId="0" borderId="1" xfId="1" applyNumberFormat="1" applyFont="1" applyFill="1" applyBorder="1" applyAlignment="1">
      <alignment horizontal="center"/>
    </xf>
    <xf numFmtId="40" fontId="9" fillId="0" borderId="0" xfId="1" applyNumberFormat="1" applyFont="1" applyFill="1" applyBorder="1"/>
    <xf numFmtId="40" fontId="7" fillId="0" borderId="0" xfId="0" quotePrefix="1" applyNumberFormat="1" applyFont="1" applyAlignment="1">
      <alignment horizontal="left"/>
    </xf>
    <xf numFmtId="40" fontId="8" fillId="0" borderId="0" xfId="0" applyNumberFormat="1" applyFont="1" applyAlignment="1">
      <alignment horizontal="right"/>
    </xf>
    <xf numFmtId="166" fontId="5" fillId="0" borderId="0" xfId="1" applyNumberFormat="1"/>
    <xf numFmtId="165" fontId="9" fillId="0" borderId="0" xfId="1" applyNumberFormat="1" applyFont="1" applyFill="1" applyBorder="1"/>
    <xf numFmtId="43" fontId="9" fillId="0" borderId="0" xfId="1" applyFont="1" applyFill="1" applyBorder="1"/>
    <xf numFmtId="43" fontId="0" fillId="0" borderId="0" xfId="1" applyFont="1"/>
    <xf numFmtId="43" fontId="8" fillId="0" borderId="2" xfId="1" applyFont="1" applyFill="1" applyBorder="1"/>
    <xf numFmtId="166" fontId="8" fillId="0" borderId="2" xfId="1" applyNumberFormat="1" applyFont="1" applyFill="1" applyBorder="1"/>
    <xf numFmtId="0" fontId="0" fillId="0" borderId="1" xfId="0" applyBorder="1"/>
    <xf numFmtId="166" fontId="5" fillId="0" borderId="1" xfId="1" applyNumberFormat="1" applyBorder="1"/>
    <xf numFmtId="40" fontId="7" fillId="0" borderId="0" xfId="0" applyNumberFormat="1" applyFont="1" applyAlignment="1">
      <alignment horizontal="left" vertical="top"/>
    </xf>
    <xf numFmtId="17" fontId="7" fillId="0" borderId="0" xfId="0" applyNumberFormat="1" applyFont="1" applyAlignment="1">
      <alignment horizontal="center" vertical="top"/>
    </xf>
    <xf numFmtId="167" fontId="7" fillId="0" borderId="0" xfId="0" applyNumberFormat="1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166" fontId="7" fillId="0" borderId="0" xfId="1" applyNumberFormat="1" applyFont="1" applyFill="1" applyBorder="1" applyAlignment="1">
      <alignment horizontal="center" vertical="top"/>
    </xf>
    <xf numFmtId="43" fontId="7" fillId="0" borderId="0" xfId="1" applyFont="1" applyFill="1" applyBorder="1" applyAlignment="1">
      <alignment vertical="top"/>
    </xf>
    <xf numFmtId="43" fontId="9" fillId="0" borderId="0" xfId="1" applyFont="1" applyFill="1" applyBorder="1" applyAlignment="1">
      <alignment vertical="top"/>
    </xf>
    <xf numFmtId="40" fontId="7" fillId="0" borderId="0" xfId="0" applyNumberFormat="1" applyFont="1" applyAlignment="1">
      <alignment horizontal="left" vertical="top" wrapText="1"/>
    </xf>
    <xf numFmtId="0" fontId="0" fillId="0" borderId="0" xfId="0" applyAlignment="1">
      <alignment vertical="top"/>
    </xf>
    <xf numFmtId="0" fontId="7" fillId="0" borderId="0" xfId="0" quotePrefix="1" applyFont="1" applyAlignment="1">
      <alignment horizontal="center"/>
    </xf>
    <xf numFmtId="40" fontId="7" fillId="0" borderId="0" xfId="0" applyNumberFormat="1" applyFont="1" applyAlignment="1">
      <alignment horizontal="left"/>
    </xf>
    <xf numFmtId="17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6" fontId="7" fillId="0" borderId="0" xfId="1" applyNumberFormat="1" applyFont="1" applyFill="1" applyBorder="1" applyAlignment="1">
      <alignment horizontal="center"/>
    </xf>
    <xf numFmtId="43" fontId="7" fillId="0" borderId="0" xfId="1" applyFont="1" applyFill="1" applyBorder="1"/>
    <xf numFmtId="167" fontId="7" fillId="0" borderId="0" xfId="0" applyNumberFormat="1" applyFont="1" applyAlignment="1">
      <alignment horizontal="center"/>
    </xf>
    <xf numFmtId="43" fontId="7" fillId="0" borderId="0" xfId="1" applyFont="1" applyFill="1" applyBorder="1" applyAlignment="1">
      <alignment horizontal="center"/>
    </xf>
    <xf numFmtId="0" fontId="6" fillId="0" borderId="0" xfId="0" applyFont="1"/>
    <xf numFmtId="44" fontId="0" fillId="0" borderId="0" xfId="6" applyFont="1"/>
    <xf numFmtId="168" fontId="0" fillId="0" borderId="0" xfId="0" applyNumberFormat="1"/>
    <xf numFmtId="0" fontId="5" fillId="0" borderId="0" xfId="0" applyFont="1"/>
    <xf numFmtId="0" fontId="5" fillId="0" borderId="0" xfId="0" applyFont="1" applyAlignment="1">
      <alignment horizontal="center"/>
    </xf>
    <xf numFmtId="17" fontId="5" fillId="0" borderId="0" xfId="0" applyNumberFormat="1" applyFont="1" applyAlignment="1">
      <alignment horizontal="center"/>
    </xf>
    <xf numFmtId="166" fontId="5" fillId="0" borderId="0" xfId="1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6" fontId="6" fillId="0" borderId="1" xfId="1" applyNumberFormat="1" applyFont="1" applyFill="1" applyBorder="1" applyAlignment="1">
      <alignment horizontal="center"/>
    </xf>
    <xf numFmtId="0" fontId="5" fillId="0" borderId="0" xfId="9" applyAlignment="1">
      <alignment horizontal="center"/>
    </xf>
    <xf numFmtId="166" fontId="6" fillId="0" borderId="2" xfId="1" applyNumberFormat="1" applyFont="1" applyFill="1" applyBorder="1" applyAlignment="1">
      <alignment horizontal="center"/>
    </xf>
    <xf numFmtId="166" fontId="0" fillId="0" borderId="0" xfId="1" applyNumberFormat="1" applyFont="1"/>
    <xf numFmtId="166" fontId="7" fillId="0" borderId="0" xfId="1" applyNumberFormat="1" applyFont="1" applyFill="1" applyBorder="1"/>
    <xf numFmtId="166" fontId="10" fillId="0" borderId="0" xfId="1" applyNumberFormat="1" applyFont="1" applyFill="1" applyBorder="1" applyAlignment="1">
      <alignment horizontal="centerContinuous"/>
    </xf>
    <xf numFmtId="166" fontId="6" fillId="0" borderId="0" xfId="1" quotePrefix="1" applyNumberFormat="1" applyFont="1" applyFill="1" applyBorder="1" applyAlignment="1">
      <alignment horizontal="center"/>
    </xf>
    <xf numFmtId="166" fontId="5" fillId="0" borderId="0" xfId="1" applyNumberFormat="1" applyFont="1"/>
    <xf numFmtId="0" fontId="0" fillId="0" borderId="0" xfId="0" applyAlignment="1">
      <alignment horizontal="center"/>
    </xf>
    <xf numFmtId="168" fontId="6" fillId="0" borderId="19" xfId="6" applyNumberFormat="1" applyFont="1" applyFill="1" applyBorder="1" applyAlignment="1">
      <alignment horizontal="center"/>
    </xf>
    <xf numFmtId="44" fontId="0" fillId="0" borderId="0" xfId="6" applyFont="1" applyAlignment="1">
      <alignment horizontal="right"/>
    </xf>
    <xf numFmtId="44" fontId="0" fillId="0" borderId="0" xfId="6" applyFont="1" applyBorder="1" applyAlignment="1"/>
    <xf numFmtId="14" fontId="5" fillId="0" borderId="0" xfId="0" applyNumberFormat="1" applyFont="1" applyAlignment="1">
      <alignment horizontal="center"/>
    </xf>
    <xf numFmtId="17" fontId="5" fillId="0" borderId="0" xfId="0" applyNumberFormat="1" applyFont="1" applyAlignment="1">
      <alignment horizontal="left"/>
    </xf>
    <xf numFmtId="0" fontId="0" fillId="0" borderId="20" xfId="0" pivotButton="1" applyBorder="1"/>
    <xf numFmtId="0" fontId="0" fillId="0" borderId="21" xfId="0" pivotButton="1" applyBorder="1"/>
    <xf numFmtId="0" fontId="0" fillId="0" borderId="21" xfId="0" applyBorder="1"/>
    <xf numFmtId="0" fontId="0" fillId="0" borderId="22" xfId="0" applyBorder="1"/>
    <xf numFmtId="0" fontId="0" fillId="0" borderId="23" xfId="0" pivotButton="1" applyBorder="1"/>
    <xf numFmtId="0" fontId="0" fillId="0" borderId="24" xfId="0" applyBorder="1" applyAlignment="1">
      <alignment horizontal="center"/>
    </xf>
    <xf numFmtId="0" fontId="0" fillId="0" borderId="23" xfId="0" applyBorder="1" applyAlignment="1">
      <alignment horizontal="left"/>
    </xf>
    <xf numFmtId="166" fontId="0" fillId="0" borderId="0" xfId="0" applyNumberFormat="1"/>
    <xf numFmtId="166" fontId="0" fillId="0" borderId="24" xfId="0" applyNumberFormat="1" applyBorder="1"/>
    <xf numFmtId="0" fontId="0" fillId="0" borderId="25" xfId="0" applyBorder="1" applyAlignment="1">
      <alignment horizontal="left"/>
    </xf>
    <xf numFmtId="166" fontId="0" fillId="0" borderId="26" xfId="0" applyNumberFormat="1" applyBorder="1"/>
    <xf numFmtId="166" fontId="0" fillId="0" borderId="27" xfId="0" applyNumberFormat="1" applyBorder="1"/>
    <xf numFmtId="1" fontId="37" fillId="0" borderId="0" xfId="1" applyNumberFormat="1" applyFont="1" applyAlignment="1">
      <alignment horizontal="right"/>
    </xf>
    <xf numFmtId="0" fontId="6" fillId="0" borderId="0" xfId="0" applyFont="1" applyAlignment="1">
      <alignment horizontal="centerContinuous"/>
    </xf>
    <xf numFmtId="1" fontId="38" fillId="0" borderId="0" xfId="1" applyNumberFormat="1" applyFont="1" applyAlignment="1">
      <alignment horizontal="centerContinuous"/>
    </xf>
    <xf numFmtId="166" fontId="0" fillId="0" borderId="0" xfId="1" applyNumberFormat="1" applyFont="1" applyAlignment="1">
      <alignment horizontal="right"/>
    </xf>
    <xf numFmtId="0" fontId="0" fillId="0" borderId="0" xfId="0" applyAlignment="1">
      <alignment horizontal="left" indent="1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17" fontId="5" fillId="0" borderId="1" xfId="0" applyNumberFormat="1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17" fontId="5" fillId="0" borderId="1" xfId="0" applyNumberFormat="1" applyFont="1" applyBorder="1" applyAlignment="1">
      <alignment horizontal="left"/>
    </xf>
    <xf numFmtId="166" fontId="5" fillId="0" borderId="1" xfId="1" applyNumberFormat="1" applyFont="1" applyFill="1" applyBorder="1" applyAlignment="1">
      <alignment horizontal="center"/>
    </xf>
    <xf numFmtId="166" fontId="0" fillId="0" borderId="20" xfId="0" applyNumberFormat="1" applyBorder="1"/>
    <xf numFmtId="166" fontId="0" fillId="0" borderId="21" xfId="0" applyNumberFormat="1" applyBorder="1"/>
    <xf numFmtId="166" fontId="0" fillId="0" borderId="22" xfId="0" applyNumberFormat="1" applyBorder="1"/>
    <xf numFmtId="166" fontId="0" fillId="0" borderId="23" xfId="0" applyNumberFormat="1" applyBorder="1"/>
    <xf numFmtId="0" fontId="0" fillId="0" borderId="29" xfId="0" applyBorder="1" applyAlignment="1">
      <alignment horizontal="left"/>
    </xf>
    <xf numFmtId="0" fontId="0" fillId="0" borderId="33" xfId="0" applyBorder="1" applyAlignment="1">
      <alignment horizontal="left" indent="1"/>
    </xf>
    <xf numFmtId="0" fontId="0" fillId="0" borderId="34" xfId="0" applyBorder="1" applyAlignment="1">
      <alignment horizontal="left" indent="1"/>
    </xf>
    <xf numFmtId="0" fontId="0" fillId="0" borderId="33" xfId="0" applyBorder="1" applyAlignment="1">
      <alignment horizontal="left"/>
    </xf>
    <xf numFmtId="0" fontId="0" fillId="0" borderId="35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0" xfId="0" applyAlignment="1">
      <alignment horizontal="left"/>
    </xf>
    <xf numFmtId="168" fontId="0" fillId="0" borderId="19" xfId="6" applyNumberFormat="1" applyFont="1" applyBorder="1"/>
    <xf numFmtId="166" fontId="0" fillId="0" borderId="39" xfId="0" applyNumberFormat="1" applyBorder="1"/>
    <xf numFmtId="168" fontId="5" fillId="0" borderId="19" xfId="6" applyNumberFormat="1" applyFont="1" applyFill="1" applyBorder="1" applyAlignment="1">
      <alignment horizontal="right"/>
    </xf>
    <xf numFmtId="41" fontId="0" fillId="0" borderId="0" xfId="6" applyNumberFormat="1" applyFont="1" applyFill="1" applyBorder="1"/>
    <xf numFmtId="166" fontId="5" fillId="0" borderId="0" xfId="1" applyNumberFormat="1" applyFont="1" applyFill="1" applyBorder="1" applyAlignment="1">
      <alignment horizontal="right"/>
    </xf>
    <xf numFmtId="166" fontId="5" fillId="0" borderId="36" xfId="1" applyNumberFormat="1" applyFont="1" applyFill="1" applyBorder="1" applyAlignment="1">
      <alignment horizontal="right"/>
    </xf>
    <xf numFmtId="41" fontId="5" fillId="0" borderId="2" xfId="6" applyNumberFormat="1" applyFont="1" applyFill="1" applyBorder="1" applyAlignment="1">
      <alignment horizontal="right"/>
    </xf>
    <xf numFmtId="166" fontId="0" fillId="0" borderId="0" xfId="1" applyNumberFormat="1" applyFont="1" applyFill="1"/>
    <xf numFmtId="0" fontId="6" fillId="2" borderId="40" xfId="0" applyFont="1" applyFill="1" applyBorder="1"/>
    <xf numFmtId="0" fontId="6" fillId="2" borderId="41" xfId="0" applyFont="1" applyFill="1" applyBorder="1"/>
    <xf numFmtId="0" fontId="6" fillId="2" borderId="42" xfId="0" applyFont="1" applyFill="1" applyBorder="1" applyAlignment="1">
      <alignment horizontal="right"/>
    </xf>
    <xf numFmtId="0" fontId="0" fillId="2" borderId="40" xfId="0" applyFill="1" applyBorder="1"/>
    <xf numFmtId="0" fontId="0" fillId="2" borderId="41" xfId="0" applyFill="1" applyBorder="1"/>
    <xf numFmtId="37" fontId="37" fillId="0" borderId="0" xfId="1" applyNumberFormat="1" applyFont="1" applyAlignment="1">
      <alignment horizontal="right"/>
    </xf>
    <xf numFmtId="0" fontId="0" fillId="0" borderId="24" xfId="0" applyBorder="1" applyAlignment="1">
      <alignment horizontal="left"/>
    </xf>
    <xf numFmtId="1" fontId="37" fillId="0" borderId="0" xfId="1" applyNumberFormat="1" applyFont="1" applyAlignment="1">
      <alignment horizontal="left"/>
    </xf>
    <xf numFmtId="0" fontId="37" fillId="0" borderId="0" xfId="0" applyFont="1"/>
    <xf numFmtId="3" fontId="37" fillId="0" borderId="0" xfId="1" applyNumberFormat="1" applyFont="1" applyAlignment="1">
      <alignment horizontal="right"/>
    </xf>
    <xf numFmtId="3" fontId="37" fillId="0" borderId="0" xfId="1" applyNumberFormat="1" applyFont="1" applyAlignment="1">
      <alignment horizontal="left"/>
    </xf>
    <xf numFmtId="0" fontId="0" fillId="0" borderId="24" xfId="0" applyBorder="1" applyAlignment="1">
      <alignment horizontal="right"/>
    </xf>
    <xf numFmtId="0" fontId="39" fillId="0" borderId="0" xfId="0" applyFont="1"/>
    <xf numFmtId="0" fontId="0" fillId="0" borderId="0" xfId="0" pivotButton="1"/>
    <xf numFmtId="41" fontId="0" fillId="0" borderId="0" xfId="0" applyNumberFormat="1"/>
    <xf numFmtId="41" fontId="0" fillId="0" borderId="44" xfId="0" applyNumberFormat="1" applyBorder="1"/>
    <xf numFmtId="41" fontId="0" fillId="0" borderId="45" xfId="0" applyNumberFormat="1" applyBorder="1"/>
    <xf numFmtId="41" fontId="0" fillId="0" borderId="47" xfId="0" applyNumberFormat="1" applyBorder="1"/>
    <xf numFmtId="41" fontId="0" fillId="0" borderId="48" xfId="0" applyNumberFormat="1" applyBorder="1"/>
    <xf numFmtId="41" fontId="0" fillId="0" borderId="50" xfId="0" applyNumberFormat="1" applyBorder="1"/>
    <xf numFmtId="41" fontId="0" fillId="0" borderId="51" xfId="0" applyNumberFormat="1" applyBorder="1"/>
    <xf numFmtId="0" fontId="5" fillId="0" borderId="1" xfId="9" applyBorder="1" applyAlignment="1">
      <alignment horizontal="center"/>
    </xf>
    <xf numFmtId="0" fontId="0" fillId="0" borderId="34" xfId="0" applyBorder="1" applyAlignment="1">
      <alignment horizontal="center" indent="1"/>
    </xf>
    <xf numFmtId="0" fontId="0" fillId="0" borderId="29" xfId="0" applyBorder="1" applyAlignment="1">
      <alignment horizontal="left" indent="1"/>
    </xf>
    <xf numFmtId="41" fontId="0" fillId="0" borderId="43" xfId="0" applyNumberFormat="1" applyBorder="1"/>
    <xf numFmtId="41" fontId="0" fillId="0" borderId="46" xfId="0" applyNumberFormat="1" applyBorder="1"/>
    <xf numFmtId="41" fontId="0" fillId="0" borderId="49" xfId="0" applyNumberFormat="1" applyBorder="1"/>
    <xf numFmtId="0" fontId="5" fillId="0" borderId="0" xfId="0" applyFont="1" applyAlignment="1">
      <alignment horizontal="left" indent="1"/>
    </xf>
    <xf numFmtId="0" fontId="5" fillId="0" borderId="55" xfId="0" applyFont="1" applyBorder="1"/>
    <xf numFmtId="0" fontId="5" fillId="0" borderId="55" xfId="0" applyFont="1" applyBorder="1" applyAlignment="1">
      <alignment horizontal="center"/>
    </xf>
    <xf numFmtId="17" fontId="5" fillId="0" borderId="55" xfId="0" applyNumberFormat="1" applyFont="1" applyBorder="1" applyAlignment="1">
      <alignment horizontal="center"/>
    </xf>
    <xf numFmtId="14" fontId="5" fillId="0" borderId="55" xfId="0" applyNumberFormat="1" applyFont="1" applyBorder="1" applyAlignment="1">
      <alignment horizontal="center"/>
    </xf>
    <xf numFmtId="17" fontId="5" fillId="0" borderId="55" xfId="0" applyNumberFormat="1" applyFont="1" applyBorder="1" applyAlignment="1">
      <alignment horizontal="left"/>
    </xf>
    <xf numFmtId="166" fontId="5" fillId="0" borderId="55" xfId="1" applyNumberFormat="1" applyFont="1" applyFill="1" applyBorder="1" applyAlignment="1">
      <alignment horizontal="center"/>
    </xf>
    <xf numFmtId="0" fontId="0" fillId="0" borderId="30" xfId="0" applyBorder="1" applyAlignment="1">
      <alignment horizontal="left" wrapText="1" indent="1"/>
    </xf>
    <xf numFmtId="0" fontId="0" fillId="0" borderId="30" xfId="0" applyBorder="1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 pivotButton="1" applyAlignment="1">
      <alignment horizontal="center" wrapText="1"/>
    </xf>
    <xf numFmtId="0" fontId="40" fillId="34" borderId="21" xfId="0" applyFont="1" applyFill="1" applyBorder="1"/>
    <xf numFmtId="0" fontId="40" fillId="34" borderId="32" xfId="0" applyFont="1" applyFill="1" applyBorder="1" applyAlignment="1">
      <alignment horizontal="center"/>
    </xf>
    <xf numFmtId="0" fontId="40" fillId="34" borderId="29" xfId="0" applyFont="1" applyFill="1" applyBorder="1" applyAlignment="1">
      <alignment horizontal="center"/>
    </xf>
    <xf numFmtId="0" fontId="40" fillId="34" borderId="57" xfId="0" applyFont="1" applyFill="1" applyBorder="1" applyAlignment="1">
      <alignment horizontal="center"/>
    </xf>
    <xf numFmtId="0" fontId="6" fillId="0" borderId="0" xfId="0" applyFont="1" applyAlignment="1">
      <alignment horizontal="right"/>
    </xf>
    <xf numFmtId="0" fontId="40" fillId="34" borderId="30" xfId="0" applyFont="1" applyFill="1" applyBorder="1"/>
    <xf numFmtId="0" fontId="40" fillId="34" borderId="31" xfId="0" applyFont="1" applyFill="1" applyBorder="1"/>
    <xf numFmtId="0" fontId="40" fillId="34" borderId="32" xfId="0" applyFont="1" applyFill="1" applyBorder="1"/>
    <xf numFmtId="0" fontId="40" fillId="34" borderId="29" xfId="0" applyFont="1" applyFill="1" applyBorder="1" applyAlignment="1">
      <alignment horizontal="center" wrapText="1"/>
    </xf>
    <xf numFmtId="0" fontId="41" fillId="0" borderId="0" xfId="0" applyFont="1" applyAlignment="1">
      <alignment horizontal="center"/>
    </xf>
    <xf numFmtId="168" fontId="0" fillId="35" borderId="37" xfId="6" applyNumberFormat="1" applyFont="1" applyFill="1" applyBorder="1"/>
    <xf numFmtId="166" fontId="0" fillId="35" borderId="28" xfId="1" applyNumberFormat="1" applyFont="1" applyFill="1" applyBorder="1"/>
    <xf numFmtId="168" fontId="5" fillId="35" borderId="3" xfId="6" applyNumberFormat="1" applyFont="1" applyFill="1" applyBorder="1" applyAlignment="1">
      <alignment horizontal="right"/>
    </xf>
    <xf numFmtId="166" fontId="5" fillId="35" borderId="3" xfId="1" applyNumberFormat="1" applyFont="1" applyFill="1" applyBorder="1" applyAlignment="1">
      <alignment horizontal="right"/>
    </xf>
    <xf numFmtId="166" fontId="5" fillId="35" borderId="4" xfId="1" applyNumberFormat="1" applyFont="1" applyFill="1" applyBorder="1" applyAlignment="1">
      <alignment horizontal="right"/>
    </xf>
    <xf numFmtId="43" fontId="5" fillId="35" borderId="3" xfId="1" applyFont="1" applyFill="1" applyBorder="1" applyAlignment="1">
      <alignment horizontal="right"/>
    </xf>
    <xf numFmtId="166" fontId="5" fillId="35" borderId="56" xfId="1" applyNumberFormat="1" applyFont="1" applyFill="1" applyBorder="1" applyAlignment="1">
      <alignment horizontal="right"/>
    </xf>
    <xf numFmtId="166" fontId="5" fillId="35" borderId="28" xfId="1" applyNumberFormat="1" applyFont="1" applyFill="1" applyBorder="1" applyAlignment="1">
      <alignment horizontal="right"/>
    </xf>
    <xf numFmtId="166" fontId="5" fillId="35" borderId="38" xfId="1" applyNumberFormat="1" applyFont="1" applyFill="1" applyBorder="1" applyAlignment="1">
      <alignment horizontal="right"/>
    </xf>
    <xf numFmtId="0" fontId="40" fillId="34" borderId="29" xfId="0" applyFont="1" applyFill="1" applyBorder="1"/>
    <xf numFmtId="168" fontId="0" fillId="35" borderId="5" xfId="0" applyNumberFormat="1" applyFill="1" applyBorder="1"/>
    <xf numFmtId="168" fontId="0" fillId="35" borderId="6" xfId="0" applyNumberFormat="1" applyFill="1" applyBorder="1"/>
    <xf numFmtId="168" fontId="0" fillId="35" borderId="7" xfId="0" applyNumberFormat="1" applyFill="1" applyBorder="1"/>
    <xf numFmtId="166" fontId="0" fillId="35" borderId="8" xfId="0" applyNumberFormat="1" applyFill="1" applyBorder="1"/>
    <xf numFmtId="166" fontId="0" fillId="35" borderId="0" xfId="0" applyNumberFormat="1" applyFill="1"/>
    <xf numFmtId="166" fontId="0" fillId="35" borderId="9" xfId="0" applyNumberFormat="1" applyFill="1" applyBorder="1"/>
    <xf numFmtId="0" fontId="0" fillId="35" borderId="0" xfId="0" applyFill="1"/>
    <xf numFmtId="0" fontId="0" fillId="35" borderId="9" xfId="0" applyFill="1" applyBorder="1"/>
    <xf numFmtId="0" fontId="0" fillId="0" borderId="20" xfId="0" applyBorder="1" applyAlignment="1">
      <alignment horizontal="left" wrapText="1" indent="1"/>
    </xf>
    <xf numFmtId="0" fontId="0" fillId="0" borderId="25" xfId="0" applyBorder="1" applyAlignment="1">
      <alignment horizontal="left" wrapText="1" indent="1"/>
    </xf>
    <xf numFmtId="0" fontId="40" fillId="34" borderId="30" xfId="0" applyFont="1" applyFill="1" applyBorder="1" applyAlignment="1">
      <alignment horizontal="left"/>
    </xf>
    <xf numFmtId="0" fontId="0" fillId="35" borderId="8" xfId="0" applyFill="1" applyBorder="1"/>
    <xf numFmtId="0" fontId="0" fillId="35" borderId="52" xfId="0" applyFill="1" applyBorder="1"/>
    <xf numFmtId="0" fontId="0" fillId="35" borderId="53" xfId="0" applyFill="1" applyBorder="1"/>
    <xf numFmtId="0" fontId="0" fillId="35" borderId="54" xfId="0" applyFill="1" applyBorder="1"/>
    <xf numFmtId="0" fontId="43" fillId="34" borderId="33" xfId="0" applyFont="1" applyFill="1" applyBorder="1"/>
    <xf numFmtId="0" fontId="43" fillId="34" borderId="20" xfId="0" applyFont="1" applyFill="1" applyBorder="1"/>
    <xf numFmtId="0" fontId="43" fillId="34" borderId="21" xfId="0" applyFont="1" applyFill="1" applyBorder="1"/>
    <xf numFmtId="0" fontId="43" fillId="34" borderId="22" xfId="0" applyFont="1" applyFill="1" applyBorder="1"/>
    <xf numFmtId="0" fontId="43" fillId="34" borderId="29" xfId="0" applyFont="1" applyFill="1" applyBorder="1"/>
    <xf numFmtId="0" fontId="43" fillId="34" borderId="30" xfId="0" applyFont="1" applyFill="1" applyBorder="1" applyAlignment="1">
      <alignment horizontal="center"/>
    </xf>
    <xf numFmtId="0" fontId="43" fillId="34" borderId="31" xfId="0" applyFont="1" applyFill="1" applyBorder="1" applyAlignment="1">
      <alignment horizontal="center"/>
    </xf>
    <xf numFmtId="0" fontId="43" fillId="34" borderId="32" xfId="0" applyFont="1" applyFill="1" applyBorder="1" applyAlignment="1">
      <alignment horizontal="center"/>
    </xf>
    <xf numFmtId="0" fontId="43" fillId="34" borderId="29" xfId="0" applyFont="1" applyFill="1" applyBorder="1" applyAlignment="1">
      <alignment horizontal="center"/>
    </xf>
    <xf numFmtId="0" fontId="43" fillId="34" borderId="29" xfId="0" applyFont="1" applyFill="1" applyBorder="1" applyAlignment="1">
      <alignment horizontal="left"/>
    </xf>
    <xf numFmtId="166" fontId="0" fillId="35" borderId="5" xfId="0" applyNumberFormat="1" applyFill="1" applyBorder="1"/>
    <xf numFmtId="166" fontId="0" fillId="35" borderId="6" xfId="0" applyNumberFormat="1" applyFill="1" applyBorder="1"/>
    <xf numFmtId="166" fontId="0" fillId="35" borderId="7" xfId="0" applyNumberFormat="1" applyFill="1" applyBorder="1"/>
    <xf numFmtId="168" fontId="0" fillId="35" borderId="52" xfId="0" applyNumberFormat="1" applyFill="1" applyBorder="1"/>
    <xf numFmtId="168" fontId="0" fillId="35" borderId="53" xfId="0" applyNumberFormat="1" applyFill="1" applyBorder="1"/>
    <xf numFmtId="168" fontId="0" fillId="35" borderId="9" xfId="0" applyNumberFormat="1" applyFill="1" applyBorder="1"/>
    <xf numFmtId="0" fontId="43" fillId="34" borderId="30" xfId="0" applyFont="1" applyFill="1" applyBorder="1"/>
    <xf numFmtId="0" fontId="43" fillId="34" borderId="31" xfId="0" applyFont="1" applyFill="1" applyBorder="1"/>
    <xf numFmtId="0" fontId="43" fillId="34" borderId="32" xfId="0" applyFont="1" applyFill="1" applyBorder="1"/>
    <xf numFmtId="0" fontId="43" fillId="34" borderId="57" xfId="0" applyFont="1" applyFill="1" applyBorder="1" applyAlignment="1">
      <alignment horizontal="center"/>
    </xf>
    <xf numFmtId="0" fontId="43" fillId="34" borderId="29" xfId="0" applyFont="1" applyFill="1" applyBorder="1" applyAlignment="1">
      <alignment horizontal="center" wrapText="1"/>
    </xf>
    <xf numFmtId="166" fontId="43" fillId="34" borderId="58" xfId="0" applyNumberFormat="1" applyFont="1" applyFill="1" applyBorder="1"/>
    <xf numFmtId="166" fontId="43" fillId="34" borderId="59" xfId="0" applyNumberFormat="1" applyFont="1" applyFill="1" applyBorder="1"/>
    <xf numFmtId="166" fontId="43" fillId="34" borderId="60" xfId="0" applyNumberFormat="1" applyFont="1" applyFill="1" applyBorder="1"/>
    <xf numFmtId="166" fontId="0" fillId="35" borderId="28" xfId="0" applyNumberFormat="1" applyFill="1" applyBorder="1"/>
    <xf numFmtId="0" fontId="6" fillId="2" borderId="0" xfId="0" applyFont="1" applyFill="1"/>
    <xf numFmtId="0" fontId="0" fillId="2" borderId="0" xfId="0" applyFill="1"/>
    <xf numFmtId="0" fontId="19" fillId="2" borderId="0" xfId="0" applyFont="1" applyFill="1" applyAlignment="1">
      <alignment vertical="center"/>
    </xf>
    <xf numFmtId="0" fontId="18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2" fillId="0" borderId="6" xfId="0" applyFont="1" applyBorder="1" applyAlignment="1">
      <alignment horizontal="center"/>
    </xf>
    <xf numFmtId="0" fontId="42" fillId="0" borderId="0" xfId="0" applyFont="1" applyAlignment="1">
      <alignment horizontal="center"/>
    </xf>
  </cellXfs>
  <cellStyles count="96">
    <cellStyle name="20% - Accent1 2" xfId="14" xr:uid="{00000000-0005-0000-0000-000000000000}"/>
    <cellStyle name="20% - Accent1 2 2" xfId="58" xr:uid="{00000000-0005-0000-0000-000001000000}"/>
    <cellStyle name="20% - Accent2 2" xfId="15" xr:uid="{00000000-0005-0000-0000-000002000000}"/>
    <cellStyle name="20% - Accent2 2 2" xfId="59" xr:uid="{00000000-0005-0000-0000-000003000000}"/>
    <cellStyle name="20% - Accent3 2" xfId="16" xr:uid="{00000000-0005-0000-0000-000004000000}"/>
    <cellStyle name="20% - Accent3 2 2" xfId="60" xr:uid="{00000000-0005-0000-0000-000005000000}"/>
    <cellStyle name="20% - Accent4 2" xfId="17" xr:uid="{00000000-0005-0000-0000-000006000000}"/>
    <cellStyle name="20% - Accent4 2 2" xfId="61" xr:uid="{00000000-0005-0000-0000-000007000000}"/>
    <cellStyle name="20% - Accent5 2" xfId="18" xr:uid="{00000000-0005-0000-0000-000008000000}"/>
    <cellStyle name="20% - Accent5 2 2" xfId="62" xr:uid="{00000000-0005-0000-0000-000009000000}"/>
    <cellStyle name="20% - Accent6 2" xfId="19" xr:uid="{00000000-0005-0000-0000-00000A000000}"/>
    <cellStyle name="20% - Accent6 2 2" xfId="63" xr:uid="{00000000-0005-0000-0000-00000B000000}"/>
    <cellStyle name="40% - Accent1 2" xfId="20" xr:uid="{00000000-0005-0000-0000-00000C000000}"/>
    <cellStyle name="40% - Accent1 2 2" xfId="64" xr:uid="{00000000-0005-0000-0000-00000D000000}"/>
    <cellStyle name="40% - Accent2 2" xfId="21" xr:uid="{00000000-0005-0000-0000-00000E000000}"/>
    <cellStyle name="40% - Accent2 2 2" xfId="65" xr:uid="{00000000-0005-0000-0000-00000F000000}"/>
    <cellStyle name="40% - Accent3 2" xfId="22" xr:uid="{00000000-0005-0000-0000-000010000000}"/>
    <cellStyle name="40% - Accent3 2 2" xfId="66" xr:uid="{00000000-0005-0000-0000-000011000000}"/>
    <cellStyle name="40% - Accent4 2" xfId="23" xr:uid="{00000000-0005-0000-0000-000012000000}"/>
    <cellStyle name="40% - Accent4 2 2" xfId="67" xr:uid="{00000000-0005-0000-0000-000013000000}"/>
    <cellStyle name="40% - Accent5 2" xfId="24" xr:uid="{00000000-0005-0000-0000-000014000000}"/>
    <cellStyle name="40% - Accent5 2 2" xfId="68" xr:uid="{00000000-0005-0000-0000-000015000000}"/>
    <cellStyle name="40% - Accent6 2" xfId="25" xr:uid="{00000000-0005-0000-0000-000016000000}"/>
    <cellStyle name="40% - Accent6 2 2" xfId="69" xr:uid="{00000000-0005-0000-0000-000017000000}"/>
    <cellStyle name="60% - Accent1 2" xfId="26" xr:uid="{00000000-0005-0000-0000-000018000000}"/>
    <cellStyle name="60% - Accent2 2" xfId="27" xr:uid="{00000000-0005-0000-0000-000019000000}"/>
    <cellStyle name="60% - Accent3 2" xfId="28" xr:uid="{00000000-0005-0000-0000-00001A000000}"/>
    <cellStyle name="60% - Accent4 2" xfId="29" xr:uid="{00000000-0005-0000-0000-00001B000000}"/>
    <cellStyle name="60% - Accent5 2" xfId="30" xr:uid="{00000000-0005-0000-0000-00001C000000}"/>
    <cellStyle name="60% - Accent6 2" xfId="31" xr:uid="{00000000-0005-0000-0000-00001D000000}"/>
    <cellStyle name="Accent1 2" xfId="32" xr:uid="{00000000-0005-0000-0000-00001E000000}"/>
    <cellStyle name="Accent2 2" xfId="33" xr:uid="{00000000-0005-0000-0000-00001F000000}"/>
    <cellStyle name="Accent3 2" xfId="34" xr:uid="{00000000-0005-0000-0000-000020000000}"/>
    <cellStyle name="Accent4 2" xfId="35" xr:uid="{00000000-0005-0000-0000-000021000000}"/>
    <cellStyle name="Accent5 2" xfId="36" xr:uid="{00000000-0005-0000-0000-000022000000}"/>
    <cellStyle name="Accent6 2" xfId="37" xr:uid="{00000000-0005-0000-0000-000023000000}"/>
    <cellStyle name="Bad 2" xfId="38" xr:uid="{00000000-0005-0000-0000-000024000000}"/>
    <cellStyle name="Calculation 2" xfId="39" xr:uid="{00000000-0005-0000-0000-000025000000}"/>
    <cellStyle name="Check Cell 2" xfId="40" xr:uid="{00000000-0005-0000-0000-000026000000}"/>
    <cellStyle name="Comma" xfId="1" builtinId="3"/>
    <cellStyle name="Comma 2" xfId="5" xr:uid="{00000000-0005-0000-0000-000028000000}"/>
    <cellStyle name="Comma 2 2" xfId="72" xr:uid="{00000000-0005-0000-0000-000029000000}"/>
    <cellStyle name="Comma 2 3" xfId="13" xr:uid="{00000000-0005-0000-0000-00002A000000}"/>
    <cellStyle name="Comma 3" xfId="41" xr:uid="{00000000-0005-0000-0000-00002B000000}"/>
    <cellStyle name="Comma 3 2" xfId="57" xr:uid="{00000000-0005-0000-0000-00002C000000}"/>
    <cellStyle name="Comma 4" xfId="74" xr:uid="{00000000-0005-0000-0000-00002D000000}"/>
    <cellStyle name="Comma 5" xfId="11" xr:uid="{00000000-0005-0000-0000-00002E000000}"/>
    <cellStyle name="Currency" xfId="6" builtinId="4"/>
    <cellStyle name="Explanatory Text 2" xfId="42" xr:uid="{00000000-0005-0000-0000-000030000000}"/>
    <cellStyle name="Good 2" xfId="43" xr:uid="{00000000-0005-0000-0000-000031000000}"/>
    <cellStyle name="Heading 1 2" xfId="44" xr:uid="{00000000-0005-0000-0000-000032000000}"/>
    <cellStyle name="Heading 2 2" xfId="45" xr:uid="{00000000-0005-0000-0000-000033000000}"/>
    <cellStyle name="Heading 3 2" xfId="46" xr:uid="{00000000-0005-0000-0000-000034000000}"/>
    <cellStyle name="Heading 4 2" xfId="47" xr:uid="{00000000-0005-0000-0000-000035000000}"/>
    <cellStyle name="Input 2" xfId="48" xr:uid="{00000000-0005-0000-0000-000036000000}"/>
    <cellStyle name="Linked Cell 2" xfId="49" xr:uid="{00000000-0005-0000-0000-000037000000}"/>
    <cellStyle name="Neutral 2" xfId="50" xr:uid="{00000000-0005-0000-0000-000038000000}"/>
    <cellStyle name="Normal" xfId="0" builtinId="0"/>
    <cellStyle name="Normal 10" xfId="82" xr:uid="{00000000-0005-0000-0000-00003A000000}"/>
    <cellStyle name="Normal 11" xfId="83" xr:uid="{00000000-0005-0000-0000-00003B000000}"/>
    <cellStyle name="Normal 12" xfId="84" xr:uid="{00000000-0005-0000-0000-00003C000000}"/>
    <cellStyle name="Normal 13" xfId="85" xr:uid="{00000000-0005-0000-0000-00003D000000}"/>
    <cellStyle name="Normal 14" xfId="86" xr:uid="{00000000-0005-0000-0000-00003E000000}"/>
    <cellStyle name="Normal 15" xfId="87" xr:uid="{00000000-0005-0000-0000-00003F000000}"/>
    <cellStyle name="Normal 16" xfId="88" xr:uid="{00000000-0005-0000-0000-000040000000}"/>
    <cellStyle name="Normal 17" xfId="89" xr:uid="{00000000-0005-0000-0000-000041000000}"/>
    <cellStyle name="Normal 18" xfId="90" xr:uid="{00000000-0005-0000-0000-000042000000}"/>
    <cellStyle name="Normal 19" xfId="91" xr:uid="{00000000-0005-0000-0000-000043000000}"/>
    <cellStyle name="Normal 2" xfId="3" xr:uid="{00000000-0005-0000-0000-000044000000}"/>
    <cellStyle name="Normal 2 2" xfId="8" xr:uid="{00000000-0005-0000-0000-000045000000}"/>
    <cellStyle name="Normal 2 2 2" xfId="71" xr:uid="{00000000-0005-0000-0000-000046000000}"/>
    <cellStyle name="Normal 2 3" xfId="12" xr:uid="{00000000-0005-0000-0000-000047000000}"/>
    <cellStyle name="Normal 20" xfId="92" xr:uid="{00000000-0005-0000-0000-000048000000}"/>
    <cellStyle name="Normal 21" xfId="93" xr:uid="{00000000-0005-0000-0000-000049000000}"/>
    <cellStyle name="Normal 22" xfId="10" xr:uid="{00000000-0005-0000-0000-00004A000000}"/>
    <cellStyle name="Normal 3" xfId="4" xr:uid="{00000000-0005-0000-0000-00004B000000}"/>
    <cellStyle name="Normal 3 2" xfId="9" xr:uid="{00000000-0005-0000-0000-00004C000000}"/>
    <cellStyle name="Normal 3 2 2" xfId="56" xr:uid="{00000000-0005-0000-0000-00004D000000}"/>
    <cellStyle name="Normal 3 3" xfId="94" xr:uid="{00000000-0005-0000-0000-00004E000000}"/>
    <cellStyle name="Normal 3 4" xfId="51" xr:uid="{00000000-0005-0000-0000-00004F000000}"/>
    <cellStyle name="Normal 4" xfId="2" xr:uid="{00000000-0005-0000-0000-000050000000}"/>
    <cellStyle name="Normal 4 2" xfId="7" xr:uid="{00000000-0005-0000-0000-000051000000}"/>
    <cellStyle name="Normal 4 3" xfId="73" xr:uid="{00000000-0005-0000-0000-000052000000}"/>
    <cellStyle name="Normal 5" xfId="77" xr:uid="{00000000-0005-0000-0000-000053000000}"/>
    <cellStyle name="Normal 5 2" xfId="95" xr:uid="{00000000-0005-0000-0000-000054000000}"/>
    <cellStyle name="Normal 6" xfId="78" xr:uid="{00000000-0005-0000-0000-000055000000}"/>
    <cellStyle name="Normal 7" xfId="79" xr:uid="{00000000-0005-0000-0000-000056000000}"/>
    <cellStyle name="Normal 8" xfId="80" xr:uid="{00000000-0005-0000-0000-000057000000}"/>
    <cellStyle name="Normal 9" xfId="81" xr:uid="{00000000-0005-0000-0000-000058000000}"/>
    <cellStyle name="Note 2" xfId="52" xr:uid="{00000000-0005-0000-0000-000059000000}"/>
    <cellStyle name="Note 2 2" xfId="70" xr:uid="{00000000-0005-0000-0000-00005A000000}"/>
    <cellStyle name="Output 2" xfId="53" xr:uid="{00000000-0005-0000-0000-00005B000000}"/>
    <cellStyle name="Percent 2" xfId="75" xr:uid="{00000000-0005-0000-0000-00005C000000}"/>
    <cellStyle name="Percent 3" xfId="76" xr:uid="{00000000-0005-0000-0000-00005D000000}"/>
    <cellStyle name="Total 2" xfId="54" xr:uid="{00000000-0005-0000-0000-00005E000000}"/>
    <cellStyle name="Warning Text 2" xfId="55" xr:uid="{00000000-0005-0000-0000-00005F000000}"/>
  </cellStyles>
  <dxfs count="32">
    <dxf>
      <alignment horizontal="center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border>
        <top style="thin">
          <color auto="1"/>
        </top>
        <bottom style="thin">
          <color auto="1"/>
        </bottom>
        <horizontal style="thin">
          <color auto="1"/>
        </horizontal>
      </border>
    </dxf>
    <dxf>
      <border>
        <top style="thin">
          <color auto="1"/>
        </top>
        <bottom style="thin">
          <color auto="1"/>
        </bottom>
        <horizontal style="thin">
          <color auto="1"/>
        </horizontal>
      </border>
    </dxf>
    <dxf>
      <border>
        <top style="thin">
          <color auto="1"/>
        </top>
        <bottom style="thin">
          <color auto="1"/>
        </bottom>
        <horizontal style="thin">
          <color auto="1"/>
        </horizontal>
      </border>
    </dxf>
    <dxf>
      <border>
        <top style="thin">
          <color auto="1"/>
        </top>
        <bottom style="thin">
          <color auto="1"/>
        </bottom>
        <horizontal style="thin">
          <color auto="1"/>
        </horizontal>
      </border>
    </dxf>
    <dxf>
      <border>
        <top style="thin">
          <color auto="1"/>
        </top>
        <bottom style="thin">
          <color auto="1"/>
        </bottom>
        <horizontal style="thin">
          <color auto="1"/>
        </horizontal>
      </border>
    </dxf>
    <dxf>
      <border>
        <vertical style="thin">
          <color auto="1"/>
        </vertical>
        <horizontal style="thin">
          <color auto="1"/>
        </horizontal>
      </border>
    </dxf>
    <dxf>
      <border>
        <vertical style="thin">
          <color auto="1"/>
        </vertical>
        <horizontal style="thin">
          <color auto="1"/>
        </horizontal>
      </border>
    </dxf>
    <dxf>
      <border>
        <vertical style="thin">
          <color auto="1"/>
        </vertical>
        <horizontal style="thin">
          <color auto="1"/>
        </horizontal>
      </border>
    </dxf>
    <dxf>
      <border>
        <vertical style="thin">
          <color auto="1"/>
        </vertical>
        <horizontal style="thin">
          <color auto="1"/>
        </horizontal>
      </border>
    </dxf>
    <dxf>
      <border>
        <vertical style="thin">
          <color auto="1"/>
        </vertical>
        <horizontal style="thin">
          <color auto="1"/>
        </horizontal>
      </border>
    </dxf>
    <dxf>
      <border>
        <vertical style="thin">
          <color auto="1"/>
        </vertical>
        <horizontal style="thin">
          <color auto="1"/>
        </horizontal>
      </border>
    </dxf>
    <dxf>
      <numFmt numFmtId="33" formatCode="_(* #,##0_);_(* \(#,##0\);_(* &quot;-&quot;_);_(@_)"/>
    </dxf>
    <dxf>
      <alignment horizontal="center" readingOrder="0"/>
    </dxf>
    <dxf>
      <alignment horizontal="center" readingOrder="0"/>
    </dxf>
    <dxf>
      <border>
        <left style="thin">
          <color theme="3" tint="0.59996337778862885"/>
        </left>
        <right style="thin">
          <color theme="3" tint="0.59996337778862885"/>
        </right>
        <top style="thin">
          <color theme="3" tint="0.59996337778862885"/>
        </top>
        <bottom style="thin">
          <color theme="3" tint="0.59996337778862885"/>
        </bottom>
      </border>
    </dxf>
    <dxf>
      <alignment horizontal="left" readingOrder="0"/>
    </dxf>
    <dxf>
      <numFmt numFmtId="166" formatCode="_(* #,##0_);_(* \(#,##0\);_(* &quot;-&quot;??_);_(@_)"/>
    </dxf>
    <dxf>
      <numFmt numFmtId="169" formatCode="_(* #,##0.0_);_(* \(#,##0.0\);_(* &quot;-&quot;??_);_(@_)"/>
    </dxf>
    <dxf>
      <numFmt numFmtId="35" formatCode="_(* #,##0.00_);_(* \(#,##0.00\);_(* &quot;-&quot;??_);_(@_)"/>
    </dxf>
    <dxf>
      <alignment horizontal="center" readingOrder="0"/>
    </dxf>
    <dxf>
      <alignment horizontal="center" readingOrder="0"/>
    </dxf>
  </dxfs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RPS%20Reporting\2023\A.%20%20Report%20to%20WUTC%20to%20be%20filed%20June%201,%202023\Attachment%203%20Tool\RPS%20Data%202023%202023-05-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Facility Info"/>
      <sheetName val="Load + Need"/>
      <sheetName val="Total MWh"/>
      <sheetName val="Sales"/>
      <sheetName val="Transfers out"/>
      <sheetName val="Retirements"/>
      <sheetName val="Applied to Prior Year"/>
      <sheetName val="Applied to Next Year"/>
      <sheetName val="Actual Retirements"/>
      <sheetName val="Compliance Summary"/>
      <sheetName val="Facility Detail"/>
      <sheetName val="Generation Rollup"/>
      <sheetName val="Eligible Generation"/>
      <sheetName val="Apprenticeship"/>
      <sheetName val="Distributed Gener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7">
          <cell r="B17">
            <v>-526228</v>
          </cell>
          <cell r="C17">
            <v>-176368</v>
          </cell>
          <cell r="D17">
            <v>-22700</v>
          </cell>
          <cell r="E17">
            <v>-15500</v>
          </cell>
          <cell r="F17">
            <v>-15500</v>
          </cell>
        </row>
      </sheetData>
      <sheetData sheetId="11"/>
      <sheetData sheetId="12"/>
      <sheetData sheetId="13"/>
      <sheetData sheetId="14"/>
      <sheetData sheetId="15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ham, Linh" refreshedDate="45069.375825462965" createdVersion="6" refreshedVersion="6" minRefreshableVersion="3" recordCount="140" xr:uid="{00000000-000A-0000-FFFF-FFFF01000000}">
  <cacheSource type="worksheet">
    <worksheetSource ref="A9:J149" sheet="Revenue Detail (R)"/>
  </cacheSource>
  <cacheFields count="10">
    <cacheField name="Facility" numFmtId="0">
      <sharedItems count="8">
        <s v="Hopkins Ridge"/>
        <s v="Hopkins Ridge Phase II"/>
        <s v="Klondike III"/>
        <s v="Lower Snake River-Dodge Junction"/>
        <s v="Lower Snake River-Phalen Gulch"/>
        <s v="Wild Horse"/>
        <s v="Pending" u="1"/>
        <s v="Wild Horse Phase II" u="1"/>
      </sharedItems>
    </cacheField>
    <cacheField name="Vintage Year" numFmtId="0">
      <sharedItems count="15">
        <s v="2008 Vintage"/>
        <s v="2012 Vintage"/>
        <s v="2013 Vintage"/>
        <s v="2018 Vintage"/>
        <s v="2019 Vintage"/>
        <s v="2021 Vintage"/>
        <s v="2020 Vintage"/>
        <s v="2022 Vintage"/>
        <s v="2023 Vintage"/>
        <s v="2016 Vintage" u="1"/>
        <s v="Pend Vintage" u="1"/>
        <s v="2015 Vintage" u="1"/>
        <s v="2014 Vintage" u="1"/>
        <s v="Pending" u="1"/>
        <s v="2017 Vintage" u="1"/>
      </sharedItems>
    </cacheField>
    <cacheField name="Vintage" numFmtId="0">
      <sharedItems/>
    </cacheField>
    <cacheField name="Mo/Yr" numFmtId="17">
      <sharedItems containsDate="1" containsMixedTypes="1" minDate="2019-01-01T00:00:00" maxDate="2023-03-24T00:00:00"/>
    </cacheField>
    <cacheField name="Year" numFmtId="0">
      <sharedItems containsSemiMixedTypes="0" containsString="0" containsNumber="1" containsInteger="1" minValue="2012" maxValue="2023" count="12">
        <n v="2021"/>
        <n v="2019"/>
        <n v="2020"/>
        <n v="2022"/>
        <n v="2023"/>
        <n v="2015" u="1"/>
        <n v="2013" u="1"/>
        <n v="2018" u="1"/>
        <n v="2016" u="1"/>
        <n v="2014" u="1"/>
        <n v="2012" u="1"/>
        <n v="2017" u="1"/>
      </sharedItems>
    </cacheField>
    <cacheField name="Date" numFmtId="14">
      <sharedItems containsDate="1" containsBlank="1" containsMixedTypes="1" minDate="2019-03-11T00:00:00" maxDate="2023-03-24T00:00:00"/>
    </cacheField>
    <cacheField name="Tracker #" numFmtId="17">
      <sharedItems containsBlank="1"/>
    </cacheField>
    <cacheField name="WREGIS #" numFmtId="17">
      <sharedItems count="7">
        <s v="W184"/>
        <s v="W1382"/>
        <s v="W231"/>
        <s v="W237"/>
        <s v="W2669"/>
        <s v="W2670"/>
        <s v="W183"/>
      </sharedItems>
    </cacheField>
    <cacheField name="Qty" numFmtId="166">
      <sharedItems containsSemiMixedTypes="0" containsString="0" containsNumber="1" containsInteger="1" minValue="96" maxValue="64385"/>
    </cacheField>
    <cacheField name="Revenues" numFmtId="0">
      <sharedItems containsMixedTypes="1" containsNumber="1" minValue="53.1" maxValue="39396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0">
  <r>
    <x v="0"/>
    <x v="0"/>
    <s v="2008-06HR"/>
    <d v="2021-03-01T00:00:00"/>
    <x v="0"/>
    <d v="2021-04-30T00:00:00"/>
    <s v="REC0130 (2021)"/>
    <x v="0"/>
    <n v="10256"/>
    <n v="4615.2"/>
  </r>
  <r>
    <x v="0"/>
    <x v="0"/>
    <s v="2008-11HR"/>
    <d v="2021-03-01T00:00:00"/>
    <x v="0"/>
    <d v="2021-04-30T00:00:00"/>
    <s v="REC0130 (2021)"/>
    <x v="0"/>
    <n v="643"/>
    <n v="289.35000000000002"/>
  </r>
  <r>
    <x v="0"/>
    <x v="0"/>
    <s v="2008-12HR"/>
    <d v="2021-03-01T00:00:00"/>
    <x v="0"/>
    <d v="2021-04-30T00:00:00"/>
    <s v="REC0130 (2021)"/>
    <x v="0"/>
    <n v="519"/>
    <n v="233.55"/>
  </r>
  <r>
    <x v="0"/>
    <x v="1"/>
    <s v="2012-07HR"/>
    <d v="2021-02-01T00:00:00"/>
    <x v="0"/>
    <d v="2021-03-10T00:00:00"/>
    <s v="REC0129 (2021)"/>
    <x v="0"/>
    <n v="976"/>
    <n v="536.80000000000007"/>
  </r>
  <r>
    <x v="0"/>
    <x v="1"/>
    <s v="2012-08HR"/>
    <d v="2021-02-01T00:00:00"/>
    <x v="0"/>
    <d v="2021-03-10T00:00:00"/>
    <s v="REC0129 (2021)"/>
    <x v="0"/>
    <n v="1053"/>
    <n v="579.15000000000009"/>
  </r>
  <r>
    <x v="0"/>
    <x v="1"/>
    <s v="2012-09HR"/>
    <d v="2021-02-01T00:00:00"/>
    <x v="0"/>
    <d v="2021-03-10T00:00:00"/>
    <s v="REC0129 (2021)"/>
    <x v="0"/>
    <n v="778"/>
    <n v="427.90000000000003"/>
  </r>
  <r>
    <x v="0"/>
    <x v="1"/>
    <s v="2012-10HR"/>
    <d v="2021-02-01T00:00:00"/>
    <x v="0"/>
    <d v="2021-03-10T00:00:00"/>
    <s v="REC0129 (2021)"/>
    <x v="0"/>
    <n v="1470"/>
    <n v="808.50000000000011"/>
  </r>
  <r>
    <x v="0"/>
    <x v="1"/>
    <s v="2012-11HR"/>
    <d v="2021-02-01T00:00:00"/>
    <x v="0"/>
    <d v="2021-03-10T00:00:00"/>
    <s v="REC0129 (2021)"/>
    <x v="0"/>
    <n v="1109"/>
    <n v="609.95000000000005"/>
  </r>
  <r>
    <x v="0"/>
    <x v="1"/>
    <s v="2012-12HR"/>
    <d v="2021-02-01T00:00:00"/>
    <x v="0"/>
    <d v="2021-03-10T00:00:00"/>
    <s v="REC0129 (2021)"/>
    <x v="0"/>
    <n v="2255"/>
    <n v="1240.25"/>
  </r>
  <r>
    <x v="0"/>
    <x v="1"/>
    <s v="2012-12HR"/>
    <d v="2021-02-01T00:00:00"/>
    <x v="0"/>
    <d v="2021-03-10T00:00:00"/>
    <s v="REC0129 (2021)"/>
    <x v="0"/>
    <n v="2289"/>
    <n v="1258.95"/>
  </r>
  <r>
    <x v="0"/>
    <x v="2"/>
    <s v="2013-01HR"/>
    <d v="2021-03-01T00:00:00"/>
    <x v="0"/>
    <d v="2021-04-30T00:00:00"/>
    <s v="REC0130 (2021)"/>
    <x v="0"/>
    <n v="29839"/>
    <n v="13427.55"/>
  </r>
  <r>
    <x v="0"/>
    <x v="2"/>
    <s v="2013-02HR"/>
    <d v="2021-03-01T00:00:00"/>
    <x v="0"/>
    <d v="2021-04-30T00:00:00"/>
    <s v="REC0130 (2021)"/>
    <x v="0"/>
    <n v="28351"/>
    <n v="12757.95"/>
  </r>
  <r>
    <x v="0"/>
    <x v="2"/>
    <s v="2013-02-HR"/>
    <d v="2021-05-01T00:00:00"/>
    <x v="0"/>
    <d v="2021-05-07T00:00:00"/>
    <s v="REC0131 (2021)"/>
    <x v="0"/>
    <n v="15165"/>
    <n v="8340.75"/>
  </r>
  <r>
    <x v="0"/>
    <x v="2"/>
    <s v="2013-03-HR"/>
    <d v="2021-05-01T00:00:00"/>
    <x v="0"/>
    <d v="2021-05-07T00:00:00"/>
    <s v="REC0131 (2021)"/>
    <x v="0"/>
    <n v="30526"/>
    <n v="16789.3"/>
  </r>
  <r>
    <x v="0"/>
    <x v="2"/>
    <s v="2013-01-HR"/>
    <d v="2021-10-01T00:00:00"/>
    <x v="0"/>
    <d v="2021-10-12T00:00:00"/>
    <s v="REC0138 (2021)"/>
    <x v="0"/>
    <n v="1313"/>
    <n v="1116.05"/>
  </r>
  <r>
    <x v="0"/>
    <x v="2"/>
    <s v="2013-02-HR"/>
    <d v="2021-10-01T00:00:00"/>
    <x v="0"/>
    <d v="2021-10-12T00:00:00"/>
    <s v="REC0138 (2021)"/>
    <x v="0"/>
    <n v="1914"/>
    <n v="1626.8999999999999"/>
  </r>
  <r>
    <x v="0"/>
    <x v="2"/>
    <s v="2013-03-HR"/>
    <d v="2021-10-01T00:00:00"/>
    <x v="0"/>
    <d v="2021-10-12T00:00:00"/>
    <s v="REC0138 (2021)"/>
    <x v="0"/>
    <n v="1770"/>
    <n v="1504.5"/>
  </r>
  <r>
    <x v="0"/>
    <x v="2"/>
    <s v="2013-03-HR"/>
    <d v="2021-10-01T00:00:00"/>
    <x v="0"/>
    <d v="2021-10-12T00:00:00"/>
    <s v="REC0138 (2021)"/>
    <x v="0"/>
    <n v="9690"/>
    <n v="8236.5"/>
  </r>
  <r>
    <x v="0"/>
    <x v="2"/>
    <s v="2013-04-HR"/>
    <d v="2021-10-01T00:00:00"/>
    <x v="0"/>
    <d v="2021-10-12T00:00:00"/>
    <s v="REC0138 (2021)"/>
    <x v="0"/>
    <n v="2278"/>
    <n v="1936.3"/>
  </r>
  <r>
    <x v="0"/>
    <x v="2"/>
    <s v="2013-05-HR"/>
    <d v="2021-10-01T00:00:00"/>
    <x v="0"/>
    <d v="2021-10-12T00:00:00"/>
    <s v="REC0138 (2021)"/>
    <x v="0"/>
    <n v="1375"/>
    <n v="1168.75"/>
  </r>
  <r>
    <x v="0"/>
    <x v="2"/>
    <s v="2013-05-HR"/>
    <d v="2021-10-01T00:00:00"/>
    <x v="0"/>
    <d v="2021-10-12T00:00:00"/>
    <s v="REC0138 (2021)"/>
    <x v="0"/>
    <n v="31256"/>
    <n v="26567.599999999999"/>
  </r>
  <r>
    <x v="0"/>
    <x v="2"/>
    <s v="2013-06-HR"/>
    <d v="2021-10-01T00:00:00"/>
    <x v="0"/>
    <d v="2021-10-12T00:00:00"/>
    <s v="REC0138 (2021)"/>
    <x v="0"/>
    <n v="1177"/>
    <n v="1000.4499999999999"/>
  </r>
  <r>
    <x v="0"/>
    <x v="2"/>
    <s v="2013-06-HR"/>
    <d v="2021-10-01T00:00:00"/>
    <x v="0"/>
    <d v="2021-10-12T00:00:00"/>
    <s v="REC0138 (2021)"/>
    <x v="0"/>
    <n v="26756"/>
    <n v="22742.6"/>
  </r>
  <r>
    <x v="0"/>
    <x v="3"/>
    <s v="2018 - 11HR"/>
    <d v="2019-01-01T00:00:00"/>
    <x v="1"/>
    <m/>
    <m/>
    <x v="0"/>
    <n v="36121"/>
    <n v="108363"/>
  </r>
  <r>
    <x v="0"/>
    <x v="3"/>
    <s v="2018 - 12HR"/>
    <d v="2019-01-01T00:00:00"/>
    <x v="1"/>
    <m/>
    <m/>
    <x v="0"/>
    <n v="27937"/>
    <n v="83811"/>
  </r>
  <r>
    <x v="0"/>
    <x v="3"/>
    <s v="2018 - 07HR"/>
    <d v="2019-02-01T00:00:00"/>
    <x v="1"/>
    <m/>
    <m/>
    <x v="0"/>
    <n v="24033"/>
    <n v="72099"/>
  </r>
  <r>
    <x v="0"/>
    <x v="3"/>
    <s v="2018 - 08HR"/>
    <d v="2019-02-01T00:00:00"/>
    <x v="1"/>
    <m/>
    <m/>
    <x v="0"/>
    <n v="31728"/>
    <n v="95184"/>
  </r>
  <r>
    <x v="0"/>
    <x v="3"/>
    <s v="2018 - 09HR"/>
    <d v="2019-02-01T00:00:00"/>
    <x v="1"/>
    <m/>
    <m/>
    <x v="0"/>
    <n v="6557"/>
    <n v="15409"/>
  </r>
  <r>
    <x v="0"/>
    <x v="3"/>
    <s v="2018 - 09HR"/>
    <d v="2019-02-01T00:00:00"/>
    <x v="1"/>
    <m/>
    <m/>
    <x v="0"/>
    <n v="19239"/>
    <n v="57717"/>
  </r>
  <r>
    <x v="0"/>
    <x v="3"/>
    <s v="2018 - 10HR"/>
    <d v="2019-02-01T00:00:00"/>
    <x v="1"/>
    <m/>
    <m/>
    <x v="0"/>
    <n v="19634"/>
    <n v="46139.9"/>
  </r>
  <r>
    <x v="0"/>
    <x v="3"/>
    <s v="2018 - 01HR"/>
    <d v="2019-03-01T00:00:00"/>
    <x v="1"/>
    <m/>
    <m/>
    <x v="0"/>
    <n v="5913"/>
    <n v="11826"/>
  </r>
  <r>
    <x v="0"/>
    <x v="3"/>
    <s v="2018-12HR"/>
    <d v="2019-09-01T00:00:00"/>
    <x v="1"/>
    <m/>
    <m/>
    <x v="0"/>
    <n v="5108"/>
    <n v="15324"/>
  </r>
  <r>
    <x v="0"/>
    <x v="4"/>
    <s v="2019 - 07HR"/>
    <d v="2020-04-01T00:00:00"/>
    <x v="2"/>
    <m/>
    <m/>
    <x v="0"/>
    <n v="25000"/>
    <n v="25000"/>
  </r>
  <r>
    <x v="1"/>
    <x v="3"/>
    <s v="2018 - 11HR2"/>
    <d v="2019-01-01T00:00:00"/>
    <x v="1"/>
    <m/>
    <m/>
    <x v="1"/>
    <n v="1740"/>
    <n v="5220"/>
  </r>
  <r>
    <x v="1"/>
    <x v="3"/>
    <s v="2018 - 12HR2"/>
    <d v="2019-01-01T00:00:00"/>
    <x v="1"/>
    <m/>
    <m/>
    <x v="1"/>
    <n v="1593"/>
    <n v="4779"/>
  </r>
  <r>
    <x v="1"/>
    <x v="3"/>
    <s v="2018 - 07HR2"/>
    <d v="2019-02-01T00:00:00"/>
    <x v="1"/>
    <m/>
    <m/>
    <x v="1"/>
    <n v="1158"/>
    <n v="2721.3"/>
  </r>
  <r>
    <x v="1"/>
    <x v="3"/>
    <s v="2018 - 08HR2"/>
    <d v="2019-02-01T00:00:00"/>
    <x v="1"/>
    <m/>
    <m/>
    <x v="1"/>
    <n v="1529"/>
    <n v="3593.15"/>
  </r>
  <r>
    <x v="1"/>
    <x v="3"/>
    <s v="2018 - 09HR2"/>
    <d v="2019-02-01T00:00:00"/>
    <x v="1"/>
    <m/>
    <m/>
    <x v="1"/>
    <n v="1243"/>
    <n v="2921.05"/>
  </r>
  <r>
    <x v="1"/>
    <x v="3"/>
    <s v="2018 - 10HR2"/>
    <d v="2019-02-01T00:00:00"/>
    <x v="1"/>
    <m/>
    <m/>
    <x v="1"/>
    <n v="947"/>
    <n v="2225.4500000000003"/>
  </r>
  <r>
    <x v="1"/>
    <x v="3"/>
    <s v="2018 - 01HR2"/>
    <d v="2019-03-01T00:00:00"/>
    <x v="1"/>
    <m/>
    <m/>
    <x v="1"/>
    <n v="1961"/>
    <n v="3922"/>
  </r>
  <r>
    <x v="1"/>
    <x v="5"/>
    <s v="2021 - 07HR2"/>
    <d v="2022-01-01T00:00:00"/>
    <x v="3"/>
    <d v="2022-04-22T00:00:00"/>
    <s v="REC0143 (2022)"/>
    <x v="1"/>
    <n v="1405"/>
    <n v="9132.5"/>
  </r>
  <r>
    <x v="1"/>
    <x v="5"/>
    <s v="2021 - 08HR2"/>
    <d v="2022-01-01T00:00:00"/>
    <x v="3"/>
    <d v="2022-04-22T00:00:00"/>
    <s v="REC0143 (2022)"/>
    <x v="1"/>
    <n v="1425"/>
    <n v="9262.5"/>
  </r>
  <r>
    <x v="1"/>
    <x v="5"/>
    <s v="2021 - 09HR2"/>
    <d v="2022-01-01T00:00:00"/>
    <x v="3"/>
    <d v="2022-04-22T00:00:00"/>
    <s v="REC0143 (2022)"/>
    <x v="1"/>
    <n v="1432"/>
    <n v="9308"/>
  </r>
  <r>
    <x v="1"/>
    <x v="5"/>
    <s v="2021 - 10HR2"/>
    <d v="2022-01-01T00:00:00"/>
    <x v="3"/>
    <d v="2022-04-22T00:00:00"/>
    <s v="REC0143 (2022)"/>
    <x v="1"/>
    <n v="1056"/>
    <n v="6864"/>
  </r>
  <r>
    <x v="1"/>
    <x v="5"/>
    <s v="2021 - 11HR2"/>
    <d v="2022-01-01T00:00:00"/>
    <x v="3"/>
    <d v="2022-04-22T00:00:00"/>
    <s v="REC0143 (2022)"/>
    <x v="1"/>
    <n v="1882"/>
    <n v="12233"/>
  </r>
  <r>
    <x v="2"/>
    <x v="0"/>
    <s v="2008-03K3"/>
    <d v="2021-03-01T00:00:00"/>
    <x v="0"/>
    <d v="2021-04-30T00:00:00"/>
    <s v="REC0130 (2021)"/>
    <x v="2"/>
    <n v="13201"/>
    <n v="5940.45"/>
  </r>
  <r>
    <x v="2"/>
    <x v="0"/>
    <s v="2008-04K3"/>
    <d v="2021-03-01T00:00:00"/>
    <x v="0"/>
    <d v="2021-04-30T00:00:00"/>
    <s v="REC0130 (2021)"/>
    <x v="2"/>
    <n v="14268"/>
    <n v="6420.6"/>
  </r>
  <r>
    <x v="2"/>
    <x v="0"/>
    <s v="2008-05K3"/>
    <d v="2021-03-01T00:00:00"/>
    <x v="0"/>
    <d v="2021-04-30T00:00:00"/>
    <s v="REC0130 (2021)"/>
    <x v="2"/>
    <n v="17538"/>
    <n v="7892.1"/>
  </r>
  <r>
    <x v="2"/>
    <x v="0"/>
    <s v="2008-06K3"/>
    <d v="2021-03-01T00:00:00"/>
    <x v="0"/>
    <d v="2021-04-30T00:00:00"/>
    <s v="REC0130 (2021)"/>
    <x v="2"/>
    <n v="18965"/>
    <n v="8534.25"/>
  </r>
  <r>
    <x v="2"/>
    <x v="0"/>
    <s v="2008-07K3"/>
    <d v="2021-03-01T00:00:00"/>
    <x v="0"/>
    <d v="2021-04-30T00:00:00"/>
    <s v="REC0130 (2021)"/>
    <x v="2"/>
    <n v="118"/>
    <n v="53.1"/>
  </r>
  <r>
    <x v="2"/>
    <x v="0"/>
    <s v="2008-08K3"/>
    <d v="2021-03-01T00:00:00"/>
    <x v="0"/>
    <d v="2021-04-30T00:00:00"/>
    <s v="REC0130 (2021)"/>
    <x v="2"/>
    <n v="2307"/>
    <n v="1038.1500000000001"/>
  </r>
  <r>
    <x v="2"/>
    <x v="0"/>
    <s v="2008-09K3"/>
    <d v="2021-03-01T00:00:00"/>
    <x v="0"/>
    <d v="2021-04-30T00:00:00"/>
    <s v="REC0130 (2021)"/>
    <x v="2"/>
    <n v="8624"/>
    <n v="3880.8"/>
  </r>
  <r>
    <x v="2"/>
    <x v="0"/>
    <s v="2008-10K3"/>
    <d v="2021-03-01T00:00:00"/>
    <x v="0"/>
    <d v="2021-04-30T00:00:00"/>
    <s v="REC0130 (2021)"/>
    <x v="2"/>
    <n v="9112"/>
    <n v="4100.3999999999996"/>
  </r>
  <r>
    <x v="2"/>
    <x v="0"/>
    <s v="2008-11K3"/>
    <d v="2021-03-01T00:00:00"/>
    <x v="0"/>
    <d v="2021-04-30T00:00:00"/>
    <s v="REC0130 (2021)"/>
    <x v="2"/>
    <n v="6246"/>
    <n v="2810.7"/>
  </r>
  <r>
    <x v="2"/>
    <x v="0"/>
    <s v="2008-12K3"/>
    <d v="2021-03-01T00:00:00"/>
    <x v="0"/>
    <d v="2021-04-30T00:00:00"/>
    <s v="REC0130 (2021)"/>
    <x v="2"/>
    <n v="7780"/>
    <n v="3501"/>
  </r>
  <r>
    <x v="2"/>
    <x v="1"/>
    <s v="2012-01K3"/>
    <d v="2021-02-01T00:00:00"/>
    <x v="0"/>
    <d v="2021-03-10T00:00:00"/>
    <s v="REC0129 (2021)"/>
    <x v="3"/>
    <n v="8493"/>
    <n v="4671.1500000000005"/>
  </r>
  <r>
    <x v="2"/>
    <x v="1"/>
    <s v="2012-02K3"/>
    <d v="2021-02-01T00:00:00"/>
    <x v="0"/>
    <d v="2021-03-10T00:00:00"/>
    <s v="REC0129 (2021)"/>
    <x v="3"/>
    <n v="9117"/>
    <n v="5014.3500000000004"/>
  </r>
  <r>
    <x v="2"/>
    <x v="1"/>
    <s v="2012-03K3"/>
    <d v="2021-02-01T00:00:00"/>
    <x v="0"/>
    <d v="2021-03-10T00:00:00"/>
    <s v="REC0129 (2021)"/>
    <x v="3"/>
    <n v="11842"/>
    <n v="6513.1"/>
  </r>
  <r>
    <x v="2"/>
    <x v="1"/>
    <s v="2012-04K3"/>
    <d v="2021-02-01T00:00:00"/>
    <x v="0"/>
    <d v="2021-03-10T00:00:00"/>
    <s v="REC0129 (2021)"/>
    <x v="3"/>
    <n v="10428"/>
    <n v="5735.4000000000005"/>
  </r>
  <r>
    <x v="2"/>
    <x v="1"/>
    <s v="2012-05K3"/>
    <d v="2021-02-01T00:00:00"/>
    <x v="0"/>
    <d v="2021-03-10T00:00:00"/>
    <s v="REC0129 (2021)"/>
    <x v="3"/>
    <n v="14213"/>
    <n v="7817.1500000000005"/>
  </r>
  <r>
    <x v="2"/>
    <x v="1"/>
    <s v="2012-06K3"/>
    <d v="2021-02-01T00:00:00"/>
    <x v="0"/>
    <d v="2021-03-10T00:00:00"/>
    <s v="REC0129 (2021)"/>
    <x v="3"/>
    <n v="15556"/>
    <n v="8555.8000000000011"/>
  </r>
  <r>
    <x v="2"/>
    <x v="2"/>
    <s v="2013-01K3"/>
    <d v="2021-03-01T00:00:00"/>
    <x v="0"/>
    <d v="2021-04-30T00:00:00"/>
    <s v="REC0130 (2021)"/>
    <x v="3"/>
    <n v="2595"/>
    <n v="1167.75"/>
  </r>
  <r>
    <x v="2"/>
    <x v="2"/>
    <s v="2013-02K3"/>
    <d v="2021-03-01T00:00:00"/>
    <x v="0"/>
    <d v="2021-04-30T00:00:00"/>
    <s v="REC0130 (2021)"/>
    <x v="3"/>
    <n v="10491"/>
    <n v="4720.95"/>
  </r>
  <r>
    <x v="2"/>
    <x v="2"/>
    <s v="2013-03-K3"/>
    <d v="2021-05-01T00:00:00"/>
    <x v="0"/>
    <d v="2021-05-07T00:00:00"/>
    <s v="REC0131 (2021)"/>
    <x v="3"/>
    <n v="9784"/>
    <n v="5381.2"/>
  </r>
  <r>
    <x v="2"/>
    <x v="2"/>
    <s v="2013-04-K3"/>
    <d v="2021-05-01T00:00:00"/>
    <x v="0"/>
    <d v="2021-05-07T00:00:00"/>
    <s v="REC0131 (2021)"/>
    <x v="3"/>
    <n v="17804"/>
    <n v="9792.2000000000007"/>
  </r>
  <r>
    <x v="2"/>
    <x v="2"/>
    <s v="2013-05-K3"/>
    <d v="2021-05-01T00:00:00"/>
    <x v="0"/>
    <d v="2021-05-07T00:00:00"/>
    <s v="REC0131 (2021)"/>
    <x v="3"/>
    <n v="12970"/>
    <n v="7133.5"/>
  </r>
  <r>
    <x v="2"/>
    <x v="2"/>
    <s v="2013-06-K3"/>
    <d v="2021-05-01T00:00:00"/>
    <x v="0"/>
    <d v="2021-05-07T00:00:00"/>
    <s v="REC0131 (2021)"/>
    <x v="3"/>
    <n v="13751"/>
    <n v="7563.05"/>
  </r>
  <r>
    <x v="2"/>
    <x v="3"/>
    <s v="2018 - 07K3"/>
    <d v="2019-01-01T00:00:00"/>
    <x v="1"/>
    <m/>
    <m/>
    <x v="3"/>
    <n v="14947"/>
    <n v="44841"/>
  </r>
  <r>
    <x v="2"/>
    <x v="3"/>
    <s v="2018 - 08K3"/>
    <d v="2019-01-01T00:00:00"/>
    <x v="1"/>
    <m/>
    <m/>
    <x v="3"/>
    <n v="14527"/>
    <n v="43581"/>
  </r>
  <r>
    <x v="2"/>
    <x v="3"/>
    <s v="2018 - 09K3"/>
    <d v="2019-01-01T00:00:00"/>
    <x v="1"/>
    <m/>
    <m/>
    <x v="3"/>
    <n v="10066"/>
    <n v="30198"/>
  </r>
  <r>
    <x v="2"/>
    <x v="3"/>
    <s v="2018 - 10K3"/>
    <d v="2019-01-01T00:00:00"/>
    <x v="1"/>
    <m/>
    <m/>
    <x v="3"/>
    <n v="4524"/>
    <n v="13572"/>
  </r>
  <r>
    <x v="2"/>
    <x v="3"/>
    <s v="2018 - 11K3"/>
    <d v="2019-01-01T00:00:00"/>
    <x v="1"/>
    <m/>
    <m/>
    <x v="3"/>
    <n v="6974"/>
    <n v="20922"/>
  </r>
  <r>
    <x v="2"/>
    <x v="3"/>
    <s v="2018 - 12K3"/>
    <d v="2019-01-01T00:00:00"/>
    <x v="1"/>
    <m/>
    <m/>
    <x v="3"/>
    <n v="6571"/>
    <n v="19713"/>
  </r>
  <r>
    <x v="2"/>
    <x v="4"/>
    <s v="2019 - 01K3"/>
    <d v="2020-01-01T00:00:00"/>
    <x v="2"/>
    <m/>
    <m/>
    <x v="3"/>
    <n v="4116"/>
    <n v="4116"/>
  </r>
  <r>
    <x v="2"/>
    <x v="4"/>
    <s v="2019 - 02K3"/>
    <d v="2020-01-01T00:00:00"/>
    <x v="2"/>
    <m/>
    <m/>
    <x v="3"/>
    <n v="4115"/>
    <n v="4115"/>
  </r>
  <r>
    <x v="2"/>
    <x v="4"/>
    <s v="2019 - 03K3"/>
    <d v="2020-01-01T00:00:00"/>
    <x v="2"/>
    <m/>
    <m/>
    <x v="3"/>
    <n v="3860"/>
    <n v="3860"/>
  </r>
  <r>
    <x v="2"/>
    <x v="4"/>
    <s v="2019 - 04K3"/>
    <d v="2020-01-01T00:00:00"/>
    <x v="2"/>
    <m/>
    <m/>
    <x v="3"/>
    <n v="11922"/>
    <n v="11922"/>
  </r>
  <r>
    <x v="2"/>
    <x v="4"/>
    <s v="2019 - 05K3"/>
    <d v="2020-01-01T00:00:00"/>
    <x v="2"/>
    <m/>
    <m/>
    <x v="3"/>
    <n v="607"/>
    <n v="607"/>
  </r>
  <r>
    <x v="2"/>
    <x v="4"/>
    <s v="2019 - 05K3"/>
    <d v="2020-04-01T00:00:00"/>
    <x v="2"/>
    <m/>
    <m/>
    <x v="3"/>
    <n v="380"/>
    <n v="380"/>
  </r>
  <r>
    <x v="2"/>
    <x v="4"/>
    <s v="2019 - 07K3"/>
    <d v="2020-05-01T00:00:00"/>
    <x v="2"/>
    <m/>
    <m/>
    <x v="3"/>
    <n v="17815"/>
    <n v="66806.25"/>
  </r>
  <r>
    <x v="2"/>
    <x v="4"/>
    <s v="2019 - 08K3"/>
    <d v="2020-05-01T00:00:00"/>
    <x v="2"/>
    <m/>
    <m/>
    <x v="3"/>
    <n v="15654"/>
    <n v="58702.5"/>
  </r>
  <r>
    <x v="2"/>
    <x v="4"/>
    <s v="2019 - 09K3"/>
    <d v="2020-05-01T00:00:00"/>
    <x v="2"/>
    <m/>
    <m/>
    <x v="3"/>
    <n v="11594"/>
    <n v="43477.5"/>
  </r>
  <r>
    <x v="2"/>
    <x v="4"/>
    <s v="2019 - 10K3"/>
    <d v="2020-05-01T00:00:00"/>
    <x v="2"/>
    <m/>
    <m/>
    <x v="3"/>
    <n v="8215"/>
    <n v="30806.25"/>
  </r>
  <r>
    <x v="2"/>
    <x v="4"/>
    <s v="2019 - 11K3"/>
    <d v="2020-05-01T00:00:00"/>
    <x v="2"/>
    <m/>
    <m/>
    <x v="3"/>
    <n v="5420"/>
    <n v="20325"/>
  </r>
  <r>
    <x v="2"/>
    <x v="4"/>
    <s v="2019 - 12K3"/>
    <d v="2020-05-01T00:00:00"/>
    <x v="2"/>
    <m/>
    <m/>
    <x v="3"/>
    <n v="3801"/>
    <n v="14253.75"/>
  </r>
  <r>
    <x v="2"/>
    <x v="6"/>
    <s v="2020 - 07K3"/>
    <d v="2021-06-01T00:00:00"/>
    <x v="0"/>
    <d v="2021-07-09T00:00:00"/>
    <s v="REC0133 + REC0135-07-K3 (2021)"/>
    <x v="3"/>
    <n v="18233"/>
    <n v="116691.2"/>
  </r>
  <r>
    <x v="2"/>
    <x v="6"/>
    <s v="2020 - 08K3"/>
    <d v="2021-06-01T00:00:00"/>
    <x v="0"/>
    <d v="2021-07-09T00:00:00"/>
    <s v="REC0135-08-K3 (2021)"/>
    <x v="3"/>
    <n v="16504"/>
    <n v="105625.60000000001"/>
  </r>
  <r>
    <x v="2"/>
    <x v="6"/>
    <s v="2020 - 09K3"/>
    <d v="2021-06-01T00:00:00"/>
    <x v="0"/>
    <d v="2021-07-09T00:00:00"/>
    <s v="REC0135-09-K3 (2021)"/>
    <x v="3"/>
    <n v="3428"/>
    <n v="21939.200000000001"/>
  </r>
  <r>
    <x v="2"/>
    <x v="6"/>
    <s v="2020 - 09K3"/>
    <d v="2021-07-01T00:00:00"/>
    <x v="0"/>
    <d v="2021-09-22T00:00:00"/>
    <s v="REC0137-09-K3 (2021)"/>
    <x v="3"/>
    <n v="1073"/>
    <n v="6867.2"/>
  </r>
  <r>
    <x v="2"/>
    <x v="6"/>
    <s v="2020 - 10K3"/>
    <d v="2021-07-01T00:00:00"/>
    <x v="0"/>
    <d v="2021-09-22T00:00:00"/>
    <s v="REC0137-10-K3 (2021)"/>
    <x v="3"/>
    <n v="3927"/>
    <n v="25132.799999999999"/>
  </r>
  <r>
    <x v="3"/>
    <x v="2"/>
    <s v="2013-06-DJ"/>
    <d v="2021-10-01T00:00:00"/>
    <x v="0"/>
    <d v="2021-10-12T00:00:00"/>
    <s v="REC0138 (2021)"/>
    <x v="4"/>
    <n v="35251"/>
    <n v="29963.35"/>
  </r>
  <r>
    <x v="3"/>
    <x v="6"/>
    <s v="2020 - 07DJ"/>
    <d v="2021-10-01T00:00:00"/>
    <x v="0"/>
    <d v="2021-10-05T00:00:00"/>
    <s v="REC0139a (2021)"/>
    <x v="4"/>
    <n v="4000"/>
    <n v="34000"/>
  </r>
  <r>
    <x v="3"/>
    <x v="5"/>
    <s v="2021 - 07DJ"/>
    <d v="2021-12-01T00:00:00"/>
    <x v="0"/>
    <d v="2021-12-07T00:00:00"/>
    <s v="REC0139b (2021)"/>
    <x v="4"/>
    <n v="15500"/>
    <n v="131750"/>
  </r>
  <r>
    <x v="3"/>
    <x v="7"/>
    <s v="2022 - 07DJ"/>
    <d v="2023-03-23T00:00:00"/>
    <x v="4"/>
    <d v="2023-03-23T00:00:00"/>
    <s v="REC0139c (2021)"/>
    <x v="4"/>
    <n v="15500"/>
    <n v="131750"/>
  </r>
  <r>
    <x v="3"/>
    <x v="8"/>
    <s v="2023 - 07DJ"/>
    <s v="Pending"/>
    <x v="0"/>
    <s v="Pending"/>
    <s v="REC0139d (2021)"/>
    <x v="4"/>
    <n v="15500"/>
    <n v="131750"/>
  </r>
  <r>
    <x v="4"/>
    <x v="2"/>
    <s v="2013-06PG"/>
    <d v="2021-10-01T00:00:00"/>
    <x v="0"/>
    <d v="2021-10-12T00:00:00"/>
    <s v="REC0138 (2021)"/>
    <x v="5"/>
    <n v="2471"/>
    <n v="2100.35"/>
  </r>
  <r>
    <x v="5"/>
    <x v="0"/>
    <s v="2008-06WH"/>
    <d v="2021-03-01T00:00:00"/>
    <x v="0"/>
    <d v="2021-04-30T00:00:00"/>
    <s v="REC0130 (2021)"/>
    <x v="6"/>
    <n v="38032"/>
    <n v="17114.400000000001"/>
  </r>
  <r>
    <x v="5"/>
    <x v="0"/>
    <s v="2008-10WH"/>
    <d v="2021-03-01T00:00:00"/>
    <x v="0"/>
    <d v="2021-04-30T00:00:00"/>
    <s v="REC0130 (2021)"/>
    <x v="6"/>
    <n v="4601"/>
    <n v="2070.4499999999998"/>
  </r>
  <r>
    <x v="5"/>
    <x v="0"/>
    <s v="2008-11WH"/>
    <d v="2021-03-01T00:00:00"/>
    <x v="0"/>
    <d v="2021-04-30T00:00:00"/>
    <s v="REC0130 (2021)"/>
    <x v="6"/>
    <n v="842"/>
    <n v="378.9"/>
  </r>
  <r>
    <x v="5"/>
    <x v="0"/>
    <s v="2008-12WH"/>
    <d v="2021-03-01T00:00:00"/>
    <x v="0"/>
    <d v="2021-04-30T00:00:00"/>
    <s v="REC0130 (2021)"/>
    <x v="6"/>
    <n v="29746"/>
    <n v="13385.7"/>
  </r>
  <r>
    <x v="5"/>
    <x v="1"/>
    <s v="2012-03WH"/>
    <d v="2021-02-01T00:00:00"/>
    <x v="0"/>
    <d v="2021-03-10T00:00:00"/>
    <s v="REC0129 (2021)"/>
    <x v="6"/>
    <n v="2118"/>
    <n v="1164.9000000000001"/>
  </r>
  <r>
    <x v="5"/>
    <x v="1"/>
    <s v="2012-03WH"/>
    <d v="2021-02-01T00:00:00"/>
    <x v="0"/>
    <d v="2021-03-10T00:00:00"/>
    <s v="REC0129 (2021)"/>
    <x v="6"/>
    <n v="2292"/>
    <n v="1260.6000000000001"/>
  </r>
  <r>
    <x v="5"/>
    <x v="1"/>
    <s v="2012-03WH"/>
    <d v="2021-02-01T00:00:00"/>
    <x v="0"/>
    <d v="2021-03-10T00:00:00"/>
    <s v="REC0129 (2021)"/>
    <x v="6"/>
    <n v="16789"/>
    <n v="9233.9500000000007"/>
  </r>
  <r>
    <x v="5"/>
    <x v="1"/>
    <s v="2012-04WH"/>
    <d v="2021-02-01T00:00:00"/>
    <x v="0"/>
    <d v="2021-03-10T00:00:00"/>
    <s v="REC0129 (2021)"/>
    <x v="6"/>
    <n v="21371"/>
    <n v="11754.050000000001"/>
  </r>
  <r>
    <x v="5"/>
    <x v="1"/>
    <s v="2012-05WH"/>
    <d v="2021-02-01T00:00:00"/>
    <x v="0"/>
    <d v="2021-03-10T00:00:00"/>
    <s v="REC0129 (2021)"/>
    <x v="6"/>
    <n v="61347"/>
    <n v="33740.850000000006"/>
  </r>
  <r>
    <x v="5"/>
    <x v="1"/>
    <s v="2012-12WH"/>
    <d v="2019-02-01T00:00:00"/>
    <x v="1"/>
    <d v="2021-03-10T00:00:00"/>
    <s v="REC0129 (2021)"/>
    <x v="6"/>
    <n v="22086"/>
    <n v="12147.300000000001"/>
  </r>
  <r>
    <x v="5"/>
    <x v="2"/>
    <s v="2013-01WH"/>
    <d v="2021-03-01T00:00:00"/>
    <x v="0"/>
    <d v="2021-04-30T00:00:00"/>
    <s v="REC0130 (2021)"/>
    <x v="6"/>
    <n v="45926"/>
    <n v="20666.7"/>
  </r>
  <r>
    <x v="5"/>
    <x v="2"/>
    <s v="2013-05-WH"/>
    <d v="2021-10-01T00:00:00"/>
    <x v="0"/>
    <d v="2021-10-12T00:00:00"/>
    <s v="REC0138 (2021)"/>
    <x v="6"/>
    <n v="29622"/>
    <n v="25178.7"/>
  </r>
  <r>
    <x v="5"/>
    <x v="2"/>
    <s v="2013-06-WH"/>
    <d v="2021-10-01T00:00:00"/>
    <x v="0"/>
    <d v="2021-10-12T00:00:00"/>
    <s v="REC0138 (2021)"/>
    <x v="6"/>
    <n v="5127"/>
    <n v="4357.95"/>
  </r>
  <r>
    <x v="5"/>
    <x v="3"/>
    <s v="2018-08WH"/>
    <d v="2019-02-01T00:00:00"/>
    <x v="1"/>
    <d v="2019-03-11T00:00:00"/>
    <s v="AMME0094 (2019)"/>
    <x v="6"/>
    <n v="35505"/>
    <n v="83436.75"/>
  </r>
  <r>
    <x v="5"/>
    <x v="3"/>
    <s v="2018-08WH"/>
    <d v="2019-02-01T00:00:00"/>
    <x v="1"/>
    <d v="2019-03-11T00:00:00"/>
    <s v="AMME0094 (2019)"/>
    <x v="6"/>
    <n v="33427"/>
    <n v="78553.45"/>
  </r>
  <r>
    <x v="5"/>
    <x v="3"/>
    <s v="2018-10WH"/>
    <d v="2019-09-01T00:00:00"/>
    <x v="1"/>
    <m/>
    <m/>
    <x v="6"/>
    <n v="30070"/>
    <n v="90210"/>
  </r>
  <r>
    <x v="5"/>
    <x v="3"/>
    <s v="2018-11WH"/>
    <d v="2019-09-01T00:00:00"/>
    <x v="1"/>
    <m/>
    <m/>
    <x v="6"/>
    <n v="8348"/>
    <n v="25044"/>
  </r>
  <r>
    <x v="5"/>
    <x v="3"/>
    <s v="2018-11WH"/>
    <d v="2019-09-01T00:00:00"/>
    <x v="1"/>
    <m/>
    <m/>
    <x v="6"/>
    <n v="34892"/>
    <n v="104676"/>
  </r>
  <r>
    <x v="5"/>
    <x v="3"/>
    <s v="2018-12WH"/>
    <d v="2019-09-01T00:00:00"/>
    <x v="1"/>
    <m/>
    <m/>
    <x v="6"/>
    <n v="16582"/>
    <n v="49746"/>
  </r>
  <r>
    <x v="5"/>
    <x v="3"/>
    <s v="2018-08WH"/>
    <d v="2019-12-01T00:00:00"/>
    <x v="1"/>
    <m/>
    <m/>
    <x v="6"/>
    <n v="8937"/>
    <s v="30,564,54"/>
  </r>
  <r>
    <x v="5"/>
    <x v="3"/>
    <s v="2018-09WH"/>
    <d v="2019-12-01T00:00:00"/>
    <x v="1"/>
    <m/>
    <m/>
    <x v="6"/>
    <n v="33659"/>
    <n v="115113.78"/>
  </r>
  <r>
    <x v="5"/>
    <x v="3"/>
    <s v="2018-10WH"/>
    <d v="2019-12-01T00:00:00"/>
    <x v="1"/>
    <m/>
    <m/>
    <x v="6"/>
    <n v="1789"/>
    <n v="6118.38"/>
  </r>
  <r>
    <x v="5"/>
    <x v="4"/>
    <s v="2019-01WH"/>
    <d v="2020-01-01T00:00:00"/>
    <x v="2"/>
    <m/>
    <m/>
    <x v="6"/>
    <n v="38920"/>
    <n v="182924"/>
  </r>
  <r>
    <x v="5"/>
    <x v="4"/>
    <s v="2019-02WH"/>
    <d v="2020-01-01T00:00:00"/>
    <x v="2"/>
    <m/>
    <m/>
    <x v="6"/>
    <n v="35316"/>
    <n v="165985.20000000001"/>
  </r>
  <r>
    <x v="5"/>
    <x v="4"/>
    <s v="2019-03WH"/>
    <d v="2020-01-01T00:00:00"/>
    <x v="2"/>
    <m/>
    <m/>
    <x v="6"/>
    <n v="34133"/>
    <n v="160425.1"/>
  </r>
  <r>
    <x v="5"/>
    <x v="4"/>
    <s v="2019-04WH"/>
    <d v="2020-01-01T00:00:00"/>
    <x v="2"/>
    <m/>
    <m/>
    <x v="6"/>
    <n v="64385"/>
    <n v="302609.5"/>
  </r>
  <r>
    <x v="5"/>
    <x v="4"/>
    <s v="2019-05WH"/>
    <d v="2020-01-01T00:00:00"/>
    <x v="2"/>
    <m/>
    <m/>
    <x v="6"/>
    <n v="96"/>
    <n v="451.2"/>
  </r>
  <r>
    <x v="5"/>
    <x v="4"/>
    <s v="2019 - 07WH"/>
    <d v="2020-04-01T00:00:00"/>
    <x v="2"/>
    <m/>
    <m/>
    <x v="6"/>
    <n v="11150"/>
    <n v="50175"/>
  </r>
  <r>
    <x v="5"/>
    <x v="4"/>
    <s v="2019 - 07WH"/>
    <d v="2020-04-01T00:00:00"/>
    <x v="2"/>
    <m/>
    <m/>
    <x v="6"/>
    <n v="12501"/>
    <n v="46878.75"/>
  </r>
  <r>
    <x v="5"/>
    <x v="4"/>
    <s v="2019 - 07WH"/>
    <d v="2020-06-01T00:00:00"/>
    <x v="2"/>
    <d v="2020-06-30T00:00:00"/>
    <s v="REC0113 (2020)"/>
    <x v="6"/>
    <n v="5184"/>
    <n v="30067.200000000001"/>
  </r>
  <r>
    <x v="5"/>
    <x v="4"/>
    <s v="2019 - 07WH"/>
    <d v="2020-06-01T00:00:00"/>
    <x v="2"/>
    <d v="2020-06-30T00:00:00"/>
    <s v="REC0113 (2020)"/>
    <x v="6"/>
    <n v="12499"/>
    <n v="72494.2"/>
  </r>
  <r>
    <x v="5"/>
    <x v="4"/>
    <s v="2019 - 08WH"/>
    <d v="2020-06-01T00:00:00"/>
    <x v="2"/>
    <d v="2020-06-30T00:00:00"/>
    <s v="REC0113 (2020)"/>
    <x v="6"/>
    <n v="38269"/>
    <n v="221960.2"/>
  </r>
  <r>
    <x v="5"/>
    <x v="4"/>
    <s v="2019 - 09WH"/>
    <d v="2020-06-01T00:00:00"/>
    <x v="2"/>
    <d v="2020-06-30T00:00:00"/>
    <s v="REC0113 (2020)"/>
    <x v="6"/>
    <n v="2589"/>
    <n v="15016.2"/>
  </r>
  <r>
    <x v="5"/>
    <x v="4"/>
    <s v="2019 - 11WH"/>
    <d v="2020-06-01T00:00:00"/>
    <x v="2"/>
    <d v="2020-06-30T00:00:00"/>
    <s v="REC0113 (2020)"/>
    <x v="6"/>
    <n v="8569"/>
    <n v="49700.2"/>
  </r>
  <r>
    <x v="5"/>
    <x v="4"/>
    <s v="2019 - 12WH"/>
    <d v="2020-06-01T00:00:00"/>
    <x v="2"/>
    <d v="2020-06-30T00:00:00"/>
    <s v="REC0113 (2020)"/>
    <x v="6"/>
    <n v="25448"/>
    <n v="147598.39999999999"/>
  </r>
  <r>
    <x v="5"/>
    <x v="4"/>
    <s v="2019 - 10WH"/>
    <d v="2020-08-01T00:00:00"/>
    <x v="2"/>
    <d v="2020-08-31T00:00:00"/>
    <s v="REC0117 (2020)"/>
    <x v="6"/>
    <n v="45518"/>
    <n v="227590"/>
  </r>
  <r>
    <x v="5"/>
    <x v="4"/>
    <s v="2019 - 11WH"/>
    <d v="2020-08-01T00:00:00"/>
    <x v="2"/>
    <d v="2020-08-31T00:00:00"/>
    <s v="REC0117 (2020)"/>
    <x v="6"/>
    <n v="25114"/>
    <n v="125570"/>
  </r>
  <r>
    <x v="5"/>
    <x v="4"/>
    <s v="2019 - 11WH"/>
    <d v="2020-10-01T00:00:00"/>
    <x v="2"/>
    <d v="2020-10-31T00:00:00"/>
    <s v="REC0123 (2020)"/>
    <x v="6"/>
    <n v="9653"/>
    <n v="67571"/>
  </r>
  <r>
    <x v="5"/>
    <x v="6"/>
    <s v="2020 - 01WH"/>
    <d v="2020-10-01T00:00:00"/>
    <x v="2"/>
    <d v="2020-10-31T00:00:00"/>
    <s v="REC0123 (2020)"/>
    <x v="6"/>
    <n v="56280"/>
    <n v="393960"/>
  </r>
  <r>
    <x v="5"/>
    <x v="6"/>
    <s v="2020 - 02WH"/>
    <d v="2020-10-01T00:00:00"/>
    <x v="2"/>
    <d v="2020-10-31T00:00:00"/>
    <s v="REC0123 (2020)"/>
    <x v="6"/>
    <n v="21008"/>
    <n v="147056"/>
  </r>
  <r>
    <x v="5"/>
    <x v="6"/>
    <s v="2020 - 02WH"/>
    <d v="2020-11-01T00:00:00"/>
    <x v="2"/>
    <m/>
    <m/>
    <x v="6"/>
    <n v="27346"/>
    <n v="191422"/>
  </r>
  <r>
    <x v="5"/>
    <x v="6"/>
    <s v="2020 - 02WH"/>
    <d v="2020-12-01T00:00:00"/>
    <x v="2"/>
    <m/>
    <m/>
    <x v="6"/>
    <n v="16599"/>
    <n v="116193"/>
  </r>
  <r>
    <x v="5"/>
    <x v="6"/>
    <s v="2020 - 03WH"/>
    <d v="2020-12-01T00:00:00"/>
    <x v="2"/>
    <m/>
    <m/>
    <x v="6"/>
    <n v="7970"/>
    <n v="55790"/>
  </r>
  <r>
    <x v="5"/>
    <x v="4"/>
    <s v="2019 - 09WH"/>
    <d v="2021-01-01T00:00:00"/>
    <x v="0"/>
    <m/>
    <m/>
    <x v="6"/>
    <n v="44385"/>
    <n v="176208.4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PivotTable3" cacheId="0" applyNumberFormats="0" applyBorderFormats="0" applyFontFormats="0" applyPatternFormats="0" applyAlignmentFormats="0" applyWidthHeightFormats="1" dataCaption="Values" grandTotalCaption="Per Attach 3" updatedVersion="6" minRefreshableVersion="3" useAutoFormatting="1" itemPrintTitles="1" createdVersion="6" indent="0" outline="1" outlineData="1" multipleFieldFilters="0">
  <location ref="B20:H26" firstHeaderRow="1" firstDataRow="2" firstDataCol="1"/>
  <pivotFields count="10">
    <pivotField showAll="0"/>
    <pivotField axis="axisCol" showAll="0">
      <items count="16">
        <item h="1" x="0"/>
        <item h="1" x="1"/>
        <item h="1" x="2"/>
        <item h="1" m="1" x="12"/>
        <item h="1" m="1" x="11"/>
        <item h="1" m="1" x="9"/>
        <item h="1" m="1" x="14"/>
        <item h="1" x="3"/>
        <item x="4"/>
        <item x="6"/>
        <item x="5"/>
        <item x="7"/>
        <item x="8"/>
        <item m="1" x="13"/>
        <item m="1" x="10"/>
        <item t="default"/>
      </items>
    </pivotField>
    <pivotField showAll="0"/>
    <pivotField showAll="0"/>
    <pivotField axis="axisRow" showAll="0">
      <items count="13">
        <item m="1" x="10"/>
        <item m="1" x="6"/>
        <item m="1" x="9"/>
        <item m="1" x="5"/>
        <item m="1" x="8"/>
        <item m="1" x="11"/>
        <item m="1" x="7"/>
        <item x="1"/>
        <item x="2"/>
        <item x="0"/>
        <item x="3"/>
        <item x="4"/>
        <item t="default"/>
      </items>
    </pivotField>
    <pivotField showAll="0"/>
    <pivotField showAll="0"/>
    <pivotField showAll="0"/>
    <pivotField dataField="1" numFmtId="166" showAll="0"/>
    <pivotField showAll="0"/>
  </pivotFields>
  <rowFields count="1">
    <field x="4"/>
  </rowFields>
  <rowItems count="5">
    <i>
      <x v="8"/>
    </i>
    <i>
      <x v="9"/>
    </i>
    <i>
      <x v="10"/>
    </i>
    <i>
      <x v="11"/>
    </i>
    <i t="grand">
      <x/>
    </i>
  </rowItems>
  <colFields count="1">
    <field x="1"/>
  </colFields>
  <colItems count="6">
    <i>
      <x v="8"/>
    </i>
    <i>
      <x v="9"/>
    </i>
    <i>
      <x v="10"/>
    </i>
    <i>
      <x v="11"/>
    </i>
    <i>
      <x v="12"/>
    </i>
    <i t="grand">
      <x/>
    </i>
  </colItems>
  <dataFields count="1">
    <dataField name="Sum of Qty" fld="8" baseField="0" baseItem="0" numFmtId="166"/>
  </dataFields>
  <formats count="9">
    <format dxfId="31">
      <pivotArea dataOnly="0" labelOnly="1" fieldPosition="0">
        <references count="1">
          <reference field="4" count="0"/>
        </references>
      </pivotArea>
    </format>
    <format dxfId="30">
      <pivotArea dataOnly="0" labelOnly="1" grandCol="1" outline="0" fieldPosition="0"/>
    </format>
    <format dxfId="29">
      <pivotArea outline="0" collapsedLevelsAreSubtotals="1" fieldPosition="0"/>
    </format>
    <format dxfId="28">
      <pivotArea outline="0" collapsedLevelsAreSubtotals="1" fieldPosition="0"/>
    </format>
    <format dxfId="27">
      <pivotArea outline="0" collapsedLevelsAreSubtotals="1" fieldPosition="0"/>
    </format>
    <format dxfId="26">
      <pivotArea dataOnly="0" labelOnly="1" fieldPosition="0">
        <references count="1">
          <reference field="4" count="0"/>
        </references>
      </pivotArea>
    </format>
    <format dxfId="25">
      <pivotArea type="all" dataOnly="0" outline="0" fieldPosition="0"/>
    </format>
    <format dxfId="24">
      <pivotArea dataOnly="0" labelOnly="1" fieldPosition="0">
        <references count="1">
          <reference field="1" count="0"/>
        </references>
      </pivotArea>
    </format>
    <format dxfId="23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compact="0" compactData="0" gridDropZones="1" multipleFieldFilters="0">
  <location ref="B3:I10" firstHeaderRow="1" firstDataRow="2" firstDataCol="2"/>
  <pivotFields count="10">
    <pivotField axis="axisRow" compact="0" outline="0" showAll="0" defaultSubtotal="0">
      <items count="8">
        <item x="0"/>
        <item x="1"/>
        <item x="2"/>
        <item x="3"/>
        <item x="4"/>
        <item m="1" x="6"/>
        <item x="5"/>
        <item m="1" x="7"/>
      </items>
    </pivotField>
    <pivotField axis="axisCol" compact="0" outline="0" showAll="0">
      <items count="16">
        <item h="1" x="0"/>
        <item h="1" x="1"/>
        <item h="1" x="2"/>
        <item h="1" m="1" x="12"/>
        <item h="1" m="1" x="11"/>
        <item h="1" m="1" x="9"/>
        <item h="1" m="1" x="14"/>
        <item h="1" x="3"/>
        <item x="4"/>
        <item x="6"/>
        <item x="5"/>
        <item x="7"/>
        <item x="8"/>
        <item m="1" x="13"/>
        <item m="1" x="10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Row" compact="0" outline="0" showAll="0">
      <items count="8">
        <item x="1"/>
        <item x="6"/>
        <item x="0"/>
        <item x="3"/>
        <item x="4"/>
        <item x="2"/>
        <item x="5"/>
        <item t="default"/>
      </items>
    </pivotField>
    <pivotField dataField="1" compact="0" numFmtId="166" outline="0" showAll="0"/>
    <pivotField compact="0" outline="0" showAll="0"/>
  </pivotFields>
  <rowFields count="2">
    <field x="0"/>
    <field x="7"/>
  </rowFields>
  <rowItems count="6">
    <i>
      <x/>
      <x v="2"/>
    </i>
    <i>
      <x v="1"/>
      <x/>
    </i>
    <i>
      <x v="2"/>
      <x v="3"/>
    </i>
    <i>
      <x v="3"/>
      <x v="4"/>
    </i>
    <i>
      <x v="6"/>
      <x v="1"/>
    </i>
    <i t="grand">
      <x/>
    </i>
  </rowItems>
  <colFields count="1">
    <field x="1"/>
  </colFields>
  <colItems count="6">
    <i>
      <x v="8"/>
    </i>
    <i>
      <x v="9"/>
    </i>
    <i>
      <x v="10"/>
    </i>
    <i>
      <x v="11"/>
    </i>
    <i>
      <x v="12"/>
    </i>
    <i t="grand">
      <x/>
    </i>
  </colItems>
  <dataFields count="1">
    <dataField name="Sum of Qty" fld="8" baseField="0" baseItem="0" numFmtId="41"/>
  </dataFields>
  <formats count="23">
    <format dxfId="22">
      <pivotArea outline="0" collapsedLevelsAreSubtotals="1" fieldPosition="0"/>
    </format>
    <format dxfId="21">
      <pivotArea outline="0" fieldPosition="0">
        <references count="2">
          <reference field="0" count="5" selected="0">
            <x v="0"/>
            <x v="1"/>
            <x v="2"/>
            <x v="3"/>
            <x v="6"/>
          </reference>
          <reference field="7" count="5" selected="0">
            <x v="0"/>
            <x v="1"/>
            <x v="2"/>
            <x v="3"/>
            <x v="4"/>
          </reference>
        </references>
      </pivotArea>
    </format>
    <format dxfId="20">
      <pivotArea dataOnly="0" labelOnly="1" outline="0" fieldPosition="0">
        <references count="2">
          <reference field="0" count="1" selected="0">
            <x v="0"/>
          </reference>
          <reference field="7" count="1">
            <x v="2"/>
          </reference>
        </references>
      </pivotArea>
    </format>
    <format dxfId="19">
      <pivotArea dataOnly="0" labelOnly="1" outline="0" fieldPosition="0">
        <references count="2">
          <reference field="0" count="1" selected="0">
            <x v="1"/>
          </reference>
          <reference field="7" count="1">
            <x v="0"/>
          </reference>
        </references>
      </pivotArea>
    </format>
    <format dxfId="18">
      <pivotArea dataOnly="0" labelOnly="1" outline="0" fieldPosition="0">
        <references count="2">
          <reference field="0" count="1" selected="0">
            <x v="2"/>
          </reference>
          <reference field="7" count="1">
            <x v="3"/>
          </reference>
        </references>
      </pivotArea>
    </format>
    <format dxfId="17">
      <pivotArea dataOnly="0" labelOnly="1" outline="0" fieldPosition="0">
        <references count="2">
          <reference field="0" count="1" selected="0">
            <x v="3"/>
          </reference>
          <reference field="7" count="1">
            <x v="4"/>
          </reference>
        </references>
      </pivotArea>
    </format>
    <format dxfId="16">
      <pivotArea dataOnly="0" labelOnly="1" outline="0" fieldPosition="0">
        <references count="2">
          <reference field="0" count="1" selected="0">
            <x v="6"/>
          </reference>
          <reference field="7" count="1">
            <x v="1"/>
          </reference>
        </references>
      </pivotArea>
    </format>
    <format dxfId="15">
      <pivotArea dataOnly="0" labelOnly="1" outline="0" fieldPosition="0">
        <references count="2">
          <reference field="0" count="1" selected="0">
            <x v="0"/>
          </reference>
          <reference field="7" count="1">
            <x v="2"/>
          </reference>
        </references>
      </pivotArea>
    </format>
    <format dxfId="14">
      <pivotArea dataOnly="0" labelOnly="1" outline="0" fieldPosition="0">
        <references count="2">
          <reference field="0" count="1" selected="0">
            <x v="1"/>
          </reference>
          <reference field="7" count="1">
            <x v="0"/>
          </reference>
        </references>
      </pivotArea>
    </format>
    <format dxfId="13">
      <pivotArea dataOnly="0" labelOnly="1" outline="0" fieldPosition="0">
        <references count="2">
          <reference field="0" count="1" selected="0">
            <x v="2"/>
          </reference>
          <reference field="7" count="1">
            <x v="3"/>
          </reference>
        </references>
      </pivotArea>
    </format>
    <format dxfId="12">
      <pivotArea dataOnly="0" labelOnly="1" outline="0" fieldPosition="0">
        <references count="2">
          <reference field="0" count="1" selected="0">
            <x v="3"/>
          </reference>
          <reference field="7" count="1">
            <x v="4"/>
          </reference>
        </references>
      </pivotArea>
    </format>
    <format dxfId="11">
      <pivotArea dataOnly="0" labelOnly="1" outline="0" fieldPosition="0">
        <references count="2">
          <reference field="0" count="1" selected="0">
            <x v="6"/>
          </reference>
          <reference field="7" count="1">
            <x v="1"/>
          </reference>
        </references>
      </pivotArea>
    </format>
    <format dxfId="10">
      <pivotArea dataOnly="0" labelOnly="1" outline="0" fieldPosition="0">
        <references count="2">
          <reference field="0" count="1" selected="0">
            <x v="0"/>
          </reference>
          <reference field="7" count="1">
            <x v="2"/>
          </reference>
        </references>
      </pivotArea>
    </format>
    <format dxfId="9">
      <pivotArea dataOnly="0" labelOnly="1" outline="0" fieldPosition="0">
        <references count="2">
          <reference field="0" count="1" selected="0">
            <x v="1"/>
          </reference>
          <reference field="7" count="1">
            <x v="0"/>
          </reference>
        </references>
      </pivotArea>
    </format>
    <format dxfId="8">
      <pivotArea dataOnly="0" labelOnly="1" outline="0" fieldPosition="0">
        <references count="2">
          <reference field="0" count="1" selected="0">
            <x v="2"/>
          </reference>
          <reference field="7" count="1">
            <x v="3"/>
          </reference>
        </references>
      </pivotArea>
    </format>
    <format dxfId="7">
      <pivotArea dataOnly="0" labelOnly="1" outline="0" fieldPosition="0">
        <references count="2">
          <reference field="0" count="1" selected="0">
            <x v="3"/>
          </reference>
          <reference field="7" count="1">
            <x v="4"/>
          </reference>
        </references>
      </pivotArea>
    </format>
    <format dxfId="6">
      <pivotArea dataOnly="0" labelOnly="1" outline="0" fieldPosition="0">
        <references count="2">
          <reference field="0" count="1" selected="0">
            <x v="6"/>
          </reference>
          <reference field="7" count="1">
            <x v="1"/>
          </reference>
        </references>
      </pivotArea>
    </format>
    <format dxfId="5">
      <pivotArea dataOnly="0" labelOnly="1" outline="0" fieldPosition="0">
        <references count="1">
          <reference field="1" count="0"/>
        </references>
      </pivotArea>
    </format>
    <format dxfId="4">
      <pivotArea dataOnly="0" labelOnly="1" grandCol="1" outline="0" fieldPosition="0"/>
    </format>
    <format dxfId="3">
      <pivotArea dataOnly="0" labelOnly="1" outline="0" fieldPosition="0">
        <references count="1">
          <reference field="1" count="0"/>
        </references>
      </pivotArea>
    </format>
    <format dxfId="2">
      <pivotArea dataOnly="0" labelOnly="1" grandCol="1" outline="0" fieldPosition="0"/>
    </format>
    <format dxfId="1">
      <pivotArea field="1" type="button" dataOnly="0" labelOnly="1" outline="0" axis="axisCol" fieldPosition="0"/>
    </format>
    <format dxfId="0">
      <pivotArea field="1" type="button" dataOnly="0" labelOnly="1" outline="0" axis="axisCol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K146"/>
  <sheetViews>
    <sheetView zoomScaleNormal="100" zoomScaleSheetLayoutView="100" workbookViewId="0">
      <pane ySplit="6" topLeftCell="A7" activePane="bottomLeft" state="frozen"/>
      <selection pane="bottomLeft" activeCell="A150" sqref="A150"/>
    </sheetView>
  </sheetViews>
  <sheetFormatPr defaultColWidth="8.7109375" defaultRowHeight="12.75" x14ac:dyDescent="0.2"/>
  <cols>
    <col min="1" max="1" width="35.28515625" bestFit="1" customWidth="1"/>
    <col min="2" max="2" width="9.28515625" bestFit="1" customWidth="1"/>
    <col min="3" max="3" width="11.7109375" bestFit="1" customWidth="1"/>
    <col min="4" max="4" width="10" bestFit="1" customWidth="1"/>
    <col min="5" max="5" width="11.28515625" style="34" bestFit="1" customWidth="1"/>
    <col min="6" max="6" width="14.28515625" customWidth="1"/>
    <col min="7" max="7" width="11.7109375" customWidth="1"/>
    <col min="8" max="8" width="14" customWidth="1"/>
    <col min="9" max="10" width="12.7109375" customWidth="1"/>
    <col min="11" max="11" width="33.28515625" bestFit="1" customWidth="1"/>
  </cols>
  <sheetData>
    <row r="1" spans="1:11" x14ac:dyDescent="0.2">
      <c r="A1" s="1" t="s">
        <v>0</v>
      </c>
      <c r="B1" s="2"/>
      <c r="C1" s="2"/>
      <c r="D1" s="3"/>
      <c r="E1" s="4"/>
      <c r="F1" s="5"/>
      <c r="G1" s="5"/>
      <c r="H1" s="5"/>
      <c r="I1" s="5"/>
      <c r="J1" s="5"/>
      <c r="K1" s="6"/>
    </row>
    <row r="2" spans="1:11" x14ac:dyDescent="0.2">
      <c r="A2" s="7" t="s">
        <v>20</v>
      </c>
      <c r="B2" s="2"/>
      <c r="C2" s="2"/>
      <c r="D2" s="3"/>
      <c r="E2" s="4"/>
      <c r="F2" s="5"/>
      <c r="G2" s="5"/>
      <c r="H2" s="5"/>
      <c r="I2" s="5"/>
      <c r="J2" s="5"/>
      <c r="K2" s="6"/>
    </row>
    <row r="3" spans="1:11" x14ac:dyDescent="0.2">
      <c r="A3" s="8" t="s">
        <v>18</v>
      </c>
      <c r="B3" s="9"/>
      <c r="C3" s="9"/>
      <c r="D3" s="10"/>
      <c r="E3" s="11"/>
      <c r="F3" s="12"/>
      <c r="G3" s="13"/>
      <c r="H3" s="13"/>
      <c r="I3" s="12"/>
      <c r="J3" s="13"/>
      <c r="K3" s="6"/>
    </row>
    <row r="4" spans="1:11" x14ac:dyDescent="0.2">
      <c r="A4" s="14"/>
      <c r="B4" s="15"/>
      <c r="C4" s="15"/>
      <c r="D4" s="16"/>
      <c r="E4" s="17"/>
      <c r="F4" s="18"/>
      <c r="G4" s="19"/>
      <c r="H4" s="19"/>
      <c r="I4" s="19"/>
      <c r="J4" s="20"/>
      <c r="K4" s="21"/>
    </row>
    <row r="5" spans="1:11" x14ac:dyDescent="0.2">
      <c r="A5" s="14"/>
      <c r="B5" s="15"/>
      <c r="C5" s="15"/>
      <c r="D5" s="16"/>
      <c r="E5" s="17"/>
      <c r="F5" s="22" t="s">
        <v>1</v>
      </c>
      <c r="G5" s="23" t="s">
        <v>2</v>
      </c>
      <c r="H5" s="23" t="s">
        <v>3</v>
      </c>
      <c r="I5" s="23" t="s">
        <v>4</v>
      </c>
      <c r="J5" s="24"/>
      <c r="K5" s="21"/>
    </row>
    <row r="6" spans="1:11" x14ac:dyDescent="0.2">
      <c r="A6" s="25" t="s">
        <v>5</v>
      </c>
      <c r="B6" s="26" t="s">
        <v>25</v>
      </c>
      <c r="C6" s="26" t="s">
        <v>26</v>
      </c>
      <c r="D6" s="27" t="s">
        <v>7</v>
      </c>
      <c r="E6" s="28" t="s">
        <v>8</v>
      </c>
      <c r="F6" s="29" t="s">
        <v>9</v>
      </c>
      <c r="G6" s="29" t="s">
        <v>10</v>
      </c>
      <c r="H6" s="29"/>
      <c r="I6" s="29" t="s">
        <v>11</v>
      </c>
      <c r="J6" s="30" t="s">
        <v>12</v>
      </c>
      <c r="K6" s="16" t="s">
        <v>13</v>
      </c>
    </row>
    <row r="7" spans="1:11" x14ac:dyDescent="0.2">
      <c r="A7" s="52" t="s">
        <v>21</v>
      </c>
      <c r="B7" s="53"/>
      <c r="C7" s="57"/>
      <c r="D7" s="54"/>
      <c r="E7" s="55">
        <v>5970940</v>
      </c>
      <c r="F7" s="58">
        <v>-120837105.23</v>
      </c>
      <c r="G7" s="58">
        <v>65456.25</v>
      </c>
      <c r="H7" s="58">
        <v>122957574.17</v>
      </c>
      <c r="I7" s="58">
        <v>-2987025.85</v>
      </c>
      <c r="J7" s="36">
        <f t="shared" ref="J7:J98" si="0">SUM(F7:I7)</f>
        <v>-801100.66000000248</v>
      </c>
      <c r="K7" s="52"/>
    </row>
    <row r="8" spans="1:11" x14ac:dyDescent="0.2">
      <c r="A8" s="52" t="s">
        <v>19</v>
      </c>
      <c r="B8" s="53">
        <v>42370</v>
      </c>
      <c r="C8" s="57"/>
      <c r="D8" s="54"/>
      <c r="E8" s="55"/>
      <c r="F8" s="56"/>
      <c r="G8" s="56"/>
      <c r="H8" s="56">
        <v>801100.66</v>
      </c>
      <c r="I8" s="56"/>
      <c r="J8" s="36">
        <f t="shared" si="0"/>
        <v>801100.66</v>
      </c>
      <c r="K8" s="52"/>
    </row>
    <row r="9" spans="1:11" x14ac:dyDescent="0.2">
      <c r="A9" s="52" t="s">
        <v>14</v>
      </c>
      <c r="B9" s="53">
        <v>42370</v>
      </c>
      <c r="C9" s="57"/>
      <c r="D9" s="54"/>
      <c r="E9" s="55"/>
      <c r="F9" s="56"/>
      <c r="G9" s="56"/>
      <c r="H9" s="56"/>
      <c r="I9" s="56">
        <v>1368.46</v>
      </c>
      <c r="J9" s="36">
        <f t="shared" si="0"/>
        <v>1368.46</v>
      </c>
      <c r="K9" s="52"/>
    </row>
    <row r="10" spans="1:11" x14ac:dyDescent="0.2">
      <c r="A10" s="52" t="s">
        <v>27</v>
      </c>
      <c r="B10" s="53">
        <v>42370</v>
      </c>
      <c r="C10" s="57"/>
      <c r="D10" s="54"/>
      <c r="E10" s="55">
        <v>43254</v>
      </c>
      <c r="F10" s="56">
        <f>E10*-1.375</f>
        <v>-59474.25</v>
      </c>
      <c r="G10" s="56"/>
      <c r="H10" s="56"/>
      <c r="I10" s="56"/>
      <c r="J10" s="36">
        <f t="shared" si="0"/>
        <v>-59474.25</v>
      </c>
      <c r="K10" s="52" t="s">
        <v>28</v>
      </c>
    </row>
    <row r="11" spans="1:11" hidden="1" x14ac:dyDescent="0.2">
      <c r="A11" s="52"/>
      <c r="B11" s="53"/>
      <c r="C11" s="57"/>
      <c r="D11" s="51"/>
      <c r="E11" s="55"/>
      <c r="F11" s="56"/>
      <c r="G11" s="56"/>
      <c r="H11" s="56"/>
      <c r="I11" s="56"/>
      <c r="J11" s="36">
        <f t="shared" si="0"/>
        <v>0</v>
      </c>
      <c r="K11" s="52"/>
    </row>
    <row r="12" spans="1:11" hidden="1" x14ac:dyDescent="0.2">
      <c r="A12" s="52"/>
      <c r="B12" s="53"/>
      <c r="C12" s="57"/>
      <c r="D12" s="54"/>
      <c r="E12" s="55"/>
      <c r="F12" s="56"/>
      <c r="G12" s="56"/>
      <c r="H12" s="56"/>
      <c r="I12" s="56"/>
      <c r="J12" s="36">
        <f t="shared" si="0"/>
        <v>0</v>
      </c>
      <c r="K12" s="52"/>
    </row>
    <row r="13" spans="1:11" hidden="1" x14ac:dyDescent="0.2">
      <c r="A13" s="52"/>
      <c r="B13" s="53"/>
      <c r="C13" s="57"/>
      <c r="D13" s="54"/>
      <c r="E13" s="55"/>
      <c r="F13" s="56"/>
      <c r="G13" s="56"/>
      <c r="H13" s="56"/>
      <c r="I13" s="56"/>
      <c r="J13" s="36">
        <f t="shared" si="0"/>
        <v>0</v>
      </c>
      <c r="K13" s="52"/>
    </row>
    <row r="14" spans="1:11" hidden="1" x14ac:dyDescent="0.2">
      <c r="A14" s="52"/>
      <c r="B14" s="53"/>
      <c r="C14" s="57"/>
      <c r="D14" s="51"/>
      <c r="E14" s="55"/>
      <c r="F14" s="56"/>
      <c r="G14" s="56"/>
      <c r="H14" s="56"/>
      <c r="I14" s="56"/>
      <c r="J14" s="36">
        <f t="shared" si="0"/>
        <v>0</v>
      </c>
      <c r="K14" s="52"/>
    </row>
    <row r="15" spans="1:11" hidden="1" x14ac:dyDescent="0.2">
      <c r="A15" s="52"/>
      <c r="B15" s="53"/>
      <c r="C15" s="57"/>
      <c r="D15" s="51"/>
      <c r="E15" s="55"/>
      <c r="F15" s="56"/>
      <c r="G15" s="56"/>
      <c r="H15" s="56"/>
      <c r="I15" s="56"/>
      <c r="J15" s="36">
        <f t="shared" si="0"/>
        <v>0</v>
      </c>
      <c r="K15" s="52"/>
    </row>
    <row r="16" spans="1:11" hidden="1" x14ac:dyDescent="0.2">
      <c r="A16" s="52"/>
      <c r="B16" s="53"/>
      <c r="C16" s="57"/>
      <c r="D16" s="54"/>
      <c r="E16" s="55"/>
      <c r="F16" s="56"/>
      <c r="G16" s="56"/>
      <c r="H16" s="56"/>
      <c r="I16" s="56"/>
      <c r="J16" s="36">
        <f t="shared" si="0"/>
        <v>0</v>
      </c>
      <c r="K16" s="52"/>
    </row>
    <row r="17" spans="1:11" hidden="1" x14ac:dyDescent="0.2">
      <c r="A17" s="52"/>
      <c r="B17" s="53"/>
      <c r="C17" s="57"/>
      <c r="D17" s="54"/>
      <c r="E17" s="55"/>
      <c r="F17" s="56"/>
      <c r="G17" s="56"/>
      <c r="H17" s="56"/>
      <c r="I17" s="56"/>
      <c r="J17" s="36">
        <f t="shared" si="0"/>
        <v>0</v>
      </c>
      <c r="K17" s="52"/>
    </row>
    <row r="18" spans="1:11" hidden="1" x14ac:dyDescent="0.2">
      <c r="A18" s="52"/>
      <c r="B18" s="53"/>
      <c r="C18" s="57"/>
      <c r="D18" s="54"/>
      <c r="E18" s="55"/>
      <c r="F18" s="56"/>
      <c r="G18" s="56"/>
      <c r="H18" s="56"/>
      <c r="I18" s="56"/>
      <c r="J18" s="36">
        <f t="shared" si="0"/>
        <v>0</v>
      </c>
      <c r="K18" s="52"/>
    </row>
    <row r="19" spans="1:11" hidden="1" x14ac:dyDescent="0.2">
      <c r="A19" s="52"/>
      <c r="B19" s="53"/>
      <c r="C19" s="57"/>
      <c r="D19" s="54"/>
      <c r="E19" s="55"/>
      <c r="F19" s="56"/>
      <c r="G19" s="56"/>
      <c r="H19" s="56"/>
      <c r="I19" s="56"/>
      <c r="J19" s="36">
        <f t="shared" si="0"/>
        <v>0</v>
      </c>
      <c r="K19" s="52"/>
    </row>
    <row r="20" spans="1:11" hidden="1" x14ac:dyDescent="0.2">
      <c r="A20" s="52"/>
      <c r="B20" s="53"/>
      <c r="C20" s="57"/>
      <c r="D20" s="54"/>
      <c r="E20" s="55"/>
      <c r="F20" s="56"/>
      <c r="G20" s="56"/>
      <c r="H20" s="56"/>
      <c r="I20" s="56"/>
      <c r="J20" s="36">
        <f t="shared" si="0"/>
        <v>0</v>
      </c>
      <c r="K20" s="52"/>
    </row>
    <row r="21" spans="1:11" hidden="1" x14ac:dyDescent="0.2">
      <c r="A21" s="52"/>
      <c r="B21" s="53"/>
      <c r="C21" s="57"/>
      <c r="D21" s="54"/>
      <c r="E21" s="55"/>
      <c r="F21" s="56"/>
      <c r="G21" s="56"/>
      <c r="H21" s="56"/>
      <c r="I21" s="56"/>
      <c r="J21" s="36">
        <f t="shared" si="0"/>
        <v>0</v>
      </c>
      <c r="K21" s="52"/>
    </row>
    <row r="22" spans="1:11" hidden="1" x14ac:dyDescent="0.2">
      <c r="A22" s="52"/>
      <c r="B22" s="53"/>
      <c r="C22" s="57"/>
      <c r="D22" s="54"/>
      <c r="E22" s="55"/>
      <c r="F22" s="56"/>
      <c r="G22" s="56"/>
      <c r="H22" s="56"/>
      <c r="I22" s="56"/>
      <c r="J22" s="36">
        <f t="shared" si="0"/>
        <v>0</v>
      </c>
      <c r="K22" s="52"/>
    </row>
    <row r="23" spans="1:11" hidden="1" x14ac:dyDescent="0.2">
      <c r="A23" s="52"/>
      <c r="B23" s="53"/>
      <c r="C23" s="57"/>
      <c r="D23" s="54"/>
      <c r="E23" s="55"/>
      <c r="F23" s="56"/>
      <c r="G23" s="56"/>
      <c r="H23" s="56"/>
      <c r="I23" s="56"/>
      <c r="J23" s="36">
        <f t="shared" si="0"/>
        <v>0</v>
      </c>
      <c r="K23" s="52"/>
    </row>
    <row r="24" spans="1:11" hidden="1" x14ac:dyDescent="0.2">
      <c r="A24" s="52"/>
      <c r="B24" s="53"/>
      <c r="C24" s="57"/>
      <c r="D24" s="54"/>
      <c r="E24" s="55"/>
      <c r="F24" s="56"/>
      <c r="G24" s="56"/>
      <c r="H24" s="56"/>
      <c r="I24" s="56"/>
      <c r="J24" s="36">
        <f t="shared" si="0"/>
        <v>0</v>
      </c>
      <c r="K24" s="52"/>
    </row>
    <row r="25" spans="1:11" hidden="1" x14ac:dyDescent="0.2">
      <c r="A25" s="52"/>
      <c r="B25" s="53"/>
      <c r="C25" s="57"/>
      <c r="D25" s="54"/>
      <c r="E25" s="55"/>
      <c r="F25" s="56"/>
      <c r="G25" s="56"/>
      <c r="H25" s="56"/>
      <c r="I25" s="56"/>
      <c r="J25" s="36">
        <f t="shared" si="0"/>
        <v>0</v>
      </c>
      <c r="K25" s="52"/>
    </row>
    <row r="26" spans="1:11" hidden="1" x14ac:dyDescent="0.2">
      <c r="A26" s="52"/>
      <c r="B26" s="53"/>
      <c r="C26" s="57"/>
      <c r="D26" s="54"/>
      <c r="E26" s="55"/>
      <c r="F26" s="56"/>
      <c r="G26" s="56"/>
      <c r="H26" s="56"/>
      <c r="I26" s="56"/>
      <c r="J26" s="36">
        <f t="shared" si="0"/>
        <v>0</v>
      </c>
      <c r="K26" s="52"/>
    </row>
    <row r="27" spans="1:11" hidden="1" x14ac:dyDescent="0.2">
      <c r="A27" s="52"/>
      <c r="B27" s="53"/>
      <c r="C27" s="57"/>
      <c r="D27" s="54"/>
      <c r="E27" s="55"/>
      <c r="F27" s="56"/>
      <c r="G27" s="56"/>
      <c r="H27" s="56"/>
      <c r="I27" s="56"/>
      <c r="J27" s="36">
        <f t="shared" si="0"/>
        <v>0</v>
      </c>
      <c r="K27" s="52"/>
    </row>
    <row r="28" spans="1:11" hidden="1" x14ac:dyDescent="0.2">
      <c r="A28" s="52"/>
      <c r="B28" s="53"/>
      <c r="C28" s="57"/>
      <c r="D28" s="54"/>
      <c r="E28" s="55"/>
      <c r="F28" s="56"/>
      <c r="G28" s="56"/>
      <c r="H28" s="56"/>
      <c r="I28" s="56"/>
      <c r="J28" s="36">
        <f t="shared" si="0"/>
        <v>0</v>
      </c>
      <c r="K28" s="52"/>
    </row>
    <row r="29" spans="1:11" hidden="1" x14ac:dyDescent="0.2">
      <c r="A29" s="52"/>
      <c r="B29" s="53"/>
      <c r="C29" s="57"/>
      <c r="D29" s="54"/>
      <c r="E29" s="55"/>
      <c r="F29" s="56"/>
      <c r="G29" s="56"/>
      <c r="H29" s="56"/>
      <c r="I29" s="56"/>
      <c r="J29" s="36">
        <f t="shared" si="0"/>
        <v>0</v>
      </c>
      <c r="K29" s="52"/>
    </row>
    <row r="30" spans="1:11" hidden="1" x14ac:dyDescent="0.2">
      <c r="A30" s="52"/>
      <c r="B30" s="53"/>
      <c r="C30" s="57"/>
      <c r="D30" s="54"/>
      <c r="E30" s="55"/>
      <c r="F30" s="56"/>
      <c r="G30" s="56"/>
      <c r="H30" s="56"/>
      <c r="I30" s="56"/>
      <c r="J30" s="36">
        <f t="shared" si="0"/>
        <v>0</v>
      </c>
      <c r="K30" s="52"/>
    </row>
    <row r="31" spans="1:11" hidden="1" x14ac:dyDescent="0.2">
      <c r="A31" s="52"/>
      <c r="B31" s="53"/>
      <c r="C31" s="57"/>
      <c r="D31" s="54"/>
      <c r="E31" s="55"/>
      <c r="F31" s="56"/>
      <c r="G31" s="56"/>
      <c r="H31" s="56"/>
      <c r="I31" s="56"/>
      <c r="J31" s="36">
        <f t="shared" si="0"/>
        <v>0</v>
      </c>
      <c r="K31" s="52"/>
    </row>
    <row r="32" spans="1:11" hidden="1" x14ac:dyDescent="0.2">
      <c r="A32" s="52"/>
      <c r="B32" s="53"/>
      <c r="C32" s="57"/>
      <c r="D32" s="54"/>
      <c r="E32" s="55"/>
      <c r="F32" s="56"/>
      <c r="G32" s="56"/>
      <c r="H32" s="56"/>
      <c r="I32" s="56"/>
      <c r="J32" s="36">
        <f t="shared" si="0"/>
        <v>0</v>
      </c>
      <c r="K32" s="52"/>
    </row>
    <row r="33" spans="1:11" hidden="1" x14ac:dyDescent="0.2">
      <c r="A33" s="52"/>
      <c r="B33" s="53"/>
      <c r="C33" s="57"/>
      <c r="D33" s="54"/>
      <c r="E33" s="55"/>
      <c r="F33" s="56"/>
      <c r="G33" s="56"/>
      <c r="H33" s="56"/>
      <c r="I33" s="56"/>
      <c r="J33" s="36">
        <f t="shared" si="0"/>
        <v>0</v>
      </c>
      <c r="K33" s="52"/>
    </row>
    <row r="34" spans="1:11" hidden="1" x14ac:dyDescent="0.2">
      <c r="A34" s="52"/>
      <c r="B34" s="53"/>
      <c r="C34" s="57"/>
      <c r="D34" s="54"/>
      <c r="E34" s="55"/>
      <c r="F34" s="56"/>
      <c r="G34" s="56"/>
      <c r="H34" s="56"/>
      <c r="I34" s="56"/>
      <c r="J34" s="36">
        <f t="shared" si="0"/>
        <v>0</v>
      </c>
      <c r="K34" s="52"/>
    </row>
    <row r="35" spans="1:11" hidden="1" x14ac:dyDescent="0.2">
      <c r="A35" s="52"/>
      <c r="B35" s="53"/>
      <c r="C35" s="57"/>
      <c r="D35" s="54"/>
      <c r="E35" s="55"/>
      <c r="F35" s="56"/>
      <c r="G35" s="56"/>
      <c r="H35" s="56"/>
      <c r="I35" s="56"/>
      <c r="J35" s="36">
        <f t="shared" si="0"/>
        <v>0</v>
      </c>
      <c r="K35" s="52"/>
    </row>
    <row r="36" spans="1:11" hidden="1" x14ac:dyDescent="0.2">
      <c r="A36" s="52"/>
      <c r="B36" s="53"/>
      <c r="C36" s="57"/>
      <c r="D36" s="54"/>
      <c r="E36" s="55"/>
      <c r="F36" s="56"/>
      <c r="G36" s="56"/>
      <c r="H36" s="56"/>
      <c r="I36" s="56"/>
      <c r="J36" s="36">
        <f t="shared" si="0"/>
        <v>0</v>
      </c>
      <c r="K36" s="52"/>
    </row>
    <row r="37" spans="1:11" hidden="1" x14ac:dyDescent="0.2">
      <c r="A37" s="52"/>
      <c r="B37" s="53"/>
      <c r="C37" s="57"/>
      <c r="D37" s="54"/>
      <c r="E37" s="55"/>
      <c r="F37" s="56"/>
      <c r="G37" s="56"/>
      <c r="H37" s="56"/>
      <c r="I37" s="56"/>
      <c r="J37" s="36">
        <f t="shared" si="0"/>
        <v>0</v>
      </c>
      <c r="K37" s="52"/>
    </row>
    <row r="38" spans="1:11" hidden="1" x14ac:dyDescent="0.2">
      <c r="A38" s="52"/>
      <c r="B38" s="53"/>
      <c r="C38" s="57"/>
      <c r="D38" s="54"/>
      <c r="E38" s="55"/>
      <c r="F38" s="56"/>
      <c r="G38" s="56"/>
      <c r="H38" s="56"/>
      <c r="I38" s="56"/>
      <c r="J38" s="36">
        <f t="shared" si="0"/>
        <v>0</v>
      </c>
      <c r="K38" s="52"/>
    </row>
    <row r="39" spans="1:11" hidden="1" x14ac:dyDescent="0.2">
      <c r="A39" s="52"/>
      <c r="B39" s="53"/>
      <c r="C39" s="57"/>
      <c r="D39" s="54"/>
      <c r="E39" s="55"/>
      <c r="F39" s="56"/>
      <c r="G39" s="56"/>
      <c r="H39" s="56"/>
      <c r="I39" s="56"/>
      <c r="J39" s="36">
        <f t="shared" si="0"/>
        <v>0</v>
      </c>
      <c r="K39" s="52"/>
    </row>
    <row r="40" spans="1:11" hidden="1" x14ac:dyDescent="0.2">
      <c r="A40" s="52"/>
      <c r="B40" s="53"/>
      <c r="C40" s="57"/>
      <c r="D40" s="54"/>
      <c r="E40" s="55"/>
      <c r="F40" s="56"/>
      <c r="G40" s="56"/>
      <c r="H40" s="56"/>
      <c r="I40" s="56"/>
      <c r="J40" s="36">
        <f t="shared" si="0"/>
        <v>0</v>
      </c>
      <c r="K40" s="52"/>
    </row>
    <row r="41" spans="1:11" s="50" customFormat="1" hidden="1" x14ac:dyDescent="0.2">
      <c r="A41" s="42"/>
      <c r="B41" s="43"/>
      <c r="C41" s="44"/>
      <c r="D41" s="45"/>
      <c r="E41" s="46"/>
      <c r="F41" s="47"/>
      <c r="G41" s="47"/>
      <c r="H41" s="47"/>
      <c r="I41" s="47"/>
      <c r="J41" s="48">
        <f t="shared" si="0"/>
        <v>0</v>
      </c>
      <c r="K41" s="49"/>
    </row>
    <row r="42" spans="1:11" s="50" customFormat="1" hidden="1" x14ac:dyDescent="0.2">
      <c r="A42" s="42"/>
      <c r="B42" s="43"/>
      <c r="C42" s="44"/>
      <c r="D42" s="45"/>
      <c r="E42" s="46"/>
      <c r="F42" s="47"/>
      <c r="G42" s="47"/>
      <c r="H42" s="47"/>
      <c r="I42" s="47"/>
      <c r="J42" s="48">
        <f t="shared" si="0"/>
        <v>0</v>
      </c>
      <c r="K42" s="49"/>
    </row>
    <row r="43" spans="1:11" s="50" customFormat="1" hidden="1" x14ac:dyDescent="0.2">
      <c r="A43" s="42"/>
      <c r="B43" s="43"/>
      <c r="C43" s="44"/>
      <c r="D43" s="45"/>
      <c r="E43" s="46"/>
      <c r="F43" s="47"/>
      <c r="G43" s="47"/>
      <c r="H43" s="47"/>
      <c r="I43" s="47"/>
      <c r="J43" s="48">
        <f t="shared" ref="J43:J71" si="1">SUM(F43:I43)</f>
        <v>0</v>
      </c>
      <c r="K43" s="49"/>
    </row>
    <row r="44" spans="1:11" s="50" customFormat="1" hidden="1" x14ac:dyDescent="0.2">
      <c r="A44" s="42"/>
      <c r="B44" s="43"/>
      <c r="C44" s="44"/>
      <c r="D44" s="45"/>
      <c r="E44" s="46"/>
      <c r="F44" s="47"/>
      <c r="G44" s="47"/>
      <c r="H44" s="47"/>
      <c r="I44" s="47"/>
      <c r="J44" s="48">
        <f t="shared" si="1"/>
        <v>0</v>
      </c>
      <c r="K44" s="49"/>
    </row>
    <row r="45" spans="1:11" s="50" customFormat="1" hidden="1" x14ac:dyDescent="0.2">
      <c r="A45" s="42"/>
      <c r="B45" s="43"/>
      <c r="C45" s="44"/>
      <c r="D45" s="45"/>
      <c r="E45" s="46"/>
      <c r="F45" s="47"/>
      <c r="G45" s="47"/>
      <c r="H45" s="47"/>
      <c r="I45" s="47"/>
      <c r="J45" s="48">
        <f t="shared" si="1"/>
        <v>0</v>
      </c>
      <c r="K45" s="49"/>
    </row>
    <row r="46" spans="1:11" s="50" customFormat="1" hidden="1" x14ac:dyDescent="0.2">
      <c r="A46" s="42"/>
      <c r="B46" s="43"/>
      <c r="C46" s="44"/>
      <c r="D46" s="45"/>
      <c r="E46" s="46"/>
      <c r="F46" s="47"/>
      <c r="G46" s="47"/>
      <c r="H46" s="47"/>
      <c r="I46" s="47"/>
      <c r="J46" s="48">
        <f t="shared" si="1"/>
        <v>0</v>
      </c>
      <c r="K46" s="49"/>
    </row>
    <row r="47" spans="1:11" s="50" customFormat="1" hidden="1" x14ac:dyDescent="0.2">
      <c r="A47" s="42"/>
      <c r="B47" s="43"/>
      <c r="C47" s="44"/>
      <c r="D47" s="45"/>
      <c r="E47" s="46"/>
      <c r="F47" s="47"/>
      <c r="G47" s="47"/>
      <c r="H47" s="47"/>
      <c r="I47" s="47"/>
      <c r="J47" s="48">
        <f t="shared" si="1"/>
        <v>0</v>
      </c>
      <c r="K47" s="49"/>
    </row>
    <row r="48" spans="1:11" s="50" customFormat="1" hidden="1" x14ac:dyDescent="0.2">
      <c r="A48" s="42"/>
      <c r="B48" s="43"/>
      <c r="C48" s="44"/>
      <c r="D48" s="45"/>
      <c r="E48" s="46"/>
      <c r="F48" s="47"/>
      <c r="G48" s="47"/>
      <c r="H48" s="47"/>
      <c r="I48" s="47"/>
      <c r="J48" s="48">
        <f t="shared" si="1"/>
        <v>0</v>
      </c>
      <c r="K48" s="49"/>
    </row>
    <row r="49" spans="1:11" s="50" customFormat="1" hidden="1" x14ac:dyDescent="0.2">
      <c r="A49" s="42"/>
      <c r="B49" s="43"/>
      <c r="C49" s="44"/>
      <c r="D49" s="45"/>
      <c r="E49" s="46"/>
      <c r="F49" s="47"/>
      <c r="G49" s="47"/>
      <c r="H49" s="47"/>
      <c r="I49" s="47"/>
      <c r="J49" s="48">
        <f t="shared" si="1"/>
        <v>0</v>
      </c>
      <c r="K49" s="49"/>
    </row>
    <row r="50" spans="1:11" s="50" customFormat="1" hidden="1" x14ac:dyDescent="0.2">
      <c r="A50" s="42"/>
      <c r="B50" s="43"/>
      <c r="C50" s="44"/>
      <c r="D50" s="45"/>
      <c r="E50" s="46"/>
      <c r="F50" s="47"/>
      <c r="G50" s="47"/>
      <c r="H50" s="47"/>
      <c r="I50" s="47"/>
      <c r="J50" s="48">
        <f t="shared" si="1"/>
        <v>0</v>
      </c>
      <c r="K50" s="49"/>
    </row>
    <row r="51" spans="1:11" s="50" customFormat="1" hidden="1" x14ac:dyDescent="0.2">
      <c r="A51" s="42"/>
      <c r="B51" s="43"/>
      <c r="C51" s="44"/>
      <c r="D51" s="45"/>
      <c r="E51" s="46"/>
      <c r="F51" s="47"/>
      <c r="G51" s="47"/>
      <c r="H51" s="47"/>
      <c r="I51" s="47"/>
      <c r="J51" s="48">
        <f t="shared" si="1"/>
        <v>0</v>
      </c>
      <c r="K51" s="49"/>
    </row>
    <row r="52" spans="1:11" s="50" customFormat="1" hidden="1" x14ac:dyDescent="0.2">
      <c r="A52" s="42"/>
      <c r="B52" s="43"/>
      <c r="C52" s="44"/>
      <c r="D52" s="45"/>
      <c r="E52" s="46"/>
      <c r="F52" s="47"/>
      <c r="G52" s="47"/>
      <c r="H52" s="47"/>
      <c r="I52" s="47"/>
      <c r="J52" s="48">
        <f t="shared" si="1"/>
        <v>0</v>
      </c>
      <c r="K52" s="49"/>
    </row>
    <row r="53" spans="1:11" s="50" customFormat="1" hidden="1" x14ac:dyDescent="0.2">
      <c r="A53" s="42"/>
      <c r="B53" s="43"/>
      <c r="C53" s="44"/>
      <c r="D53" s="45"/>
      <c r="E53" s="46"/>
      <c r="F53" s="47"/>
      <c r="G53" s="47"/>
      <c r="H53" s="47"/>
      <c r="I53" s="47"/>
      <c r="J53" s="48">
        <f t="shared" si="1"/>
        <v>0</v>
      </c>
      <c r="K53" s="49"/>
    </row>
    <row r="54" spans="1:11" s="50" customFormat="1" hidden="1" x14ac:dyDescent="0.2">
      <c r="A54" s="42"/>
      <c r="B54" s="43"/>
      <c r="C54" s="44"/>
      <c r="D54" s="45"/>
      <c r="E54" s="46"/>
      <c r="F54" s="47"/>
      <c r="G54" s="47"/>
      <c r="H54" s="47"/>
      <c r="I54" s="47"/>
      <c r="J54" s="48">
        <f t="shared" si="1"/>
        <v>0</v>
      </c>
      <c r="K54" s="49"/>
    </row>
    <row r="55" spans="1:11" s="50" customFormat="1" hidden="1" x14ac:dyDescent="0.2">
      <c r="A55" s="42"/>
      <c r="B55" s="43"/>
      <c r="C55" s="44"/>
      <c r="D55" s="45"/>
      <c r="E55" s="46"/>
      <c r="F55" s="47"/>
      <c r="G55" s="47"/>
      <c r="H55" s="47"/>
      <c r="I55" s="47"/>
      <c r="J55" s="48">
        <f t="shared" si="1"/>
        <v>0</v>
      </c>
      <c r="K55" s="49"/>
    </row>
    <row r="56" spans="1:11" s="50" customFormat="1" hidden="1" x14ac:dyDescent="0.2">
      <c r="A56" s="42"/>
      <c r="B56" s="43"/>
      <c r="C56" s="44"/>
      <c r="D56" s="45"/>
      <c r="E56" s="46"/>
      <c r="F56" s="47"/>
      <c r="G56" s="47"/>
      <c r="H56" s="47"/>
      <c r="I56" s="47"/>
      <c r="J56" s="48">
        <f t="shared" si="1"/>
        <v>0</v>
      </c>
      <c r="K56" s="49"/>
    </row>
    <row r="57" spans="1:11" s="50" customFormat="1" hidden="1" x14ac:dyDescent="0.2">
      <c r="A57" s="42"/>
      <c r="B57" s="43"/>
      <c r="C57" s="44"/>
      <c r="D57" s="45"/>
      <c r="E57" s="46"/>
      <c r="F57" s="47"/>
      <c r="G57" s="47"/>
      <c r="H57" s="47"/>
      <c r="I57" s="47"/>
      <c r="J57" s="48">
        <f t="shared" si="1"/>
        <v>0</v>
      </c>
      <c r="K57" s="49"/>
    </row>
    <row r="58" spans="1:11" s="50" customFormat="1" hidden="1" x14ac:dyDescent="0.2">
      <c r="A58" s="42"/>
      <c r="B58" s="43"/>
      <c r="C58" s="44"/>
      <c r="D58" s="45"/>
      <c r="E58" s="46"/>
      <c r="F58" s="47"/>
      <c r="G58" s="47"/>
      <c r="H58" s="47"/>
      <c r="I58" s="47"/>
      <c r="J58" s="48">
        <f t="shared" si="1"/>
        <v>0</v>
      </c>
      <c r="K58" s="49"/>
    </row>
    <row r="59" spans="1:11" s="50" customFormat="1" hidden="1" x14ac:dyDescent="0.2">
      <c r="A59" s="42"/>
      <c r="B59" s="43"/>
      <c r="C59" s="44"/>
      <c r="D59" s="45"/>
      <c r="E59" s="46"/>
      <c r="F59" s="47"/>
      <c r="G59" s="47"/>
      <c r="H59" s="47"/>
      <c r="I59" s="47"/>
      <c r="J59" s="48">
        <f t="shared" si="1"/>
        <v>0</v>
      </c>
      <c r="K59" s="49"/>
    </row>
    <row r="60" spans="1:11" s="50" customFormat="1" hidden="1" x14ac:dyDescent="0.2">
      <c r="A60" s="42"/>
      <c r="B60" s="43"/>
      <c r="C60" s="44"/>
      <c r="D60" s="45"/>
      <c r="E60" s="46"/>
      <c r="F60" s="47"/>
      <c r="G60" s="47"/>
      <c r="H60" s="47"/>
      <c r="I60" s="47"/>
      <c r="J60" s="48">
        <f t="shared" si="1"/>
        <v>0</v>
      </c>
      <c r="K60" s="49"/>
    </row>
    <row r="61" spans="1:11" s="50" customFormat="1" hidden="1" x14ac:dyDescent="0.2">
      <c r="A61" s="42"/>
      <c r="B61" s="43"/>
      <c r="C61" s="44"/>
      <c r="D61" s="45"/>
      <c r="E61" s="46"/>
      <c r="F61" s="47"/>
      <c r="G61" s="47"/>
      <c r="H61" s="47"/>
      <c r="I61" s="47"/>
      <c r="J61" s="48">
        <f t="shared" si="1"/>
        <v>0</v>
      </c>
      <c r="K61" s="49"/>
    </row>
    <row r="62" spans="1:11" s="50" customFormat="1" hidden="1" x14ac:dyDescent="0.2">
      <c r="A62" s="42"/>
      <c r="B62" s="43"/>
      <c r="C62" s="44"/>
      <c r="D62" s="45"/>
      <c r="E62" s="46"/>
      <c r="F62" s="47"/>
      <c r="G62" s="47"/>
      <c r="H62" s="47"/>
      <c r="I62" s="47"/>
      <c r="J62" s="48">
        <f t="shared" si="1"/>
        <v>0</v>
      </c>
      <c r="K62" s="49"/>
    </row>
    <row r="63" spans="1:11" s="50" customFormat="1" hidden="1" x14ac:dyDescent="0.2">
      <c r="A63" s="42"/>
      <c r="B63" s="43"/>
      <c r="C63" s="44"/>
      <c r="D63" s="45"/>
      <c r="E63" s="46"/>
      <c r="F63" s="47"/>
      <c r="G63" s="47"/>
      <c r="H63" s="47"/>
      <c r="I63" s="47"/>
      <c r="J63" s="48">
        <f t="shared" si="1"/>
        <v>0</v>
      </c>
      <c r="K63" s="49"/>
    </row>
    <row r="64" spans="1:11" s="50" customFormat="1" hidden="1" x14ac:dyDescent="0.2">
      <c r="A64" s="42"/>
      <c r="B64" s="43"/>
      <c r="C64" s="44"/>
      <c r="D64" s="45"/>
      <c r="E64" s="46"/>
      <c r="F64" s="47"/>
      <c r="G64" s="47"/>
      <c r="H64" s="47"/>
      <c r="I64" s="47"/>
      <c r="J64" s="48">
        <f t="shared" si="1"/>
        <v>0</v>
      </c>
      <c r="K64" s="49"/>
    </row>
    <row r="65" spans="1:11" s="50" customFormat="1" hidden="1" x14ac:dyDescent="0.2">
      <c r="A65" s="42"/>
      <c r="B65" s="43"/>
      <c r="C65" s="44"/>
      <c r="D65" s="45"/>
      <c r="E65" s="46"/>
      <c r="F65" s="47"/>
      <c r="G65" s="47"/>
      <c r="H65" s="47"/>
      <c r="I65" s="47"/>
      <c r="J65" s="48">
        <f t="shared" si="1"/>
        <v>0</v>
      </c>
      <c r="K65" s="49"/>
    </row>
    <row r="66" spans="1:11" s="50" customFormat="1" hidden="1" x14ac:dyDescent="0.2">
      <c r="A66" s="42"/>
      <c r="B66" s="43"/>
      <c r="C66" s="44"/>
      <c r="D66" s="45"/>
      <c r="E66" s="46"/>
      <c r="F66" s="47"/>
      <c r="G66" s="47"/>
      <c r="H66" s="47"/>
      <c r="I66" s="47"/>
      <c r="J66" s="48">
        <f t="shared" si="1"/>
        <v>0</v>
      </c>
      <c r="K66" s="49"/>
    </row>
    <row r="67" spans="1:11" hidden="1" x14ac:dyDescent="0.2">
      <c r="A67" s="42"/>
      <c r="B67" s="43"/>
      <c r="C67" s="44"/>
      <c r="D67" s="45"/>
      <c r="E67" s="46"/>
      <c r="F67" s="47"/>
      <c r="G67" s="47"/>
      <c r="H67" s="47"/>
      <c r="I67" s="47"/>
      <c r="J67" s="48">
        <f t="shared" si="1"/>
        <v>0</v>
      </c>
      <c r="K67" s="49"/>
    </row>
    <row r="68" spans="1:11" hidden="1" x14ac:dyDescent="0.2">
      <c r="A68" s="42"/>
      <c r="B68" s="43"/>
      <c r="C68" s="44"/>
      <c r="D68" s="45"/>
      <c r="E68" s="46"/>
      <c r="F68" s="47"/>
      <c r="G68" s="47"/>
      <c r="H68" s="47"/>
      <c r="I68" s="47"/>
      <c r="J68" s="48">
        <f t="shared" si="1"/>
        <v>0</v>
      </c>
      <c r="K68" s="49"/>
    </row>
    <row r="69" spans="1:11" hidden="1" x14ac:dyDescent="0.2">
      <c r="A69" s="42"/>
      <c r="B69" s="43"/>
      <c r="C69" s="44"/>
      <c r="D69" s="45"/>
      <c r="E69" s="46"/>
      <c r="F69" s="47"/>
      <c r="G69" s="47"/>
      <c r="H69" s="47"/>
      <c r="I69" s="47"/>
      <c r="J69" s="48">
        <f t="shared" si="1"/>
        <v>0</v>
      </c>
      <c r="K69" s="49"/>
    </row>
    <row r="70" spans="1:11" hidden="1" x14ac:dyDescent="0.2">
      <c r="A70" s="42"/>
      <c r="B70" s="43"/>
      <c r="C70" s="44"/>
      <c r="D70" s="45"/>
      <c r="E70" s="46"/>
      <c r="F70" s="47"/>
      <c r="G70" s="47"/>
      <c r="H70" s="47"/>
      <c r="I70" s="47"/>
      <c r="J70" s="48">
        <f t="shared" si="1"/>
        <v>0</v>
      </c>
      <c r="K70" s="49"/>
    </row>
    <row r="71" spans="1:11" hidden="1" x14ac:dyDescent="0.2">
      <c r="A71" s="42"/>
      <c r="B71" s="43"/>
      <c r="C71" s="44"/>
      <c r="D71" s="45"/>
      <c r="E71" s="46"/>
      <c r="F71" s="47"/>
      <c r="G71" s="47"/>
      <c r="H71" s="47"/>
      <c r="I71" s="47"/>
      <c r="J71" s="48">
        <f t="shared" si="1"/>
        <v>0</v>
      </c>
      <c r="K71" s="49"/>
    </row>
    <row r="72" spans="1:11" hidden="1" x14ac:dyDescent="0.2">
      <c r="A72" s="52"/>
      <c r="B72" s="53"/>
      <c r="C72" s="57"/>
      <c r="D72" s="54"/>
      <c r="E72" s="55"/>
      <c r="F72" s="56"/>
      <c r="G72" s="56"/>
      <c r="H72" s="56"/>
      <c r="I72" s="56"/>
      <c r="J72" s="36">
        <f t="shared" si="0"/>
        <v>0</v>
      </c>
      <c r="K72" s="52"/>
    </row>
    <row r="73" spans="1:11" hidden="1" x14ac:dyDescent="0.2">
      <c r="A73" s="52"/>
      <c r="B73" s="53"/>
      <c r="C73" s="57"/>
      <c r="D73" s="54"/>
      <c r="E73" s="55"/>
      <c r="F73" s="56"/>
      <c r="G73" s="56"/>
      <c r="H73" s="56"/>
      <c r="I73" s="56"/>
      <c r="J73" s="36">
        <f t="shared" si="0"/>
        <v>0</v>
      </c>
      <c r="K73" s="52"/>
    </row>
    <row r="74" spans="1:11" hidden="1" x14ac:dyDescent="0.2">
      <c r="A74" s="42"/>
      <c r="B74" s="43"/>
      <c r="C74" s="44"/>
      <c r="D74" s="45"/>
      <c r="E74" s="46"/>
      <c r="F74" s="47"/>
      <c r="G74" s="47"/>
      <c r="H74" s="47"/>
      <c r="I74" s="47"/>
      <c r="J74" s="48">
        <f t="shared" si="0"/>
        <v>0</v>
      </c>
      <c r="K74" s="49"/>
    </row>
    <row r="75" spans="1:11" hidden="1" x14ac:dyDescent="0.2">
      <c r="A75" s="52"/>
      <c r="B75" s="53"/>
      <c r="C75" s="57"/>
      <c r="D75" s="54"/>
      <c r="E75" s="55"/>
      <c r="F75" s="56"/>
      <c r="G75" s="56"/>
      <c r="H75" s="56"/>
      <c r="I75" s="56"/>
      <c r="J75" s="36">
        <f t="shared" si="0"/>
        <v>0</v>
      </c>
      <c r="K75" s="52"/>
    </row>
    <row r="76" spans="1:11" hidden="1" x14ac:dyDescent="0.2">
      <c r="A76" s="52"/>
      <c r="B76" s="53"/>
      <c r="C76" s="57"/>
      <c r="D76" s="54"/>
      <c r="E76" s="55"/>
      <c r="F76" s="56"/>
      <c r="G76" s="56"/>
      <c r="H76" s="56"/>
      <c r="I76" s="56"/>
      <c r="J76" s="36">
        <f t="shared" si="0"/>
        <v>0</v>
      </c>
      <c r="K76" s="52"/>
    </row>
    <row r="77" spans="1:11" hidden="1" x14ac:dyDescent="0.2">
      <c r="A77" s="52"/>
      <c r="B77" s="53"/>
      <c r="C77" s="57"/>
      <c r="D77" s="54"/>
      <c r="E77" s="55"/>
      <c r="F77" s="56"/>
      <c r="G77" s="56"/>
      <c r="H77" s="56"/>
      <c r="I77" s="56"/>
      <c r="J77" s="36">
        <f t="shared" si="0"/>
        <v>0</v>
      </c>
      <c r="K77" s="52"/>
    </row>
    <row r="78" spans="1:11" hidden="1" x14ac:dyDescent="0.2">
      <c r="A78" s="52"/>
      <c r="B78" s="53"/>
      <c r="C78" s="57"/>
      <c r="D78" s="54"/>
      <c r="E78" s="55"/>
      <c r="F78" s="56"/>
      <c r="G78" s="56"/>
      <c r="H78" s="56"/>
      <c r="I78" s="56"/>
      <c r="J78" s="36">
        <f t="shared" si="0"/>
        <v>0</v>
      </c>
      <c r="K78" s="52"/>
    </row>
    <row r="79" spans="1:11" hidden="1" x14ac:dyDescent="0.2">
      <c r="A79" s="52"/>
      <c r="B79" s="53"/>
      <c r="C79" s="57"/>
      <c r="D79" s="54"/>
      <c r="E79" s="55"/>
      <c r="F79" s="56"/>
      <c r="G79" s="56"/>
      <c r="H79" s="56"/>
      <c r="I79" s="56"/>
      <c r="J79" s="36">
        <f t="shared" si="0"/>
        <v>0</v>
      </c>
      <c r="K79" s="52"/>
    </row>
    <row r="80" spans="1:11" hidden="1" x14ac:dyDescent="0.2">
      <c r="A80" s="52"/>
      <c r="B80" s="53"/>
      <c r="C80" s="57"/>
      <c r="D80" s="54"/>
      <c r="E80" s="55"/>
      <c r="F80" s="56"/>
      <c r="G80" s="56"/>
      <c r="H80" s="56"/>
      <c r="I80" s="56"/>
      <c r="J80" s="36">
        <f t="shared" si="0"/>
        <v>0</v>
      </c>
      <c r="K80" s="52"/>
    </row>
    <row r="81" spans="1:11" hidden="1" x14ac:dyDescent="0.2">
      <c r="A81" s="52"/>
      <c r="B81" s="53"/>
      <c r="C81" s="57"/>
      <c r="D81" s="54"/>
      <c r="E81" s="55"/>
      <c r="F81" s="56"/>
      <c r="G81" s="56"/>
      <c r="H81" s="56"/>
      <c r="I81" s="56"/>
      <c r="J81" s="36">
        <f t="shared" si="0"/>
        <v>0</v>
      </c>
      <c r="K81" s="52"/>
    </row>
    <row r="82" spans="1:11" hidden="1" x14ac:dyDescent="0.2">
      <c r="A82" s="52"/>
      <c r="B82" s="53"/>
      <c r="C82" s="57"/>
      <c r="D82" s="54"/>
      <c r="E82" s="55"/>
      <c r="F82" s="56"/>
      <c r="G82" s="56"/>
      <c r="H82" s="56"/>
      <c r="I82" s="56"/>
      <c r="J82" s="36">
        <f t="shared" si="0"/>
        <v>0</v>
      </c>
      <c r="K82" s="52"/>
    </row>
    <row r="83" spans="1:11" hidden="1" x14ac:dyDescent="0.2">
      <c r="A83" s="52"/>
      <c r="B83" s="53"/>
      <c r="C83" s="57"/>
      <c r="D83" s="54"/>
      <c r="E83" s="55"/>
      <c r="F83" s="56"/>
      <c r="G83" s="56"/>
      <c r="H83" s="56"/>
      <c r="I83" s="56"/>
      <c r="J83" s="36">
        <f t="shared" si="0"/>
        <v>0</v>
      </c>
      <c r="K83" s="52"/>
    </row>
    <row r="84" spans="1:11" hidden="1" x14ac:dyDescent="0.2">
      <c r="A84" s="52"/>
      <c r="B84" s="53"/>
      <c r="C84" s="57"/>
      <c r="D84" s="54"/>
      <c r="E84" s="55"/>
      <c r="F84" s="56"/>
      <c r="G84" s="56"/>
      <c r="H84" s="56"/>
      <c r="I84" s="56"/>
      <c r="J84" s="36">
        <f t="shared" si="0"/>
        <v>0</v>
      </c>
      <c r="K84" s="52"/>
    </row>
    <row r="85" spans="1:11" hidden="1" x14ac:dyDescent="0.2">
      <c r="A85" s="52"/>
      <c r="B85" s="53"/>
      <c r="C85" s="57"/>
      <c r="D85" s="54"/>
      <c r="E85" s="55"/>
      <c r="F85" s="56"/>
      <c r="G85" s="56"/>
      <c r="H85" s="56"/>
      <c r="I85" s="56"/>
      <c r="J85" s="36">
        <f t="shared" si="0"/>
        <v>0</v>
      </c>
      <c r="K85" s="52"/>
    </row>
    <row r="86" spans="1:11" hidden="1" x14ac:dyDescent="0.2">
      <c r="A86" s="52"/>
      <c r="B86" s="53"/>
      <c r="C86" s="57"/>
      <c r="D86" s="54"/>
      <c r="E86" s="55"/>
      <c r="F86" s="56"/>
      <c r="G86" s="56"/>
      <c r="H86" s="56"/>
      <c r="I86" s="56"/>
      <c r="J86" s="36">
        <f t="shared" si="0"/>
        <v>0</v>
      </c>
      <c r="K86" s="52"/>
    </row>
    <row r="87" spans="1:11" hidden="1" x14ac:dyDescent="0.2">
      <c r="A87" s="52"/>
      <c r="B87" s="53"/>
      <c r="C87" s="57"/>
      <c r="D87" s="54"/>
      <c r="E87" s="55"/>
      <c r="F87" s="56"/>
      <c r="G87" s="56"/>
      <c r="H87" s="56"/>
      <c r="I87" s="56"/>
      <c r="J87" s="36">
        <f t="shared" si="0"/>
        <v>0</v>
      </c>
      <c r="K87" s="52"/>
    </row>
    <row r="88" spans="1:11" hidden="1" x14ac:dyDescent="0.2">
      <c r="A88" s="52"/>
      <c r="B88" s="53"/>
      <c r="C88" s="57"/>
      <c r="D88" s="54"/>
      <c r="E88" s="55"/>
      <c r="F88" s="56"/>
      <c r="G88" s="56"/>
      <c r="H88" s="56"/>
      <c r="I88" s="56"/>
      <c r="J88" s="36">
        <f t="shared" si="0"/>
        <v>0</v>
      </c>
      <c r="K88" s="52"/>
    </row>
    <row r="89" spans="1:11" hidden="1" x14ac:dyDescent="0.2">
      <c r="A89" s="52"/>
      <c r="B89" s="53"/>
      <c r="C89" s="57"/>
      <c r="D89" s="54"/>
      <c r="E89" s="55"/>
      <c r="F89" s="56"/>
      <c r="G89" s="56"/>
      <c r="H89" s="56"/>
      <c r="I89" s="56"/>
      <c r="J89" s="36">
        <f t="shared" si="0"/>
        <v>0</v>
      </c>
      <c r="K89" s="52"/>
    </row>
    <row r="90" spans="1:11" hidden="1" x14ac:dyDescent="0.2">
      <c r="A90" s="52"/>
      <c r="B90" s="53"/>
      <c r="C90" s="57"/>
      <c r="D90" s="54"/>
      <c r="E90" s="55"/>
      <c r="F90" s="56"/>
      <c r="G90" s="56"/>
      <c r="H90" s="56"/>
      <c r="I90" s="56"/>
      <c r="J90" s="36">
        <f t="shared" si="0"/>
        <v>0</v>
      </c>
      <c r="K90" s="52"/>
    </row>
    <row r="91" spans="1:11" hidden="1" x14ac:dyDescent="0.2">
      <c r="A91" s="52"/>
      <c r="B91" s="53"/>
      <c r="C91" s="57"/>
      <c r="D91" s="54"/>
      <c r="E91" s="55"/>
      <c r="F91" s="56"/>
      <c r="G91" s="56"/>
      <c r="H91" s="56"/>
      <c r="I91" s="56"/>
      <c r="J91" s="36">
        <f t="shared" si="0"/>
        <v>0</v>
      </c>
      <c r="K91" s="52"/>
    </row>
    <row r="92" spans="1:11" hidden="1" x14ac:dyDescent="0.2">
      <c r="A92" s="52"/>
      <c r="B92" s="53"/>
      <c r="C92" s="57"/>
      <c r="D92" s="54"/>
      <c r="E92" s="55"/>
      <c r="F92" s="56"/>
      <c r="G92" s="56"/>
      <c r="H92" s="56"/>
      <c r="I92" s="56"/>
      <c r="J92" s="36">
        <f>SUM(F92:I92)</f>
        <v>0</v>
      </c>
      <c r="K92" s="52"/>
    </row>
    <row r="93" spans="1:11" hidden="1" x14ac:dyDescent="0.2">
      <c r="A93" s="52"/>
      <c r="B93" s="53"/>
      <c r="C93" s="57"/>
      <c r="D93" s="54"/>
      <c r="E93" s="55"/>
      <c r="F93" s="56"/>
      <c r="G93" s="56"/>
      <c r="H93" s="56"/>
      <c r="I93" s="56"/>
      <c r="J93" s="36">
        <f>SUM(F93:I93)</f>
        <v>0</v>
      </c>
      <c r="K93" s="52"/>
    </row>
    <row r="94" spans="1:11" hidden="1" x14ac:dyDescent="0.2">
      <c r="A94" s="52"/>
      <c r="B94" s="53"/>
      <c r="C94" s="57"/>
      <c r="D94" s="54"/>
      <c r="E94" s="55"/>
      <c r="F94" s="56"/>
      <c r="G94" s="56"/>
      <c r="H94" s="56"/>
      <c r="I94" s="56"/>
      <c r="J94" s="36">
        <f t="shared" si="0"/>
        <v>0</v>
      </c>
      <c r="K94" s="52"/>
    </row>
    <row r="95" spans="1:11" hidden="1" x14ac:dyDescent="0.2">
      <c r="A95" s="52"/>
      <c r="B95" s="53"/>
      <c r="C95" s="57"/>
      <c r="D95" s="54"/>
      <c r="E95" s="55"/>
      <c r="F95" s="56"/>
      <c r="G95" s="56"/>
      <c r="H95" s="56"/>
      <c r="I95" s="56"/>
      <c r="J95" s="36">
        <f t="shared" si="0"/>
        <v>0</v>
      </c>
      <c r="K95" s="52"/>
    </row>
    <row r="96" spans="1:11" hidden="1" x14ac:dyDescent="0.2">
      <c r="A96" s="52"/>
      <c r="B96" s="53"/>
      <c r="C96" s="57"/>
      <c r="D96" s="54"/>
      <c r="E96" s="55"/>
      <c r="F96" s="56"/>
      <c r="G96" s="56"/>
      <c r="H96" s="56"/>
      <c r="I96" s="56"/>
      <c r="J96" s="36">
        <f t="shared" si="0"/>
        <v>0</v>
      </c>
      <c r="K96" s="52"/>
    </row>
    <row r="97" spans="1:11" hidden="1" x14ac:dyDescent="0.2">
      <c r="A97" s="52"/>
      <c r="B97" s="53"/>
      <c r="C97" s="57"/>
      <c r="D97" s="54"/>
      <c r="E97" s="55"/>
      <c r="F97" s="56"/>
      <c r="G97" s="56"/>
      <c r="H97" s="56"/>
      <c r="I97" s="56"/>
      <c r="J97" s="36">
        <f t="shared" si="0"/>
        <v>0</v>
      </c>
      <c r="K97" s="52"/>
    </row>
    <row r="98" spans="1:11" hidden="1" x14ac:dyDescent="0.2">
      <c r="A98" s="52"/>
      <c r="B98" s="53"/>
      <c r="C98" s="57"/>
      <c r="D98" s="54"/>
      <c r="E98" s="55"/>
      <c r="F98" s="56"/>
      <c r="G98" s="56"/>
      <c r="H98" s="56"/>
      <c r="I98" s="56"/>
      <c r="J98" s="36">
        <f t="shared" si="0"/>
        <v>0</v>
      </c>
      <c r="K98" s="52"/>
    </row>
    <row r="99" spans="1:11" hidden="1" x14ac:dyDescent="0.2">
      <c r="A99" s="52"/>
      <c r="B99" s="53"/>
      <c r="C99" s="57"/>
      <c r="D99" s="54"/>
      <c r="E99" s="55"/>
      <c r="F99" s="56"/>
      <c r="G99" s="56"/>
      <c r="H99" s="56"/>
      <c r="I99" s="56"/>
      <c r="J99" s="36">
        <f t="shared" ref="J99:J135" si="2">SUM(F99:I99)</f>
        <v>0</v>
      </c>
      <c r="K99" s="52"/>
    </row>
    <row r="100" spans="1:11" hidden="1" x14ac:dyDescent="0.2">
      <c r="A100" s="52"/>
      <c r="B100" s="53"/>
      <c r="C100" s="57"/>
      <c r="D100" s="54"/>
      <c r="E100" s="55"/>
      <c r="F100" s="56"/>
      <c r="G100" s="56"/>
      <c r="H100" s="56"/>
      <c r="I100" s="56"/>
      <c r="J100" s="36">
        <f t="shared" si="2"/>
        <v>0</v>
      </c>
      <c r="K100" s="52"/>
    </row>
    <row r="101" spans="1:11" hidden="1" x14ac:dyDescent="0.2">
      <c r="A101" s="42"/>
      <c r="B101" s="53"/>
      <c r="C101" s="57"/>
      <c r="D101" s="54"/>
      <c r="E101" s="55"/>
      <c r="F101" s="56"/>
      <c r="G101" s="56"/>
      <c r="H101" s="56"/>
      <c r="I101" s="56"/>
      <c r="J101" s="36">
        <f t="shared" si="2"/>
        <v>0</v>
      </c>
      <c r="K101" s="52"/>
    </row>
    <row r="102" spans="1:11" hidden="1" x14ac:dyDescent="0.2">
      <c r="A102" s="52"/>
      <c r="B102" s="53"/>
      <c r="C102" s="57"/>
      <c r="D102" s="54"/>
      <c r="E102" s="55"/>
      <c r="F102" s="56"/>
      <c r="G102" s="56"/>
      <c r="H102" s="56"/>
      <c r="I102" s="56"/>
      <c r="J102" s="36">
        <f t="shared" si="2"/>
        <v>0</v>
      </c>
      <c r="K102" s="52"/>
    </row>
    <row r="103" spans="1:11" hidden="1" x14ac:dyDescent="0.2">
      <c r="A103" s="52"/>
      <c r="B103" s="53"/>
      <c r="C103" s="57"/>
      <c r="D103" s="54"/>
      <c r="E103" s="55"/>
      <c r="F103" s="56"/>
      <c r="G103" s="56"/>
      <c r="H103" s="56"/>
      <c r="I103" s="56"/>
      <c r="J103" s="36">
        <f t="shared" si="2"/>
        <v>0</v>
      </c>
      <c r="K103" s="52"/>
    </row>
    <row r="104" spans="1:11" hidden="1" x14ac:dyDescent="0.2">
      <c r="A104" s="52"/>
      <c r="B104" s="53"/>
      <c r="C104" s="57"/>
      <c r="D104" s="54"/>
      <c r="E104" s="55"/>
      <c r="F104" s="56"/>
      <c r="G104" s="56"/>
      <c r="H104" s="56"/>
      <c r="I104" s="56"/>
      <c r="J104" s="36">
        <f t="shared" si="2"/>
        <v>0</v>
      </c>
      <c r="K104" s="52"/>
    </row>
    <row r="105" spans="1:11" hidden="1" x14ac:dyDescent="0.2">
      <c r="A105" s="52"/>
      <c r="B105" s="53"/>
      <c r="C105" s="57"/>
      <c r="D105" s="54"/>
      <c r="E105" s="55"/>
      <c r="F105" s="56"/>
      <c r="G105" s="56"/>
      <c r="H105" s="56"/>
      <c r="I105" s="56"/>
      <c r="J105" s="36">
        <f t="shared" si="2"/>
        <v>0</v>
      </c>
      <c r="K105" s="52"/>
    </row>
    <row r="106" spans="1:11" hidden="1" x14ac:dyDescent="0.2">
      <c r="A106" s="52"/>
      <c r="B106" s="53"/>
      <c r="C106" s="57"/>
      <c r="D106" s="51"/>
      <c r="E106" s="55"/>
      <c r="F106" s="56"/>
      <c r="G106" s="56"/>
      <c r="H106" s="56"/>
      <c r="I106" s="56"/>
      <c r="J106" s="36">
        <f t="shared" si="2"/>
        <v>0</v>
      </c>
      <c r="K106" s="52"/>
    </row>
    <row r="107" spans="1:11" hidden="1" x14ac:dyDescent="0.2">
      <c r="A107" s="52"/>
      <c r="B107" s="53"/>
      <c r="C107" s="57"/>
      <c r="D107" s="54"/>
      <c r="E107" s="55"/>
      <c r="F107" s="56"/>
      <c r="G107" s="56"/>
      <c r="H107" s="56"/>
      <c r="I107" s="56"/>
      <c r="J107" s="36">
        <f t="shared" si="2"/>
        <v>0</v>
      </c>
      <c r="K107" s="52"/>
    </row>
    <row r="108" spans="1:11" hidden="1" x14ac:dyDescent="0.2">
      <c r="A108" s="52"/>
      <c r="B108" s="53"/>
      <c r="C108" s="57"/>
      <c r="D108" s="54"/>
      <c r="E108" s="55"/>
      <c r="F108" s="56"/>
      <c r="G108" s="56"/>
      <c r="H108" s="56"/>
      <c r="I108" s="56"/>
      <c r="J108" s="36">
        <f t="shared" si="2"/>
        <v>0</v>
      </c>
      <c r="K108" s="52"/>
    </row>
    <row r="109" spans="1:11" hidden="1" x14ac:dyDescent="0.2">
      <c r="A109" s="52"/>
      <c r="B109" s="53"/>
      <c r="C109" s="57"/>
      <c r="D109" s="54"/>
      <c r="E109" s="55"/>
      <c r="F109" s="56"/>
      <c r="G109" s="56"/>
      <c r="H109" s="56"/>
      <c r="I109" s="56"/>
      <c r="J109" s="36">
        <f t="shared" si="2"/>
        <v>0</v>
      </c>
      <c r="K109" s="52"/>
    </row>
    <row r="110" spans="1:11" hidden="1" x14ac:dyDescent="0.2">
      <c r="A110" s="52"/>
      <c r="B110" s="53"/>
      <c r="C110" s="57"/>
      <c r="D110" s="54"/>
      <c r="E110" s="55"/>
      <c r="F110" s="56"/>
      <c r="G110" s="56"/>
      <c r="H110" s="56"/>
      <c r="I110" s="56"/>
      <c r="J110" s="36">
        <f t="shared" si="2"/>
        <v>0</v>
      </c>
      <c r="K110" s="52"/>
    </row>
    <row r="111" spans="1:11" hidden="1" x14ac:dyDescent="0.2">
      <c r="A111" s="52"/>
      <c r="B111" s="53"/>
      <c r="C111" s="57"/>
      <c r="D111" s="54"/>
      <c r="E111" s="55"/>
      <c r="F111" s="56"/>
      <c r="G111" s="56"/>
      <c r="H111" s="56"/>
      <c r="I111" s="56"/>
      <c r="J111" s="36">
        <f t="shared" si="2"/>
        <v>0</v>
      </c>
      <c r="K111" s="52"/>
    </row>
    <row r="112" spans="1:11" hidden="1" x14ac:dyDescent="0.2">
      <c r="A112" s="52"/>
      <c r="B112" s="53"/>
      <c r="C112" s="57"/>
      <c r="D112" s="54"/>
      <c r="E112" s="55"/>
      <c r="F112" s="56"/>
      <c r="G112" s="56"/>
      <c r="H112" s="56"/>
      <c r="I112" s="56"/>
      <c r="J112" s="36">
        <f t="shared" si="2"/>
        <v>0</v>
      </c>
      <c r="K112" s="52"/>
    </row>
    <row r="113" spans="1:11" hidden="1" x14ac:dyDescent="0.2">
      <c r="A113" s="52"/>
      <c r="B113" s="53"/>
      <c r="C113" s="57"/>
      <c r="D113" s="54"/>
      <c r="E113" s="55"/>
      <c r="F113" s="56"/>
      <c r="G113" s="56"/>
      <c r="H113" s="56"/>
      <c r="I113" s="56"/>
      <c r="J113" s="36">
        <f t="shared" si="2"/>
        <v>0</v>
      </c>
      <c r="K113" s="52"/>
    </row>
    <row r="114" spans="1:11" hidden="1" x14ac:dyDescent="0.2">
      <c r="A114" s="52"/>
      <c r="B114" s="53"/>
      <c r="C114" s="57"/>
      <c r="D114" s="54"/>
      <c r="E114" s="55"/>
      <c r="F114" s="56"/>
      <c r="G114" s="56"/>
      <c r="H114" s="56"/>
      <c r="I114" s="56"/>
      <c r="J114" s="36">
        <f t="shared" si="2"/>
        <v>0</v>
      </c>
      <c r="K114" s="52"/>
    </row>
    <row r="115" spans="1:11" hidden="1" x14ac:dyDescent="0.2">
      <c r="A115" s="52"/>
      <c r="B115" s="53"/>
      <c r="C115" s="57"/>
      <c r="D115" s="54"/>
      <c r="E115" s="55"/>
      <c r="F115" s="56"/>
      <c r="G115" s="56"/>
      <c r="H115" s="56"/>
      <c r="I115" s="56"/>
      <c r="J115" s="36">
        <f t="shared" si="2"/>
        <v>0</v>
      </c>
      <c r="K115" s="52"/>
    </row>
    <row r="116" spans="1:11" hidden="1" x14ac:dyDescent="0.2">
      <c r="A116" s="52"/>
      <c r="B116" s="53"/>
      <c r="C116" s="57"/>
      <c r="D116" s="54"/>
      <c r="E116" s="55"/>
      <c r="F116" s="56"/>
      <c r="G116" s="56"/>
      <c r="H116" s="56"/>
      <c r="I116" s="56"/>
      <c r="J116" s="36">
        <f t="shared" si="2"/>
        <v>0</v>
      </c>
      <c r="K116" s="52"/>
    </row>
    <row r="117" spans="1:11" hidden="1" x14ac:dyDescent="0.2">
      <c r="A117" s="52"/>
      <c r="B117" s="53"/>
      <c r="C117" s="57"/>
      <c r="D117" s="54"/>
      <c r="E117" s="55"/>
      <c r="F117" s="56"/>
      <c r="G117" s="56"/>
      <c r="H117" s="56"/>
      <c r="I117" s="56"/>
      <c r="J117" s="36">
        <f t="shared" si="2"/>
        <v>0</v>
      </c>
      <c r="K117" s="52"/>
    </row>
    <row r="118" spans="1:11" hidden="1" x14ac:dyDescent="0.2">
      <c r="A118" s="52"/>
      <c r="B118" s="53"/>
      <c r="C118" s="57"/>
      <c r="D118" s="54"/>
      <c r="E118" s="55"/>
      <c r="F118" s="56"/>
      <c r="G118" s="56"/>
      <c r="H118" s="56"/>
      <c r="I118" s="56"/>
      <c r="J118" s="36">
        <f t="shared" si="2"/>
        <v>0</v>
      </c>
      <c r="K118" s="52"/>
    </row>
    <row r="119" spans="1:11" hidden="1" x14ac:dyDescent="0.2">
      <c r="A119" s="52"/>
      <c r="B119" s="53"/>
      <c r="C119" s="57"/>
      <c r="D119" s="54"/>
      <c r="E119" s="55"/>
      <c r="F119" s="56"/>
      <c r="G119" s="56"/>
      <c r="H119" s="56"/>
      <c r="I119" s="56"/>
      <c r="J119" s="36">
        <f>SUM(F119:I119)</f>
        <v>0</v>
      </c>
      <c r="K119" s="52"/>
    </row>
    <row r="120" spans="1:11" hidden="1" x14ac:dyDescent="0.2">
      <c r="A120" s="52"/>
      <c r="B120" s="53"/>
      <c r="C120" s="57"/>
      <c r="D120" s="54"/>
      <c r="E120" s="55"/>
      <c r="F120" s="56"/>
      <c r="G120" s="56"/>
      <c r="H120" s="56"/>
      <c r="I120" s="56"/>
      <c r="J120" s="36">
        <f>SUM(F120:I120)</f>
        <v>0</v>
      </c>
      <c r="K120" s="52"/>
    </row>
    <row r="121" spans="1:11" hidden="1" x14ac:dyDescent="0.2">
      <c r="A121" s="52"/>
      <c r="B121" s="53"/>
      <c r="C121" s="57"/>
      <c r="D121" s="54"/>
      <c r="E121" s="55"/>
      <c r="F121" s="56"/>
      <c r="G121" s="56"/>
      <c r="H121" s="56"/>
      <c r="I121" s="56"/>
      <c r="J121" s="36">
        <f t="shared" si="2"/>
        <v>0</v>
      </c>
      <c r="K121" s="52"/>
    </row>
    <row r="122" spans="1:11" hidden="1" x14ac:dyDescent="0.2">
      <c r="A122" s="52"/>
      <c r="B122" s="53"/>
      <c r="C122" s="57"/>
      <c r="D122" s="54"/>
      <c r="E122" s="55"/>
      <c r="F122" s="56"/>
      <c r="G122" s="56"/>
      <c r="H122" s="56"/>
      <c r="I122" s="56"/>
      <c r="J122" s="36">
        <f t="shared" si="2"/>
        <v>0</v>
      </c>
      <c r="K122" s="52"/>
    </row>
    <row r="123" spans="1:11" hidden="1" x14ac:dyDescent="0.2">
      <c r="A123" s="52"/>
      <c r="B123" s="53"/>
      <c r="C123" s="57"/>
      <c r="D123" s="54"/>
      <c r="E123" s="55"/>
      <c r="F123" s="56"/>
      <c r="G123" s="56"/>
      <c r="H123" s="56"/>
      <c r="I123" s="56"/>
      <c r="J123" s="36">
        <f t="shared" si="2"/>
        <v>0</v>
      </c>
      <c r="K123" s="52"/>
    </row>
    <row r="124" spans="1:11" hidden="1" x14ac:dyDescent="0.2">
      <c r="A124" s="52"/>
      <c r="B124" s="53"/>
      <c r="C124" s="57"/>
      <c r="D124" s="54"/>
      <c r="E124" s="55"/>
      <c r="F124" s="56"/>
      <c r="G124" s="56"/>
      <c r="H124" s="56"/>
      <c r="I124" s="56"/>
      <c r="J124" s="36">
        <f t="shared" si="2"/>
        <v>0</v>
      </c>
      <c r="K124" s="52"/>
    </row>
    <row r="125" spans="1:11" hidden="1" x14ac:dyDescent="0.2">
      <c r="A125" s="52"/>
      <c r="B125" s="53"/>
      <c r="C125" s="57"/>
      <c r="D125" s="54"/>
      <c r="E125" s="55"/>
      <c r="F125" s="56"/>
      <c r="G125" s="56"/>
      <c r="H125" s="56"/>
      <c r="I125" s="56"/>
      <c r="J125" s="36">
        <f t="shared" si="2"/>
        <v>0</v>
      </c>
      <c r="K125" s="52"/>
    </row>
    <row r="126" spans="1:11" hidden="1" x14ac:dyDescent="0.2">
      <c r="A126" s="52"/>
      <c r="B126" s="53"/>
      <c r="C126" s="57"/>
      <c r="D126" s="54"/>
      <c r="E126" s="55"/>
      <c r="F126" s="56"/>
      <c r="G126" s="56"/>
      <c r="H126" s="56"/>
      <c r="I126" s="56"/>
      <c r="J126" s="36">
        <f t="shared" si="2"/>
        <v>0</v>
      </c>
      <c r="K126" s="52"/>
    </row>
    <row r="127" spans="1:11" hidden="1" x14ac:dyDescent="0.2">
      <c r="A127" s="52"/>
      <c r="B127" s="53"/>
      <c r="C127" s="57"/>
      <c r="D127" s="54"/>
      <c r="E127" s="55"/>
      <c r="F127" s="56"/>
      <c r="G127" s="56"/>
      <c r="H127" s="56"/>
      <c r="I127" s="56"/>
      <c r="J127" s="36">
        <f t="shared" si="2"/>
        <v>0</v>
      </c>
      <c r="K127" s="52"/>
    </row>
    <row r="128" spans="1:11" hidden="1" x14ac:dyDescent="0.2">
      <c r="A128" s="32"/>
      <c r="B128" s="53"/>
      <c r="C128" s="57"/>
      <c r="D128" s="54"/>
      <c r="E128" s="55"/>
      <c r="F128" s="56"/>
      <c r="G128" s="56"/>
      <c r="H128" s="56"/>
      <c r="I128" s="56"/>
      <c r="J128" s="36">
        <f t="shared" si="2"/>
        <v>0</v>
      </c>
      <c r="K128" s="52"/>
    </row>
    <row r="129" spans="1:11" hidden="1" x14ac:dyDescent="0.2">
      <c r="A129" s="32"/>
      <c r="B129" s="53"/>
      <c r="C129" s="57"/>
      <c r="D129" s="54"/>
      <c r="E129" s="55"/>
      <c r="F129" s="56"/>
      <c r="G129" s="56"/>
      <c r="H129" s="56"/>
      <c r="I129" s="56"/>
      <c r="J129" s="36">
        <f t="shared" si="2"/>
        <v>0</v>
      </c>
      <c r="K129" s="52"/>
    </row>
    <row r="130" spans="1:11" hidden="1" x14ac:dyDescent="0.2">
      <c r="A130" s="32"/>
      <c r="B130" s="53"/>
      <c r="C130" s="57"/>
      <c r="D130" s="54"/>
      <c r="E130" s="55"/>
      <c r="F130" s="56"/>
      <c r="G130" s="56"/>
      <c r="H130" s="56"/>
      <c r="I130" s="56"/>
      <c r="J130" s="36">
        <f t="shared" si="2"/>
        <v>0</v>
      </c>
      <c r="K130" s="52"/>
    </row>
    <row r="131" spans="1:11" hidden="1" x14ac:dyDescent="0.2">
      <c r="A131" s="32"/>
      <c r="B131" s="53"/>
      <c r="C131" s="57"/>
      <c r="D131" s="54"/>
      <c r="E131" s="55"/>
      <c r="F131" s="56"/>
      <c r="G131" s="56"/>
      <c r="H131" s="56"/>
      <c r="I131" s="56"/>
      <c r="J131" s="36">
        <f t="shared" si="2"/>
        <v>0</v>
      </c>
      <c r="K131" s="52"/>
    </row>
    <row r="132" spans="1:11" hidden="1" x14ac:dyDescent="0.2">
      <c r="A132" s="32"/>
      <c r="B132" s="53"/>
      <c r="C132" s="57"/>
      <c r="D132" s="54"/>
      <c r="E132" s="55"/>
      <c r="F132" s="56"/>
      <c r="G132" s="56"/>
      <c r="H132" s="56"/>
      <c r="I132" s="56"/>
      <c r="J132" s="36">
        <f t="shared" si="2"/>
        <v>0</v>
      </c>
      <c r="K132" s="52"/>
    </row>
    <row r="133" spans="1:11" hidden="1" x14ac:dyDescent="0.2">
      <c r="A133" s="52"/>
      <c r="B133" s="53"/>
      <c r="C133" s="57"/>
      <c r="D133" s="54"/>
      <c r="E133" s="55"/>
      <c r="F133" s="56"/>
      <c r="G133" s="56"/>
      <c r="H133" s="56"/>
      <c r="I133" s="56"/>
      <c r="J133" s="36">
        <f t="shared" si="2"/>
        <v>0</v>
      </c>
      <c r="K133" s="52"/>
    </row>
    <row r="134" spans="1:11" hidden="1" x14ac:dyDescent="0.2">
      <c r="A134" s="52"/>
      <c r="B134" s="53"/>
      <c r="C134" s="57"/>
      <c r="D134" s="54"/>
      <c r="E134" s="55"/>
      <c r="F134" s="56"/>
      <c r="G134" s="56"/>
      <c r="H134" s="56"/>
      <c r="I134" s="56"/>
      <c r="J134" s="36">
        <f t="shared" si="2"/>
        <v>0</v>
      </c>
      <c r="K134" s="52"/>
    </row>
    <row r="135" spans="1:11" hidden="1" x14ac:dyDescent="0.2">
      <c r="A135" s="52"/>
      <c r="B135" s="53"/>
      <c r="C135" s="57"/>
      <c r="D135" s="54"/>
      <c r="E135" s="55"/>
      <c r="F135" s="56"/>
      <c r="G135" s="56"/>
      <c r="H135" s="56"/>
      <c r="I135" s="56"/>
      <c r="J135" s="36">
        <f t="shared" si="2"/>
        <v>0</v>
      </c>
      <c r="K135" s="52"/>
    </row>
    <row r="136" spans="1:11" x14ac:dyDescent="0.2">
      <c r="A136" s="52"/>
      <c r="B136" s="53"/>
      <c r="C136" s="57"/>
      <c r="F136" s="37"/>
      <c r="G136" s="37"/>
      <c r="H136" s="37"/>
      <c r="I136" s="56"/>
      <c r="J136" s="56"/>
    </row>
    <row r="137" spans="1:11" ht="13.5" thickBot="1" x14ac:dyDescent="0.25">
      <c r="A137" s="33" t="s">
        <v>15</v>
      </c>
      <c r="E137" s="39">
        <f>SUM(E7:E135)</f>
        <v>6014194</v>
      </c>
      <c r="F137" s="38">
        <f>SUM(F7:F135)</f>
        <v>-120896579.48</v>
      </c>
      <c r="G137" s="38">
        <f>SUM(G7:G135)</f>
        <v>65456.25</v>
      </c>
      <c r="H137" s="38">
        <f>SUM(H7:H135)</f>
        <v>123758674.83</v>
      </c>
      <c r="I137" s="38">
        <f>SUM(I7:I135)</f>
        <v>-2985657.39</v>
      </c>
      <c r="J137" s="38">
        <f>SUM(J7:J136)</f>
        <v>-58105.790000002446</v>
      </c>
    </row>
    <row r="138" spans="1:11" ht="13.5" thickTop="1" x14ac:dyDescent="0.2"/>
    <row r="139" spans="1:11" x14ac:dyDescent="0.2">
      <c r="H139" s="35">
        <v>42400</v>
      </c>
      <c r="I139" s="31" t="s">
        <v>16</v>
      </c>
      <c r="J139" s="36">
        <v>-58735.32</v>
      </c>
    </row>
    <row r="140" spans="1:11" x14ac:dyDescent="0.2">
      <c r="H140" s="31"/>
      <c r="I140" s="31" t="s">
        <v>17</v>
      </c>
      <c r="J140" s="36">
        <f>+J139-J137</f>
        <v>-629.52999999755411</v>
      </c>
    </row>
    <row r="145" spans="1:11" x14ac:dyDescent="0.2">
      <c r="A145" s="40"/>
      <c r="B145" s="40"/>
      <c r="C145" s="40"/>
      <c r="D145" s="40"/>
      <c r="E145" s="41"/>
      <c r="H145" s="40"/>
      <c r="I145" s="40"/>
      <c r="J145" s="40"/>
      <c r="K145" s="40"/>
    </row>
    <row r="146" spans="1:11" x14ac:dyDescent="0.2">
      <c r="A146" t="s">
        <v>22</v>
      </c>
      <c r="E146" t="s">
        <v>24</v>
      </c>
      <c r="H146" t="s">
        <v>23</v>
      </c>
      <c r="K146" t="s">
        <v>24</v>
      </c>
    </row>
  </sheetData>
  <autoFilter ref="A6:K137" xr:uid="{00000000-0009-0000-0000-000000000000}">
    <filterColumn colId="9">
      <filters blank="1">
        <filter val="(58,105.79)"/>
        <filter val="(59,474.25)"/>
        <filter val="(801,100.66)"/>
        <filter val="1,368.46"/>
        <filter val="801,100.66"/>
      </filters>
    </filterColumn>
  </autoFilter>
  <printOptions gridLines="1"/>
  <pageMargins left="0.5" right="0.5" top="0.5" bottom="0.5" header="0" footer="0"/>
  <pageSetup scale="73" fitToHeight="2" orientation="landscape" r:id="rId1"/>
  <headerFooter alignWithMargins="0">
    <oddFooter>&amp;R&amp;8&amp;Z&amp;F - &amp;A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20"/>
  <sheetViews>
    <sheetView tabSelected="1" workbookViewId="0"/>
  </sheetViews>
  <sheetFormatPr defaultColWidth="9.28515625" defaultRowHeight="12.75" x14ac:dyDescent="0.2"/>
  <cols>
    <col min="1" max="16384" width="9.28515625" style="223"/>
  </cols>
  <sheetData>
    <row r="2" spans="1:10" x14ac:dyDescent="0.2">
      <c r="A2" s="222"/>
      <c r="B2" s="222"/>
      <c r="C2" s="222"/>
      <c r="D2" s="222"/>
    </row>
    <row r="3" spans="1:10" ht="20.25" x14ac:dyDescent="0.2">
      <c r="A3" s="224" t="s">
        <v>82</v>
      </c>
      <c r="B3" s="224"/>
      <c r="C3" s="224"/>
      <c r="D3" s="224"/>
      <c r="E3" s="224"/>
      <c r="F3" s="224"/>
      <c r="G3" s="224"/>
      <c r="H3" s="224"/>
      <c r="I3" s="224"/>
      <c r="J3" s="224"/>
    </row>
    <row r="6" spans="1:10" x14ac:dyDescent="0.2">
      <c r="A6" s="222" t="s">
        <v>215</v>
      </c>
      <c r="B6" s="222"/>
      <c r="C6" s="222"/>
      <c r="D6" s="222"/>
    </row>
    <row r="10" spans="1:10" ht="25.5" x14ac:dyDescent="0.35">
      <c r="A10" s="225" t="s">
        <v>35</v>
      </c>
      <c r="B10" s="226"/>
      <c r="C10" s="226"/>
      <c r="D10" s="226"/>
      <c r="E10" s="226"/>
      <c r="F10" s="226"/>
      <c r="G10" s="226"/>
      <c r="H10" s="226"/>
      <c r="I10" s="226"/>
      <c r="J10" s="226"/>
    </row>
    <row r="20" spans="1:1" ht="20.25" x14ac:dyDescent="0.2">
      <c r="A20" s="224" t="s">
        <v>226</v>
      </c>
    </row>
  </sheetData>
  <mergeCells count="1">
    <mergeCell ref="A10:J1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64"/>
  <sheetViews>
    <sheetView workbookViewId="0">
      <selection activeCell="O23" sqref="O23"/>
    </sheetView>
  </sheetViews>
  <sheetFormatPr defaultColWidth="9.140625" defaultRowHeight="12.75" x14ac:dyDescent="0.2"/>
  <cols>
    <col min="2" max="2" width="34.85546875" customWidth="1"/>
    <col min="3" max="3" width="12.28515625" customWidth="1"/>
    <col min="4" max="7" width="12.140625" customWidth="1"/>
    <col min="8" max="8" width="12.7109375" customWidth="1"/>
    <col min="9" max="9" width="11.42578125" bestFit="1" customWidth="1"/>
    <col min="10" max="10" width="12.5703125" bestFit="1" customWidth="1"/>
    <col min="11" max="11" width="10.140625" customWidth="1"/>
    <col min="12" max="12" width="12.5703125" bestFit="1" customWidth="1"/>
    <col min="13" max="13" width="10.140625" bestFit="1" customWidth="1"/>
    <col min="14" max="14" width="12.5703125" bestFit="1" customWidth="1"/>
    <col min="15" max="15" width="13.85546875" bestFit="1" customWidth="1"/>
    <col min="16" max="16" width="10.28515625" bestFit="1" customWidth="1"/>
    <col min="17" max="17" width="8.140625" customWidth="1"/>
    <col min="18" max="18" width="9" customWidth="1"/>
    <col min="20" max="22" width="9" customWidth="1"/>
    <col min="23" max="24" width="8.140625" customWidth="1"/>
    <col min="26" max="26" width="10" bestFit="1" customWidth="1"/>
    <col min="28" max="28" width="10" bestFit="1" customWidth="1"/>
    <col min="29" max="29" width="9" customWidth="1"/>
    <col min="30" max="30" width="8.140625" customWidth="1"/>
    <col min="31" max="31" width="9" customWidth="1"/>
    <col min="33" max="33" width="10" bestFit="1" customWidth="1"/>
    <col min="34" max="34" width="8.140625" customWidth="1"/>
    <col min="35" max="35" width="10" bestFit="1" customWidth="1"/>
    <col min="36" max="37" width="8.140625" customWidth="1"/>
    <col min="38" max="38" width="10" bestFit="1" customWidth="1"/>
    <col min="39" max="39" width="8.140625" customWidth="1"/>
    <col min="40" max="41" width="10" bestFit="1" customWidth="1"/>
    <col min="42" max="42" width="9" customWidth="1"/>
    <col min="43" max="43" width="8.140625" customWidth="1"/>
    <col min="47" max="47" width="10" bestFit="1" customWidth="1"/>
    <col min="48" max="49" width="9" customWidth="1"/>
    <col min="50" max="51" width="8.140625" customWidth="1"/>
    <col min="54" max="54" width="8.140625" customWidth="1"/>
    <col min="55" max="55" width="12" bestFit="1" customWidth="1"/>
  </cols>
  <sheetData>
    <row r="1" spans="1:9" ht="13.5" thickBot="1" x14ac:dyDescent="0.25">
      <c r="B1" s="127"/>
      <c r="C1" s="128"/>
      <c r="D1" s="128"/>
      <c r="E1" s="128"/>
      <c r="F1" s="128"/>
      <c r="G1" s="128"/>
      <c r="H1" s="126" t="s">
        <v>82</v>
      </c>
    </row>
    <row r="2" spans="1:9" ht="15.75" customHeight="1" x14ac:dyDescent="0.3">
      <c r="A2" s="171"/>
      <c r="B2" s="171"/>
      <c r="C2" s="227" t="s">
        <v>226</v>
      </c>
      <c r="D2" s="227"/>
      <c r="E2" s="227"/>
      <c r="F2" s="227"/>
      <c r="G2" s="227"/>
      <c r="H2" s="227"/>
      <c r="I2" s="171"/>
    </row>
    <row r="3" spans="1:9" x14ac:dyDescent="0.2">
      <c r="H3" s="166"/>
    </row>
    <row r="4" spans="1:9" x14ac:dyDescent="0.2">
      <c r="H4" s="78" t="s">
        <v>35</v>
      </c>
    </row>
    <row r="5" spans="1:9" x14ac:dyDescent="0.2">
      <c r="H5" s="97" t="s">
        <v>138</v>
      </c>
    </row>
    <row r="7" spans="1:9" x14ac:dyDescent="0.2">
      <c r="C7" s="95" t="s">
        <v>114</v>
      </c>
      <c r="D7" s="95"/>
      <c r="E7" s="95"/>
      <c r="F7" s="95"/>
      <c r="G7" s="95"/>
      <c r="H7" s="96"/>
    </row>
    <row r="8" spans="1:9" x14ac:dyDescent="0.2">
      <c r="B8" s="181" t="s">
        <v>166</v>
      </c>
      <c r="C8" s="162" t="s">
        <v>132</v>
      </c>
      <c r="D8" s="167"/>
      <c r="E8" s="168"/>
      <c r="F8" s="168"/>
      <c r="G8" s="168"/>
      <c r="H8" s="169"/>
    </row>
    <row r="9" spans="1:9" ht="13.5" thickBot="1" x14ac:dyDescent="0.25">
      <c r="B9" s="181" t="s">
        <v>131</v>
      </c>
      <c r="C9" s="164" t="s">
        <v>76</v>
      </c>
      <c r="D9" s="164" t="s">
        <v>85</v>
      </c>
      <c r="E9" s="164" t="s">
        <v>110</v>
      </c>
      <c r="F9" s="163" t="s">
        <v>219</v>
      </c>
      <c r="G9" s="165" t="s">
        <v>220</v>
      </c>
      <c r="H9" s="170" t="s">
        <v>159</v>
      </c>
    </row>
    <row r="10" spans="1:9" x14ac:dyDescent="0.2">
      <c r="B10" s="159" t="s">
        <v>37</v>
      </c>
      <c r="C10" s="182"/>
      <c r="D10" s="183"/>
      <c r="E10" s="183"/>
      <c r="F10" s="183"/>
      <c r="G10" s="183"/>
      <c r="H10" s="184"/>
    </row>
    <row r="11" spans="1:9" x14ac:dyDescent="0.2">
      <c r="B11" s="158">
        <v>2020</v>
      </c>
      <c r="C11" s="193"/>
      <c r="D11" s="188"/>
      <c r="E11" s="188"/>
      <c r="F11" s="188"/>
      <c r="G11" s="188"/>
      <c r="H11" s="189"/>
    </row>
    <row r="12" spans="1:9" x14ac:dyDescent="0.2">
      <c r="B12" s="159" t="s">
        <v>38</v>
      </c>
      <c r="C12" s="193"/>
      <c r="D12" s="188"/>
      <c r="E12" s="188"/>
      <c r="F12" s="188"/>
      <c r="G12" s="188"/>
      <c r="H12" s="189"/>
    </row>
    <row r="13" spans="1:9" x14ac:dyDescent="0.2">
      <c r="B13" s="158">
        <v>2022</v>
      </c>
      <c r="C13" s="193"/>
      <c r="D13" s="188"/>
      <c r="E13" s="188"/>
      <c r="F13" s="188"/>
      <c r="G13" s="188"/>
      <c r="H13" s="189"/>
    </row>
    <row r="14" spans="1:9" x14ac:dyDescent="0.2">
      <c r="B14" s="159" t="s">
        <v>39</v>
      </c>
      <c r="C14" s="193"/>
      <c r="D14" s="188"/>
      <c r="E14" s="188"/>
      <c r="F14" s="188"/>
      <c r="G14" s="188"/>
      <c r="H14" s="189"/>
    </row>
    <row r="15" spans="1:9" x14ac:dyDescent="0.2">
      <c r="B15" s="190">
        <v>2020</v>
      </c>
      <c r="C15" s="193"/>
      <c r="D15" s="188"/>
      <c r="E15" s="188"/>
      <c r="F15" s="188"/>
      <c r="G15" s="188"/>
      <c r="H15" s="189"/>
    </row>
    <row r="16" spans="1:9" x14ac:dyDescent="0.2">
      <c r="B16" s="191">
        <v>2021</v>
      </c>
      <c r="C16" s="193"/>
      <c r="D16" s="188"/>
      <c r="E16" s="188"/>
      <c r="F16" s="188"/>
      <c r="G16" s="188"/>
      <c r="H16" s="189"/>
    </row>
    <row r="17" spans="2:9" x14ac:dyDescent="0.2">
      <c r="B17" s="159" t="s">
        <v>40</v>
      </c>
      <c r="C17" s="193"/>
      <c r="D17" s="188"/>
      <c r="E17" s="188"/>
      <c r="F17" s="188"/>
      <c r="G17" s="188"/>
      <c r="H17" s="189"/>
    </row>
    <row r="18" spans="2:9" x14ac:dyDescent="0.2">
      <c r="B18" s="190">
        <v>2021</v>
      </c>
      <c r="C18" s="193"/>
      <c r="D18" s="188"/>
      <c r="E18" s="188"/>
      <c r="F18" s="188"/>
      <c r="G18" s="188"/>
      <c r="H18" s="189"/>
    </row>
    <row r="19" spans="2:9" x14ac:dyDescent="0.2">
      <c r="B19" s="191">
        <v>2023</v>
      </c>
      <c r="C19" s="193"/>
      <c r="D19" s="188"/>
      <c r="E19" s="188"/>
      <c r="F19" s="188"/>
      <c r="G19" s="188"/>
      <c r="H19" s="189"/>
    </row>
    <row r="20" spans="2:9" x14ac:dyDescent="0.2">
      <c r="B20" s="159" t="s">
        <v>36</v>
      </c>
      <c r="C20" s="193"/>
      <c r="D20" s="188"/>
      <c r="E20" s="188"/>
      <c r="F20" s="188"/>
      <c r="G20" s="188"/>
      <c r="H20" s="189"/>
    </row>
    <row r="21" spans="2:9" x14ac:dyDescent="0.2">
      <c r="B21" s="190">
        <v>2020</v>
      </c>
      <c r="C21" s="193"/>
      <c r="D21" s="188"/>
      <c r="E21" s="188"/>
      <c r="F21" s="188"/>
      <c r="G21" s="188"/>
      <c r="H21" s="189"/>
    </row>
    <row r="22" spans="2:9" x14ac:dyDescent="0.2">
      <c r="B22" s="191">
        <v>2021</v>
      </c>
      <c r="C22" s="193"/>
      <c r="D22" s="188"/>
      <c r="E22" s="188"/>
      <c r="F22" s="188"/>
      <c r="G22" s="188"/>
      <c r="H22" s="189"/>
    </row>
    <row r="23" spans="2:9" ht="13.5" thickBot="1" x14ac:dyDescent="0.25">
      <c r="B23" s="192" t="s">
        <v>159</v>
      </c>
      <c r="C23" s="194"/>
      <c r="D23" s="195"/>
      <c r="E23" s="195"/>
      <c r="F23" s="195"/>
      <c r="G23" s="195"/>
      <c r="H23" s="196"/>
      <c r="I23" s="134">
        <v>0</v>
      </c>
    </row>
    <row r="24" spans="2:9" x14ac:dyDescent="0.2">
      <c r="C24" s="133">
        <v>0</v>
      </c>
      <c r="D24" s="133">
        <v>0</v>
      </c>
      <c r="E24" s="133">
        <v>0</v>
      </c>
      <c r="F24" s="133">
        <v>0</v>
      </c>
      <c r="G24" s="133">
        <v>0</v>
      </c>
      <c r="H24" s="133">
        <v>0</v>
      </c>
    </row>
    <row r="25" spans="2:9" ht="13.5" thickBot="1" x14ac:dyDescent="0.25">
      <c r="B25" s="62" t="s">
        <v>225</v>
      </c>
      <c r="H25" s="94"/>
    </row>
    <row r="26" spans="2:9" x14ac:dyDescent="0.2">
      <c r="B26" s="151" t="s">
        <v>221</v>
      </c>
      <c r="H26" s="172"/>
    </row>
    <row r="27" spans="2:9" x14ac:dyDescent="0.2">
      <c r="B27" s="151" t="s">
        <v>224</v>
      </c>
      <c r="H27" s="175"/>
    </row>
    <row r="28" spans="2:9" x14ac:dyDescent="0.2">
      <c r="B28" s="151" t="s">
        <v>222</v>
      </c>
      <c r="H28" s="175"/>
    </row>
    <row r="29" spans="2:9" x14ac:dyDescent="0.2">
      <c r="B29" s="151" t="s">
        <v>212</v>
      </c>
      <c r="H29" s="175"/>
    </row>
    <row r="30" spans="2:9" x14ac:dyDescent="0.2">
      <c r="B30" s="151" t="s">
        <v>211</v>
      </c>
      <c r="H30" s="175"/>
    </row>
    <row r="31" spans="2:9" x14ac:dyDescent="0.2">
      <c r="B31" s="151" t="s">
        <v>223</v>
      </c>
      <c r="H31" s="175"/>
    </row>
    <row r="32" spans="2:9" ht="13.5" thickBot="1" x14ac:dyDescent="0.25">
      <c r="B32" s="98" t="s">
        <v>156</v>
      </c>
      <c r="H32" s="180"/>
    </row>
    <row r="33" spans="2:9" ht="13.5" thickBot="1" x14ac:dyDescent="0.25">
      <c r="B33" s="115" t="s">
        <v>157</v>
      </c>
      <c r="H33" s="118">
        <v>5671873.1600000001</v>
      </c>
      <c r="I33" s="134">
        <v>0</v>
      </c>
    </row>
    <row r="34" spans="2:9" ht="13.5" thickTop="1" x14ac:dyDescent="0.2">
      <c r="H34" s="133">
        <v>0</v>
      </c>
    </row>
    <row r="35" spans="2:9" x14ac:dyDescent="0.2">
      <c r="C35" s="95" t="s">
        <v>114</v>
      </c>
      <c r="D35" s="95"/>
      <c r="E35" s="95"/>
      <c r="F35" s="95"/>
      <c r="G35" s="95"/>
      <c r="H35" s="96"/>
    </row>
    <row r="36" spans="2:9" x14ac:dyDescent="0.2">
      <c r="B36" s="201" t="s">
        <v>167</v>
      </c>
      <c r="C36" s="199" t="s">
        <v>132</v>
      </c>
      <c r="D36" s="213"/>
      <c r="E36" s="214"/>
      <c r="F36" s="214"/>
      <c r="G36" s="214"/>
      <c r="H36" s="215"/>
    </row>
    <row r="37" spans="2:9" x14ac:dyDescent="0.2">
      <c r="B37" s="201" t="s">
        <v>131</v>
      </c>
      <c r="C37" s="205" t="s">
        <v>76</v>
      </c>
      <c r="D37" s="205" t="s">
        <v>85</v>
      </c>
      <c r="E37" s="205" t="s">
        <v>110</v>
      </c>
      <c r="F37" s="204" t="s">
        <v>219</v>
      </c>
      <c r="G37" s="216" t="s">
        <v>220</v>
      </c>
      <c r="H37" s="217" t="s">
        <v>159</v>
      </c>
    </row>
    <row r="38" spans="2:9" x14ac:dyDescent="0.2">
      <c r="B38" s="109" t="s">
        <v>37</v>
      </c>
      <c r="C38" s="105">
        <v>25000</v>
      </c>
      <c r="D38" s="106"/>
      <c r="E38" s="106"/>
      <c r="F38" s="106"/>
      <c r="G38" s="106"/>
      <c r="H38" s="107">
        <v>25000</v>
      </c>
    </row>
    <row r="39" spans="2:9" x14ac:dyDescent="0.2">
      <c r="B39" s="147">
        <v>2020</v>
      </c>
      <c r="C39" s="108">
        <v>25000</v>
      </c>
      <c r="D39" s="89"/>
      <c r="E39" s="89"/>
      <c r="F39" s="89"/>
      <c r="G39" s="89"/>
      <c r="H39" s="90">
        <v>25000</v>
      </c>
    </row>
    <row r="40" spans="2:9" x14ac:dyDescent="0.2">
      <c r="B40" s="109" t="s">
        <v>38</v>
      </c>
      <c r="C40" s="105"/>
      <c r="D40" s="106"/>
      <c r="E40" s="106">
        <v>7200</v>
      </c>
      <c r="F40" s="106"/>
      <c r="G40" s="106"/>
      <c r="H40" s="107">
        <v>7200</v>
      </c>
    </row>
    <row r="41" spans="2:9" x14ac:dyDescent="0.2">
      <c r="B41" s="147">
        <v>2022</v>
      </c>
      <c r="C41" s="108"/>
      <c r="D41" s="89"/>
      <c r="E41" s="89">
        <v>7200</v>
      </c>
      <c r="F41" s="89"/>
      <c r="G41" s="89"/>
      <c r="H41" s="90">
        <v>7200</v>
      </c>
    </row>
    <row r="42" spans="2:9" x14ac:dyDescent="0.2">
      <c r="B42" s="109" t="s">
        <v>39</v>
      </c>
      <c r="C42" s="105">
        <v>87499</v>
      </c>
      <c r="D42" s="106">
        <v>43165</v>
      </c>
      <c r="E42" s="106"/>
      <c r="F42" s="106"/>
      <c r="G42" s="106"/>
      <c r="H42" s="107">
        <v>130664</v>
      </c>
    </row>
    <row r="43" spans="2:9" x14ac:dyDescent="0.2">
      <c r="B43" s="110">
        <v>2020</v>
      </c>
      <c r="C43" s="108">
        <v>87499</v>
      </c>
      <c r="D43" s="89"/>
      <c r="E43" s="89"/>
      <c r="F43" s="89"/>
      <c r="G43" s="89"/>
      <c r="H43" s="90">
        <v>87499</v>
      </c>
    </row>
    <row r="44" spans="2:9" x14ac:dyDescent="0.2">
      <c r="B44" s="111">
        <v>2021</v>
      </c>
      <c r="C44" s="108"/>
      <c r="D44" s="89">
        <v>43165</v>
      </c>
      <c r="E44" s="89"/>
      <c r="F44" s="89"/>
      <c r="G44" s="89"/>
      <c r="H44" s="90">
        <v>43165</v>
      </c>
    </row>
    <row r="45" spans="2:9" x14ac:dyDescent="0.2">
      <c r="B45" s="109" t="s">
        <v>40</v>
      </c>
      <c r="C45" s="105"/>
      <c r="D45" s="106">
        <v>4000</v>
      </c>
      <c r="E45" s="106">
        <v>15500</v>
      </c>
      <c r="F45" s="106">
        <v>15500</v>
      </c>
      <c r="G45" s="106">
        <v>15500</v>
      </c>
      <c r="H45" s="107">
        <v>50500</v>
      </c>
    </row>
    <row r="46" spans="2:9" x14ac:dyDescent="0.2">
      <c r="B46" s="110">
        <v>2021</v>
      </c>
      <c r="C46" s="108"/>
      <c r="D46" s="89">
        <v>4000</v>
      </c>
      <c r="E46" s="89">
        <v>15500</v>
      </c>
      <c r="F46" s="89"/>
      <c r="G46" s="89">
        <v>15500</v>
      </c>
      <c r="H46" s="90">
        <v>35000</v>
      </c>
    </row>
    <row r="47" spans="2:9" x14ac:dyDescent="0.2">
      <c r="B47" s="146">
        <v>2023</v>
      </c>
      <c r="C47" s="108"/>
      <c r="D47" s="89"/>
      <c r="E47" s="89"/>
      <c r="F47" s="89">
        <v>15500</v>
      </c>
      <c r="G47" s="89"/>
      <c r="H47" s="90">
        <v>15500</v>
      </c>
    </row>
    <row r="48" spans="2:9" x14ac:dyDescent="0.2">
      <c r="B48" s="109" t="s">
        <v>36</v>
      </c>
      <c r="C48" s="105">
        <v>413729</v>
      </c>
      <c r="D48" s="106">
        <v>129203</v>
      </c>
      <c r="E48" s="106"/>
      <c r="F48" s="106"/>
      <c r="G48" s="106"/>
      <c r="H48" s="107">
        <v>542932</v>
      </c>
    </row>
    <row r="49" spans="2:9" x14ac:dyDescent="0.2">
      <c r="B49" s="110">
        <v>2020</v>
      </c>
      <c r="C49" s="108">
        <v>369344</v>
      </c>
      <c r="D49" s="89">
        <v>129203</v>
      </c>
      <c r="E49" s="89"/>
      <c r="F49" s="89"/>
      <c r="G49" s="89"/>
      <c r="H49" s="90">
        <v>498547</v>
      </c>
    </row>
    <row r="50" spans="2:9" x14ac:dyDescent="0.2">
      <c r="B50" s="111">
        <v>2021</v>
      </c>
      <c r="C50" s="108">
        <v>44385</v>
      </c>
      <c r="D50" s="89"/>
      <c r="E50" s="89"/>
      <c r="F50" s="89"/>
      <c r="G50" s="89"/>
      <c r="H50" s="90">
        <v>44385</v>
      </c>
    </row>
    <row r="51" spans="2:9" x14ac:dyDescent="0.2">
      <c r="B51" s="206" t="s">
        <v>159</v>
      </c>
      <c r="C51" s="218">
        <v>526228</v>
      </c>
      <c r="D51" s="219">
        <v>176368</v>
      </c>
      <c r="E51" s="219">
        <v>22700</v>
      </c>
      <c r="F51" s="219">
        <v>15500</v>
      </c>
      <c r="G51" s="219">
        <v>15500</v>
      </c>
      <c r="H51" s="220">
        <v>756296</v>
      </c>
      <c r="I51" s="131">
        <v>0</v>
      </c>
    </row>
    <row r="52" spans="2:9" x14ac:dyDescent="0.2">
      <c r="C52" s="133">
        <v>0</v>
      </c>
      <c r="D52" s="133">
        <v>0</v>
      </c>
      <c r="E52" s="133">
        <v>0</v>
      </c>
      <c r="F52" s="133">
        <v>0</v>
      </c>
      <c r="G52" s="133">
        <v>0</v>
      </c>
      <c r="H52" s="133">
        <v>0</v>
      </c>
    </row>
    <row r="54" spans="2:9" x14ac:dyDescent="0.2">
      <c r="B54" s="62" t="s">
        <v>225</v>
      </c>
      <c r="H54" s="94"/>
    </row>
    <row r="55" spans="2:9" x14ac:dyDescent="0.2">
      <c r="B55" s="151" t="s">
        <v>221</v>
      </c>
      <c r="H55" s="119">
        <v>379028</v>
      </c>
    </row>
    <row r="56" spans="2:9" x14ac:dyDescent="0.2">
      <c r="B56" s="151" t="s">
        <v>224</v>
      </c>
      <c r="H56" s="119">
        <v>10171</v>
      </c>
    </row>
    <row r="57" spans="2:9" x14ac:dyDescent="0.2">
      <c r="B57" s="151" t="s">
        <v>222</v>
      </c>
      <c r="H57" s="120">
        <v>292812</v>
      </c>
    </row>
    <row r="58" spans="2:9" x14ac:dyDescent="0.2">
      <c r="B58" s="151" t="s">
        <v>212</v>
      </c>
      <c r="H58" s="120">
        <v>35251</v>
      </c>
    </row>
    <row r="59" spans="2:9" x14ac:dyDescent="0.2">
      <c r="B59" s="151" t="s">
        <v>211</v>
      </c>
      <c r="H59" s="120">
        <v>2471</v>
      </c>
    </row>
    <row r="60" spans="2:9" x14ac:dyDescent="0.2">
      <c r="B60" s="151" t="s">
        <v>223</v>
      </c>
      <c r="H60" s="120">
        <v>483108</v>
      </c>
    </row>
    <row r="61" spans="2:9" x14ac:dyDescent="0.2">
      <c r="B61" s="98" t="s">
        <v>156</v>
      </c>
      <c r="H61" s="121">
        <v>1202841</v>
      </c>
    </row>
    <row r="62" spans="2:9" ht="13.5" thickBot="1" x14ac:dyDescent="0.25">
      <c r="B62" s="115" t="s">
        <v>158</v>
      </c>
      <c r="H62" s="122">
        <v>1959137</v>
      </c>
      <c r="I62" s="131">
        <v>0</v>
      </c>
    </row>
    <row r="63" spans="2:9" ht="13.5" thickTop="1" x14ac:dyDescent="0.2">
      <c r="H63" s="133">
        <v>0</v>
      </c>
    </row>
    <row r="64" spans="2:9" x14ac:dyDescent="0.2">
      <c r="B64" s="136" t="s">
        <v>213</v>
      </c>
    </row>
  </sheetData>
  <mergeCells count="1">
    <mergeCell ref="C2:H2"/>
  </mergeCells>
  <printOptions horizontalCentered="1"/>
  <pageMargins left="0.5" right="0.5" top="0.5" bottom="0.5" header="0.3" footer="0.3"/>
  <pageSetup scale="8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2"/>
  <sheetViews>
    <sheetView zoomScale="95" zoomScaleNormal="95" workbookViewId="0">
      <selection activeCell="I35" sqref="I35"/>
    </sheetView>
  </sheetViews>
  <sheetFormatPr defaultRowHeight="12.75" x14ac:dyDescent="0.2"/>
  <cols>
    <col min="1" max="1" width="5.42578125" customWidth="1"/>
    <col min="2" max="2" width="15.85546875" customWidth="1"/>
    <col min="3" max="3" width="17" customWidth="1"/>
    <col min="4" max="7" width="12.5703125" customWidth="1"/>
    <col min="8" max="9" width="11.7109375" customWidth="1"/>
    <col min="10" max="14" width="13.28515625" customWidth="1"/>
    <col min="15" max="15" width="12.85546875" customWidth="1"/>
    <col min="16" max="16" width="12.85546875" bestFit="1" customWidth="1"/>
    <col min="17" max="18" width="13.28515625" bestFit="1" customWidth="1"/>
    <col min="19" max="19" width="10.7109375" customWidth="1"/>
    <col min="20" max="21" width="13.28515625" bestFit="1" customWidth="1"/>
    <col min="22" max="22" width="10.7109375" bestFit="1" customWidth="1"/>
    <col min="23" max="23" width="13.28515625" bestFit="1" customWidth="1"/>
    <col min="24" max="24" width="10.7109375" customWidth="1"/>
    <col min="25" max="27" width="13.28515625" bestFit="1" customWidth="1"/>
    <col min="28" max="28" width="10.7109375" customWidth="1"/>
    <col min="29" max="34" width="13.28515625" bestFit="1" customWidth="1"/>
    <col min="35" max="35" width="10.7109375" customWidth="1"/>
    <col min="36" max="36" width="13.28515625" bestFit="1" customWidth="1"/>
    <col min="37" max="37" width="10.7109375" bestFit="1" customWidth="1"/>
    <col min="38" max="39" width="13.28515625" bestFit="1" customWidth="1"/>
    <col min="40" max="40" width="14.5703125" bestFit="1" customWidth="1"/>
    <col min="41" max="41" width="12.28515625" customWidth="1"/>
  </cols>
  <sheetData>
    <row r="1" spans="1:9" ht="13.5" thickBot="1" x14ac:dyDescent="0.25">
      <c r="C1" s="127"/>
      <c r="D1" s="128"/>
      <c r="E1" s="128"/>
      <c r="F1" s="128"/>
      <c r="G1" s="128"/>
      <c r="H1" s="126" t="s">
        <v>82</v>
      </c>
    </row>
    <row r="2" spans="1:9" ht="15.75" customHeight="1" x14ac:dyDescent="0.3">
      <c r="A2" s="171"/>
      <c r="B2" s="171"/>
      <c r="C2" s="171"/>
      <c r="D2" s="228" t="s">
        <v>226</v>
      </c>
      <c r="E2" s="228"/>
      <c r="F2" s="228"/>
      <c r="G2" s="171"/>
      <c r="H2" s="171"/>
      <c r="I2" s="171"/>
    </row>
    <row r="3" spans="1:9" x14ac:dyDescent="0.2">
      <c r="H3" s="166"/>
    </row>
    <row r="4" spans="1:9" x14ac:dyDescent="0.2">
      <c r="B4" s="59"/>
      <c r="H4" s="78" t="s">
        <v>35</v>
      </c>
    </row>
    <row r="5" spans="1:9" x14ac:dyDescent="0.2">
      <c r="B5" s="59"/>
      <c r="H5" s="97" t="s">
        <v>137</v>
      </c>
    </row>
    <row r="6" spans="1:9" x14ac:dyDescent="0.2">
      <c r="B6" s="59" t="s">
        <v>135</v>
      </c>
    </row>
    <row r="9" spans="1:9" x14ac:dyDescent="0.2">
      <c r="B9" s="197" t="s">
        <v>114</v>
      </c>
      <c r="C9" s="197" t="s">
        <v>132</v>
      </c>
      <c r="D9" s="198"/>
      <c r="E9" s="199"/>
      <c r="F9" s="199"/>
      <c r="G9" s="199"/>
      <c r="H9" s="200"/>
    </row>
    <row r="10" spans="1:9" ht="13.5" thickBot="1" x14ac:dyDescent="0.25">
      <c r="B10" s="201" t="s">
        <v>131</v>
      </c>
      <c r="C10" s="202" t="s">
        <v>76</v>
      </c>
      <c r="D10" s="203" t="s">
        <v>85</v>
      </c>
      <c r="E10" s="203" t="s">
        <v>110</v>
      </c>
      <c r="F10" s="203" t="s">
        <v>219</v>
      </c>
      <c r="G10" s="204" t="s">
        <v>220</v>
      </c>
      <c r="H10" s="205" t="s">
        <v>160</v>
      </c>
    </row>
    <row r="11" spans="1:9" x14ac:dyDescent="0.2">
      <c r="B11" s="112">
        <v>2020</v>
      </c>
      <c r="C11" s="207">
        <v>2151387.4</v>
      </c>
      <c r="D11" s="208">
        <v>904421</v>
      </c>
      <c r="E11" s="208"/>
      <c r="F11" s="208"/>
      <c r="G11" s="208"/>
      <c r="H11" s="209">
        <v>3055808.4</v>
      </c>
    </row>
    <row r="12" spans="1:9" x14ac:dyDescent="0.2">
      <c r="B12" s="113">
        <v>2021</v>
      </c>
      <c r="C12" s="185">
        <v>176208.45</v>
      </c>
      <c r="D12" s="186">
        <v>310256</v>
      </c>
      <c r="E12" s="186">
        <v>131750</v>
      </c>
      <c r="F12" s="186"/>
      <c r="G12" s="186">
        <v>131750</v>
      </c>
      <c r="H12" s="187">
        <v>749964.45</v>
      </c>
    </row>
    <row r="13" spans="1:9" x14ac:dyDescent="0.2">
      <c r="B13" s="113">
        <v>2022</v>
      </c>
      <c r="C13" s="185"/>
      <c r="D13" s="186"/>
      <c r="E13" s="186">
        <v>46800</v>
      </c>
      <c r="F13" s="186"/>
      <c r="G13" s="186"/>
      <c r="H13" s="187">
        <v>46800</v>
      </c>
    </row>
    <row r="14" spans="1:9" x14ac:dyDescent="0.2">
      <c r="B14" s="114">
        <v>2023</v>
      </c>
      <c r="C14" s="185"/>
      <c r="D14" s="186"/>
      <c r="E14" s="186"/>
      <c r="F14" s="186">
        <v>131750</v>
      </c>
      <c r="G14" s="186"/>
      <c r="H14" s="187">
        <v>131750</v>
      </c>
    </row>
    <row r="15" spans="1:9" ht="13.5" thickBot="1" x14ac:dyDescent="0.25">
      <c r="B15" s="206" t="s">
        <v>160</v>
      </c>
      <c r="C15" s="210">
        <v>2327595.85</v>
      </c>
      <c r="D15" s="211">
        <v>1214677</v>
      </c>
      <c r="E15" s="211">
        <v>178550</v>
      </c>
      <c r="F15" s="211">
        <v>131750</v>
      </c>
      <c r="G15" s="211">
        <v>131750</v>
      </c>
      <c r="H15" s="212">
        <v>3984322.8499999996</v>
      </c>
    </row>
    <row r="16" spans="1:9" ht="13.5" thickBot="1" x14ac:dyDescent="0.25">
      <c r="B16" s="62" t="s">
        <v>225</v>
      </c>
      <c r="C16" s="61"/>
      <c r="D16" s="61"/>
      <c r="E16" s="61"/>
      <c r="F16" s="61"/>
      <c r="G16" s="61"/>
      <c r="H16" s="221">
        <v>0</v>
      </c>
    </row>
    <row r="17" spans="2:8" ht="13.5" thickBot="1" x14ac:dyDescent="0.25">
      <c r="B17" s="130" t="s">
        <v>210</v>
      </c>
      <c r="G17" s="135"/>
      <c r="H17" s="116">
        <v>5671873.1599999992</v>
      </c>
    </row>
    <row r="18" spans="2:8" ht="13.5" thickTop="1" x14ac:dyDescent="0.2"/>
    <row r="20" spans="2:8" x14ac:dyDescent="0.2">
      <c r="B20" s="82" t="s">
        <v>134</v>
      </c>
      <c r="C20" s="83" t="s">
        <v>132</v>
      </c>
      <c r="D20" s="84"/>
      <c r="E20" s="84"/>
      <c r="F20" s="84"/>
      <c r="G20" s="84"/>
      <c r="H20" s="85"/>
    </row>
    <row r="21" spans="2:8" x14ac:dyDescent="0.2">
      <c r="B21" s="86" t="s">
        <v>131</v>
      </c>
      <c r="C21" s="76" t="s">
        <v>76</v>
      </c>
      <c r="D21" s="76" t="s">
        <v>85</v>
      </c>
      <c r="E21" s="76" t="s">
        <v>110</v>
      </c>
      <c r="F21" s="76" t="s">
        <v>219</v>
      </c>
      <c r="G21" s="76" t="s">
        <v>220</v>
      </c>
      <c r="H21" s="87" t="s">
        <v>160</v>
      </c>
    </row>
    <row r="22" spans="2:8" x14ac:dyDescent="0.2">
      <c r="B22" s="88">
        <v>2020</v>
      </c>
      <c r="C22" s="89">
        <v>481843</v>
      </c>
      <c r="D22" s="89">
        <v>129203</v>
      </c>
      <c r="E22" s="89"/>
      <c r="F22" s="89"/>
      <c r="G22" s="89"/>
      <c r="H22" s="90">
        <v>611046</v>
      </c>
    </row>
    <row r="23" spans="2:8" x14ac:dyDescent="0.2">
      <c r="B23" s="88">
        <v>2021</v>
      </c>
      <c r="C23" s="89">
        <v>44385</v>
      </c>
      <c r="D23" s="89">
        <v>47165</v>
      </c>
      <c r="E23" s="89">
        <v>15500</v>
      </c>
      <c r="F23" s="89"/>
      <c r="G23" s="89">
        <v>15500</v>
      </c>
      <c r="H23" s="90">
        <v>122550</v>
      </c>
    </row>
    <row r="24" spans="2:8" x14ac:dyDescent="0.2">
      <c r="B24" s="88">
        <v>2022</v>
      </c>
      <c r="C24" s="89"/>
      <c r="D24" s="89"/>
      <c r="E24" s="89">
        <v>7200</v>
      </c>
      <c r="F24" s="89"/>
      <c r="G24" s="89"/>
      <c r="H24" s="90">
        <v>7200</v>
      </c>
    </row>
    <row r="25" spans="2:8" x14ac:dyDescent="0.2">
      <c r="B25" s="88">
        <v>2023</v>
      </c>
      <c r="C25" s="89"/>
      <c r="D25" s="89"/>
      <c r="E25" s="89"/>
      <c r="F25" s="89">
        <v>15500</v>
      </c>
      <c r="G25" s="89"/>
      <c r="H25" s="90">
        <v>15500</v>
      </c>
    </row>
    <row r="26" spans="2:8" x14ac:dyDescent="0.2">
      <c r="B26" s="91" t="s">
        <v>160</v>
      </c>
      <c r="C26" s="92">
        <v>526228</v>
      </c>
      <c r="D26" s="92">
        <v>176368</v>
      </c>
      <c r="E26" s="92">
        <v>22700</v>
      </c>
      <c r="F26" s="92">
        <v>15500</v>
      </c>
      <c r="G26" s="92">
        <v>15500</v>
      </c>
      <c r="H26" s="93">
        <v>756296</v>
      </c>
    </row>
    <row r="27" spans="2:8" x14ac:dyDescent="0.2">
      <c r="B27" s="62" t="s">
        <v>225</v>
      </c>
      <c r="C27" s="89"/>
      <c r="D27" s="89"/>
      <c r="E27" s="89"/>
      <c r="F27" s="89"/>
      <c r="G27" s="89"/>
      <c r="H27" s="90">
        <f>'Revenue Detail (R)'!I153</f>
        <v>1202841</v>
      </c>
    </row>
    <row r="28" spans="2:8" ht="13.5" thickBot="1" x14ac:dyDescent="0.25">
      <c r="B28" s="130" t="s">
        <v>210</v>
      </c>
      <c r="G28" s="130"/>
      <c r="H28" s="117">
        <f>SUM(H26:H27)</f>
        <v>1959137</v>
      </c>
    </row>
    <row r="29" spans="2:8" ht="13.5" thickTop="1" x14ac:dyDescent="0.2"/>
    <row r="30" spans="2:8" x14ac:dyDescent="0.2">
      <c r="B30" s="132"/>
      <c r="C30" s="129"/>
      <c r="D30" s="129"/>
      <c r="E30" s="129"/>
      <c r="F30" s="129"/>
      <c r="G30" s="129"/>
      <c r="H30" s="129"/>
    </row>
    <row r="31" spans="2:8" x14ac:dyDescent="0.2">
      <c r="B31" s="132" t="s">
        <v>165</v>
      </c>
      <c r="C31" s="129"/>
      <c r="D31" s="129"/>
      <c r="E31" s="129">
        <f>'Revenue Detail (R)'!I154-H28</f>
        <v>0</v>
      </c>
      <c r="F31" s="129">
        <f>'Revenue Detail (R)'!I152-H26</f>
        <v>0</v>
      </c>
      <c r="G31" s="129">
        <f>'Revenue Detail (R)'!K154-J28</f>
        <v>0</v>
      </c>
      <c r="H31" s="129">
        <f>'Revenue Detail (R)'!L154-K28</f>
        <v>0</v>
      </c>
    </row>
    <row r="32" spans="2:8" x14ac:dyDescent="0.2">
      <c r="B32" s="132" t="s">
        <v>163</v>
      </c>
      <c r="C32" s="129">
        <f>'[1]Compliance Summary'!$B$17+C26</f>
        <v>0</v>
      </c>
      <c r="D32" s="129">
        <f>'[1]Compliance Summary'!$C$17+D26</f>
        <v>0</v>
      </c>
      <c r="E32" s="129">
        <f>'[1]Compliance Summary'!$D$17+E26</f>
        <v>0</v>
      </c>
      <c r="F32" s="129">
        <f>'[1]Compliance Summary'!$E$17+F26</f>
        <v>0</v>
      </c>
      <c r="G32" s="129">
        <f>'[1]Compliance Summary'!$F$17+G26</f>
        <v>0</v>
      </c>
      <c r="H32" s="129">
        <f>'Revenue Detail (R)'!I150-H28</f>
        <v>0</v>
      </c>
    </row>
  </sheetData>
  <mergeCells count="1">
    <mergeCell ref="D2:F2"/>
  </mergeCells>
  <printOptions horizontalCentered="1"/>
  <pageMargins left="0.2" right="0.2" top="0.75" bottom="0.75" header="0.3" footer="0.3"/>
  <pageSetup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I10"/>
  <sheetViews>
    <sheetView showGridLines="0" zoomScale="75" zoomScaleNormal="75" workbookViewId="0">
      <selection activeCell="E36" sqref="E36"/>
    </sheetView>
  </sheetViews>
  <sheetFormatPr defaultRowHeight="12.75" x14ac:dyDescent="0.2"/>
  <cols>
    <col min="1" max="1" width="8.85546875"/>
    <col min="2" max="2" width="41.7109375" bestFit="1" customWidth="1"/>
    <col min="3" max="3" width="13.42578125" bestFit="1" customWidth="1"/>
    <col min="4" max="4" width="11.7109375" customWidth="1"/>
    <col min="5" max="9" width="11.85546875" customWidth="1"/>
    <col min="10" max="10" width="12.140625" bestFit="1" customWidth="1"/>
  </cols>
  <sheetData>
    <row r="3" spans="2:9" x14ac:dyDescent="0.2">
      <c r="B3" s="137" t="s">
        <v>134</v>
      </c>
      <c r="D3" s="161" t="s">
        <v>118</v>
      </c>
    </row>
    <row r="4" spans="2:9" ht="25.5" x14ac:dyDescent="0.2">
      <c r="B4" s="137" t="s">
        <v>41</v>
      </c>
      <c r="C4" s="137" t="s">
        <v>29</v>
      </c>
      <c r="D4" s="160" t="s">
        <v>76</v>
      </c>
      <c r="E4" s="160" t="s">
        <v>85</v>
      </c>
      <c r="F4" s="160" t="s">
        <v>110</v>
      </c>
      <c r="G4" s="160" t="s">
        <v>219</v>
      </c>
      <c r="H4" s="160" t="s">
        <v>220</v>
      </c>
      <c r="I4" s="160" t="s">
        <v>214</v>
      </c>
    </row>
    <row r="5" spans="2:9" x14ac:dyDescent="0.2">
      <c r="B5" t="s">
        <v>37</v>
      </c>
      <c r="C5" s="148" t="s">
        <v>31</v>
      </c>
      <c r="D5" s="148">
        <v>25000</v>
      </c>
      <c r="E5" s="139"/>
      <c r="F5" s="139"/>
      <c r="G5" s="139"/>
      <c r="H5" s="139"/>
      <c r="I5" s="140">
        <v>25000</v>
      </c>
    </row>
    <row r="6" spans="2:9" x14ac:dyDescent="0.2">
      <c r="B6" t="s">
        <v>38</v>
      </c>
      <c r="C6" s="149" t="s">
        <v>33</v>
      </c>
      <c r="D6" s="149"/>
      <c r="E6" s="141"/>
      <c r="F6" s="141">
        <v>7200</v>
      </c>
      <c r="G6" s="141"/>
      <c r="H6" s="141"/>
      <c r="I6" s="142">
        <v>7200</v>
      </c>
    </row>
    <row r="7" spans="2:9" x14ac:dyDescent="0.2">
      <c r="B7" t="s">
        <v>39</v>
      </c>
      <c r="C7" s="149" t="s">
        <v>32</v>
      </c>
      <c r="D7" s="149">
        <v>87499</v>
      </c>
      <c r="E7" s="141">
        <v>43165</v>
      </c>
      <c r="F7" s="141"/>
      <c r="G7" s="141"/>
      <c r="H7" s="141"/>
      <c r="I7" s="142">
        <v>130664</v>
      </c>
    </row>
    <row r="8" spans="2:9" x14ac:dyDescent="0.2">
      <c r="B8" t="s">
        <v>40</v>
      </c>
      <c r="C8" s="149" t="s">
        <v>34</v>
      </c>
      <c r="D8" s="149"/>
      <c r="E8" s="141">
        <v>4000</v>
      </c>
      <c r="F8" s="141">
        <v>15500</v>
      </c>
      <c r="G8" s="141">
        <v>15500</v>
      </c>
      <c r="H8" s="141">
        <v>15500</v>
      </c>
      <c r="I8" s="142">
        <v>50500</v>
      </c>
    </row>
    <row r="9" spans="2:9" x14ac:dyDescent="0.2">
      <c r="B9" t="s">
        <v>36</v>
      </c>
      <c r="C9" s="150" t="s">
        <v>30</v>
      </c>
      <c r="D9" s="150">
        <v>413729</v>
      </c>
      <c r="E9" s="143">
        <v>129203</v>
      </c>
      <c r="F9" s="143"/>
      <c r="G9" s="143"/>
      <c r="H9" s="143"/>
      <c r="I9" s="144">
        <v>542932</v>
      </c>
    </row>
    <row r="10" spans="2:9" x14ac:dyDescent="0.2">
      <c r="B10" t="s">
        <v>214</v>
      </c>
      <c r="D10" s="138">
        <v>526228</v>
      </c>
      <c r="E10" s="138">
        <v>176368</v>
      </c>
      <c r="F10" s="138">
        <v>22700</v>
      </c>
      <c r="G10" s="138">
        <v>15500</v>
      </c>
      <c r="H10" s="138">
        <v>15500</v>
      </c>
      <c r="I10" s="138">
        <v>756296</v>
      </c>
    </row>
  </sheetData>
  <pageMargins left="0.7" right="0.7" top="0.75" bottom="0.75" header="0.3" footer="0.3"/>
  <pageSetup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155"/>
  <sheetViews>
    <sheetView zoomScale="89" zoomScaleNormal="100" workbookViewId="0">
      <pane xSplit="1" ySplit="9" topLeftCell="B10" activePane="bottomRight" state="frozen"/>
      <selection pane="topRight" activeCell="B1" sqref="B1"/>
      <selection pane="bottomLeft" activeCell="A7" sqref="A7"/>
      <selection pane="bottomRight" activeCell="Q139" sqref="Q139"/>
    </sheetView>
  </sheetViews>
  <sheetFormatPr defaultColWidth="8.7109375" defaultRowHeight="12.75" x14ac:dyDescent="0.2"/>
  <cols>
    <col min="1" max="1" width="30.7109375" customWidth="1"/>
    <col min="2" max="2" width="17.85546875" customWidth="1"/>
    <col min="3" max="3" width="14.28515625" style="76" bestFit="1" customWidth="1"/>
    <col min="4" max="5" width="10.42578125" customWidth="1"/>
    <col min="6" max="6" width="11" bestFit="1" customWidth="1"/>
    <col min="7" max="7" width="30.85546875" bestFit="1" customWidth="1"/>
    <col min="8" max="8" width="9.28515625" customWidth="1"/>
    <col min="9" max="9" width="11.28515625" bestFit="1" customWidth="1"/>
    <col min="10" max="10" width="14.28515625" style="71" customWidth="1"/>
    <col min="11" max="11" width="11.28515625" customWidth="1"/>
    <col min="12" max="12" width="12.28515625" customWidth="1"/>
  </cols>
  <sheetData>
    <row r="1" spans="1:12" ht="13.5" thickBot="1" x14ac:dyDescent="0.25">
      <c r="D1" s="59"/>
      <c r="E1" s="59"/>
      <c r="F1" s="124"/>
      <c r="G1" s="125"/>
      <c r="H1" s="125"/>
      <c r="I1" s="125"/>
      <c r="J1" s="126" t="s">
        <v>82</v>
      </c>
      <c r="K1" s="59"/>
      <c r="L1" s="59"/>
    </row>
    <row r="2" spans="1:12" ht="15.75" customHeight="1" x14ac:dyDescent="0.3">
      <c r="A2" s="171"/>
      <c r="B2" s="171"/>
      <c r="C2" s="171"/>
      <c r="D2" s="228"/>
      <c r="E2" s="228"/>
      <c r="F2" s="228"/>
      <c r="G2" s="228" t="s">
        <v>226</v>
      </c>
      <c r="H2" s="228"/>
      <c r="I2" s="228"/>
      <c r="J2"/>
    </row>
    <row r="3" spans="1:12" x14ac:dyDescent="0.2">
      <c r="C3"/>
      <c r="H3" s="166"/>
      <c r="J3"/>
    </row>
    <row r="4" spans="1:12" x14ac:dyDescent="0.2">
      <c r="A4" s="1" t="s">
        <v>84</v>
      </c>
      <c r="B4" s="1"/>
      <c r="D4" s="2"/>
      <c r="E4" s="2"/>
      <c r="F4" s="2"/>
      <c r="G4" s="2"/>
      <c r="H4" s="2"/>
      <c r="I4" s="4"/>
      <c r="J4" s="78" t="s">
        <v>35</v>
      </c>
      <c r="K4" s="79"/>
      <c r="L4" s="60"/>
    </row>
    <row r="5" spans="1:12" x14ac:dyDescent="0.2">
      <c r="A5" s="7" t="s">
        <v>20</v>
      </c>
      <c r="B5" s="7"/>
      <c r="J5" s="97" t="s">
        <v>136</v>
      </c>
    </row>
    <row r="6" spans="1:12" x14ac:dyDescent="0.2">
      <c r="A6" s="8" t="s">
        <v>18</v>
      </c>
      <c r="B6" s="8"/>
      <c r="D6" s="9"/>
      <c r="E6" s="9"/>
      <c r="F6" s="9"/>
      <c r="G6" s="9"/>
      <c r="H6" s="9"/>
      <c r="I6" s="11"/>
      <c r="J6" s="72"/>
    </row>
    <row r="7" spans="1:12" x14ac:dyDescent="0.2">
      <c r="A7" s="14" t="s">
        <v>83</v>
      </c>
      <c r="B7" s="14"/>
      <c r="D7" s="15"/>
      <c r="E7" s="15"/>
      <c r="F7" s="15"/>
      <c r="G7" s="15"/>
      <c r="H7" s="15"/>
      <c r="I7" s="17"/>
      <c r="J7" s="73"/>
    </row>
    <row r="8" spans="1:12" x14ac:dyDescent="0.2">
      <c r="A8" s="62"/>
      <c r="B8" s="62"/>
      <c r="C8" s="63"/>
      <c r="D8" s="2" t="s">
        <v>42</v>
      </c>
      <c r="E8" s="2" t="s">
        <v>42</v>
      </c>
      <c r="F8" s="2" t="s">
        <v>116</v>
      </c>
      <c r="G8" s="2"/>
      <c r="H8" s="64"/>
      <c r="I8" s="65"/>
      <c r="J8" s="74" t="s">
        <v>1</v>
      </c>
      <c r="K8" s="62"/>
      <c r="L8" s="62"/>
    </row>
    <row r="9" spans="1:12" ht="15" customHeight="1" x14ac:dyDescent="0.2">
      <c r="A9" s="66" t="s">
        <v>41</v>
      </c>
      <c r="B9" s="66" t="s">
        <v>118</v>
      </c>
      <c r="C9" s="66" t="s">
        <v>7</v>
      </c>
      <c r="D9" s="67" t="s">
        <v>6</v>
      </c>
      <c r="E9" s="67" t="s">
        <v>133</v>
      </c>
      <c r="F9" s="67" t="s">
        <v>24</v>
      </c>
      <c r="G9" s="67" t="s">
        <v>117</v>
      </c>
      <c r="H9" s="67" t="s">
        <v>29</v>
      </c>
      <c r="I9" s="68" t="s">
        <v>8</v>
      </c>
      <c r="J9" s="4" t="s">
        <v>43</v>
      </c>
      <c r="K9" s="62"/>
      <c r="L9" s="62"/>
    </row>
    <row r="10" spans="1:12" ht="12.75" customHeight="1" x14ac:dyDescent="0.2">
      <c r="A10" s="62" t="s">
        <v>37</v>
      </c>
      <c r="B10" s="63" t="str">
        <f t="shared" ref="B10:B59" si="0">LEFT(C10,4)&amp;" Vintage"</f>
        <v>2008 Vintage</v>
      </c>
      <c r="C10" s="63" t="s">
        <v>168</v>
      </c>
      <c r="D10" s="64">
        <v>44256</v>
      </c>
      <c r="E10" s="63">
        <v>2021</v>
      </c>
      <c r="F10" s="80">
        <v>44316</v>
      </c>
      <c r="G10" s="81" t="s">
        <v>169</v>
      </c>
      <c r="H10" s="64" t="s">
        <v>31</v>
      </c>
      <c r="I10" s="65">
        <v>10256</v>
      </c>
      <c r="J10" s="174"/>
      <c r="K10" s="62"/>
      <c r="L10" s="62"/>
    </row>
    <row r="11" spans="1:12" ht="12.75" customHeight="1" x14ac:dyDescent="0.2">
      <c r="A11" s="62" t="s">
        <v>37</v>
      </c>
      <c r="B11" s="63" t="str">
        <f t="shared" si="0"/>
        <v>2008 Vintage</v>
      </c>
      <c r="C11" s="63" t="s">
        <v>170</v>
      </c>
      <c r="D11" s="64">
        <v>44256</v>
      </c>
      <c r="E11" s="63">
        <v>2021</v>
      </c>
      <c r="F11" s="80">
        <v>44316</v>
      </c>
      <c r="G11" s="81" t="s">
        <v>169</v>
      </c>
      <c r="H11" s="64" t="s">
        <v>31</v>
      </c>
      <c r="I11" s="65">
        <v>643</v>
      </c>
      <c r="J11" s="175"/>
      <c r="K11" s="62"/>
      <c r="L11" s="62"/>
    </row>
    <row r="12" spans="1:12" ht="12.75" customHeight="1" x14ac:dyDescent="0.2">
      <c r="A12" s="62" t="s">
        <v>37</v>
      </c>
      <c r="B12" s="63" t="str">
        <f t="shared" si="0"/>
        <v>2008 Vintage</v>
      </c>
      <c r="C12" s="63" t="s">
        <v>171</v>
      </c>
      <c r="D12" s="64">
        <v>44256</v>
      </c>
      <c r="E12" s="63">
        <v>2021</v>
      </c>
      <c r="F12" s="80">
        <v>44316</v>
      </c>
      <c r="G12" s="81" t="s">
        <v>169</v>
      </c>
      <c r="H12" s="64" t="s">
        <v>31</v>
      </c>
      <c r="I12" s="65">
        <v>519</v>
      </c>
      <c r="J12" s="175"/>
      <c r="K12" s="62"/>
      <c r="L12" s="62"/>
    </row>
    <row r="13" spans="1:12" ht="12.75" customHeight="1" x14ac:dyDescent="0.2">
      <c r="A13" s="62" t="s">
        <v>37</v>
      </c>
      <c r="B13" s="63" t="str">
        <f t="shared" si="0"/>
        <v>2012 Vintage</v>
      </c>
      <c r="C13" s="69" t="s">
        <v>139</v>
      </c>
      <c r="D13" s="64">
        <v>44228</v>
      </c>
      <c r="E13" s="63">
        <f t="shared" ref="E13:E19" si="1">IF(ISERROR(YEAR(D13)),"Pending",YEAR(D13))</f>
        <v>2021</v>
      </c>
      <c r="F13" s="80">
        <v>44265</v>
      </c>
      <c r="G13" s="81" t="s">
        <v>145</v>
      </c>
      <c r="H13" s="64" t="s">
        <v>31</v>
      </c>
      <c r="I13" s="65">
        <v>976</v>
      </c>
      <c r="J13" s="175"/>
      <c r="K13" s="62"/>
      <c r="L13" s="75"/>
    </row>
    <row r="14" spans="1:12" ht="12.75" customHeight="1" x14ac:dyDescent="0.2">
      <c r="A14" s="62" t="s">
        <v>37</v>
      </c>
      <c r="B14" s="63" t="str">
        <f t="shared" si="0"/>
        <v>2012 Vintage</v>
      </c>
      <c r="C14" s="69" t="s">
        <v>140</v>
      </c>
      <c r="D14" s="64">
        <v>44228</v>
      </c>
      <c r="E14" s="63">
        <f t="shared" si="1"/>
        <v>2021</v>
      </c>
      <c r="F14" s="80">
        <v>44265</v>
      </c>
      <c r="G14" s="81" t="s">
        <v>145</v>
      </c>
      <c r="H14" s="64" t="s">
        <v>31</v>
      </c>
      <c r="I14" s="65">
        <v>1053</v>
      </c>
      <c r="J14" s="175"/>
      <c r="K14" s="62"/>
      <c r="L14" s="62"/>
    </row>
    <row r="15" spans="1:12" ht="12.75" customHeight="1" x14ac:dyDescent="0.2">
      <c r="A15" s="62" t="s">
        <v>37</v>
      </c>
      <c r="B15" s="63" t="str">
        <f t="shared" si="0"/>
        <v>2012 Vintage</v>
      </c>
      <c r="C15" s="69" t="s">
        <v>141</v>
      </c>
      <c r="D15" s="64">
        <v>44228</v>
      </c>
      <c r="E15" s="63">
        <f t="shared" si="1"/>
        <v>2021</v>
      </c>
      <c r="F15" s="80">
        <v>44265</v>
      </c>
      <c r="G15" s="81" t="s">
        <v>145</v>
      </c>
      <c r="H15" s="64" t="s">
        <v>31</v>
      </c>
      <c r="I15" s="65">
        <v>778</v>
      </c>
      <c r="J15" s="175"/>
      <c r="K15" s="62"/>
      <c r="L15" s="62"/>
    </row>
    <row r="16" spans="1:12" ht="12.75" customHeight="1" x14ac:dyDescent="0.2">
      <c r="A16" s="62" t="s">
        <v>37</v>
      </c>
      <c r="B16" s="63" t="str">
        <f t="shared" si="0"/>
        <v>2012 Vintage</v>
      </c>
      <c r="C16" s="69" t="s">
        <v>142</v>
      </c>
      <c r="D16" s="64">
        <v>44228</v>
      </c>
      <c r="E16" s="63">
        <f t="shared" si="1"/>
        <v>2021</v>
      </c>
      <c r="F16" s="80">
        <v>44265</v>
      </c>
      <c r="G16" s="81" t="s">
        <v>145</v>
      </c>
      <c r="H16" s="64" t="s">
        <v>31</v>
      </c>
      <c r="I16" s="65">
        <v>1470</v>
      </c>
      <c r="J16" s="175"/>
      <c r="K16" s="62"/>
      <c r="L16" s="62"/>
    </row>
    <row r="17" spans="1:12" ht="12.75" customHeight="1" x14ac:dyDescent="0.2">
      <c r="A17" s="62" t="s">
        <v>37</v>
      </c>
      <c r="B17" s="63" t="str">
        <f t="shared" si="0"/>
        <v>2012 Vintage</v>
      </c>
      <c r="C17" s="69" t="s">
        <v>143</v>
      </c>
      <c r="D17" s="64">
        <v>44228</v>
      </c>
      <c r="E17" s="63">
        <f t="shared" si="1"/>
        <v>2021</v>
      </c>
      <c r="F17" s="80">
        <v>44265</v>
      </c>
      <c r="G17" s="81" t="s">
        <v>145</v>
      </c>
      <c r="H17" s="64" t="s">
        <v>31</v>
      </c>
      <c r="I17" s="65">
        <v>1109</v>
      </c>
      <c r="J17" s="175"/>
      <c r="K17" s="62"/>
      <c r="L17" s="62"/>
    </row>
    <row r="18" spans="1:12" ht="12.75" customHeight="1" x14ac:dyDescent="0.2">
      <c r="A18" s="62" t="s">
        <v>37</v>
      </c>
      <c r="B18" s="63" t="str">
        <f t="shared" si="0"/>
        <v>2012 Vintage</v>
      </c>
      <c r="C18" s="69" t="s">
        <v>144</v>
      </c>
      <c r="D18" s="64">
        <v>44228</v>
      </c>
      <c r="E18" s="63">
        <f t="shared" si="1"/>
        <v>2021</v>
      </c>
      <c r="F18" s="80">
        <v>44265</v>
      </c>
      <c r="G18" s="81" t="s">
        <v>145</v>
      </c>
      <c r="H18" s="64" t="s">
        <v>31</v>
      </c>
      <c r="I18" s="65">
        <v>2255</v>
      </c>
      <c r="J18" s="175"/>
      <c r="K18" s="62"/>
      <c r="L18" s="62"/>
    </row>
    <row r="19" spans="1:12" ht="12.75" customHeight="1" x14ac:dyDescent="0.2">
      <c r="A19" s="62" t="s">
        <v>37</v>
      </c>
      <c r="B19" s="63" t="str">
        <f t="shared" si="0"/>
        <v>2012 Vintage</v>
      </c>
      <c r="C19" s="69" t="s">
        <v>144</v>
      </c>
      <c r="D19" s="64">
        <v>44228</v>
      </c>
      <c r="E19" s="63">
        <f t="shared" si="1"/>
        <v>2021</v>
      </c>
      <c r="F19" s="80">
        <v>44265</v>
      </c>
      <c r="G19" s="81" t="s">
        <v>145</v>
      </c>
      <c r="H19" s="64" t="s">
        <v>31</v>
      </c>
      <c r="I19" s="65">
        <v>2289</v>
      </c>
      <c r="J19" s="175"/>
      <c r="K19" s="62"/>
      <c r="L19" s="62"/>
    </row>
    <row r="20" spans="1:12" ht="12.75" customHeight="1" x14ac:dyDescent="0.2">
      <c r="A20" s="62" t="s">
        <v>37</v>
      </c>
      <c r="B20" s="63" t="str">
        <f t="shared" si="0"/>
        <v>2013 Vintage</v>
      </c>
      <c r="C20" s="63" t="s">
        <v>172</v>
      </c>
      <c r="D20" s="64">
        <v>44256</v>
      </c>
      <c r="E20" s="63">
        <v>2021</v>
      </c>
      <c r="F20" s="80">
        <v>44316</v>
      </c>
      <c r="G20" s="81" t="s">
        <v>169</v>
      </c>
      <c r="H20" s="64" t="s">
        <v>31</v>
      </c>
      <c r="I20" s="65">
        <v>29839</v>
      </c>
      <c r="J20" s="175"/>
      <c r="K20" s="62"/>
      <c r="L20" s="62"/>
    </row>
    <row r="21" spans="1:12" ht="12.75" customHeight="1" x14ac:dyDescent="0.2">
      <c r="A21" s="62" t="s">
        <v>37</v>
      </c>
      <c r="B21" s="63" t="str">
        <f t="shared" si="0"/>
        <v>2013 Vintage</v>
      </c>
      <c r="C21" s="63" t="s">
        <v>173</v>
      </c>
      <c r="D21" s="64">
        <v>44256</v>
      </c>
      <c r="E21" s="63">
        <v>2021</v>
      </c>
      <c r="F21" s="80">
        <v>44316</v>
      </c>
      <c r="G21" s="81" t="s">
        <v>169</v>
      </c>
      <c r="H21" s="64" t="s">
        <v>31</v>
      </c>
      <c r="I21" s="65">
        <v>28351</v>
      </c>
      <c r="J21" s="175"/>
      <c r="K21" s="62"/>
      <c r="L21" s="62"/>
    </row>
    <row r="22" spans="1:12" ht="12.75" customHeight="1" x14ac:dyDescent="0.2">
      <c r="A22" s="62" t="s">
        <v>37</v>
      </c>
      <c r="B22" s="63" t="str">
        <f t="shared" si="0"/>
        <v>2013 Vintage</v>
      </c>
      <c r="C22" s="63" t="s">
        <v>174</v>
      </c>
      <c r="D22" s="64">
        <v>44317</v>
      </c>
      <c r="E22" s="63">
        <v>2021</v>
      </c>
      <c r="F22" s="80">
        <v>44323</v>
      </c>
      <c r="G22" s="81" t="s">
        <v>175</v>
      </c>
      <c r="H22" s="64" t="s">
        <v>31</v>
      </c>
      <c r="I22" s="65">
        <v>15165</v>
      </c>
      <c r="J22" s="175"/>
      <c r="K22" s="62"/>
      <c r="L22" s="62"/>
    </row>
    <row r="23" spans="1:12" ht="12.75" customHeight="1" x14ac:dyDescent="0.2">
      <c r="A23" s="62" t="s">
        <v>37</v>
      </c>
      <c r="B23" s="63" t="str">
        <f t="shared" si="0"/>
        <v>2013 Vintage</v>
      </c>
      <c r="C23" s="63" t="s">
        <v>176</v>
      </c>
      <c r="D23" s="64">
        <v>44317</v>
      </c>
      <c r="E23" s="63">
        <v>2021</v>
      </c>
      <c r="F23" s="80">
        <v>44323</v>
      </c>
      <c r="G23" s="81" t="s">
        <v>175</v>
      </c>
      <c r="H23" s="64" t="s">
        <v>31</v>
      </c>
      <c r="I23" s="65">
        <v>30526</v>
      </c>
      <c r="J23" s="175"/>
      <c r="K23" s="62"/>
      <c r="L23" s="62"/>
    </row>
    <row r="24" spans="1:12" ht="12.75" customHeight="1" x14ac:dyDescent="0.2">
      <c r="A24" s="62" t="s">
        <v>37</v>
      </c>
      <c r="B24" s="63" t="str">
        <f t="shared" si="0"/>
        <v>2013 Vintage</v>
      </c>
      <c r="C24" s="63" t="s">
        <v>177</v>
      </c>
      <c r="D24" s="64">
        <v>44470</v>
      </c>
      <c r="E24" s="63">
        <v>2021</v>
      </c>
      <c r="F24" s="80">
        <v>44481</v>
      </c>
      <c r="G24" s="81" t="s">
        <v>178</v>
      </c>
      <c r="H24" s="64" t="s">
        <v>31</v>
      </c>
      <c r="I24" s="65">
        <v>1313</v>
      </c>
      <c r="J24" s="175"/>
      <c r="K24" s="62"/>
      <c r="L24" s="62"/>
    </row>
    <row r="25" spans="1:12" ht="12.75" customHeight="1" x14ac:dyDescent="0.2">
      <c r="A25" s="62" t="s">
        <v>37</v>
      </c>
      <c r="B25" s="63" t="str">
        <f t="shared" si="0"/>
        <v>2013 Vintage</v>
      </c>
      <c r="C25" s="63" t="s">
        <v>174</v>
      </c>
      <c r="D25" s="64">
        <v>44470</v>
      </c>
      <c r="E25" s="63">
        <v>2021</v>
      </c>
      <c r="F25" s="80">
        <v>44481</v>
      </c>
      <c r="G25" s="81" t="s">
        <v>178</v>
      </c>
      <c r="H25" s="64" t="s">
        <v>31</v>
      </c>
      <c r="I25" s="65">
        <v>1914</v>
      </c>
      <c r="J25" s="175"/>
      <c r="K25" s="62"/>
      <c r="L25" s="62"/>
    </row>
    <row r="26" spans="1:12" ht="12.75" customHeight="1" x14ac:dyDescent="0.2">
      <c r="A26" s="62" t="s">
        <v>37</v>
      </c>
      <c r="B26" s="63" t="str">
        <f t="shared" si="0"/>
        <v>2013 Vintage</v>
      </c>
      <c r="C26" s="63" t="s">
        <v>176</v>
      </c>
      <c r="D26" s="64">
        <v>44470</v>
      </c>
      <c r="E26" s="63">
        <v>2021</v>
      </c>
      <c r="F26" s="80">
        <v>44481</v>
      </c>
      <c r="G26" s="81" t="s">
        <v>178</v>
      </c>
      <c r="H26" s="64" t="s">
        <v>31</v>
      </c>
      <c r="I26" s="65">
        <v>1770</v>
      </c>
      <c r="J26" s="175"/>
      <c r="K26" s="62"/>
      <c r="L26" s="62"/>
    </row>
    <row r="27" spans="1:12" ht="12.75" customHeight="1" x14ac:dyDescent="0.2">
      <c r="A27" s="62" t="s">
        <v>37</v>
      </c>
      <c r="B27" s="63" t="str">
        <f t="shared" si="0"/>
        <v>2013 Vintage</v>
      </c>
      <c r="C27" s="63" t="s">
        <v>176</v>
      </c>
      <c r="D27" s="64">
        <v>44470</v>
      </c>
      <c r="E27" s="63">
        <v>2021</v>
      </c>
      <c r="F27" s="80">
        <v>44481</v>
      </c>
      <c r="G27" s="81" t="s">
        <v>178</v>
      </c>
      <c r="H27" s="64" t="s">
        <v>31</v>
      </c>
      <c r="I27" s="65">
        <v>9690</v>
      </c>
      <c r="J27" s="175"/>
      <c r="K27" s="62"/>
      <c r="L27" s="62"/>
    </row>
    <row r="28" spans="1:12" ht="12.75" customHeight="1" x14ac:dyDescent="0.2">
      <c r="A28" s="62" t="s">
        <v>37</v>
      </c>
      <c r="B28" s="63" t="str">
        <f t="shared" si="0"/>
        <v>2013 Vintage</v>
      </c>
      <c r="C28" s="63" t="s">
        <v>179</v>
      </c>
      <c r="D28" s="64">
        <v>44470</v>
      </c>
      <c r="E28" s="63">
        <v>2021</v>
      </c>
      <c r="F28" s="80">
        <v>44481</v>
      </c>
      <c r="G28" s="81" t="s">
        <v>178</v>
      </c>
      <c r="H28" s="64" t="s">
        <v>31</v>
      </c>
      <c r="I28" s="65">
        <v>2278</v>
      </c>
      <c r="J28" s="175"/>
      <c r="K28" s="62"/>
      <c r="L28" s="62"/>
    </row>
    <row r="29" spans="1:12" ht="12.75" customHeight="1" x14ac:dyDescent="0.2">
      <c r="A29" s="62" t="s">
        <v>37</v>
      </c>
      <c r="B29" s="63" t="str">
        <f t="shared" si="0"/>
        <v>2013 Vintage</v>
      </c>
      <c r="C29" s="63" t="s">
        <v>180</v>
      </c>
      <c r="D29" s="64">
        <v>44470</v>
      </c>
      <c r="E29" s="63">
        <v>2021</v>
      </c>
      <c r="F29" s="80">
        <v>44481</v>
      </c>
      <c r="G29" s="81" t="s">
        <v>178</v>
      </c>
      <c r="H29" s="64" t="s">
        <v>31</v>
      </c>
      <c r="I29" s="65">
        <v>1375</v>
      </c>
      <c r="J29" s="175"/>
      <c r="K29" s="62"/>
      <c r="L29" s="62"/>
    </row>
    <row r="30" spans="1:12" ht="12.75" customHeight="1" x14ac:dyDescent="0.2">
      <c r="A30" s="62" t="s">
        <v>37</v>
      </c>
      <c r="B30" s="63" t="str">
        <f t="shared" si="0"/>
        <v>2013 Vintage</v>
      </c>
      <c r="C30" s="63" t="s">
        <v>180</v>
      </c>
      <c r="D30" s="64">
        <v>44470</v>
      </c>
      <c r="E30" s="63">
        <v>2021</v>
      </c>
      <c r="F30" s="80">
        <v>44481</v>
      </c>
      <c r="G30" s="81" t="s">
        <v>178</v>
      </c>
      <c r="H30" s="64" t="s">
        <v>31</v>
      </c>
      <c r="I30" s="65">
        <v>31256</v>
      </c>
      <c r="J30" s="175"/>
      <c r="K30" s="62"/>
      <c r="L30" s="62"/>
    </row>
    <row r="31" spans="1:12" ht="12.75" customHeight="1" x14ac:dyDescent="0.2">
      <c r="A31" s="62" t="s">
        <v>37</v>
      </c>
      <c r="B31" s="63" t="str">
        <f t="shared" si="0"/>
        <v>2013 Vintage</v>
      </c>
      <c r="C31" s="63" t="s">
        <v>181</v>
      </c>
      <c r="D31" s="64">
        <v>44470</v>
      </c>
      <c r="E31" s="63">
        <v>2021</v>
      </c>
      <c r="F31" s="80">
        <v>44481</v>
      </c>
      <c r="G31" s="81" t="s">
        <v>178</v>
      </c>
      <c r="H31" s="64" t="s">
        <v>31</v>
      </c>
      <c r="I31" s="65">
        <v>1177</v>
      </c>
      <c r="J31" s="175"/>
      <c r="K31" s="62"/>
      <c r="L31" s="62"/>
    </row>
    <row r="32" spans="1:12" ht="12.75" customHeight="1" x14ac:dyDescent="0.2">
      <c r="A32" s="62" t="s">
        <v>37</v>
      </c>
      <c r="B32" s="63" t="str">
        <f t="shared" si="0"/>
        <v>2013 Vintage</v>
      </c>
      <c r="C32" s="63" t="s">
        <v>181</v>
      </c>
      <c r="D32" s="64">
        <v>44470</v>
      </c>
      <c r="E32" s="63">
        <v>2021</v>
      </c>
      <c r="F32" s="80">
        <v>44481</v>
      </c>
      <c r="G32" s="81" t="s">
        <v>178</v>
      </c>
      <c r="H32" s="64" t="s">
        <v>31</v>
      </c>
      <c r="I32" s="65">
        <v>26756</v>
      </c>
      <c r="J32" s="175"/>
      <c r="K32" s="62"/>
      <c r="L32" s="62"/>
    </row>
    <row r="33" spans="1:12" ht="12.75" customHeight="1" x14ac:dyDescent="0.2">
      <c r="A33" s="62" t="s">
        <v>37</v>
      </c>
      <c r="B33" s="63" t="str">
        <f t="shared" si="0"/>
        <v>2018 Vintage</v>
      </c>
      <c r="C33" s="69" t="s">
        <v>48</v>
      </c>
      <c r="D33" s="64">
        <v>43466</v>
      </c>
      <c r="E33" s="63">
        <v>2019</v>
      </c>
      <c r="F33" s="80"/>
      <c r="G33" s="81"/>
      <c r="H33" s="64" t="s">
        <v>31</v>
      </c>
      <c r="I33" s="65">
        <v>36121</v>
      </c>
      <c r="J33" s="175"/>
      <c r="K33" s="62"/>
      <c r="L33" s="62"/>
    </row>
    <row r="34" spans="1:12" ht="12.75" customHeight="1" x14ac:dyDescent="0.2">
      <c r="A34" s="62" t="s">
        <v>37</v>
      </c>
      <c r="B34" s="63" t="str">
        <f t="shared" si="0"/>
        <v>2018 Vintage</v>
      </c>
      <c r="C34" s="69" t="s">
        <v>46</v>
      </c>
      <c r="D34" s="64">
        <v>43466</v>
      </c>
      <c r="E34" s="63">
        <f t="shared" ref="E34:E42" si="2">IF(ISERROR(YEAR(D34)),"Pending",YEAR(D34))</f>
        <v>2019</v>
      </c>
      <c r="F34" s="80"/>
      <c r="G34" s="81"/>
      <c r="H34" s="64" t="s">
        <v>31</v>
      </c>
      <c r="I34" s="65">
        <v>27937</v>
      </c>
      <c r="J34" s="175"/>
      <c r="K34" s="62"/>
      <c r="L34" s="62"/>
    </row>
    <row r="35" spans="1:12" ht="12.75" customHeight="1" x14ac:dyDescent="0.2">
      <c r="A35" s="62" t="s">
        <v>37</v>
      </c>
      <c r="B35" s="63" t="str">
        <f t="shared" si="0"/>
        <v>2018 Vintage</v>
      </c>
      <c r="C35" s="63" t="s">
        <v>54</v>
      </c>
      <c r="D35" s="64">
        <v>43497</v>
      </c>
      <c r="E35" s="63">
        <f t="shared" si="2"/>
        <v>2019</v>
      </c>
      <c r="F35" s="80"/>
      <c r="G35" s="81"/>
      <c r="H35" s="64" t="s">
        <v>31</v>
      </c>
      <c r="I35" s="65">
        <v>24033</v>
      </c>
      <c r="J35" s="175"/>
      <c r="K35" s="62"/>
      <c r="L35" s="62"/>
    </row>
    <row r="36" spans="1:12" ht="12.75" customHeight="1" x14ac:dyDescent="0.2">
      <c r="A36" s="62" t="s">
        <v>37</v>
      </c>
      <c r="B36" s="63" t="str">
        <f t="shared" si="0"/>
        <v>2018 Vintage</v>
      </c>
      <c r="C36" s="63" t="s">
        <v>53</v>
      </c>
      <c r="D36" s="64">
        <v>43497</v>
      </c>
      <c r="E36" s="63">
        <f t="shared" si="2"/>
        <v>2019</v>
      </c>
      <c r="F36" s="80"/>
      <c r="G36" s="81"/>
      <c r="H36" s="64" t="s">
        <v>31</v>
      </c>
      <c r="I36" s="65">
        <v>31728</v>
      </c>
      <c r="J36" s="175"/>
      <c r="K36" s="62"/>
      <c r="L36" s="62"/>
    </row>
    <row r="37" spans="1:12" ht="12.75" customHeight="1" x14ac:dyDescent="0.2">
      <c r="A37" s="62" t="s">
        <v>37</v>
      </c>
      <c r="B37" s="63" t="str">
        <f t="shared" si="0"/>
        <v>2018 Vintage</v>
      </c>
      <c r="C37" s="69" t="s">
        <v>56</v>
      </c>
      <c r="D37" s="64">
        <v>43497</v>
      </c>
      <c r="E37" s="63">
        <f t="shared" si="2"/>
        <v>2019</v>
      </c>
      <c r="F37" s="80"/>
      <c r="G37" s="81"/>
      <c r="H37" s="64" t="s">
        <v>31</v>
      </c>
      <c r="I37" s="65">
        <v>6557</v>
      </c>
      <c r="J37" s="175"/>
      <c r="K37" s="62"/>
      <c r="L37" s="62"/>
    </row>
    <row r="38" spans="1:12" ht="12.75" customHeight="1" x14ac:dyDescent="0.2">
      <c r="A38" s="62" t="s">
        <v>37</v>
      </c>
      <c r="B38" s="63" t="str">
        <f t="shared" si="0"/>
        <v>2018 Vintage</v>
      </c>
      <c r="C38" s="69" t="s">
        <v>56</v>
      </c>
      <c r="D38" s="64">
        <v>43497</v>
      </c>
      <c r="E38" s="63">
        <f t="shared" si="2"/>
        <v>2019</v>
      </c>
      <c r="F38" s="80"/>
      <c r="G38" s="81"/>
      <c r="H38" s="64" t="s">
        <v>31</v>
      </c>
      <c r="I38" s="65">
        <v>19239</v>
      </c>
      <c r="J38" s="175"/>
      <c r="K38" s="62"/>
      <c r="L38" s="62"/>
    </row>
    <row r="39" spans="1:12" ht="12.75" customHeight="1" x14ac:dyDescent="0.2">
      <c r="A39" s="62" t="s">
        <v>37</v>
      </c>
      <c r="B39" s="63" t="str">
        <f t="shared" si="0"/>
        <v>2018 Vintage</v>
      </c>
      <c r="C39" s="69" t="s">
        <v>55</v>
      </c>
      <c r="D39" s="64">
        <v>43497</v>
      </c>
      <c r="E39" s="63">
        <f t="shared" si="2"/>
        <v>2019</v>
      </c>
      <c r="F39" s="80"/>
      <c r="G39" s="81"/>
      <c r="H39" s="64" t="s">
        <v>31</v>
      </c>
      <c r="I39" s="65">
        <v>19634</v>
      </c>
      <c r="J39" s="175"/>
      <c r="K39" s="62"/>
      <c r="L39" s="62"/>
    </row>
    <row r="40" spans="1:12" ht="12.75" customHeight="1" x14ac:dyDescent="0.2">
      <c r="A40" s="62" t="s">
        <v>37</v>
      </c>
      <c r="B40" s="63" t="str">
        <f t="shared" si="0"/>
        <v>2018 Vintage</v>
      </c>
      <c r="C40" s="63" t="s">
        <v>58</v>
      </c>
      <c r="D40" s="64">
        <v>43525</v>
      </c>
      <c r="E40" s="63">
        <f t="shared" si="2"/>
        <v>2019</v>
      </c>
      <c r="F40" s="80"/>
      <c r="G40" s="81"/>
      <c r="H40" s="64" t="s">
        <v>31</v>
      </c>
      <c r="I40" s="65">
        <v>5913</v>
      </c>
      <c r="J40" s="175"/>
      <c r="K40" s="62"/>
      <c r="L40" s="62"/>
    </row>
    <row r="41" spans="1:12" ht="12.75" customHeight="1" x14ac:dyDescent="0.2">
      <c r="A41" s="62" t="s">
        <v>37</v>
      </c>
      <c r="B41" s="63" t="str">
        <f t="shared" si="0"/>
        <v>2018 Vintage</v>
      </c>
      <c r="C41" s="63" t="s">
        <v>69</v>
      </c>
      <c r="D41" s="64">
        <v>43709</v>
      </c>
      <c r="E41" s="63">
        <f t="shared" si="2"/>
        <v>2019</v>
      </c>
      <c r="F41" s="80"/>
      <c r="G41" s="81"/>
      <c r="H41" s="64" t="s">
        <v>31</v>
      </c>
      <c r="I41" s="65">
        <v>5108</v>
      </c>
      <c r="J41" s="175"/>
      <c r="K41" s="62"/>
      <c r="L41" s="62"/>
    </row>
    <row r="42" spans="1:12" ht="12.75" customHeight="1" x14ac:dyDescent="0.2">
      <c r="A42" s="99" t="s">
        <v>37</v>
      </c>
      <c r="B42" s="100" t="str">
        <f t="shared" si="0"/>
        <v>2019 Vintage</v>
      </c>
      <c r="C42" s="100" t="s">
        <v>86</v>
      </c>
      <c r="D42" s="101">
        <v>43922</v>
      </c>
      <c r="E42" s="100">
        <f t="shared" si="2"/>
        <v>2020</v>
      </c>
      <c r="F42" s="102"/>
      <c r="G42" s="103"/>
      <c r="H42" s="101" t="s">
        <v>31</v>
      </c>
      <c r="I42" s="104">
        <v>25000</v>
      </c>
      <c r="J42" s="176"/>
      <c r="K42" s="62"/>
      <c r="L42" s="62"/>
    </row>
    <row r="43" spans="1:12" ht="12.75" customHeight="1" x14ac:dyDescent="0.2">
      <c r="A43" s="62" t="s">
        <v>38</v>
      </c>
      <c r="B43" s="63" t="str">
        <f t="shared" si="0"/>
        <v>2018 Vintage</v>
      </c>
      <c r="C43" s="63" t="s">
        <v>59</v>
      </c>
      <c r="D43" s="64">
        <v>43466</v>
      </c>
      <c r="E43" s="63">
        <f t="shared" ref="E43:E76" si="3">IF(ISERROR(YEAR(D43)),"Pending",YEAR(D43))</f>
        <v>2019</v>
      </c>
      <c r="F43" s="80"/>
      <c r="G43" s="81"/>
      <c r="H43" s="64" t="s">
        <v>33</v>
      </c>
      <c r="I43" s="65">
        <v>1740</v>
      </c>
      <c r="J43" s="175"/>
      <c r="K43" s="62"/>
      <c r="L43" s="62"/>
    </row>
    <row r="44" spans="1:12" ht="12.75" customHeight="1" x14ac:dyDescent="0.2">
      <c r="A44" s="62" t="s">
        <v>38</v>
      </c>
      <c r="B44" s="63" t="str">
        <f t="shared" si="0"/>
        <v>2018 Vintage</v>
      </c>
      <c r="C44" s="63" t="s">
        <v>60</v>
      </c>
      <c r="D44" s="64">
        <v>43466</v>
      </c>
      <c r="E44" s="63">
        <f t="shared" si="3"/>
        <v>2019</v>
      </c>
      <c r="F44" s="80"/>
      <c r="G44" s="81"/>
      <c r="H44" s="64" t="s">
        <v>33</v>
      </c>
      <c r="I44" s="65">
        <v>1593</v>
      </c>
      <c r="J44" s="175"/>
      <c r="K44" s="62"/>
      <c r="L44" s="62"/>
    </row>
    <row r="45" spans="1:12" ht="12.75" customHeight="1" x14ac:dyDescent="0.2">
      <c r="A45" s="62" t="s">
        <v>38</v>
      </c>
      <c r="B45" s="63" t="str">
        <f t="shared" si="0"/>
        <v>2018 Vintage</v>
      </c>
      <c r="C45" s="63" t="s">
        <v>61</v>
      </c>
      <c r="D45" s="64">
        <v>43497</v>
      </c>
      <c r="E45" s="63">
        <f t="shared" si="3"/>
        <v>2019</v>
      </c>
      <c r="F45" s="80"/>
      <c r="G45" s="81"/>
      <c r="H45" s="64" t="s">
        <v>33</v>
      </c>
      <c r="I45" s="65">
        <v>1158</v>
      </c>
      <c r="J45" s="175"/>
      <c r="K45" s="62"/>
      <c r="L45" s="62"/>
    </row>
    <row r="46" spans="1:12" ht="12.75" customHeight="1" x14ac:dyDescent="0.2">
      <c r="A46" s="62" t="s">
        <v>38</v>
      </c>
      <c r="B46" s="63" t="str">
        <f t="shared" si="0"/>
        <v>2018 Vintage</v>
      </c>
      <c r="C46" s="63" t="s">
        <v>62</v>
      </c>
      <c r="D46" s="64">
        <v>43497</v>
      </c>
      <c r="E46" s="63">
        <f t="shared" si="3"/>
        <v>2019</v>
      </c>
      <c r="F46" s="80"/>
      <c r="G46" s="81"/>
      <c r="H46" s="64" t="s">
        <v>33</v>
      </c>
      <c r="I46" s="65">
        <v>1529</v>
      </c>
      <c r="J46" s="175"/>
      <c r="K46" s="62"/>
      <c r="L46" s="62"/>
    </row>
    <row r="47" spans="1:12" ht="12.75" customHeight="1" x14ac:dyDescent="0.2">
      <c r="A47" s="62" t="s">
        <v>38</v>
      </c>
      <c r="B47" s="63" t="str">
        <f t="shared" si="0"/>
        <v>2018 Vintage</v>
      </c>
      <c r="C47" s="63" t="s">
        <v>64</v>
      </c>
      <c r="D47" s="64">
        <v>43497</v>
      </c>
      <c r="E47" s="63">
        <f t="shared" si="3"/>
        <v>2019</v>
      </c>
      <c r="F47" s="80"/>
      <c r="G47" s="81"/>
      <c r="H47" s="64" t="s">
        <v>33</v>
      </c>
      <c r="I47" s="65">
        <v>1243</v>
      </c>
      <c r="J47" s="175"/>
      <c r="K47" s="62"/>
      <c r="L47" s="62"/>
    </row>
    <row r="48" spans="1:12" ht="12.75" customHeight="1" x14ac:dyDescent="0.2">
      <c r="A48" s="62" t="s">
        <v>38</v>
      </c>
      <c r="B48" s="63" t="str">
        <f t="shared" si="0"/>
        <v>2018 Vintage</v>
      </c>
      <c r="C48" s="63" t="s">
        <v>63</v>
      </c>
      <c r="D48" s="64">
        <v>43497</v>
      </c>
      <c r="E48" s="63">
        <f t="shared" si="3"/>
        <v>2019</v>
      </c>
      <c r="F48" s="80"/>
      <c r="G48" s="81"/>
      <c r="H48" s="64" t="s">
        <v>33</v>
      </c>
      <c r="I48" s="65">
        <v>947</v>
      </c>
      <c r="J48" s="175"/>
      <c r="K48" s="62"/>
      <c r="L48" s="62"/>
    </row>
    <row r="49" spans="1:12" ht="12.75" customHeight="1" x14ac:dyDescent="0.2">
      <c r="A49" s="62" t="s">
        <v>38</v>
      </c>
      <c r="B49" s="63" t="str">
        <f t="shared" si="0"/>
        <v>2018 Vintage</v>
      </c>
      <c r="C49" s="63" t="s">
        <v>57</v>
      </c>
      <c r="D49" s="64">
        <v>43525</v>
      </c>
      <c r="E49" s="63">
        <f t="shared" si="3"/>
        <v>2019</v>
      </c>
      <c r="F49" s="80"/>
      <c r="G49" s="81"/>
      <c r="H49" s="64" t="s">
        <v>33</v>
      </c>
      <c r="I49" s="65">
        <v>1961</v>
      </c>
      <c r="J49" s="175"/>
      <c r="K49" s="62"/>
      <c r="L49" s="62"/>
    </row>
    <row r="50" spans="1:12" ht="12.75" customHeight="1" x14ac:dyDescent="0.2">
      <c r="A50" s="62" t="s">
        <v>38</v>
      </c>
      <c r="B50" s="63" t="str">
        <f t="shared" si="0"/>
        <v>2021 Vintage</v>
      </c>
      <c r="C50" s="63" t="s">
        <v>105</v>
      </c>
      <c r="D50" s="64">
        <v>44562</v>
      </c>
      <c r="E50" s="63">
        <f t="shared" si="3"/>
        <v>2022</v>
      </c>
      <c r="F50" s="80">
        <v>44673</v>
      </c>
      <c r="G50" s="81" t="s">
        <v>119</v>
      </c>
      <c r="H50" s="64" t="s">
        <v>33</v>
      </c>
      <c r="I50" s="65">
        <v>1405</v>
      </c>
      <c r="J50" s="175"/>
      <c r="K50" s="62"/>
      <c r="L50" s="62"/>
    </row>
    <row r="51" spans="1:12" ht="12.75" customHeight="1" x14ac:dyDescent="0.2">
      <c r="A51" s="62" t="s">
        <v>38</v>
      </c>
      <c r="B51" s="63" t="str">
        <f t="shared" si="0"/>
        <v>2021 Vintage</v>
      </c>
      <c r="C51" s="63" t="s">
        <v>106</v>
      </c>
      <c r="D51" s="64">
        <v>44562</v>
      </c>
      <c r="E51" s="63">
        <f t="shared" si="3"/>
        <v>2022</v>
      </c>
      <c r="F51" s="80">
        <v>44673</v>
      </c>
      <c r="G51" s="81" t="s">
        <v>119</v>
      </c>
      <c r="H51" s="64" t="s">
        <v>33</v>
      </c>
      <c r="I51" s="65">
        <v>1425</v>
      </c>
      <c r="J51" s="175"/>
      <c r="K51" s="62"/>
      <c r="L51" s="62"/>
    </row>
    <row r="52" spans="1:12" ht="12.75" customHeight="1" x14ac:dyDescent="0.2">
      <c r="A52" s="62" t="s">
        <v>38</v>
      </c>
      <c r="B52" s="63" t="str">
        <f t="shared" si="0"/>
        <v>2021 Vintage</v>
      </c>
      <c r="C52" s="63" t="s">
        <v>107</v>
      </c>
      <c r="D52" s="64">
        <v>44562</v>
      </c>
      <c r="E52" s="63">
        <f t="shared" si="3"/>
        <v>2022</v>
      </c>
      <c r="F52" s="80">
        <v>44673</v>
      </c>
      <c r="G52" s="81" t="s">
        <v>119</v>
      </c>
      <c r="H52" s="64" t="s">
        <v>33</v>
      </c>
      <c r="I52" s="65">
        <v>1432</v>
      </c>
      <c r="J52" s="175"/>
      <c r="K52" s="62"/>
      <c r="L52" s="62"/>
    </row>
    <row r="53" spans="1:12" ht="12.75" customHeight="1" x14ac:dyDescent="0.2">
      <c r="A53" s="62" t="s">
        <v>38</v>
      </c>
      <c r="B53" s="63" t="str">
        <f t="shared" si="0"/>
        <v>2021 Vintage</v>
      </c>
      <c r="C53" s="63" t="s">
        <v>108</v>
      </c>
      <c r="D53" s="64">
        <v>44562</v>
      </c>
      <c r="E53" s="63">
        <f t="shared" si="3"/>
        <v>2022</v>
      </c>
      <c r="F53" s="80">
        <v>44673</v>
      </c>
      <c r="G53" s="81" t="s">
        <v>119</v>
      </c>
      <c r="H53" s="64" t="s">
        <v>33</v>
      </c>
      <c r="I53" s="65">
        <v>1056</v>
      </c>
      <c r="J53" s="175"/>
      <c r="K53" s="62"/>
      <c r="L53" s="62"/>
    </row>
    <row r="54" spans="1:12" ht="12.75" customHeight="1" x14ac:dyDescent="0.2">
      <c r="A54" s="99" t="s">
        <v>38</v>
      </c>
      <c r="B54" s="100" t="str">
        <f t="shared" si="0"/>
        <v>2021 Vintage</v>
      </c>
      <c r="C54" s="100" t="s">
        <v>109</v>
      </c>
      <c r="D54" s="101">
        <v>44562</v>
      </c>
      <c r="E54" s="100">
        <f t="shared" si="3"/>
        <v>2022</v>
      </c>
      <c r="F54" s="102">
        <v>44673</v>
      </c>
      <c r="G54" s="103" t="s">
        <v>119</v>
      </c>
      <c r="H54" s="101" t="s">
        <v>33</v>
      </c>
      <c r="I54" s="104">
        <v>1882</v>
      </c>
      <c r="J54" s="176"/>
      <c r="K54" s="62"/>
      <c r="L54" s="62"/>
    </row>
    <row r="55" spans="1:12" ht="12.75" customHeight="1" x14ac:dyDescent="0.2">
      <c r="A55" s="62" t="s">
        <v>39</v>
      </c>
      <c r="B55" s="63" t="str">
        <f t="shared" si="0"/>
        <v>2008 Vintage</v>
      </c>
      <c r="C55" s="63" t="s">
        <v>182</v>
      </c>
      <c r="D55" s="64">
        <v>44256</v>
      </c>
      <c r="E55" s="63">
        <f t="shared" si="3"/>
        <v>2021</v>
      </c>
      <c r="F55" s="80">
        <v>44316</v>
      </c>
      <c r="G55" s="81" t="s">
        <v>169</v>
      </c>
      <c r="H55" s="64" t="s">
        <v>183</v>
      </c>
      <c r="I55" s="65">
        <v>13201</v>
      </c>
      <c r="J55" s="177"/>
      <c r="K55" s="62"/>
      <c r="L55" s="62"/>
    </row>
    <row r="56" spans="1:12" ht="12.75" customHeight="1" x14ac:dyDescent="0.2">
      <c r="A56" s="62" t="s">
        <v>39</v>
      </c>
      <c r="B56" s="63" t="str">
        <f t="shared" si="0"/>
        <v>2008 Vintage</v>
      </c>
      <c r="C56" s="63" t="s">
        <v>184</v>
      </c>
      <c r="D56" s="64">
        <v>44256</v>
      </c>
      <c r="E56" s="63">
        <f t="shared" si="3"/>
        <v>2021</v>
      </c>
      <c r="F56" s="80">
        <v>44316</v>
      </c>
      <c r="G56" s="81" t="s">
        <v>169</v>
      </c>
      <c r="H56" s="64" t="s">
        <v>183</v>
      </c>
      <c r="I56" s="65">
        <v>14268</v>
      </c>
      <c r="J56" s="177"/>
      <c r="K56" s="62"/>
      <c r="L56" s="62"/>
    </row>
    <row r="57" spans="1:12" ht="12.75" customHeight="1" x14ac:dyDescent="0.2">
      <c r="A57" s="62" t="s">
        <v>39</v>
      </c>
      <c r="B57" s="63" t="str">
        <f t="shared" si="0"/>
        <v>2008 Vintage</v>
      </c>
      <c r="C57" s="63" t="s">
        <v>185</v>
      </c>
      <c r="D57" s="64">
        <v>44256</v>
      </c>
      <c r="E57" s="63">
        <f t="shared" si="3"/>
        <v>2021</v>
      </c>
      <c r="F57" s="80">
        <v>44316</v>
      </c>
      <c r="G57" s="81" t="s">
        <v>169</v>
      </c>
      <c r="H57" s="64" t="s">
        <v>183</v>
      </c>
      <c r="I57" s="65">
        <v>17538</v>
      </c>
      <c r="J57" s="177"/>
      <c r="K57" s="62"/>
      <c r="L57" s="62"/>
    </row>
    <row r="58" spans="1:12" ht="12.75" customHeight="1" x14ac:dyDescent="0.2">
      <c r="A58" s="62" t="s">
        <v>39</v>
      </c>
      <c r="B58" s="63" t="str">
        <f t="shared" si="0"/>
        <v>2008 Vintage</v>
      </c>
      <c r="C58" s="63" t="s">
        <v>186</v>
      </c>
      <c r="D58" s="64">
        <v>44256</v>
      </c>
      <c r="E58" s="63">
        <f t="shared" si="3"/>
        <v>2021</v>
      </c>
      <c r="F58" s="80">
        <v>44316</v>
      </c>
      <c r="G58" s="81" t="s">
        <v>169</v>
      </c>
      <c r="H58" s="64" t="s">
        <v>183</v>
      </c>
      <c r="I58" s="65">
        <v>18965</v>
      </c>
      <c r="J58" s="177"/>
      <c r="K58" s="62"/>
      <c r="L58" s="62"/>
    </row>
    <row r="59" spans="1:12" ht="12.75" customHeight="1" x14ac:dyDescent="0.2">
      <c r="A59" s="62" t="s">
        <v>39</v>
      </c>
      <c r="B59" s="63" t="str">
        <f t="shared" si="0"/>
        <v>2008 Vintage</v>
      </c>
      <c r="C59" s="63" t="s">
        <v>187</v>
      </c>
      <c r="D59" s="64">
        <v>44256</v>
      </c>
      <c r="E59" s="63">
        <f t="shared" si="3"/>
        <v>2021</v>
      </c>
      <c r="F59" s="80">
        <v>44316</v>
      </c>
      <c r="G59" s="81" t="s">
        <v>169</v>
      </c>
      <c r="H59" s="64" t="s">
        <v>183</v>
      </c>
      <c r="I59" s="65">
        <v>118</v>
      </c>
      <c r="J59" s="177"/>
      <c r="K59" s="62"/>
      <c r="L59" s="62"/>
    </row>
    <row r="60" spans="1:12" ht="12.75" customHeight="1" x14ac:dyDescent="0.2">
      <c r="A60" s="62" t="s">
        <v>39</v>
      </c>
      <c r="B60" s="63" t="str">
        <f t="shared" ref="B60:B122" si="4">LEFT(C60,4)&amp;" Vintage"</f>
        <v>2008 Vintage</v>
      </c>
      <c r="C60" s="63" t="s">
        <v>188</v>
      </c>
      <c r="D60" s="64">
        <v>44256</v>
      </c>
      <c r="E60" s="63">
        <f t="shared" si="3"/>
        <v>2021</v>
      </c>
      <c r="F60" s="80">
        <v>44316</v>
      </c>
      <c r="G60" s="81" t="s">
        <v>169</v>
      </c>
      <c r="H60" s="64" t="s">
        <v>183</v>
      </c>
      <c r="I60" s="65">
        <v>2307</v>
      </c>
      <c r="J60" s="177"/>
      <c r="K60" s="62"/>
      <c r="L60" s="62"/>
    </row>
    <row r="61" spans="1:12" ht="12.75" customHeight="1" x14ac:dyDescent="0.2">
      <c r="A61" s="62" t="s">
        <v>39</v>
      </c>
      <c r="B61" s="63" t="str">
        <f t="shared" si="4"/>
        <v>2008 Vintage</v>
      </c>
      <c r="C61" s="63" t="s">
        <v>189</v>
      </c>
      <c r="D61" s="64">
        <v>44256</v>
      </c>
      <c r="E61" s="63">
        <f t="shared" si="3"/>
        <v>2021</v>
      </c>
      <c r="F61" s="80">
        <v>44316</v>
      </c>
      <c r="G61" s="81" t="s">
        <v>169</v>
      </c>
      <c r="H61" s="64" t="s">
        <v>183</v>
      </c>
      <c r="I61" s="65">
        <v>8624</v>
      </c>
      <c r="J61" s="177"/>
      <c r="K61" s="62"/>
      <c r="L61" s="62"/>
    </row>
    <row r="62" spans="1:12" ht="12.75" customHeight="1" x14ac:dyDescent="0.2">
      <c r="A62" s="62" t="s">
        <v>39</v>
      </c>
      <c r="B62" s="63" t="str">
        <f t="shared" si="4"/>
        <v>2008 Vintage</v>
      </c>
      <c r="C62" s="63" t="s">
        <v>190</v>
      </c>
      <c r="D62" s="64">
        <v>44256</v>
      </c>
      <c r="E62" s="63">
        <f t="shared" si="3"/>
        <v>2021</v>
      </c>
      <c r="F62" s="80">
        <v>44316</v>
      </c>
      <c r="G62" s="81" t="s">
        <v>169</v>
      </c>
      <c r="H62" s="64" t="s">
        <v>183</v>
      </c>
      <c r="I62" s="65">
        <v>9112</v>
      </c>
      <c r="J62" s="177"/>
      <c r="K62" s="62"/>
      <c r="L62" s="62"/>
    </row>
    <row r="63" spans="1:12" ht="12.75" customHeight="1" x14ac:dyDescent="0.2">
      <c r="A63" s="62" t="s">
        <v>39</v>
      </c>
      <c r="B63" s="63" t="str">
        <f t="shared" si="4"/>
        <v>2008 Vintage</v>
      </c>
      <c r="C63" s="63" t="s">
        <v>191</v>
      </c>
      <c r="D63" s="64">
        <v>44256</v>
      </c>
      <c r="E63" s="63">
        <f t="shared" si="3"/>
        <v>2021</v>
      </c>
      <c r="F63" s="80">
        <v>44316</v>
      </c>
      <c r="G63" s="81" t="s">
        <v>169</v>
      </c>
      <c r="H63" s="64" t="s">
        <v>183</v>
      </c>
      <c r="I63" s="65">
        <v>6246</v>
      </c>
      <c r="J63" s="177"/>
      <c r="K63" s="62"/>
      <c r="L63" s="62"/>
    </row>
    <row r="64" spans="1:12" ht="12.75" customHeight="1" x14ac:dyDescent="0.2">
      <c r="A64" s="62" t="s">
        <v>39</v>
      </c>
      <c r="B64" s="63" t="str">
        <f t="shared" si="4"/>
        <v>2008 Vintage</v>
      </c>
      <c r="C64" s="63" t="s">
        <v>192</v>
      </c>
      <c r="D64" s="64">
        <v>44256</v>
      </c>
      <c r="E64" s="63">
        <f t="shared" si="3"/>
        <v>2021</v>
      </c>
      <c r="F64" s="80">
        <v>44316</v>
      </c>
      <c r="G64" s="81" t="s">
        <v>169</v>
      </c>
      <c r="H64" s="64" t="s">
        <v>183</v>
      </c>
      <c r="I64" s="65">
        <v>7780</v>
      </c>
      <c r="J64" s="177"/>
      <c r="K64" s="62"/>
      <c r="L64" s="62"/>
    </row>
    <row r="65" spans="1:12" ht="12.75" customHeight="1" x14ac:dyDescent="0.2">
      <c r="A65" s="62" t="s">
        <v>39</v>
      </c>
      <c r="B65" s="63" t="str">
        <f t="shared" si="4"/>
        <v>2012 Vintage</v>
      </c>
      <c r="C65" s="69" t="s">
        <v>146</v>
      </c>
      <c r="D65" s="64">
        <v>44228</v>
      </c>
      <c r="E65" s="63">
        <f t="shared" si="3"/>
        <v>2021</v>
      </c>
      <c r="F65" s="80">
        <v>44265</v>
      </c>
      <c r="G65" s="81" t="s">
        <v>145</v>
      </c>
      <c r="H65" s="64" t="s">
        <v>32</v>
      </c>
      <c r="I65" s="65">
        <v>8493</v>
      </c>
      <c r="J65" s="175"/>
      <c r="K65" s="62"/>
      <c r="L65" s="62"/>
    </row>
    <row r="66" spans="1:12" ht="12.75" customHeight="1" x14ac:dyDescent="0.2">
      <c r="A66" s="62" t="s">
        <v>39</v>
      </c>
      <c r="B66" s="63" t="str">
        <f t="shared" si="4"/>
        <v>2012 Vintage</v>
      </c>
      <c r="C66" s="69" t="s">
        <v>147</v>
      </c>
      <c r="D66" s="64">
        <v>44228</v>
      </c>
      <c r="E66" s="63">
        <f t="shared" si="3"/>
        <v>2021</v>
      </c>
      <c r="F66" s="80">
        <v>44265</v>
      </c>
      <c r="G66" s="81" t="s">
        <v>145</v>
      </c>
      <c r="H66" s="64" t="s">
        <v>32</v>
      </c>
      <c r="I66" s="65">
        <v>9117</v>
      </c>
      <c r="J66" s="175"/>
      <c r="K66" s="62"/>
      <c r="L66" s="62"/>
    </row>
    <row r="67" spans="1:12" ht="12.75" customHeight="1" x14ac:dyDescent="0.2">
      <c r="A67" s="62" t="s">
        <v>39</v>
      </c>
      <c r="B67" s="63" t="str">
        <f t="shared" si="4"/>
        <v>2012 Vintage</v>
      </c>
      <c r="C67" s="69" t="s">
        <v>148</v>
      </c>
      <c r="D67" s="64">
        <v>44228</v>
      </c>
      <c r="E67" s="63">
        <f t="shared" si="3"/>
        <v>2021</v>
      </c>
      <c r="F67" s="80">
        <v>44265</v>
      </c>
      <c r="G67" s="81" t="s">
        <v>145</v>
      </c>
      <c r="H67" s="64" t="s">
        <v>32</v>
      </c>
      <c r="I67" s="65">
        <v>11842</v>
      </c>
      <c r="J67" s="175"/>
      <c r="K67" s="62"/>
      <c r="L67" s="62"/>
    </row>
    <row r="68" spans="1:12" ht="12.75" customHeight="1" x14ac:dyDescent="0.2">
      <c r="A68" s="62" t="s">
        <v>39</v>
      </c>
      <c r="B68" s="63" t="str">
        <f t="shared" si="4"/>
        <v>2012 Vintage</v>
      </c>
      <c r="C68" s="69" t="s">
        <v>149</v>
      </c>
      <c r="D68" s="64">
        <v>44228</v>
      </c>
      <c r="E68" s="63">
        <f t="shared" si="3"/>
        <v>2021</v>
      </c>
      <c r="F68" s="80">
        <v>44265</v>
      </c>
      <c r="G68" s="81" t="s">
        <v>145</v>
      </c>
      <c r="H68" s="64" t="s">
        <v>32</v>
      </c>
      <c r="I68" s="65">
        <v>10428</v>
      </c>
      <c r="J68" s="175"/>
      <c r="K68" s="62"/>
      <c r="L68" s="62"/>
    </row>
    <row r="69" spans="1:12" ht="12.75" customHeight="1" x14ac:dyDescent="0.2">
      <c r="A69" s="62" t="s">
        <v>39</v>
      </c>
      <c r="B69" s="63" t="str">
        <f t="shared" si="4"/>
        <v>2012 Vintage</v>
      </c>
      <c r="C69" s="69" t="s">
        <v>150</v>
      </c>
      <c r="D69" s="64">
        <v>44228</v>
      </c>
      <c r="E69" s="63">
        <f t="shared" si="3"/>
        <v>2021</v>
      </c>
      <c r="F69" s="80">
        <v>44265</v>
      </c>
      <c r="G69" s="81" t="s">
        <v>145</v>
      </c>
      <c r="H69" s="64" t="s">
        <v>32</v>
      </c>
      <c r="I69" s="65">
        <v>14213</v>
      </c>
      <c r="J69" s="175"/>
      <c r="K69" s="62"/>
      <c r="L69" s="62"/>
    </row>
    <row r="70" spans="1:12" ht="12.75" customHeight="1" x14ac:dyDescent="0.2">
      <c r="A70" s="62" t="s">
        <v>39</v>
      </c>
      <c r="B70" s="63" t="str">
        <f t="shared" si="4"/>
        <v>2012 Vintage</v>
      </c>
      <c r="C70" s="69" t="s">
        <v>151</v>
      </c>
      <c r="D70" s="64">
        <v>44228</v>
      </c>
      <c r="E70" s="63">
        <f t="shared" si="3"/>
        <v>2021</v>
      </c>
      <c r="F70" s="80">
        <v>44265</v>
      </c>
      <c r="G70" s="81" t="s">
        <v>145</v>
      </c>
      <c r="H70" s="64" t="s">
        <v>32</v>
      </c>
      <c r="I70" s="65">
        <v>15556</v>
      </c>
      <c r="J70" s="175"/>
      <c r="K70" s="62"/>
      <c r="L70" s="62"/>
    </row>
    <row r="71" spans="1:12" ht="12.75" customHeight="1" x14ac:dyDescent="0.2">
      <c r="A71" s="62" t="s">
        <v>39</v>
      </c>
      <c r="B71" s="63" t="str">
        <f t="shared" si="4"/>
        <v>2013 Vintage</v>
      </c>
      <c r="C71" s="63" t="s">
        <v>193</v>
      </c>
      <c r="D71" s="64">
        <v>44256</v>
      </c>
      <c r="E71" s="63">
        <f t="shared" si="3"/>
        <v>2021</v>
      </c>
      <c r="F71" s="80">
        <v>44316</v>
      </c>
      <c r="G71" s="81" t="s">
        <v>169</v>
      </c>
      <c r="H71" s="64" t="s">
        <v>32</v>
      </c>
      <c r="I71" s="65">
        <v>2595</v>
      </c>
      <c r="J71" s="177"/>
      <c r="K71" s="62"/>
      <c r="L71" s="62"/>
    </row>
    <row r="72" spans="1:12" ht="12.75" customHeight="1" x14ac:dyDescent="0.2">
      <c r="A72" s="62" t="s">
        <v>39</v>
      </c>
      <c r="B72" s="63" t="str">
        <f t="shared" si="4"/>
        <v>2013 Vintage</v>
      </c>
      <c r="C72" s="63" t="s">
        <v>194</v>
      </c>
      <c r="D72" s="64">
        <v>44256</v>
      </c>
      <c r="E72" s="63">
        <f t="shared" si="3"/>
        <v>2021</v>
      </c>
      <c r="F72" s="80">
        <v>44316</v>
      </c>
      <c r="G72" s="81" t="s">
        <v>169</v>
      </c>
      <c r="H72" s="64" t="s">
        <v>32</v>
      </c>
      <c r="I72" s="65">
        <v>10491</v>
      </c>
      <c r="J72" s="177"/>
      <c r="K72" s="62"/>
      <c r="L72" s="62"/>
    </row>
    <row r="73" spans="1:12" ht="12.75" customHeight="1" x14ac:dyDescent="0.2">
      <c r="A73" s="62" t="s">
        <v>39</v>
      </c>
      <c r="B73" s="63" t="str">
        <f t="shared" si="4"/>
        <v>2013 Vintage</v>
      </c>
      <c r="C73" s="63" t="s">
        <v>195</v>
      </c>
      <c r="D73" s="64">
        <v>44317</v>
      </c>
      <c r="E73" s="63">
        <f t="shared" si="3"/>
        <v>2021</v>
      </c>
      <c r="F73" s="80">
        <v>44323</v>
      </c>
      <c r="G73" s="81" t="s">
        <v>175</v>
      </c>
      <c r="H73" s="64" t="s">
        <v>32</v>
      </c>
      <c r="I73" s="65">
        <v>9784</v>
      </c>
      <c r="J73" s="177"/>
      <c r="K73" s="62"/>
      <c r="L73" s="62"/>
    </row>
    <row r="74" spans="1:12" ht="12.75" customHeight="1" x14ac:dyDescent="0.2">
      <c r="A74" s="62" t="s">
        <v>39</v>
      </c>
      <c r="B74" s="63" t="str">
        <f t="shared" si="4"/>
        <v>2013 Vintage</v>
      </c>
      <c r="C74" s="63" t="s">
        <v>196</v>
      </c>
      <c r="D74" s="64">
        <v>44317</v>
      </c>
      <c r="E74" s="63">
        <f t="shared" si="3"/>
        <v>2021</v>
      </c>
      <c r="F74" s="80">
        <v>44323</v>
      </c>
      <c r="G74" s="81" t="s">
        <v>175</v>
      </c>
      <c r="H74" s="64" t="s">
        <v>32</v>
      </c>
      <c r="I74" s="65">
        <v>17804</v>
      </c>
      <c r="J74" s="177"/>
      <c r="K74" s="62"/>
      <c r="L74" s="62"/>
    </row>
    <row r="75" spans="1:12" ht="12.75" customHeight="1" x14ac:dyDescent="0.2">
      <c r="A75" s="62" t="s">
        <v>39</v>
      </c>
      <c r="B75" s="63" t="str">
        <f t="shared" si="4"/>
        <v>2013 Vintage</v>
      </c>
      <c r="C75" s="63" t="s">
        <v>197</v>
      </c>
      <c r="D75" s="64">
        <v>44317</v>
      </c>
      <c r="E75" s="63">
        <f t="shared" si="3"/>
        <v>2021</v>
      </c>
      <c r="F75" s="80">
        <v>44323</v>
      </c>
      <c r="G75" s="81" t="s">
        <v>175</v>
      </c>
      <c r="H75" s="64" t="s">
        <v>32</v>
      </c>
      <c r="I75" s="65">
        <v>12970</v>
      </c>
      <c r="J75" s="177"/>
      <c r="K75" s="62"/>
      <c r="L75" s="62"/>
    </row>
    <row r="76" spans="1:12" ht="12.75" customHeight="1" x14ac:dyDescent="0.2">
      <c r="A76" s="62" t="s">
        <v>39</v>
      </c>
      <c r="B76" s="63" t="str">
        <f t="shared" si="4"/>
        <v>2013 Vintage</v>
      </c>
      <c r="C76" s="63" t="s">
        <v>198</v>
      </c>
      <c r="D76" s="64">
        <v>44317</v>
      </c>
      <c r="E76" s="63">
        <f t="shared" si="3"/>
        <v>2021</v>
      </c>
      <c r="F76" s="80">
        <v>44323</v>
      </c>
      <c r="G76" s="81" t="s">
        <v>175</v>
      </c>
      <c r="H76" s="64" t="s">
        <v>32</v>
      </c>
      <c r="I76" s="65">
        <v>13751</v>
      </c>
      <c r="J76" s="177"/>
      <c r="K76" s="62"/>
      <c r="L76" s="62"/>
    </row>
    <row r="77" spans="1:12" ht="12.75" customHeight="1" x14ac:dyDescent="0.2">
      <c r="A77" s="62" t="s">
        <v>39</v>
      </c>
      <c r="B77" s="63" t="str">
        <f t="shared" si="4"/>
        <v>2018 Vintage</v>
      </c>
      <c r="C77" s="69" t="s">
        <v>52</v>
      </c>
      <c r="D77" s="64">
        <v>43466</v>
      </c>
      <c r="E77" s="63">
        <f t="shared" ref="E77:E94" si="5">IF(ISERROR(YEAR(D77)),"Pending",YEAR(D77))</f>
        <v>2019</v>
      </c>
      <c r="F77" s="80"/>
      <c r="G77" s="81"/>
      <c r="H77" s="64" t="s">
        <v>32</v>
      </c>
      <c r="I77" s="65">
        <v>14947</v>
      </c>
      <c r="J77" s="175"/>
      <c r="K77" s="62"/>
      <c r="L77" s="62"/>
    </row>
    <row r="78" spans="1:12" ht="12.75" customHeight="1" x14ac:dyDescent="0.2">
      <c r="A78" s="62" t="s">
        <v>39</v>
      </c>
      <c r="B78" s="63" t="str">
        <f t="shared" si="4"/>
        <v>2018 Vintage</v>
      </c>
      <c r="C78" s="69" t="s">
        <v>51</v>
      </c>
      <c r="D78" s="64">
        <v>43466</v>
      </c>
      <c r="E78" s="63">
        <f t="shared" si="5"/>
        <v>2019</v>
      </c>
      <c r="F78" s="80"/>
      <c r="G78" s="81"/>
      <c r="H78" s="64" t="s">
        <v>32</v>
      </c>
      <c r="I78" s="65">
        <v>14527</v>
      </c>
      <c r="J78" s="175"/>
      <c r="K78" s="62"/>
      <c r="L78" s="62"/>
    </row>
    <row r="79" spans="1:12" ht="12.75" customHeight="1" x14ac:dyDescent="0.2">
      <c r="A79" s="62" t="s">
        <v>39</v>
      </c>
      <c r="B79" s="63" t="str">
        <f t="shared" si="4"/>
        <v>2018 Vintage</v>
      </c>
      <c r="C79" s="69" t="s">
        <v>50</v>
      </c>
      <c r="D79" s="64">
        <v>43466</v>
      </c>
      <c r="E79" s="63">
        <f t="shared" si="5"/>
        <v>2019</v>
      </c>
      <c r="F79" s="80"/>
      <c r="G79" s="81"/>
      <c r="H79" s="64" t="s">
        <v>32</v>
      </c>
      <c r="I79" s="65">
        <v>10066</v>
      </c>
      <c r="J79" s="175"/>
      <c r="K79" s="62"/>
      <c r="L79" s="62"/>
    </row>
    <row r="80" spans="1:12" ht="12.75" customHeight="1" x14ac:dyDescent="0.2">
      <c r="A80" s="62" t="s">
        <v>39</v>
      </c>
      <c r="B80" s="63" t="str">
        <f t="shared" si="4"/>
        <v>2018 Vintage</v>
      </c>
      <c r="C80" s="69" t="s">
        <v>49</v>
      </c>
      <c r="D80" s="64">
        <v>43466</v>
      </c>
      <c r="E80" s="63">
        <f t="shared" si="5"/>
        <v>2019</v>
      </c>
      <c r="F80" s="80"/>
      <c r="G80" s="81"/>
      <c r="H80" s="64" t="s">
        <v>32</v>
      </c>
      <c r="I80" s="65">
        <v>4524</v>
      </c>
      <c r="J80" s="175"/>
      <c r="K80" s="62"/>
      <c r="L80" s="62"/>
    </row>
    <row r="81" spans="1:12" ht="12.75" customHeight="1" x14ac:dyDescent="0.2">
      <c r="A81" s="62" t="s">
        <v>39</v>
      </c>
      <c r="B81" s="63" t="str">
        <f t="shared" si="4"/>
        <v>2018 Vintage</v>
      </c>
      <c r="C81" s="69" t="s">
        <v>47</v>
      </c>
      <c r="D81" s="64">
        <v>43466</v>
      </c>
      <c r="E81" s="63">
        <f t="shared" si="5"/>
        <v>2019</v>
      </c>
      <c r="F81" s="80"/>
      <c r="G81" s="81"/>
      <c r="H81" s="64" t="s">
        <v>32</v>
      </c>
      <c r="I81" s="65">
        <v>6974</v>
      </c>
      <c r="J81" s="175"/>
      <c r="K81" s="62"/>
      <c r="L81" s="62"/>
    </row>
    <row r="82" spans="1:12" ht="12.75" customHeight="1" x14ac:dyDescent="0.2">
      <c r="A82" s="62" t="s">
        <v>39</v>
      </c>
      <c r="B82" s="63" t="str">
        <f t="shared" si="4"/>
        <v>2018 Vintage</v>
      </c>
      <c r="C82" s="69" t="s">
        <v>45</v>
      </c>
      <c r="D82" s="64">
        <v>43466</v>
      </c>
      <c r="E82" s="63">
        <f t="shared" si="5"/>
        <v>2019</v>
      </c>
      <c r="F82" s="80"/>
      <c r="G82" s="81"/>
      <c r="H82" s="64" t="s">
        <v>32</v>
      </c>
      <c r="I82" s="65">
        <v>6571</v>
      </c>
      <c r="J82" s="175"/>
      <c r="L82" s="62"/>
    </row>
    <row r="83" spans="1:12" ht="12.75" customHeight="1" x14ac:dyDescent="0.2">
      <c r="A83" s="62" t="s">
        <v>39</v>
      </c>
      <c r="B83" s="63" t="str">
        <f t="shared" si="4"/>
        <v>2019 Vintage</v>
      </c>
      <c r="C83" s="69" t="s">
        <v>77</v>
      </c>
      <c r="D83" s="64">
        <v>43831</v>
      </c>
      <c r="E83" s="63">
        <f t="shared" si="5"/>
        <v>2020</v>
      </c>
      <c r="F83" s="80"/>
      <c r="G83" s="81"/>
      <c r="H83" s="64" t="s">
        <v>32</v>
      </c>
      <c r="I83" s="65">
        <v>4116</v>
      </c>
      <c r="J83" s="175"/>
      <c r="L83" s="62"/>
    </row>
    <row r="84" spans="1:12" ht="12.75" customHeight="1" x14ac:dyDescent="0.2">
      <c r="A84" s="62" t="s">
        <v>39</v>
      </c>
      <c r="B84" s="63" t="str">
        <f t="shared" si="4"/>
        <v>2019 Vintage</v>
      </c>
      <c r="C84" s="69" t="s">
        <v>78</v>
      </c>
      <c r="D84" s="64">
        <v>43831</v>
      </c>
      <c r="E84" s="63">
        <f t="shared" si="5"/>
        <v>2020</v>
      </c>
      <c r="F84" s="80"/>
      <c r="G84" s="81"/>
      <c r="H84" s="64" t="s">
        <v>32</v>
      </c>
      <c r="I84" s="65">
        <v>4115</v>
      </c>
      <c r="J84" s="175"/>
      <c r="K84" s="62"/>
      <c r="L84" s="62"/>
    </row>
    <row r="85" spans="1:12" ht="12.75" customHeight="1" x14ac:dyDescent="0.2">
      <c r="A85" s="62" t="s">
        <v>39</v>
      </c>
      <c r="B85" s="63" t="str">
        <f t="shared" si="4"/>
        <v>2019 Vintage</v>
      </c>
      <c r="C85" s="69" t="s">
        <v>79</v>
      </c>
      <c r="D85" s="64">
        <v>43831</v>
      </c>
      <c r="E85" s="63">
        <f t="shared" si="5"/>
        <v>2020</v>
      </c>
      <c r="F85" s="80"/>
      <c r="G85" s="81"/>
      <c r="H85" s="64" t="s">
        <v>32</v>
      </c>
      <c r="I85" s="65">
        <v>3860</v>
      </c>
      <c r="J85" s="175"/>
      <c r="K85" s="62"/>
      <c r="L85" s="62"/>
    </row>
    <row r="86" spans="1:12" ht="12.75" customHeight="1" x14ac:dyDescent="0.2">
      <c r="A86" s="62" t="s">
        <v>39</v>
      </c>
      <c r="B86" s="63" t="str">
        <f t="shared" si="4"/>
        <v>2019 Vintage</v>
      </c>
      <c r="C86" s="69" t="s">
        <v>80</v>
      </c>
      <c r="D86" s="64">
        <v>43831</v>
      </c>
      <c r="E86" s="63">
        <f t="shared" si="5"/>
        <v>2020</v>
      </c>
      <c r="F86" s="80"/>
      <c r="G86" s="81"/>
      <c r="H86" s="64" t="s">
        <v>32</v>
      </c>
      <c r="I86" s="65">
        <v>11922</v>
      </c>
      <c r="J86" s="175"/>
      <c r="K86" s="62"/>
      <c r="L86" s="62"/>
    </row>
    <row r="87" spans="1:12" ht="12.75" customHeight="1" x14ac:dyDescent="0.2">
      <c r="A87" s="62" t="s">
        <v>39</v>
      </c>
      <c r="B87" s="63" t="str">
        <f t="shared" si="4"/>
        <v>2019 Vintage</v>
      </c>
      <c r="C87" s="69" t="s">
        <v>81</v>
      </c>
      <c r="D87" s="64">
        <v>43831</v>
      </c>
      <c r="E87" s="63">
        <f t="shared" si="5"/>
        <v>2020</v>
      </c>
      <c r="F87" s="80"/>
      <c r="G87" s="81"/>
      <c r="H87" s="64" t="s">
        <v>32</v>
      </c>
      <c r="I87" s="65">
        <v>607</v>
      </c>
      <c r="J87" s="175"/>
      <c r="K87" s="62"/>
      <c r="L87" s="62"/>
    </row>
    <row r="88" spans="1:12" ht="12.75" customHeight="1" x14ac:dyDescent="0.2">
      <c r="A88" s="62" t="s">
        <v>39</v>
      </c>
      <c r="B88" s="63" t="str">
        <f t="shared" si="4"/>
        <v>2019 Vintage</v>
      </c>
      <c r="C88" s="69" t="s">
        <v>81</v>
      </c>
      <c r="D88" s="64">
        <v>43922</v>
      </c>
      <c r="E88" s="63">
        <f t="shared" si="5"/>
        <v>2020</v>
      </c>
      <c r="F88" s="80"/>
      <c r="G88" s="81"/>
      <c r="H88" s="64" t="s">
        <v>32</v>
      </c>
      <c r="I88" s="65">
        <v>380</v>
      </c>
      <c r="J88" s="175"/>
      <c r="K88" s="62"/>
      <c r="L88" s="62"/>
    </row>
    <row r="89" spans="1:12" ht="12.75" customHeight="1" x14ac:dyDescent="0.2">
      <c r="A89" s="62" t="s">
        <v>39</v>
      </c>
      <c r="B89" s="63" t="str">
        <f t="shared" si="4"/>
        <v>2019 Vintage</v>
      </c>
      <c r="C89" s="69" t="s">
        <v>88</v>
      </c>
      <c r="D89" s="64">
        <v>43952</v>
      </c>
      <c r="E89" s="63">
        <f t="shared" si="5"/>
        <v>2020</v>
      </c>
      <c r="F89" s="80"/>
      <c r="G89" s="81"/>
      <c r="H89" s="64" t="s">
        <v>32</v>
      </c>
      <c r="I89" s="65">
        <v>17815</v>
      </c>
      <c r="J89" s="175"/>
      <c r="K89" s="62"/>
      <c r="L89" s="62"/>
    </row>
    <row r="90" spans="1:12" ht="12.75" customHeight="1" x14ac:dyDescent="0.2">
      <c r="A90" s="62" t="s">
        <v>39</v>
      </c>
      <c r="B90" s="63" t="str">
        <f t="shared" si="4"/>
        <v>2019 Vintage</v>
      </c>
      <c r="C90" s="69" t="s">
        <v>89</v>
      </c>
      <c r="D90" s="64">
        <v>43952</v>
      </c>
      <c r="E90" s="63">
        <f t="shared" si="5"/>
        <v>2020</v>
      </c>
      <c r="F90" s="80"/>
      <c r="G90" s="81"/>
      <c r="H90" s="64" t="s">
        <v>32</v>
      </c>
      <c r="I90" s="65">
        <v>15654</v>
      </c>
      <c r="J90" s="175"/>
      <c r="K90" s="62"/>
      <c r="L90" s="62"/>
    </row>
    <row r="91" spans="1:12" ht="12.75" customHeight="1" x14ac:dyDescent="0.2">
      <c r="A91" s="62" t="s">
        <v>39</v>
      </c>
      <c r="B91" s="63" t="str">
        <f t="shared" si="4"/>
        <v>2019 Vintage</v>
      </c>
      <c r="C91" s="69" t="s">
        <v>90</v>
      </c>
      <c r="D91" s="64">
        <v>43952</v>
      </c>
      <c r="E91" s="63">
        <f t="shared" si="5"/>
        <v>2020</v>
      </c>
      <c r="F91" s="80"/>
      <c r="G91" s="81"/>
      <c r="H91" s="64" t="s">
        <v>32</v>
      </c>
      <c r="I91" s="65">
        <v>11594</v>
      </c>
      <c r="J91" s="175"/>
      <c r="K91" s="62"/>
      <c r="L91" s="62"/>
    </row>
    <row r="92" spans="1:12" ht="12.75" customHeight="1" x14ac:dyDescent="0.2">
      <c r="A92" s="62" t="s">
        <v>39</v>
      </c>
      <c r="B92" s="63" t="str">
        <f t="shared" si="4"/>
        <v>2019 Vintage</v>
      </c>
      <c r="C92" s="69" t="s">
        <v>91</v>
      </c>
      <c r="D92" s="64">
        <v>43952</v>
      </c>
      <c r="E92" s="63">
        <f t="shared" si="5"/>
        <v>2020</v>
      </c>
      <c r="F92" s="80"/>
      <c r="G92" s="81"/>
      <c r="H92" s="64" t="s">
        <v>32</v>
      </c>
      <c r="I92" s="65">
        <v>8215</v>
      </c>
      <c r="J92" s="175"/>
      <c r="K92" s="62"/>
      <c r="L92" s="62"/>
    </row>
    <row r="93" spans="1:12" ht="12.75" customHeight="1" x14ac:dyDescent="0.2">
      <c r="A93" s="62" t="s">
        <v>39</v>
      </c>
      <c r="B93" s="63" t="str">
        <f t="shared" si="4"/>
        <v>2019 Vintage</v>
      </c>
      <c r="C93" s="69" t="s">
        <v>92</v>
      </c>
      <c r="D93" s="64">
        <v>43952</v>
      </c>
      <c r="E93" s="63">
        <f t="shared" si="5"/>
        <v>2020</v>
      </c>
      <c r="F93" s="80"/>
      <c r="G93" s="81"/>
      <c r="H93" s="64" t="s">
        <v>32</v>
      </c>
      <c r="I93" s="65">
        <v>5420</v>
      </c>
      <c r="J93" s="175"/>
      <c r="K93" s="62"/>
      <c r="L93" s="62"/>
    </row>
    <row r="94" spans="1:12" ht="12.75" customHeight="1" x14ac:dyDescent="0.2">
      <c r="A94" s="62" t="s">
        <v>39</v>
      </c>
      <c r="B94" s="63" t="str">
        <f t="shared" si="4"/>
        <v>2019 Vintage</v>
      </c>
      <c r="C94" s="69" t="s">
        <v>93</v>
      </c>
      <c r="D94" s="64">
        <v>43952</v>
      </c>
      <c r="E94" s="63">
        <f t="shared" si="5"/>
        <v>2020</v>
      </c>
      <c r="F94" s="80"/>
      <c r="G94" s="81"/>
      <c r="H94" s="64" t="s">
        <v>32</v>
      </c>
      <c r="I94" s="65">
        <v>3801</v>
      </c>
      <c r="J94" s="175"/>
      <c r="K94" s="62"/>
      <c r="L94" s="62"/>
    </row>
    <row r="95" spans="1:12" ht="12.75" customHeight="1" x14ac:dyDescent="0.2">
      <c r="A95" s="62" t="s">
        <v>39</v>
      </c>
      <c r="B95" s="63" t="str">
        <f t="shared" si="4"/>
        <v>2020 Vintage</v>
      </c>
      <c r="C95" s="69" t="s">
        <v>100</v>
      </c>
      <c r="D95" s="64">
        <v>44348</v>
      </c>
      <c r="E95" s="63">
        <f t="shared" ref="E95:E114" si="6">IF(ISERROR(YEAR(D95)),"Pending",YEAR(D95))</f>
        <v>2021</v>
      </c>
      <c r="F95" s="80">
        <v>44386</v>
      </c>
      <c r="G95" s="81" t="s">
        <v>120</v>
      </c>
      <c r="H95" s="64" t="s">
        <v>32</v>
      </c>
      <c r="I95" s="65">
        <v>18233</v>
      </c>
      <c r="J95" s="175"/>
      <c r="K95" s="62"/>
      <c r="L95" s="62"/>
    </row>
    <row r="96" spans="1:12" ht="12.75" customHeight="1" x14ac:dyDescent="0.2">
      <c r="A96" s="62" t="s">
        <v>39</v>
      </c>
      <c r="B96" s="63" t="str">
        <f t="shared" si="4"/>
        <v>2020 Vintage</v>
      </c>
      <c r="C96" s="69" t="s">
        <v>101</v>
      </c>
      <c r="D96" s="64">
        <v>44348</v>
      </c>
      <c r="E96" s="63">
        <f t="shared" si="6"/>
        <v>2021</v>
      </c>
      <c r="F96" s="80">
        <v>44386</v>
      </c>
      <c r="G96" s="81" t="s">
        <v>121</v>
      </c>
      <c r="H96" s="64" t="s">
        <v>32</v>
      </c>
      <c r="I96" s="65">
        <v>16504</v>
      </c>
      <c r="J96" s="175"/>
      <c r="K96" s="62"/>
      <c r="L96" s="62"/>
    </row>
    <row r="97" spans="1:12" ht="12.75" customHeight="1" x14ac:dyDescent="0.2">
      <c r="A97" s="62" t="s">
        <v>39</v>
      </c>
      <c r="B97" s="63" t="str">
        <f t="shared" si="4"/>
        <v>2020 Vintage</v>
      </c>
      <c r="C97" s="69" t="s">
        <v>102</v>
      </c>
      <c r="D97" s="64">
        <v>44348</v>
      </c>
      <c r="E97" s="63">
        <f t="shared" si="6"/>
        <v>2021</v>
      </c>
      <c r="F97" s="80">
        <v>44386</v>
      </c>
      <c r="G97" s="81" t="s">
        <v>122</v>
      </c>
      <c r="H97" s="64" t="s">
        <v>32</v>
      </c>
      <c r="I97" s="65">
        <v>3428</v>
      </c>
      <c r="J97" s="175"/>
      <c r="K97" s="62"/>
      <c r="L97" s="62"/>
    </row>
    <row r="98" spans="1:12" ht="12.75" customHeight="1" x14ac:dyDescent="0.2">
      <c r="A98" s="62" t="s">
        <v>39</v>
      </c>
      <c r="B98" s="63" t="str">
        <f t="shared" si="4"/>
        <v>2020 Vintage</v>
      </c>
      <c r="C98" s="69" t="s">
        <v>102</v>
      </c>
      <c r="D98" s="64">
        <v>44378</v>
      </c>
      <c r="E98" s="63">
        <f t="shared" si="6"/>
        <v>2021</v>
      </c>
      <c r="F98" s="80">
        <v>44461</v>
      </c>
      <c r="G98" s="81" t="s">
        <v>123</v>
      </c>
      <c r="H98" s="64" t="s">
        <v>32</v>
      </c>
      <c r="I98" s="65">
        <v>1073</v>
      </c>
      <c r="J98" s="175"/>
      <c r="K98" s="62"/>
      <c r="L98" s="62"/>
    </row>
    <row r="99" spans="1:12" ht="12.75" customHeight="1" x14ac:dyDescent="0.2">
      <c r="A99" s="99" t="s">
        <v>39</v>
      </c>
      <c r="B99" s="100" t="str">
        <f t="shared" si="4"/>
        <v>2020 Vintage</v>
      </c>
      <c r="C99" s="145" t="s">
        <v>103</v>
      </c>
      <c r="D99" s="101">
        <v>44378</v>
      </c>
      <c r="E99" s="100">
        <f t="shared" si="6"/>
        <v>2021</v>
      </c>
      <c r="F99" s="102">
        <v>44461</v>
      </c>
      <c r="G99" s="103" t="s">
        <v>124</v>
      </c>
      <c r="H99" s="101" t="s">
        <v>32</v>
      </c>
      <c r="I99" s="104">
        <v>3927</v>
      </c>
      <c r="J99" s="176"/>
      <c r="K99" s="62"/>
      <c r="L99" s="62"/>
    </row>
    <row r="100" spans="1:12" ht="12.75" customHeight="1" x14ac:dyDescent="0.2">
      <c r="A100" s="62" t="s">
        <v>40</v>
      </c>
      <c r="B100" s="63" t="str">
        <f t="shared" si="4"/>
        <v>2013 Vintage</v>
      </c>
      <c r="C100" s="69" t="s">
        <v>199</v>
      </c>
      <c r="D100" s="64">
        <v>44470</v>
      </c>
      <c r="E100" s="63">
        <f t="shared" si="6"/>
        <v>2021</v>
      </c>
      <c r="F100" s="80">
        <v>44481</v>
      </c>
      <c r="G100" s="81" t="s">
        <v>178</v>
      </c>
      <c r="H100" s="64" t="s">
        <v>34</v>
      </c>
      <c r="I100" s="65">
        <v>35251</v>
      </c>
      <c r="J100" s="175"/>
      <c r="K100" s="62"/>
      <c r="L100" s="62"/>
    </row>
    <row r="101" spans="1:12" ht="12.75" customHeight="1" x14ac:dyDescent="0.2">
      <c r="A101" s="62" t="s">
        <v>40</v>
      </c>
      <c r="B101" s="63" t="str">
        <f t="shared" si="4"/>
        <v>2020 Vintage</v>
      </c>
      <c r="C101" s="63" t="s">
        <v>104</v>
      </c>
      <c r="D101" s="64">
        <v>44470</v>
      </c>
      <c r="E101" s="63">
        <f t="shared" si="6"/>
        <v>2021</v>
      </c>
      <c r="F101" s="80">
        <v>44474</v>
      </c>
      <c r="G101" s="81" t="s">
        <v>127</v>
      </c>
      <c r="H101" s="64" t="s">
        <v>34</v>
      </c>
      <c r="I101" s="65">
        <v>4000</v>
      </c>
      <c r="J101" s="175"/>
      <c r="K101" s="62"/>
      <c r="L101" s="62"/>
    </row>
    <row r="102" spans="1:12" ht="12.75" customHeight="1" x14ac:dyDescent="0.2">
      <c r="A102" s="62" t="s">
        <v>40</v>
      </c>
      <c r="B102" s="63" t="str">
        <f t="shared" si="4"/>
        <v>2021 Vintage</v>
      </c>
      <c r="C102" s="63" t="s">
        <v>113</v>
      </c>
      <c r="D102" s="64">
        <v>44531</v>
      </c>
      <c r="E102" s="63">
        <f t="shared" si="6"/>
        <v>2021</v>
      </c>
      <c r="F102" s="80">
        <v>44537</v>
      </c>
      <c r="G102" s="81" t="s">
        <v>128</v>
      </c>
      <c r="H102" s="64" t="s">
        <v>34</v>
      </c>
      <c r="I102" s="65">
        <v>15500</v>
      </c>
      <c r="J102" s="175"/>
      <c r="K102" s="62"/>
      <c r="L102" s="62"/>
    </row>
    <row r="103" spans="1:12" ht="12.75" customHeight="1" x14ac:dyDescent="0.2">
      <c r="A103" s="62" t="s">
        <v>40</v>
      </c>
      <c r="B103" s="63" t="str">
        <f t="shared" si="4"/>
        <v>2022 Vintage</v>
      </c>
      <c r="C103" s="63" t="s">
        <v>216</v>
      </c>
      <c r="D103" s="64">
        <v>45008</v>
      </c>
      <c r="E103" s="63">
        <v>2023</v>
      </c>
      <c r="F103" s="80">
        <v>45008</v>
      </c>
      <c r="G103" s="81" t="s">
        <v>129</v>
      </c>
      <c r="H103" s="64" t="s">
        <v>34</v>
      </c>
      <c r="I103" s="65">
        <v>15500</v>
      </c>
      <c r="J103" s="175"/>
      <c r="K103" s="62"/>
      <c r="L103" s="62"/>
    </row>
    <row r="104" spans="1:12" ht="12.75" customHeight="1" x14ac:dyDescent="0.2">
      <c r="A104" s="62" t="s">
        <v>40</v>
      </c>
      <c r="B104" s="63" t="str">
        <f t="shared" ref="B104" si="7">LEFT(C104,4)&amp;" Vintage"</f>
        <v>2023 Vintage</v>
      </c>
      <c r="C104" s="63" t="s">
        <v>217</v>
      </c>
      <c r="D104" s="64" t="s">
        <v>115</v>
      </c>
      <c r="E104" s="63">
        <v>2021</v>
      </c>
      <c r="F104" s="80" t="s">
        <v>115</v>
      </c>
      <c r="G104" s="81" t="s">
        <v>218</v>
      </c>
      <c r="H104" s="64" t="s">
        <v>34</v>
      </c>
      <c r="I104" s="65">
        <v>15500</v>
      </c>
      <c r="J104" s="175"/>
      <c r="K104" s="62"/>
      <c r="L104" s="62"/>
    </row>
    <row r="105" spans="1:12" ht="12.75" customHeight="1" x14ac:dyDescent="0.2">
      <c r="A105" s="152" t="s">
        <v>200</v>
      </c>
      <c r="B105" s="153" t="str">
        <f t="shared" si="4"/>
        <v>2013 Vintage</v>
      </c>
      <c r="C105" s="153" t="s">
        <v>201</v>
      </c>
      <c r="D105" s="154">
        <v>44470</v>
      </c>
      <c r="E105" s="153">
        <f t="shared" si="6"/>
        <v>2021</v>
      </c>
      <c r="F105" s="155">
        <v>44481</v>
      </c>
      <c r="G105" s="156" t="s">
        <v>178</v>
      </c>
      <c r="H105" s="154" t="s">
        <v>202</v>
      </c>
      <c r="I105" s="157">
        <v>2471</v>
      </c>
      <c r="J105" s="178"/>
      <c r="K105" s="62"/>
      <c r="L105" s="62"/>
    </row>
    <row r="106" spans="1:12" ht="12.75" customHeight="1" x14ac:dyDescent="0.2">
      <c r="A106" s="62" t="s">
        <v>36</v>
      </c>
      <c r="B106" s="63" t="str">
        <f t="shared" si="4"/>
        <v>2008 Vintage</v>
      </c>
      <c r="C106" s="63" t="s">
        <v>203</v>
      </c>
      <c r="D106" s="64">
        <v>44256</v>
      </c>
      <c r="E106" s="63">
        <f t="shared" si="6"/>
        <v>2021</v>
      </c>
      <c r="F106" s="80">
        <v>44316</v>
      </c>
      <c r="G106" s="81" t="s">
        <v>169</v>
      </c>
      <c r="H106" s="64" t="s">
        <v>30</v>
      </c>
      <c r="I106" s="65">
        <v>38032</v>
      </c>
      <c r="J106" s="177"/>
      <c r="K106" s="62"/>
      <c r="L106" s="62"/>
    </row>
    <row r="107" spans="1:12" ht="12.75" customHeight="1" x14ac:dyDescent="0.2">
      <c r="A107" s="62" t="s">
        <v>36</v>
      </c>
      <c r="B107" s="63" t="str">
        <f t="shared" si="4"/>
        <v>2008 Vintage</v>
      </c>
      <c r="C107" s="63" t="s">
        <v>204</v>
      </c>
      <c r="D107" s="64">
        <v>44256</v>
      </c>
      <c r="E107" s="63">
        <f t="shared" si="6"/>
        <v>2021</v>
      </c>
      <c r="F107" s="80">
        <v>44316</v>
      </c>
      <c r="G107" s="81" t="s">
        <v>169</v>
      </c>
      <c r="H107" s="64" t="s">
        <v>30</v>
      </c>
      <c r="I107" s="65">
        <v>4601</v>
      </c>
      <c r="J107" s="177"/>
      <c r="K107" s="62"/>
      <c r="L107" s="62"/>
    </row>
    <row r="108" spans="1:12" ht="12.75" customHeight="1" x14ac:dyDescent="0.2">
      <c r="A108" s="62" t="s">
        <v>36</v>
      </c>
      <c r="B108" s="63" t="str">
        <f t="shared" si="4"/>
        <v>2008 Vintage</v>
      </c>
      <c r="C108" s="63" t="s">
        <v>205</v>
      </c>
      <c r="D108" s="64">
        <v>44256</v>
      </c>
      <c r="E108" s="63">
        <f t="shared" si="6"/>
        <v>2021</v>
      </c>
      <c r="F108" s="80">
        <v>44316</v>
      </c>
      <c r="G108" s="81" t="s">
        <v>169</v>
      </c>
      <c r="H108" s="64" t="s">
        <v>30</v>
      </c>
      <c r="I108" s="65">
        <v>842</v>
      </c>
      <c r="J108" s="177"/>
      <c r="K108" s="62"/>
      <c r="L108" s="62"/>
    </row>
    <row r="109" spans="1:12" ht="12.75" customHeight="1" x14ac:dyDescent="0.2">
      <c r="A109" s="62" t="s">
        <v>36</v>
      </c>
      <c r="B109" s="63" t="str">
        <f t="shared" si="4"/>
        <v>2008 Vintage</v>
      </c>
      <c r="C109" s="63" t="s">
        <v>206</v>
      </c>
      <c r="D109" s="64">
        <v>44256</v>
      </c>
      <c r="E109" s="63">
        <f t="shared" si="6"/>
        <v>2021</v>
      </c>
      <c r="F109" s="80">
        <v>44316</v>
      </c>
      <c r="G109" s="81" t="s">
        <v>169</v>
      </c>
      <c r="H109" s="64" t="s">
        <v>30</v>
      </c>
      <c r="I109" s="65">
        <v>29746</v>
      </c>
      <c r="J109" s="177"/>
      <c r="K109" s="62"/>
      <c r="L109" s="62"/>
    </row>
    <row r="110" spans="1:12" ht="12.75" customHeight="1" x14ac:dyDescent="0.2">
      <c r="A110" s="62" t="s">
        <v>36</v>
      </c>
      <c r="B110" s="63" t="str">
        <f t="shared" si="4"/>
        <v>2012 Vintage</v>
      </c>
      <c r="C110" s="63" t="s">
        <v>152</v>
      </c>
      <c r="D110" s="64">
        <v>44228</v>
      </c>
      <c r="E110" s="63">
        <f t="shared" si="6"/>
        <v>2021</v>
      </c>
      <c r="F110" s="80">
        <v>44265</v>
      </c>
      <c r="G110" s="81" t="s">
        <v>145</v>
      </c>
      <c r="H110" s="64" t="s">
        <v>30</v>
      </c>
      <c r="I110" s="65">
        <v>2118</v>
      </c>
      <c r="J110" s="175"/>
      <c r="K110" s="62"/>
      <c r="L110" s="62"/>
    </row>
    <row r="111" spans="1:12" ht="12.75" customHeight="1" x14ac:dyDescent="0.2">
      <c r="A111" s="62" t="s">
        <v>36</v>
      </c>
      <c r="B111" s="63" t="str">
        <f t="shared" si="4"/>
        <v>2012 Vintage</v>
      </c>
      <c r="C111" s="63" t="s">
        <v>152</v>
      </c>
      <c r="D111" s="64">
        <v>44228</v>
      </c>
      <c r="E111" s="63">
        <f t="shared" si="6"/>
        <v>2021</v>
      </c>
      <c r="F111" s="80">
        <v>44265</v>
      </c>
      <c r="G111" s="81" t="s">
        <v>145</v>
      </c>
      <c r="H111" s="64" t="s">
        <v>30</v>
      </c>
      <c r="I111" s="65">
        <v>2292</v>
      </c>
      <c r="J111" s="175"/>
      <c r="K111" s="62"/>
      <c r="L111" s="62"/>
    </row>
    <row r="112" spans="1:12" ht="12.75" customHeight="1" x14ac:dyDescent="0.2">
      <c r="A112" s="62" t="s">
        <v>36</v>
      </c>
      <c r="B112" s="63" t="str">
        <f t="shared" si="4"/>
        <v>2012 Vintage</v>
      </c>
      <c r="C112" s="63" t="s">
        <v>152</v>
      </c>
      <c r="D112" s="64">
        <v>44228</v>
      </c>
      <c r="E112" s="63">
        <f t="shared" si="6"/>
        <v>2021</v>
      </c>
      <c r="F112" s="80">
        <v>44265</v>
      </c>
      <c r="G112" s="81" t="s">
        <v>145</v>
      </c>
      <c r="H112" s="64" t="s">
        <v>30</v>
      </c>
      <c r="I112" s="65">
        <v>16789</v>
      </c>
      <c r="J112" s="175"/>
      <c r="K112" s="62"/>
      <c r="L112" s="62"/>
    </row>
    <row r="113" spans="1:12" ht="12.75" customHeight="1" x14ac:dyDescent="0.2">
      <c r="A113" s="62" t="s">
        <v>36</v>
      </c>
      <c r="B113" s="63" t="str">
        <f t="shared" si="4"/>
        <v>2012 Vintage</v>
      </c>
      <c r="C113" s="63" t="s">
        <v>153</v>
      </c>
      <c r="D113" s="64">
        <v>44228</v>
      </c>
      <c r="E113" s="63">
        <f t="shared" si="6"/>
        <v>2021</v>
      </c>
      <c r="F113" s="80">
        <v>44265</v>
      </c>
      <c r="G113" s="81" t="s">
        <v>145</v>
      </c>
      <c r="H113" s="64" t="s">
        <v>30</v>
      </c>
      <c r="I113" s="65">
        <v>21371</v>
      </c>
      <c r="J113" s="175"/>
      <c r="K113" s="62"/>
      <c r="L113" s="62"/>
    </row>
    <row r="114" spans="1:12" ht="12.75" customHeight="1" x14ac:dyDescent="0.2">
      <c r="A114" s="62" t="s">
        <v>36</v>
      </c>
      <c r="B114" s="63" t="str">
        <f t="shared" si="4"/>
        <v>2012 Vintage</v>
      </c>
      <c r="C114" s="63" t="s">
        <v>154</v>
      </c>
      <c r="D114" s="64">
        <v>44228</v>
      </c>
      <c r="E114" s="63">
        <f t="shared" si="6"/>
        <v>2021</v>
      </c>
      <c r="F114" s="80">
        <v>44265</v>
      </c>
      <c r="G114" s="81" t="s">
        <v>145</v>
      </c>
      <c r="H114" s="64" t="s">
        <v>30</v>
      </c>
      <c r="I114" s="65">
        <v>61347</v>
      </c>
      <c r="J114" s="175"/>
      <c r="K114" s="62"/>
      <c r="L114" s="62"/>
    </row>
    <row r="115" spans="1:12" ht="12.75" customHeight="1" x14ac:dyDescent="0.2">
      <c r="A115" s="62" t="s">
        <v>36</v>
      </c>
      <c r="B115" s="63" t="str">
        <f t="shared" si="4"/>
        <v>2012 Vintage</v>
      </c>
      <c r="C115" s="69" t="s">
        <v>155</v>
      </c>
      <c r="D115" s="64">
        <v>43497</v>
      </c>
      <c r="E115" s="63">
        <f t="shared" ref="E115:E149" si="8">IF(ISERROR(YEAR(D115)),"Pending",YEAR(D115))</f>
        <v>2019</v>
      </c>
      <c r="F115" s="80">
        <v>44265</v>
      </c>
      <c r="G115" s="81" t="s">
        <v>145</v>
      </c>
      <c r="H115" s="64" t="s">
        <v>30</v>
      </c>
      <c r="I115" s="65">
        <v>22086</v>
      </c>
      <c r="J115" s="175"/>
      <c r="K115" s="62"/>
      <c r="L115" s="62"/>
    </row>
    <row r="116" spans="1:12" ht="12.75" customHeight="1" x14ac:dyDescent="0.2">
      <c r="A116" s="62" t="s">
        <v>36</v>
      </c>
      <c r="B116" s="63" t="str">
        <f t="shared" si="4"/>
        <v>2013 Vintage</v>
      </c>
      <c r="C116" s="63" t="s">
        <v>207</v>
      </c>
      <c r="D116" s="64">
        <v>44256</v>
      </c>
      <c r="E116" s="63">
        <f t="shared" si="8"/>
        <v>2021</v>
      </c>
      <c r="F116" s="80">
        <v>44316</v>
      </c>
      <c r="G116" s="81" t="s">
        <v>169</v>
      </c>
      <c r="H116" s="64" t="s">
        <v>30</v>
      </c>
      <c r="I116" s="65">
        <v>45926</v>
      </c>
      <c r="J116" s="177"/>
      <c r="K116" s="62"/>
      <c r="L116" s="62"/>
    </row>
    <row r="117" spans="1:12" ht="12.75" customHeight="1" x14ac:dyDescent="0.2">
      <c r="A117" s="62" t="s">
        <v>36</v>
      </c>
      <c r="B117" s="63" t="str">
        <f t="shared" si="4"/>
        <v>2013 Vintage</v>
      </c>
      <c r="C117" s="63" t="s">
        <v>208</v>
      </c>
      <c r="D117" s="64">
        <v>44470</v>
      </c>
      <c r="E117" s="63">
        <f t="shared" si="8"/>
        <v>2021</v>
      </c>
      <c r="F117" s="80">
        <v>44481</v>
      </c>
      <c r="G117" s="81" t="s">
        <v>178</v>
      </c>
      <c r="H117" s="64" t="s">
        <v>30</v>
      </c>
      <c r="I117" s="65">
        <v>29622</v>
      </c>
      <c r="J117" s="177"/>
      <c r="K117" s="62"/>
      <c r="L117" s="62"/>
    </row>
    <row r="118" spans="1:12" ht="12.75" customHeight="1" x14ac:dyDescent="0.2">
      <c r="A118" s="62" t="s">
        <v>36</v>
      </c>
      <c r="B118" s="63" t="str">
        <f t="shared" si="4"/>
        <v>2013 Vintage</v>
      </c>
      <c r="C118" s="63" t="s">
        <v>209</v>
      </c>
      <c r="D118" s="64">
        <v>44470</v>
      </c>
      <c r="E118" s="63">
        <f t="shared" si="8"/>
        <v>2021</v>
      </c>
      <c r="F118" s="80">
        <v>44481</v>
      </c>
      <c r="G118" s="81" t="s">
        <v>178</v>
      </c>
      <c r="H118" s="64" t="s">
        <v>30</v>
      </c>
      <c r="I118" s="65">
        <v>5127</v>
      </c>
      <c r="J118" s="177"/>
      <c r="K118" s="62"/>
      <c r="L118" s="62"/>
    </row>
    <row r="119" spans="1:12" ht="12.75" customHeight="1" x14ac:dyDescent="0.2">
      <c r="A119" s="62" t="s">
        <v>36</v>
      </c>
      <c r="B119" s="63" t="str">
        <f t="shared" si="4"/>
        <v>2018 Vintage</v>
      </c>
      <c r="C119" s="69" t="s">
        <v>67</v>
      </c>
      <c r="D119" s="64">
        <v>43497</v>
      </c>
      <c r="E119" s="63">
        <f t="shared" si="8"/>
        <v>2019</v>
      </c>
      <c r="F119" s="80">
        <v>43535</v>
      </c>
      <c r="G119" s="81" t="s">
        <v>164</v>
      </c>
      <c r="H119" s="64" t="s">
        <v>30</v>
      </c>
      <c r="I119" s="65">
        <v>35505</v>
      </c>
      <c r="J119" s="175"/>
      <c r="K119" s="62"/>
      <c r="L119" s="62"/>
    </row>
    <row r="120" spans="1:12" ht="12.75" customHeight="1" x14ac:dyDescent="0.2">
      <c r="A120" s="62" t="s">
        <v>36</v>
      </c>
      <c r="B120" s="63" t="str">
        <f t="shared" si="4"/>
        <v>2018 Vintage</v>
      </c>
      <c r="C120" s="69" t="s">
        <v>67</v>
      </c>
      <c r="D120" s="64">
        <v>43497</v>
      </c>
      <c r="E120" s="63">
        <f t="shared" ref="E120" si="9">IF(ISERROR(YEAR(D120)),"Pending",YEAR(D120))</f>
        <v>2019</v>
      </c>
      <c r="F120" s="80">
        <v>43535</v>
      </c>
      <c r="G120" s="81" t="s">
        <v>164</v>
      </c>
      <c r="H120" s="64" t="s">
        <v>30</v>
      </c>
      <c r="I120" s="65">
        <v>33427</v>
      </c>
      <c r="J120" s="175"/>
      <c r="K120" s="62"/>
      <c r="L120" s="62"/>
    </row>
    <row r="121" spans="1:12" ht="12.75" customHeight="1" x14ac:dyDescent="0.2">
      <c r="A121" s="62" t="s">
        <v>36</v>
      </c>
      <c r="B121" s="63" t="str">
        <f t="shared" si="4"/>
        <v>2018 Vintage</v>
      </c>
      <c r="C121" s="69" t="s">
        <v>66</v>
      </c>
      <c r="D121" s="64">
        <v>43709</v>
      </c>
      <c r="E121" s="63">
        <f t="shared" si="8"/>
        <v>2019</v>
      </c>
      <c r="F121" s="80"/>
      <c r="G121" s="81"/>
      <c r="H121" s="64" t="s">
        <v>30</v>
      </c>
      <c r="I121" s="65">
        <v>30070</v>
      </c>
      <c r="J121" s="175"/>
      <c r="K121" s="62"/>
      <c r="L121" s="62"/>
    </row>
    <row r="122" spans="1:12" ht="12.75" customHeight="1" x14ac:dyDescent="0.2">
      <c r="A122" s="62" t="s">
        <v>36</v>
      </c>
      <c r="B122" s="63" t="str">
        <f t="shared" si="4"/>
        <v>2018 Vintage</v>
      </c>
      <c r="C122" s="69" t="s">
        <v>65</v>
      </c>
      <c r="D122" s="64">
        <v>43709</v>
      </c>
      <c r="E122" s="63">
        <f t="shared" si="8"/>
        <v>2019</v>
      </c>
      <c r="F122" s="80"/>
      <c r="G122" s="81"/>
      <c r="H122" s="64" t="s">
        <v>30</v>
      </c>
      <c r="I122" s="65">
        <v>8348</v>
      </c>
      <c r="J122" s="175"/>
      <c r="K122" s="62"/>
      <c r="L122" s="62"/>
    </row>
    <row r="123" spans="1:12" ht="12.75" customHeight="1" x14ac:dyDescent="0.2">
      <c r="A123" s="62" t="s">
        <v>36</v>
      </c>
      <c r="B123" s="63" t="str">
        <f t="shared" ref="B123:B149" si="10">LEFT(C123,4)&amp;" Vintage"</f>
        <v>2018 Vintage</v>
      </c>
      <c r="C123" s="69" t="s">
        <v>65</v>
      </c>
      <c r="D123" s="64">
        <v>43709</v>
      </c>
      <c r="E123" s="63">
        <f t="shared" si="8"/>
        <v>2019</v>
      </c>
      <c r="F123" s="80"/>
      <c r="G123" s="81"/>
      <c r="H123" s="64" t="s">
        <v>30</v>
      </c>
      <c r="I123" s="65">
        <v>34892</v>
      </c>
      <c r="J123" s="175"/>
      <c r="K123" s="62"/>
      <c r="L123" s="62"/>
    </row>
    <row r="124" spans="1:12" ht="12.75" customHeight="1" x14ac:dyDescent="0.2">
      <c r="A124" s="62" t="s">
        <v>36</v>
      </c>
      <c r="B124" s="63" t="str">
        <f t="shared" si="10"/>
        <v>2018 Vintage</v>
      </c>
      <c r="C124" s="69" t="s">
        <v>68</v>
      </c>
      <c r="D124" s="64">
        <v>43709</v>
      </c>
      <c r="E124" s="63">
        <f t="shared" si="8"/>
        <v>2019</v>
      </c>
      <c r="F124" s="80"/>
      <c r="G124" s="81"/>
      <c r="H124" s="64" t="s">
        <v>30</v>
      </c>
      <c r="I124" s="65">
        <v>16582</v>
      </c>
      <c r="J124" s="175"/>
      <c r="K124" s="62"/>
      <c r="L124" s="62"/>
    </row>
    <row r="125" spans="1:12" ht="12.75" customHeight="1" x14ac:dyDescent="0.2">
      <c r="A125" s="62" t="s">
        <v>36</v>
      </c>
      <c r="B125" s="63" t="str">
        <f t="shared" si="10"/>
        <v>2018 Vintage</v>
      </c>
      <c r="C125" s="69" t="s">
        <v>67</v>
      </c>
      <c r="D125" s="64">
        <v>43800</v>
      </c>
      <c r="E125" s="63">
        <f t="shared" si="8"/>
        <v>2019</v>
      </c>
      <c r="F125" s="80"/>
      <c r="G125" s="81"/>
      <c r="H125" s="64" t="s">
        <v>30</v>
      </c>
      <c r="I125" s="65">
        <v>8937</v>
      </c>
      <c r="J125" s="175"/>
      <c r="K125" s="62"/>
      <c r="L125" s="62"/>
    </row>
    <row r="126" spans="1:12" ht="12.75" customHeight="1" x14ac:dyDescent="0.2">
      <c r="A126" s="62" t="s">
        <v>36</v>
      </c>
      <c r="B126" s="63" t="str">
        <f t="shared" si="10"/>
        <v>2018 Vintage</v>
      </c>
      <c r="C126" s="69" t="s">
        <v>70</v>
      </c>
      <c r="D126" s="64">
        <v>43800</v>
      </c>
      <c r="E126" s="63">
        <f t="shared" si="8"/>
        <v>2019</v>
      </c>
      <c r="F126" s="80"/>
      <c r="G126" s="81"/>
      <c r="H126" s="64" t="s">
        <v>30</v>
      </c>
      <c r="I126" s="65">
        <v>33659</v>
      </c>
      <c r="J126" s="175"/>
      <c r="K126" s="62"/>
      <c r="L126" s="62"/>
    </row>
    <row r="127" spans="1:12" ht="12.75" customHeight="1" x14ac:dyDescent="0.2">
      <c r="A127" s="62" t="s">
        <v>36</v>
      </c>
      <c r="B127" s="63" t="str">
        <f t="shared" si="10"/>
        <v>2018 Vintage</v>
      </c>
      <c r="C127" s="69" t="s">
        <v>66</v>
      </c>
      <c r="D127" s="64">
        <v>43800</v>
      </c>
      <c r="E127" s="63">
        <f t="shared" si="8"/>
        <v>2019</v>
      </c>
      <c r="F127" s="80"/>
      <c r="G127" s="81"/>
      <c r="H127" s="64" t="s">
        <v>30</v>
      </c>
      <c r="I127" s="65">
        <v>1789</v>
      </c>
      <c r="J127" s="175"/>
      <c r="K127" s="62"/>
      <c r="L127" s="62"/>
    </row>
    <row r="128" spans="1:12" ht="12.75" customHeight="1" x14ac:dyDescent="0.2">
      <c r="A128" s="62" t="s">
        <v>36</v>
      </c>
      <c r="B128" s="63" t="str">
        <f t="shared" si="10"/>
        <v>2019 Vintage</v>
      </c>
      <c r="C128" s="69" t="s">
        <v>71</v>
      </c>
      <c r="D128" s="64">
        <v>43831</v>
      </c>
      <c r="E128" s="63">
        <f t="shared" si="8"/>
        <v>2020</v>
      </c>
      <c r="F128" s="80"/>
      <c r="G128" s="81"/>
      <c r="H128" s="64" t="s">
        <v>30</v>
      </c>
      <c r="I128" s="65">
        <v>38920</v>
      </c>
      <c r="J128" s="175"/>
      <c r="K128" s="62"/>
      <c r="L128" s="62"/>
    </row>
    <row r="129" spans="1:12" ht="12.75" customHeight="1" x14ac:dyDescent="0.2">
      <c r="A129" s="62" t="s">
        <v>36</v>
      </c>
      <c r="B129" s="63" t="str">
        <f t="shared" si="10"/>
        <v>2019 Vintage</v>
      </c>
      <c r="C129" s="69" t="s">
        <v>72</v>
      </c>
      <c r="D129" s="64">
        <v>43831</v>
      </c>
      <c r="E129" s="63">
        <f t="shared" si="8"/>
        <v>2020</v>
      </c>
      <c r="F129" s="80"/>
      <c r="G129" s="81"/>
      <c r="H129" s="64" t="s">
        <v>30</v>
      </c>
      <c r="I129" s="65">
        <v>35316</v>
      </c>
      <c r="J129" s="175"/>
      <c r="K129" s="62"/>
      <c r="L129" s="62"/>
    </row>
    <row r="130" spans="1:12" ht="12.75" customHeight="1" x14ac:dyDescent="0.2">
      <c r="A130" s="62" t="s">
        <v>36</v>
      </c>
      <c r="B130" s="63" t="str">
        <f t="shared" si="10"/>
        <v>2019 Vintage</v>
      </c>
      <c r="C130" s="69" t="s">
        <v>73</v>
      </c>
      <c r="D130" s="64">
        <v>43831</v>
      </c>
      <c r="E130" s="63">
        <f t="shared" si="8"/>
        <v>2020</v>
      </c>
      <c r="F130" s="80"/>
      <c r="G130" s="81"/>
      <c r="H130" s="64" t="s">
        <v>30</v>
      </c>
      <c r="I130" s="65">
        <v>34133</v>
      </c>
      <c r="J130" s="175"/>
      <c r="K130" s="62"/>
      <c r="L130" s="62"/>
    </row>
    <row r="131" spans="1:12" ht="12.75" customHeight="1" x14ac:dyDescent="0.2">
      <c r="A131" s="62" t="s">
        <v>36</v>
      </c>
      <c r="B131" s="63" t="str">
        <f t="shared" si="10"/>
        <v>2019 Vintage</v>
      </c>
      <c r="C131" s="69" t="s">
        <v>74</v>
      </c>
      <c r="D131" s="64">
        <v>43831</v>
      </c>
      <c r="E131" s="63">
        <f t="shared" si="8"/>
        <v>2020</v>
      </c>
      <c r="F131" s="80"/>
      <c r="G131" s="81"/>
      <c r="H131" s="64" t="s">
        <v>30</v>
      </c>
      <c r="I131" s="65">
        <v>64385</v>
      </c>
      <c r="J131" s="175"/>
      <c r="K131" s="62"/>
      <c r="L131" s="62"/>
    </row>
    <row r="132" spans="1:12" ht="12.75" customHeight="1" x14ac:dyDescent="0.2">
      <c r="A132" s="62" t="s">
        <v>36</v>
      </c>
      <c r="B132" s="63" t="str">
        <f t="shared" si="10"/>
        <v>2019 Vintage</v>
      </c>
      <c r="C132" s="69" t="s">
        <v>75</v>
      </c>
      <c r="D132" s="64">
        <v>43831</v>
      </c>
      <c r="E132" s="63">
        <f t="shared" si="8"/>
        <v>2020</v>
      </c>
      <c r="F132" s="80"/>
      <c r="G132" s="81"/>
      <c r="H132" s="64" t="s">
        <v>30</v>
      </c>
      <c r="I132" s="65">
        <v>96</v>
      </c>
      <c r="J132" s="175"/>
      <c r="K132" s="62"/>
      <c r="L132" s="62"/>
    </row>
    <row r="133" spans="1:12" ht="12.75" customHeight="1" x14ac:dyDescent="0.2">
      <c r="A133" s="62" t="s">
        <v>36</v>
      </c>
      <c r="B133" s="63" t="str">
        <f t="shared" si="10"/>
        <v>2019 Vintage</v>
      </c>
      <c r="C133" s="69" t="s">
        <v>87</v>
      </c>
      <c r="D133" s="64">
        <v>43922</v>
      </c>
      <c r="E133" s="63">
        <f t="shared" si="8"/>
        <v>2020</v>
      </c>
      <c r="F133" s="80"/>
      <c r="G133" s="81"/>
      <c r="H133" s="64" t="s">
        <v>30</v>
      </c>
      <c r="I133" s="65">
        <v>11150</v>
      </c>
      <c r="J133" s="175"/>
      <c r="K133" s="62"/>
      <c r="L133" s="62"/>
    </row>
    <row r="134" spans="1:12" ht="12.75" customHeight="1" x14ac:dyDescent="0.2">
      <c r="A134" s="62" t="s">
        <v>36</v>
      </c>
      <c r="B134" s="63" t="str">
        <f t="shared" si="10"/>
        <v>2019 Vintage</v>
      </c>
      <c r="C134" s="69" t="s">
        <v>87</v>
      </c>
      <c r="D134" s="64">
        <v>43922</v>
      </c>
      <c r="E134" s="63">
        <f t="shared" si="8"/>
        <v>2020</v>
      </c>
      <c r="F134" s="80"/>
      <c r="G134" s="81"/>
      <c r="H134" s="64" t="s">
        <v>30</v>
      </c>
      <c r="I134" s="65">
        <v>12501</v>
      </c>
      <c r="J134" s="175"/>
      <c r="K134" s="62"/>
      <c r="L134" s="62"/>
    </row>
    <row r="135" spans="1:12" ht="12.75" customHeight="1" x14ac:dyDescent="0.2">
      <c r="A135" s="62" t="s">
        <v>36</v>
      </c>
      <c r="B135" s="63" t="str">
        <f t="shared" si="10"/>
        <v>2019 Vintage</v>
      </c>
      <c r="C135" s="69" t="s">
        <v>87</v>
      </c>
      <c r="D135" s="64">
        <v>43983</v>
      </c>
      <c r="E135" s="63">
        <f t="shared" si="8"/>
        <v>2020</v>
      </c>
      <c r="F135" s="80">
        <v>44012</v>
      </c>
      <c r="G135" s="81" t="s">
        <v>126</v>
      </c>
      <c r="H135" s="64" t="s">
        <v>30</v>
      </c>
      <c r="I135" s="65">
        <v>5184</v>
      </c>
      <c r="J135" s="175"/>
      <c r="K135" s="62"/>
      <c r="L135" s="62"/>
    </row>
    <row r="136" spans="1:12" ht="12.75" customHeight="1" x14ac:dyDescent="0.2">
      <c r="A136" s="62" t="s">
        <v>36</v>
      </c>
      <c r="B136" s="63" t="str">
        <f t="shared" si="10"/>
        <v>2019 Vintage</v>
      </c>
      <c r="C136" s="69" t="s">
        <v>87</v>
      </c>
      <c r="D136" s="64">
        <v>43983</v>
      </c>
      <c r="E136" s="63">
        <f t="shared" si="8"/>
        <v>2020</v>
      </c>
      <c r="F136" s="80">
        <v>44012</v>
      </c>
      <c r="G136" s="81" t="s">
        <v>126</v>
      </c>
      <c r="H136" s="64" t="s">
        <v>30</v>
      </c>
      <c r="I136" s="65">
        <v>12499</v>
      </c>
      <c r="J136" s="175"/>
      <c r="K136" s="62"/>
      <c r="L136" s="62"/>
    </row>
    <row r="137" spans="1:12" ht="12.75" customHeight="1" x14ac:dyDescent="0.2">
      <c r="A137" s="62" t="s">
        <v>36</v>
      </c>
      <c r="B137" s="63" t="str">
        <f t="shared" si="10"/>
        <v>2019 Vintage</v>
      </c>
      <c r="C137" s="69" t="s">
        <v>111</v>
      </c>
      <c r="D137" s="64">
        <v>43983</v>
      </c>
      <c r="E137" s="63">
        <f t="shared" si="8"/>
        <v>2020</v>
      </c>
      <c r="F137" s="80">
        <v>44012</v>
      </c>
      <c r="G137" s="81" t="s">
        <v>126</v>
      </c>
      <c r="H137" s="64" t="s">
        <v>30</v>
      </c>
      <c r="I137" s="65">
        <v>38269</v>
      </c>
      <c r="J137" s="175"/>
      <c r="K137" s="62"/>
      <c r="L137" s="62"/>
    </row>
    <row r="138" spans="1:12" ht="12.75" customHeight="1" x14ac:dyDescent="0.2">
      <c r="A138" s="62" t="s">
        <v>36</v>
      </c>
      <c r="B138" s="63" t="str">
        <f t="shared" si="10"/>
        <v>2019 Vintage</v>
      </c>
      <c r="C138" s="69" t="s">
        <v>94</v>
      </c>
      <c r="D138" s="64">
        <v>43983</v>
      </c>
      <c r="E138" s="63">
        <f t="shared" si="8"/>
        <v>2020</v>
      </c>
      <c r="F138" s="80">
        <v>44012</v>
      </c>
      <c r="G138" s="81" t="s">
        <v>126</v>
      </c>
      <c r="H138" s="64" t="s">
        <v>30</v>
      </c>
      <c r="I138" s="65">
        <v>2589</v>
      </c>
      <c r="J138" s="175"/>
      <c r="K138" s="62"/>
      <c r="L138" s="62"/>
    </row>
    <row r="139" spans="1:12" ht="12.75" customHeight="1" x14ac:dyDescent="0.2">
      <c r="A139" s="62" t="s">
        <v>36</v>
      </c>
      <c r="B139" s="63" t="str">
        <f t="shared" si="10"/>
        <v>2019 Vintage</v>
      </c>
      <c r="C139" s="69" t="s">
        <v>95</v>
      </c>
      <c r="D139" s="64">
        <v>43983</v>
      </c>
      <c r="E139" s="63">
        <f t="shared" si="8"/>
        <v>2020</v>
      </c>
      <c r="F139" s="80">
        <v>44012</v>
      </c>
      <c r="G139" s="81" t="s">
        <v>126</v>
      </c>
      <c r="H139" s="64" t="s">
        <v>30</v>
      </c>
      <c r="I139" s="65">
        <v>8569</v>
      </c>
      <c r="J139" s="175"/>
      <c r="K139" s="62"/>
      <c r="L139" s="62"/>
    </row>
    <row r="140" spans="1:12" ht="12.75" customHeight="1" x14ac:dyDescent="0.2">
      <c r="A140" s="62" t="s">
        <v>36</v>
      </c>
      <c r="B140" s="63" t="str">
        <f t="shared" si="10"/>
        <v>2019 Vintage</v>
      </c>
      <c r="C140" s="69" t="s">
        <v>112</v>
      </c>
      <c r="D140" s="64">
        <v>43983</v>
      </c>
      <c r="E140" s="63">
        <f t="shared" si="8"/>
        <v>2020</v>
      </c>
      <c r="F140" s="80">
        <v>44012</v>
      </c>
      <c r="G140" s="81" t="s">
        <v>126</v>
      </c>
      <c r="H140" s="64" t="s">
        <v>30</v>
      </c>
      <c r="I140" s="65">
        <v>25448</v>
      </c>
      <c r="J140" s="175"/>
      <c r="K140" s="62"/>
      <c r="L140" s="62"/>
    </row>
    <row r="141" spans="1:12" ht="12.75" customHeight="1" x14ac:dyDescent="0.2">
      <c r="A141" s="62" t="s">
        <v>36</v>
      </c>
      <c r="B141" s="63" t="str">
        <f t="shared" si="10"/>
        <v>2019 Vintage</v>
      </c>
      <c r="C141" s="69" t="s">
        <v>96</v>
      </c>
      <c r="D141" s="64">
        <v>44044</v>
      </c>
      <c r="E141" s="63">
        <f t="shared" si="8"/>
        <v>2020</v>
      </c>
      <c r="F141" s="80">
        <v>44074</v>
      </c>
      <c r="G141" s="81" t="s">
        <v>130</v>
      </c>
      <c r="H141" s="64" t="s">
        <v>30</v>
      </c>
      <c r="I141" s="65">
        <v>45518</v>
      </c>
      <c r="J141" s="175"/>
      <c r="K141" s="62"/>
      <c r="L141" s="62"/>
    </row>
    <row r="142" spans="1:12" ht="12.75" customHeight="1" x14ac:dyDescent="0.2">
      <c r="A142" s="62" t="s">
        <v>36</v>
      </c>
      <c r="B142" s="63" t="str">
        <f t="shared" si="10"/>
        <v>2019 Vintage</v>
      </c>
      <c r="C142" s="69" t="s">
        <v>95</v>
      </c>
      <c r="D142" s="64">
        <v>44044</v>
      </c>
      <c r="E142" s="63">
        <f t="shared" si="8"/>
        <v>2020</v>
      </c>
      <c r="F142" s="80">
        <v>44074</v>
      </c>
      <c r="G142" s="81" t="s">
        <v>130</v>
      </c>
      <c r="H142" s="64" t="s">
        <v>30</v>
      </c>
      <c r="I142" s="65">
        <v>25114</v>
      </c>
      <c r="J142" s="175"/>
      <c r="K142" s="62"/>
      <c r="L142" s="62"/>
    </row>
    <row r="143" spans="1:12" ht="12.75" customHeight="1" x14ac:dyDescent="0.2">
      <c r="A143" s="62" t="s">
        <v>36</v>
      </c>
      <c r="B143" s="63" t="str">
        <f t="shared" si="10"/>
        <v>2019 Vintage</v>
      </c>
      <c r="C143" s="69" t="s">
        <v>95</v>
      </c>
      <c r="D143" s="64">
        <v>44105</v>
      </c>
      <c r="E143" s="63">
        <f t="shared" si="8"/>
        <v>2020</v>
      </c>
      <c r="F143" s="80">
        <v>44135</v>
      </c>
      <c r="G143" s="81" t="s">
        <v>125</v>
      </c>
      <c r="H143" s="64" t="s">
        <v>30</v>
      </c>
      <c r="I143" s="65">
        <v>9653</v>
      </c>
      <c r="J143" s="175"/>
      <c r="K143" s="62"/>
      <c r="L143" s="62"/>
    </row>
    <row r="144" spans="1:12" ht="12.75" customHeight="1" x14ac:dyDescent="0.2">
      <c r="A144" s="62" t="s">
        <v>36</v>
      </c>
      <c r="B144" s="63" t="str">
        <f t="shared" si="10"/>
        <v>2020 Vintage</v>
      </c>
      <c r="C144" s="69" t="s">
        <v>99</v>
      </c>
      <c r="D144" s="64">
        <v>44105</v>
      </c>
      <c r="E144" s="63">
        <f t="shared" si="8"/>
        <v>2020</v>
      </c>
      <c r="F144" s="80">
        <v>44135</v>
      </c>
      <c r="G144" s="81" t="s">
        <v>125</v>
      </c>
      <c r="H144" s="64" t="s">
        <v>30</v>
      </c>
      <c r="I144" s="65">
        <v>56280</v>
      </c>
      <c r="J144" s="175"/>
      <c r="K144" s="62"/>
      <c r="L144" s="62"/>
    </row>
    <row r="145" spans="1:12" ht="12.75" customHeight="1" x14ac:dyDescent="0.2">
      <c r="A145" s="62" t="s">
        <v>36</v>
      </c>
      <c r="B145" s="63" t="str">
        <f t="shared" si="10"/>
        <v>2020 Vintage</v>
      </c>
      <c r="C145" s="69" t="s">
        <v>97</v>
      </c>
      <c r="D145" s="64">
        <v>44105</v>
      </c>
      <c r="E145" s="63">
        <f t="shared" si="8"/>
        <v>2020</v>
      </c>
      <c r="F145" s="80">
        <v>44135</v>
      </c>
      <c r="G145" s="81" t="s">
        <v>125</v>
      </c>
      <c r="H145" s="64" t="s">
        <v>30</v>
      </c>
      <c r="I145" s="65">
        <v>21008</v>
      </c>
      <c r="J145" s="175"/>
      <c r="K145" s="62"/>
      <c r="L145" s="62"/>
    </row>
    <row r="146" spans="1:12" ht="12.75" customHeight="1" x14ac:dyDescent="0.2">
      <c r="A146" s="62" t="s">
        <v>36</v>
      </c>
      <c r="B146" s="63" t="str">
        <f t="shared" si="10"/>
        <v>2020 Vintage</v>
      </c>
      <c r="C146" s="69" t="s">
        <v>97</v>
      </c>
      <c r="D146" s="64">
        <v>44136</v>
      </c>
      <c r="E146" s="63">
        <f t="shared" si="8"/>
        <v>2020</v>
      </c>
      <c r="F146" s="80"/>
      <c r="G146" s="81"/>
      <c r="H146" s="64" t="s">
        <v>30</v>
      </c>
      <c r="I146" s="65">
        <v>27346</v>
      </c>
      <c r="J146" s="175"/>
      <c r="K146" s="62"/>
      <c r="L146" s="62"/>
    </row>
    <row r="147" spans="1:12" ht="12.75" customHeight="1" x14ac:dyDescent="0.2">
      <c r="A147" s="62" t="s">
        <v>36</v>
      </c>
      <c r="B147" s="63" t="str">
        <f t="shared" si="10"/>
        <v>2020 Vintage</v>
      </c>
      <c r="C147" s="69" t="s">
        <v>97</v>
      </c>
      <c r="D147" s="64">
        <v>44166</v>
      </c>
      <c r="E147" s="63">
        <f t="shared" si="8"/>
        <v>2020</v>
      </c>
      <c r="F147" s="80"/>
      <c r="G147" s="81"/>
      <c r="H147" s="64" t="s">
        <v>30</v>
      </c>
      <c r="I147" s="65">
        <v>16599</v>
      </c>
      <c r="J147" s="175"/>
      <c r="K147" s="62"/>
      <c r="L147" s="62"/>
    </row>
    <row r="148" spans="1:12" ht="12.75" customHeight="1" x14ac:dyDescent="0.2">
      <c r="A148" s="62" t="s">
        <v>36</v>
      </c>
      <c r="B148" s="63" t="str">
        <f t="shared" si="10"/>
        <v>2020 Vintage</v>
      </c>
      <c r="C148" s="69" t="s">
        <v>98</v>
      </c>
      <c r="D148" s="64">
        <v>44166</v>
      </c>
      <c r="E148" s="63">
        <f t="shared" si="8"/>
        <v>2020</v>
      </c>
      <c r="F148" s="80"/>
      <c r="G148" s="81"/>
      <c r="H148" s="64" t="s">
        <v>30</v>
      </c>
      <c r="I148" s="65">
        <v>7970</v>
      </c>
      <c r="J148" s="175"/>
      <c r="K148" s="62"/>
      <c r="L148" s="62"/>
    </row>
    <row r="149" spans="1:12" ht="12.75" customHeight="1" thickBot="1" x14ac:dyDescent="0.25">
      <c r="A149" s="62" t="s">
        <v>36</v>
      </c>
      <c r="B149" s="63" t="str">
        <f t="shared" si="10"/>
        <v>2019 Vintage</v>
      </c>
      <c r="C149" s="69" t="s">
        <v>94</v>
      </c>
      <c r="D149" s="64">
        <v>44197</v>
      </c>
      <c r="E149" s="63">
        <f t="shared" si="8"/>
        <v>2021</v>
      </c>
      <c r="F149" s="80"/>
      <c r="G149" s="81"/>
      <c r="H149" s="64" t="s">
        <v>30</v>
      </c>
      <c r="I149" s="65">
        <v>44385</v>
      </c>
      <c r="J149" s="179"/>
      <c r="K149" s="62"/>
      <c r="L149" s="62"/>
    </row>
    <row r="150" spans="1:12" ht="13.5" thickBot="1" x14ac:dyDescent="0.25">
      <c r="A150" s="62"/>
      <c r="B150" s="62"/>
      <c r="C150" s="3" t="s">
        <v>44</v>
      </c>
      <c r="D150" s="64"/>
      <c r="E150" s="64"/>
      <c r="F150" s="64"/>
      <c r="G150" s="64"/>
      <c r="H150" s="64"/>
      <c r="I150" s="70">
        <f>SUM(I10:I149)</f>
        <v>1959137</v>
      </c>
      <c r="J150" s="77">
        <v>5671873.1600000011</v>
      </c>
      <c r="K150" s="62"/>
      <c r="L150" s="61"/>
    </row>
    <row r="151" spans="1:12" ht="14.25" thickTop="1" thickBot="1" x14ac:dyDescent="0.25">
      <c r="A151" s="62"/>
      <c r="B151" s="62"/>
      <c r="C151" s="63"/>
      <c r="D151" s="62"/>
      <c r="E151" s="62"/>
      <c r="F151" s="62"/>
      <c r="G151" s="62"/>
      <c r="H151" s="62"/>
      <c r="I151" s="62"/>
      <c r="J151" s="75"/>
      <c r="K151" s="62"/>
    </row>
    <row r="152" spans="1:12" x14ac:dyDescent="0.2">
      <c r="G152" t="s">
        <v>161</v>
      </c>
      <c r="I152" s="89">
        <f>I150-I153</f>
        <v>756296</v>
      </c>
      <c r="J152" s="172"/>
    </row>
    <row r="153" spans="1:12" ht="13.5" thickBot="1" x14ac:dyDescent="0.25">
      <c r="G153" t="s">
        <v>162</v>
      </c>
      <c r="I153" s="123">
        <f>SUMIF($B:$B,"2008 Vintage",$I:$I)+SUMIF($B:$B,"2012 Vintage",$I:$I)+SUMIF($B:$B,"2013 Vintage",$I:$I)+SUMIF($B:$B,"2018 Vintage",$I:$I)</f>
        <v>1202841</v>
      </c>
      <c r="J153" s="173"/>
    </row>
    <row r="154" spans="1:12" ht="13.5" thickBot="1" x14ac:dyDescent="0.25">
      <c r="I154" s="70">
        <f>SUM(I152:I153)</f>
        <v>1959137</v>
      </c>
      <c r="J154" s="77">
        <v>5671873.1600000011</v>
      </c>
    </row>
    <row r="155" spans="1:12" ht="13.5" thickTop="1" x14ac:dyDescent="0.2"/>
  </sheetData>
  <autoFilter ref="A9:R150" xr:uid="{00000000-0009-0000-0000-000005000000}"/>
  <sortState xmlns:xlrd2="http://schemas.microsoft.com/office/spreadsheetml/2017/richdata2" ref="A8:G371">
    <sortCondition ref="A8:A371"/>
    <sortCondition ref="D8:D371"/>
    <sortCondition ref="B8:B371"/>
  </sortState>
  <mergeCells count="2">
    <mergeCell ref="D2:F2"/>
    <mergeCell ref="G2:I2"/>
  </mergeCells>
  <pageMargins left="0.5" right="0.5" top="0.75" bottom="0.75" header="0.3" footer="0.3"/>
  <pageSetup scale="81" firstPageNumber="3" fitToHeight="0" orientation="landscape" useFirstPageNumber="1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A0767C83BA1084DA412E8E6B4321F6F" ma:contentTypeVersion="24" ma:contentTypeDescription="" ma:contentTypeScope="" ma:versionID="461d486f9c25b2a340fcac321973a0c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2023-06-01T07:00:00+00:00</OpenedDate>
    <SignificantOrder xmlns="dc463f71-b30c-4ab2-9473-d307f9d35888">false</SignificantOrder>
    <Date1 xmlns="dc463f71-b30c-4ab2-9473-d307f9d35888">2023-06-01T07:00:00+00:00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230413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12E0658-9C64-4625-AA57-AFAE54D8D671}"/>
</file>

<file path=customXml/itemProps2.xml><?xml version="1.0" encoding="utf-8"?>
<ds:datastoreItem xmlns:ds="http://schemas.openxmlformats.org/officeDocument/2006/customXml" ds:itemID="{278D1887-DDB3-45F0-899B-BB7D33CFEB7D}"/>
</file>

<file path=customXml/itemProps3.xml><?xml version="1.0" encoding="utf-8"?>
<ds:datastoreItem xmlns:ds="http://schemas.openxmlformats.org/officeDocument/2006/customXml" ds:itemID="{16B182C3-DBCD-431B-92DF-0A49BA4E9E81}"/>
</file>

<file path=customXml/itemProps4.xml><?xml version="1.0" encoding="utf-8"?>
<ds:datastoreItem xmlns:ds="http://schemas.openxmlformats.org/officeDocument/2006/customXml" ds:itemID="{B669B648-3162-4313-A2FE-F13E2FA59F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Feb-2016</vt:lpstr>
      <vt:lpstr>REDACTED</vt:lpstr>
      <vt:lpstr>Tables w Facility (R)</vt:lpstr>
      <vt:lpstr>By Period By Vintage (R)</vt:lpstr>
      <vt:lpstr>Sec. 8 Table</vt:lpstr>
      <vt:lpstr>Revenue Detail (R)</vt:lpstr>
      <vt:lpstr>'By Period By Vintage (R)'!Print_Area</vt:lpstr>
      <vt:lpstr>'Tables w Facility (R)'!Print_Area</vt:lpstr>
      <vt:lpstr>'Feb-2016'!Print_Titles</vt:lpstr>
      <vt:lpstr>'Revenue Detail (R)'!Print_Titles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Wayne Van Someren</dc:creator>
  <cp:lastModifiedBy>Booth, Avery (UTC)</cp:lastModifiedBy>
  <cp:lastPrinted>2022-05-24T18:53:47Z</cp:lastPrinted>
  <dcterms:created xsi:type="dcterms:W3CDTF">2010-10-28T15:20:36Z</dcterms:created>
  <dcterms:modified xsi:type="dcterms:W3CDTF">2023-06-01T20:10:58Z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0x0101006E56B4D1795A2E4DB2F0B01679ED314A007A0767C83BA1084DA412E8E6B4321F6F</vt:lpwstr>
  </property>
  <property fmtid="{D5CDD505-2E9C-101B-9397-08002B2CF9AE}" pid="3" name="_docset_NoMedatataSyncRequired">
    <vt:lpwstr>False</vt:lpwstr>
  </property>
</Properties>
</file>