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14508" yWindow="-12" windowWidth="4692" windowHeight="6012" tabRatio="827" firstSheet="1" activeTab="1"/>
  </bookViews>
  <sheets>
    <sheet name="_com.sap.ip.bi.xl.hiddensheet" sheetId="73" state="veryHidden" r:id="rId1"/>
    <sheet name="3.02G" sheetId="61" r:id="rId2"/>
    <sheet name="SOG 12ME Dec 22" sheetId="78" r:id="rId3"/>
    <sheet name="Earnings Sharing" sheetId="63" r:id="rId4"/>
  </sheets>
  <externalReferences>
    <externalReference r:id="rId5"/>
    <externalReference r:id="rId6"/>
    <externalReference r:id="rId7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2">'SOG 12ME Dec 22'!$A$1:$W$74</definedName>
    <definedName name="SAPBEXhrIndnt">"Wide"</definedName>
    <definedName name="SAPsysID">"708C5W7SBKP804JT78WJ0JNKI"</definedName>
    <definedName name="SAPwbID">"ARS"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oncurrentManualCount="8"/>
</workbook>
</file>

<file path=xl/calcChain.xml><?xml version="1.0" encoding="utf-8"?>
<calcChain xmlns="http://schemas.openxmlformats.org/spreadsheetml/2006/main">
  <c r="E24" i="61" l="1"/>
  <c r="E22" i="61"/>
  <c r="E37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D14" i="61" l="1"/>
  <c r="E15" i="61" s="1"/>
  <c r="O68" i="78"/>
  <c r="W26" i="78"/>
  <c r="K68" i="78"/>
  <c r="I68" i="78"/>
  <c r="O67" i="78"/>
  <c r="M70" i="78"/>
  <c r="O70" i="78"/>
  <c r="I67" i="78"/>
  <c r="U18" i="78"/>
  <c r="O60" i="78"/>
  <c r="Q60" i="78"/>
  <c r="O54" i="78"/>
  <c r="Q54" i="78"/>
  <c r="E56" i="78"/>
  <c r="O53" i="78"/>
  <c r="Q53" i="78"/>
  <c r="W11" i="78"/>
  <c r="I53" i="78"/>
  <c r="K53" i="78"/>
  <c r="M56" i="78"/>
  <c r="K52" i="78"/>
  <c r="G56" i="78"/>
  <c r="I52" i="78"/>
  <c r="O33" i="78"/>
  <c r="O32" i="78"/>
  <c r="I32" i="78"/>
  <c r="K32" i="78"/>
  <c r="U26" i="78"/>
  <c r="O26" i="78"/>
  <c r="Q26" i="78"/>
  <c r="I26" i="78"/>
  <c r="K26" i="78"/>
  <c r="O25" i="78"/>
  <c r="Q25" i="78"/>
  <c r="W25" i="78"/>
  <c r="G28" i="78"/>
  <c r="S25" i="78"/>
  <c r="E28" i="78"/>
  <c r="W18" i="78"/>
  <c r="O18" i="78"/>
  <c r="Q18" i="78"/>
  <c r="I18" i="78"/>
  <c r="K18" i="78"/>
  <c r="W17" i="78"/>
  <c r="M20" i="78"/>
  <c r="I17" i="78"/>
  <c r="G20" i="78"/>
  <c r="S17" i="78"/>
  <c r="W12" i="78"/>
  <c r="Q12" i="78"/>
  <c r="O12" i="78"/>
  <c r="U12" i="78"/>
  <c r="U11" i="78"/>
  <c r="O11" i="78"/>
  <c r="I11" i="78"/>
  <c r="K11" i="78"/>
  <c r="W10" i="78"/>
  <c r="S10" i="78"/>
  <c r="O10" i="78"/>
  <c r="M14" i="78"/>
  <c r="G14" i="78"/>
  <c r="I10" i="78"/>
  <c r="K59" i="78"/>
  <c r="I12" i="78"/>
  <c r="K12" i="78"/>
  <c r="U10" i="78"/>
  <c r="Q11" i="78"/>
  <c r="U17" i="78"/>
  <c r="I59" i="78"/>
  <c r="M62" i="78"/>
  <c r="W20" i="78"/>
  <c r="Q67" i="78"/>
  <c r="E70" i="78"/>
  <c r="S11" i="78"/>
  <c r="S18" i="78"/>
  <c r="S26" i="78"/>
  <c r="I33" i="78"/>
  <c r="K33" i="78"/>
  <c r="O59" i="78"/>
  <c r="Q59" i="78"/>
  <c r="S28" i="78"/>
  <c r="D20" i="61"/>
  <c r="W14" i="78"/>
  <c r="M64" i="78"/>
  <c r="K67" i="78"/>
  <c r="G22" i="78"/>
  <c r="K56" i="78"/>
  <c r="M22" i="78"/>
  <c r="I28" i="78"/>
  <c r="K28" i="78"/>
  <c r="I56" i="78"/>
  <c r="O56" i="78"/>
  <c r="Q56" i="78"/>
  <c r="Q32" i="78"/>
  <c r="Q52" i="78"/>
  <c r="K10" i="78"/>
  <c r="S12" i="78"/>
  <c r="E14" i="78"/>
  <c r="S14" i="78"/>
  <c r="K25" i="78"/>
  <c r="I54" i="78"/>
  <c r="K54" i="78"/>
  <c r="G70" i="78"/>
  <c r="Q33" i="78"/>
  <c r="Q70" i="78"/>
  <c r="M28" i="78"/>
  <c r="Q68" i="78"/>
  <c r="E20" i="78"/>
  <c r="O17" i="78"/>
  <c r="Q17" i="78"/>
  <c r="I25" i="78"/>
  <c r="O52" i="78"/>
  <c r="G62" i="78"/>
  <c r="U14" i="78"/>
  <c r="I60" i="78"/>
  <c r="K60" i="78"/>
  <c r="U25" i="78"/>
  <c r="E62" i="78"/>
  <c r="E64" i="78"/>
  <c r="Q10" i="78"/>
  <c r="K17" i="78"/>
  <c r="O64" i="78"/>
  <c r="E72" i="78"/>
  <c r="S22" i="78"/>
  <c r="O20" i="78"/>
  <c r="Q20" i="78"/>
  <c r="I20" i="78"/>
  <c r="K20" i="78"/>
  <c r="G30" i="78"/>
  <c r="Q64" i="78"/>
  <c r="M72" i="78"/>
  <c r="W22" i="78"/>
  <c r="I62" i="78"/>
  <c r="S20" i="78"/>
  <c r="O62" i="78"/>
  <c r="Q62" i="78"/>
  <c r="Q28" i="78"/>
  <c r="W28" i="78"/>
  <c r="I14" i="78"/>
  <c r="K14" i="78"/>
  <c r="E22" i="78"/>
  <c r="O14" i="78"/>
  <c r="Q14" i="78"/>
  <c r="U20" i="78"/>
  <c r="G64" i="78"/>
  <c r="I64" i="78"/>
  <c r="K62" i="78"/>
  <c r="K70" i="78"/>
  <c r="U28" i="78"/>
  <c r="I70" i="78"/>
  <c r="O28" i="78"/>
  <c r="M30" i="78"/>
  <c r="M35" i="78"/>
  <c r="O72" i="78"/>
  <c r="I72" i="78"/>
  <c r="G35" i="78"/>
  <c r="U22" i="78"/>
  <c r="G72" i="78"/>
  <c r="K64" i="78"/>
  <c r="O22" i="78"/>
  <c r="Q22" i="78"/>
  <c r="I22" i="78"/>
  <c r="K22" i="78"/>
  <c r="E30" i="78"/>
  <c r="Q72" i="78"/>
  <c r="W30" i="78"/>
  <c r="I30" i="78"/>
  <c r="K30" i="78"/>
  <c r="O30" i="78"/>
  <c r="Q30" i="78"/>
  <c r="E35" i="78"/>
  <c r="S30" i="78"/>
  <c r="U30" i="78"/>
  <c r="K72" i="78"/>
  <c r="I35" i="78"/>
  <c r="K35" i="78"/>
  <c r="O35" i="78"/>
  <c r="Q35" i="78"/>
  <c r="C26" i="61" l="1"/>
  <c r="D26" i="61" s="1"/>
  <c r="C30" i="61"/>
  <c r="D30" i="61" s="1"/>
  <c r="E32" i="61" s="1"/>
  <c r="C27" i="61"/>
  <c r="D27" i="61" s="1"/>
  <c r="E28" i="61" l="1"/>
  <c r="E39" i="61" s="1"/>
  <c r="E41" i="61" s="1"/>
  <c r="E43" i="61" s="1"/>
</calcChain>
</file>

<file path=xl/sharedStrings.xml><?xml version="1.0" encoding="utf-8"?>
<sst xmlns="http://schemas.openxmlformats.org/spreadsheetml/2006/main" count="112" uniqueCount="82">
  <si>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</si>
  <si>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</si>
  <si>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</si>
  <si>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</si>
  <si>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</si>
  <si>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</si>
  <si>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</si>
  <si>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</si>
  <si>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</si>
  <si>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</si>
  <si>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</si>
  <si>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</si>
  <si>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</si>
  <si>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</si>
  <si>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</si>
  <si>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</si>
  <si>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</si>
  <si>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</si>
  <si>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</si>
  <si>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>REMOVE RENTALS ASSOC WITH SCH 132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</si>
  <si>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</si>
  <si>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</si>
  <si>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</si>
  <si>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</si>
  <si>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</si>
  <si>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</si>
  <si>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</si>
  <si>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</si>
  <si>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</si>
  <si>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</si>
  <si>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</si>
  <si>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</si>
  <si>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</si>
  <si>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</si>
  <si>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</si>
  <si>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</si>
  <si>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</si>
  <si>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</si>
  <si>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</si>
  <si>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</si>
  <si>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</si>
  <si>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</si>
  <si>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</si>
  <si>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</si>
  <si>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</si>
  <si>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</si>
  <si>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</si>
  <si>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</si>
  <si>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</si>
  <si>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</si>
  <si>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</si>
  <si>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BUDGET</t>
  </si>
  <si>
    <t>%</t>
  </si>
  <si>
    <t>AMOUNT</t>
  </si>
  <si>
    <t>REVENUE PER THERM</t>
  </si>
  <si>
    <t>VARIANCE FROM BUDGET</t>
  </si>
  <si>
    <t>Order Group: EB_GAS.OVER</t>
  </si>
  <si>
    <t>REMOVE EARNINGS SHARING ACCRUALS (no over earnings)</t>
  </si>
  <si>
    <t>OTHER OPERATING EXPENSES:</t>
  </si>
  <si>
    <t>INCREASE (DECREASE) OPERATING EXPENSES</t>
  </si>
  <si>
    <t>REMOVE SCHEDULE 141Z PROTECTED EDIT (OFFSET IN FIT %)</t>
  </si>
  <si>
    <t>ZRW_ZO12</t>
  </si>
  <si>
    <t>total</t>
  </si>
  <si>
    <t>TOTAL INCREASE (DECREASE) OTHER OPERATING REVENUES</t>
  </si>
  <si>
    <t xml:space="preserve">increase revenues to reverse 141Z amount </t>
  </si>
  <si>
    <t>increase FIT for 141Z amort, reduced NOI</t>
  </si>
  <si>
    <t>FOR THE TWELVE MONTHS ENDED DECEMBER 31, 2022</t>
  </si>
  <si>
    <t>12ME Dec 2022</t>
  </si>
  <si>
    <t>TWELVE MONTHS ENDED DECEMBER  31, 2022</t>
  </si>
  <si>
    <t>VARIANCE FROM 2021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</si>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</sst>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_(* #,##0.00_);_(* \(#,##0.00\);_(* &quot;-&quot;_);_(@_)"/>
    <numFmt numFmtId="181" formatCode="_(#,##0.00_);\(#,##0.00\);_(#,##0.00_);_(@_)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i/>
      <sz val="8"/>
      <color rgb="FF0000FF"/>
      <name val="Arial"/>
      <family val="2"/>
    </font>
    <font>
      <b/>
      <u/>
      <sz val="10"/>
      <name val="Times New Roman"/>
      <family val="1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4">
    <xf numFmtId="0" fontId="0" fillId="0" borderId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9" applyNumberFormat="0" applyAlignment="0" applyProtection="0"/>
    <xf numFmtId="0" fontId="26" fillId="6" borderId="10" applyNumberFormat="0" applyAlignment="0" applyProtection="0"/>
    <xf numFmtId="0" fontId="27" fillId="6" borderId="9" applyNumberFormat="0" applyAlignment="0" applyProtection="0"/>
    <xf numFmtId="0" fontId="28" fillId="0" borderId="11" applyNumberFormat="0" applyFill="0" applyAlignment="0" applyProtection="0"/>
    <xf numFmtId="0" fontId="29" fillId="7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3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13" applyNumberFormat="0" applyFont="0" applyAlignment="0" applyProtection="0"/>
    <xf numFmtId="0" fontId="34" fillId="0" borderId="0"/>
    <xf numFmtId="0" fontId="7" fillId="0" borderId="0"/>
    <xf numFmtId="39" fontId="35" fillId="0" borderId="0"/>
    <xf numFmtId="17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7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7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7" fillId="41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42" borderId="0" applyNumberFormat="0" applyBorder="0" applyAlignment="0" applyProtection="0"/>
    <xf numFmtId="0" fontId="36" fillId="37" borderId="0" applyNumberFormat="0" applyBorder="0" applyAlignment="0" applyProtection="0"/>
    <xf numFmtId="0" fontId="37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177" fontId="7" fillId="0" borderId="0"/>
    <xf numFmtId="38" fontId="12" fillId="47" borderId="0" applyNumberFormat="0" applyBorder="0" applyAlignment="0" applyProtection="0"/>
    <xf numFmtId="10" fontId="12" fillId="48" borderId="1" applyNumberFormat="0" applyBorder="0" applyAlignment="0" applyProtection="0"/>
    <xf numFmtId="178" fontId="39" fillId="0" borderId="0"/>
    <xf numFmtId="10" fontId="7" fillId="0" borderId="0" applyFont="0" applyFill="0" applyBorder="0" applyAlignment="0" applyProtection="0"/>
    <xf numFmtId="4" fontId="40" fillId="49" borderId="15" applyNumberFormat="0" applyProtection="0">
      <alignment vertical="center"/>
    </xf>
    <xf numFmtId="4" fontId="41" fillId="49" borderId="15" applyNumberFormat="0" applyProtection="0">
      <alignment vertical="center"/>
    </xf>
    <xf numFmtId="4" fontId="40" fillId="49" borderId="15" applyNumberFormat="0" applyProtection="0">
      <alignment horizontal="left" vertical="center" indent="1"/>
    </xf>
    <xf numFmtId="0" fontId="40" fillId="49" borderId="15" applyNumberFormat="0" applyProtection="0">
      <alignment horizontal="left" vertical="top" indent="1"/>
    </xf>
    <xf numFmtId="4" fontId="40" fillId="50" borderId="0" applyNumberFormat="0" applyProtection="0">
      <alignment horizontal="left" vertical="center" indent="1"/>
    </xf>
    <xf numFmtId="4" fontId="42" fillId="51" borderId="15" applyNumberFormat="0" applyProtection="0">
      <alignment horizontal="right" vertical="center"/>
    </xf>
    <xf numFmtId="4" fontId="42" fillId="52" borderId="15" applyNumberFormat="0" applyProtection="0">
      <alignment horizontal="right" vertical="center"/>
    </xf>
    <xf numFmtId="4" fontId="42" fillId="53" borderId="15" applyNumberFormat="0" applyProtection="0">
      <alignment horizontal="right" vertical="center"/>
    </xf>
    <xf numFmtId="4" fontId="42" fillId="54" borderId="15" applyNumberFormat="0" applyProtection="0">
      <alignment horizontal="right" vertical="center"/>
    </xf>
    <xf numFmtId="4" fontId="42" fillId="55" borderId="15" applyNumberFormat="0" applyProtection="0">
      <alignment horizontal="right" vertical="center"/>
    </xf>
    <xf numFmtId="4" fontId="42" fillId="56" borderId="15" applyNumberFormat="0" applyProtection="0">
      <alignment horizontal="right" vertical="center"/>
    </xf>
    <xf numFmtId="4" fontId="42" fillId="57" borderId="15" applyNumberFormat="0" applyProtection="0">
      <alignment horizontal="right" vertical="center"/>
    </xf>
    <xf numFmtId="4" fontId="42" fillId="58" borderId="15" applyNumberFormat="0" applyProtection="0">
      <alignment horizontal="right" vertical="center"/>
    </xf>
    <xf numFmtId="4" fontId="42" fillId="59" borderId="15" applyNumberFormat="0" applyProtection="0">
      <alignment horizontal="right" vertical="center"/>
    </xf>
    <xf numFmtId="4" fontId="40" fillId="60" borderId="16" applyNumberFormat="0" applyProtection="0">
      <alignment horizontal="left" vertical="center" indent="1"/>
    </xf>
    <xf numFmtId="4" fontId="42" fillId="61" borderId="0" applyNumberFormat="0" applyProtection="0">
      <alignment horizontal="left" vertical="center" indent="1"/>
    </xf>
    <xf numFmtId="4" fontId="43" fillId="62" borderId="0" applyNumberFormat="0" applyProtection="0">
      <alignment horizontal="left" vertical="center" indent="1"/>
    </xf>
    <xf numFmtId="4" fontId="42" fillId="50" borderId="15" applyNumberFormat="0" applyProtection="0">
      <alignment horizontal="right" vertical="center"/>
    </xf>
    <xf numFmtId="4" fontId="42" fillId="61" borderId="0" applyNumberFormat="0" applyProtection="0">
      <alignment horizontal="left" vertical="center" indent="1"/>
    </xf>
    <xf numFmtId="4" fontId="42" fillId="50" borderId="0" applyNumberFormat="0" applyProtection="0">
      <alignment horizontal="left" vertical="center" indent="1"/>
    </xf>
    <xf numFmtId="0" fontId="7" fillId="62" borderId="15" applyNumberFormat="0" applyProtection="0">
      <alignment horizontal="left" vertical="center" indent="1"/>
    </xf>
    <xf numFmtId="0" fontId="7" fillId="62" borderId="15" applyNumberFormat="0" applyProtection="0">
      <alignment horizontal="left" vertical="top" indent="1"/>
    </xf>
    <xf numFmtId="0" fontId="7" fillId="50" borderId="15" applyNumberFormat="0" applyProtection="0">
      <alignment horizontal="left" vertical="center" indent="1"/>
    </xf>
    <xf numFmtId="0" fontId="7" fillId="50" borderId="15" applyNumberFormat="0" applyProtection="0">
      <alignment horizontal="left" vertical="top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top" indent="1"/>
    </xf>
    <xf numFmtId="0" fontId="7" fillId="61" borderId="15" applyNumberFormat="0" applyProtection="0">
      <alignment horizontal="left" vertical="center" indent="1"/>
    </xf>
    <xf numFmtId="0" fontId="7" fillId="61" borderId="15" applyNumberFormat="0" applyProtection="0">
      <alignment horizontal="left" vertical="top" indent="1"/>
    </xf>
    <xf numFmtId="0" fontId="7" fillId="64" borderId="1" applyNumberFormat="0">
      <protection locked="0"/>
    </xf>
    <xf numFmtId="0" fontId="44" fillId="62" borderId="17" applyBorder="0"/>
    <xf numFmtId="4" fontId="42" fillId="65" borderId="15" applyNumberFormat="0" applyProtection="0">
      <alignment vertical="center"/>
    </xf>
    <xf numFmtId="4" fontId="45" fillId="65" borderId="15" applyNumberFormat="0" applyProtection="0">
      <alignment vertical="center"/>
    </xf>
    <xf numFmtId="4" fontId="42" fillId="65" borderId="15" applyNumberFormat="0" applyProtection="0">
      <alignment horizontal="left" vertical="center" indent="1"/>
    </xf>
    <xf numFmtId="0" fontId="42" fillId="65" borderId="15" applyNumberFormat="0" applyProtection="0">
      <alignment horizontal="left" vertical="top" indent="1"/>
    </xf>
    <xf numFmtId="4" fontId="42" fillId="61" borderId="15" applyNumberFormat="0" applyProtection="0">
      <alignment horizontal="right" vertical="center"/>
    </xf>
    <xf numFmtId="4" fontId="45" fillId="61" borderId="15" applyNumberFormat="0" applyProtection="0">
      <alignment horizontal="right" vertical="center"/>
    </xf>
    <xf numFmtId="4" fontId="42" fillId="50" borderId="15" applyNumberFormat="0" applyProtection="0">
      <alignment horizontal="left" vertical="center" indent="1"/>
    </xf>
    <xf numFmtId="0" fontId="42" fillId="50" borderId="15" applyNumberFormat="0" applyProtection="0">
      <alignment horizontal="left" vertical="top" indent="1"/>
    </xf>
    <xf numFmtId="4" fontId="46" fillId="66" borderId="0" applyNumberFormat="0" applyProtection="0">
      <alignment horizontal="left" vertical="center" indent="1"/>
    </xf>
    <xf numFmtId="0" fontId="12" fillId="67" borderId="1"/>
    <xf numFmtId="4" fontId="47" fillId="61" borderId="15" applyNumberFormat="0" applyProtection="0">
      <alignment horizontal="right" vertical="center"/>
    </xf>
    <xf numFmtId="0" fontId="48" fillId="0" borderId="18" applyNumberFormat="0" applyFont="0" applyFill="0" applyAlignment="0" applyProtection="0"/>
    <xf numFmtId="179" fontId="49" fillId="0" borderId="19" applyNumberFormat="0" applyProtection="0">
      <alignment horizontal="right" vertical="center"/>
    </xf>
    <xf numFmtId="179" fontId="50" fillId="0" borderId="20" applyNumberFormat="0" applyProtection="0">
      <alignment horizontal="right" vertical="center"/>
    </xf>
    <xf numFmtId="0" fontId="50" fillId="68" borderId="18" applyNumberFormat="0" applyAlignment="0" applyProtection="0">
      <alignment horizontal="left" vertical="center" indent="1"/>
    </xf>
    <xf numFmtId="0" fontId="51" fillId="69" borderId="20" applyNumberFormat="0" applyAlignment="0" applyProtection="0">
      <alignment horizontal="left" vertical="center" indent="1"/>
    </xf>
    <xf numFmtId="0" fontId="51" fillId="69" borderId="20" applyNumberFormat="0" applyAlignment="0" applyProtection="0">
      <alignment horizontal="left" vertical="center" indent="1"/>
    </xf>
    <xf numFmtId="0" fontId="52" fillId="0" borderId="21" applyNumberFormat="0" applyFill="0" applyBorder="0" applyAlignment="0" applyProtection="0"/>
    <xf numFmtId="0" fontId="53" fillId="0" borderId="21" applyBorder="0" applyAlignment="0" applyProtection="0"/>
    <xf numFmtId="179" fontId="54" fillId="70" borderId="22" applyNumberFormat="0" applyBorder="0" applyAlignment="0" applyProtection="0">
      <alignment horizontal="right" vertical="center" indent="1"/>
    </xf>
    <xf numFmtId="179" fontId="55" fillId="71" borderId="22" applyNumberFormat="0" applyBorder="0" applyAlignment="0" applyProtection="0">
      <alignment horizontal="right" vertical="center" indent="1"/>
    </xf>
    <xf numFmtId="179" fontId="55" fillId="72" borderId="22" applyNumberFormat="0" applyBorder="0" applyAlignment="0" applyProtection="0">
      <alignment horizontal="right" vertical="center" indent="1"/>
    </xf>
    <xf numFmtId="179" fontId="56" fillId="73" borderId="22" applyNumberFormat="0" applyBorder="0" applyAlignment="0" applyProtection="0">
      <alignment horizontal="right" vertical="center" indent="1"/>
    </xf>
    <xf numFmtId="179" fontId="56" fillId="74" borderId="22" applyNumberFormat="0" applyBorder="0" applyAlignment="0" applyProtection="0">
      <alignment horizontal="right" vertical="center" indent="1"/>
    </xf>
    <xf numFmtId="179" fontId="56" fillId="75" borderId="22" applyNumberFormat="0" applyBorder="0" applyAlignment="0" applyProtection="0">
      <alignment horizontal="right" vertical="center" indent="1"/>
    </xf>
    <xf numFmtId="179" fontId="57" fillId="76" borderId="22" applyNumberFormat="0" applyBorder="0" applyAlignment="0" applyProtection="0">
      <alignment horizontal="right" vertical="center" indent="1"/>
    </xf>
    <xf numFmtId="179" fontId="57" fillId="77" borderId="22" applyNumberFormat="0" applyBorder="0" applyAlignment="0" applyProtection="0">
      <alignment horizontal="right" vertical="center" indent="1"/>
    </xf>
    <xf numFmtId="179" fontId="57" fillId="78" borderId="22" applyNumberFormat="0" applyBorder="0" applyAlignment="0" applyProtection="0">
      <alignment horizontal="right" vertical="center" indent="1"/>
    </xf>
    <xf numFmtId="0" fontId="51" fillId="79" borderId="18" applyNumberFormat="0" applyAlignment="0" applyProtection="0">
      <alignment horizontal="left" vertical="center" indent="1"/>
    </xf>
    <xf numFmtId="0" fontId="51" fillId="80" borderId="18" applyNumberFormat="0" applyAlignment="0" applyProtection="0">
      <alignment horizontal="left" vertical="center" indent="1"/>
    </xf>
    <xf numFmtId="0" fontId="51" fillId="81" borderId="18" applyNumberFormat="0" applyAlignment="0" applyProtection="0">
      <alignment horizontal="left" vertical="center" indent="1"/>
    </xf>
    <xf numFmtId="0" fontId="51" fillId="82" borderId="18" applyNumberFormat="0" applyAlignment="0" applyProtection="0">
      <alignment horizontal="left" vertical="center" indent="1"/>
    </xf>
    <xf numFmtId="0" fontId="51" fillId="83" borderId="20" applyNumberFormat="0" applyAlignment="0" applyProtection="0">
      <alignment horizontal="left" vertical="center" indent="1"/>
    </xf>
    <xf numFmtId="179" fontId="49" fillId="82" borderId="19" applyNumberFormat="0" applyBorder="0" applyProtection="0">
      <alignment horizontal="right" vertical="center"/>
    </xf>
    <xf numFmtId="179" fontId="50" fillId="82" borderId="20" applyNumberFormat="0" applyBorder="0" applyProtection="0">
      <alignment horizontal="right" vertical="center"/>
    </xf>
    <xf numFmtId="179" fontId="49" fillId="84" borderId="18" applyNumberFormat="0" applyAlignment="0" applyProtection="0">
      <alignment horizontal="left" vertical="center" indent="1"/>
    </xf>
    <xf numFmtId="0" fontId="50" fillId="68" borderId="20" applyNumberFormat="0" applyAlignment="0" applyProtection="0">
      <alignment horizontal="left" vertical="center" indent="1"/>
    </xf>
    <xf numFmtId="0" fontId="51" fillId="83" borderId="20" applyNumberFormat="0" applyAlignment="0" applyProtection="0">
      <alignment horizontal="left" vertical="center" indent="1"/>
    </xf>
    <xf numFmtId="179" fontId="50" fillId="83" borderId="20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" fillId="0" borderId="0"/>
    <xf numFmtId="0" fontId="4" fillId="0" borderId="0"/>
    <xf numFmtId="0" fontId="34" fillId="0" borderId="0"/>
    <xf numFmtId="0" fontId="12" fillId="85" borderId="0"/>
    <xf numFmtId="0" fontId="37" fillId="86" borderId="0" applyNumberFormat="0" applyBorder="0" applyAlignment="0" applyProtection="0"/>
    <xf numFmtId="0" fontId="36" fillId="87" borderId="0" applyNumberFormat="0" applyBorder="0" applyAlignment="0" applyProtection="0"/>
    <xf numFmtId="0" fontId="36" fillId="41" borderId="0" applyNumberFormat="0" applyBorder="0" applyAlignment="0" applyProtection="0"/>
    <xf numFmtId="0" fontId="37" fillId="88" borderId="0" applyNumberFormat="0" applyBorder="0" applyAlignment="0" applyProtection="0"/>
    <xf numFmtId="0" fontId="37" fillId="89" borderId="0" applyNumberFormat="0" applyBorder="0" applyAlignment="0" applyProtection="0"/>
    <xf numFmtId="0" fontId="36" fillId="90" borderId="0" applyNumberFormat="0" applyBorder="0" applyAlignment="0" applyProtection="0"/>
    <xf numFmtId="0" fontId="36" fillId="40" borderId="0" applyNumberFormat="0" applyBorder="0" applyAlignment="0" applyProtection="0"/>
    <xf numFmtId="0" fontId="37" fillId="37" borderId="0" applyNumberFormat="0" applyBorder="0" applyAlignment="0" applyProtection="0"/>
    <xf numFmtId="0" fontId="37" fillId="91" borderId="0" applyNumberFormat="0" applyBorder="0" applyAlignment="0" applyProtection="0"/>
    <xf numFmtId="0" fontId="36" fillId="92" borderId="0" applyNumberFormat="0" applyBorder="0" applyAlignment="0" applyProtection="0"/>
    <xf numFmtId="0" fontId="36" fillId="93" borderId="0" applyNumberFormat="0" applyBorder="0" applyAlignment="0" applyProtection="0"/>
    <xf numFmtId="0" fontId="37" fillId="94" borderId="0" applyNumberFormat="0" applyBorder="0" applyAlignment="0" applyProtection="0"/>
    <xf numFmtId="0" fontId="37" fillId="95" borderId="0" applyNumberFormat="0" applyBorder="0" applyAlignment="0" applyProtection="0"/>
    <xf numFmtId="0" fontId="36" fillId="90" borderId="0" applyNumberFormat="0" applyBorder="0" applyAlignment="0" applyProtection="0"/>
    <xf numFmtId="0" fontId="36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88" borderId="0" applyNumberFormat="0" applyBorder="0" applyAlignment="0" applyProtection="0"/>
    <xf numFmtId="0" fontId="36" fillId="39" borderId="0" applyNumberFormat="0" applyBorder="0" applyAlignment="0" applyProtection="0"/>
    <xf numFmtId="0" fontId="37" fillId="88" borderId="0" applyNumberFormat="0" applyBorder="0" applyAlignment="0" applyProtection="0"/>
    <xf numFmtId="0" fontId="37" fillId="96" borderId="0" applyNumberFormat="0" applyBorder="0" applyAlignment="0" applyProtection="0"/>
    <xf numFmtId="0" fontId="36" fillId="43" borderId="0" applyNumberFormat="0" applyBorder="0" applyAlignment="0" applyProtection="0"/>
    <xf numFmtId="0" fontId="37" fillId="97" borderId="0" applyNumberFormat="0" applyBorder="0" applyAlignment="0" applyProtection="0"/>
    <xf numFmtId="0" fontId="63" fillId="42" borderId="0" applyNumberFormat="0" applyBorder="0" applyAlignment="0" applyProtection="0"/>
    <xf numFmtId="0" fontId="64" fillId="98" borderId="23" applyNumberFormat="0" applyAlignment="0" applyProtection="0"/>
    <xf numFmtId="0" fontId="65" fillId="95" borderId="24" applyNumberFormat="0" applyAlignment="0" applyProtection="0"/>
    <xf numFmtId="0" fontId="38" fillId="99" borderId="0" applyNumberFormat="0" applyBorder="0" applyAlignment="0" applyProtection="0"/>
    <xf numFmtId="0" fontId="38" fillId="100" borderId="0" applyNumberFormat="0" applyBorder="0" applyAlignment="0" applyProtection="0"/>
    <xf numFmtId="0" fontId="36" fillId="93" borderId="0" applyNumberFormat="0" applyBorder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8" fillId="0" borderId="27" applyNumberFormat="0" applyFill="0" applyAlignment="0" applyProtection="0"/>
    <xf numFmtId="0" fontId="68" fillId="0" borderId="0" applyNumberFormat="0" applyFill="0" applyBorder="0" applyAlignment="0" applyProtection="0"/>
    <xf numFmtId="0" fontId="69" fillId="43" borderId="23" applyNumberFormat="0" applyAlignment="0" applyProtection="0"/>
    <xf numFmtId="0" fontId="70" fillId="0" borderId="28" applyNumberFormat="0" applyFill="0" applyAlignment="0" applyProtection="0"/>
    <xf numFmtId="0" fontId="70" fillId="43" borderId="0" applyNumberFormat="0" applyBorder="0" applyAlignment="0" applyProtection="0"/>
    <xf numFmtId="0" fontId="12" fillId="42" borderId="23" applyNumberFormat="0" applyFont="0" applyAlignment="0" applyProtection="0"/>
    <xf numFmtId="0" fontId="71" fillId="98" borderId="29" applyNumberFormat="0" applyAlignment="0" applyProtection="0"/>
    <xf numFmtId="4" fontId="12" fillId="49" borderId="23" applyNumberFormat="0" applyProtection="0">
      <alignment vertical="center"/>
    </xf>
    <xf numFmtId="4" fontId="73" fillId="101" borderId="23" applyNumberFormat="0" applyProtection="0">
      <alignment vertical="center"/>
    </xf>
    <xf numFmtId="4" fontId="12" fillId="101" borderId="23" applyNumberFormat="0" applyProtection="0">
      <alignment horizontal="left" vertical="center" indent="1"/>
    </xf>
    <xf numFmtId="0" fontId="60" fillId="49" borderId="15" applyNumberFormat="0" applyProtection="0">
      <alignment horizontal="left" vertical="top" indent="1"/>
    </xf>
    <xf numFmtId="4" fontId="12" fillId="102" borderId="23" applyNumberFormat="0" applyProtection="0">
      <alignment horizontal="left" vertical="center" indent="1"/>
    </xf>
    <xf numFmtId="4" fontId="12" fillId="51" borderId="23" applyNumberFormat="0" applyProtection="0">
      <alignment horizontal="right" vertical="center"/>
    </xf>
    <xf numFmtId="4" fontId="12" fillId="103" borderId="23" applyNumberFormat="0" applyProtection="0">
      <alignment horizontal="right" vertical="center"/>
    </xf>
    <xf numFmtId="4" fontId="12" fillId="53" borderId="30" applyNumberFormat="0" applyProtection="0">
      <alignment horizontal="right" vertical="center"/>
    </xf>
    <xf numFmtId="4" fontId="12" fillId="54" borderId="23" applyNumberFormat="0" applyProtection="0">
      <alignment horizontal="right" vertical="center"/>
    </xf>
    <xf numFmtId="4" fontId="12" fillId="55" borderId="23" applyNumberFormat="0" applyProtection="0">
      <alignment horizontal="right" vertical="center"/>
    </xf>
    <xf numFmtId="4" fontId="12" fillId="56" borderId="23" applyNumberFormat="0" applyProtection="0">
      <alignment horizontal="right" vertical="center"/>
    </xf>
    <xf numFmtId="4" fontId="12" fillId="57" borderId="23" applyNumberFormat="0" applyProtection="0">
      <alignment horizontal="right" vertical="center"/>
    </xf>
    <xf numFmtId="4" fontId="12" fillId="58" borderId="23" applyNumberFormat="0" applyProtection="0">
      <alignment horizontal="right" vertical="center"/>
    </xf>
    <xf numFmtId="4" fontId="12" fillId="59" borderId="23" applyNumberFormat="0" applyProtection="0">
      <alignment horizontal="right" vertical="center"/>
    </xf>
    <xf numFmtId="4" fontId="12" fillId="60" borderId="30" applyNumberFormat="0" applyProtection="0">
      <alignment horizontal="left" vertical="center" indent="1"/>
    </xf>
    <xf numFmtId="4" fontId="7" fillId="62" borderId="30" applyNumberFormat="0" applyProtection="0">
      <alignment horizontal="left" vertical="center" indent="1"/>
    </xf>
    <xf numFmtId="4" fontId="7" fillId="62" borderId="30" applyNumberFormat="0" applyProtection="0">
      <alignment horizontal="left" vertical="center" indent="1"/>
    </xf>
    <xf numFmtId="4" fontId="12" fillId="50" borderId="23" applyNumberFormat="0" applyProtection="0">
      <alignment horizontal="right" vertical="center"/>
    </xf>
    <xf numFmtId="4" fontId="12" fillId="61" borderId="30" applyNumberFormat="0" applyProtection="0">
      <alignment horizontal="left" vertical="center" indent="1"/>
    </xf>
    <xf numFmtId="4" fontId="12" fillId="50" borderId="30" applyNumberFormat="0" applyProtection="0">
      <alignment horizontal="left" vertical="center" indent="1"/>
    </xf>
    <xf numFmtId="0" fontId="12" fillId="104" borderId="23" applyNumberFormat="0" applyProtection="0">
      <alignment horizontal="left" vertical="center" indent="1"/>
    </xf>
    <xf numFmtId="0" fontId="12" fillId="62" borderId="15" applyNumberFormat="0" applyProtection="0">
      <alignment horizontal="left" vertical="top" indent="1"/>
    </xf>
    <xf numFmtId="0" fontId="12" fillId="105" borderId="23" applyNumberFormat="0" applyProtection="0">
      <alignment horizontal="left" vertical="center" indent="1"/>
    </xf>
    <xf numFmtId="0" fontId="12" fillId="50" borderId="15" applyNumberFormat="0" applyProtection="0">
      <alignment horizontal="left" vertical="top" indent="1"/>
    </xf>
    <xf numFmtId="0" fontId="12" fillId="63" borderId="23" applyNumberFormat="0" applyProtection="0">
      <alignment horizontal="left" vertical="center" indent="1"/>
    </xf>
    <xf numFmtId="0" fontId="12" fillId="63" borderId="15" applyNumberFormat="0" applyProtection="0">
      <alignment horizontal="left" vertical="top" indent="1"/>
    </xf>
    <xf numFmtId="0" fontId="12" fillId="61" borderId="23" applyNumberFormat="0" applyProtection="0">
      <alignment horizontal="left" vertical="center" indent="1"/>
    </xf>
    <xf numFmtId="0" fontId="12" fillId="61" borderId="15" applyNumberFormat="0" applyProtection="0">
      <alignment horizontal="left" vertical="top" indent="1"/>
    </xf>
    <xf numFmtId="0" fontId="12" fillId="64" borderId="31" applyNumberFormat="0">
      <protection locked="0"/>
    </xf>
    <xf numFmtId="4" fontId="59" fillId="65" borderId="15" applyNumberFormat="0" applyProtection="0">
      <alignment vertical="center"/>
    </xf>
    <xf numFmtId="4" fontId="73" fillId="106" borderId="1" applyNumberFormat="0" applyProtection="0">
      <alignment vertical="center"/>
    </xf>
    <xf numFmtId="4" fontId="59" fillId="104" borderId="15" applyNumberFormat="0" applyProtection="0">
      <alignment horizontal="left" vertical="center" indent="1"/>
    </xf>
    <xf numFmtId="0" fontId="59" fillId="65" borderId="15" applyNumberFormat="0" applyProtection="0">
      <alignment horizontal="left" vertical="top" indent="1"/>
    </xf>
    <xf numFmtId="4" fontId="12" fillId="0" borderId="23" applyNumberFormat="0" applyProtection="0">
      <alignment horizontal="right" vertical="center"/>
    </xf>
    <xf numFmtId="4" fontId="73" fillId="48" borderId="23" applyNumberFormat="0" applyProtection="0">
      <alignment horizontal="right" vertical="center"/>
    </xf>
    <xf numFmtId="4" fontId="12" fillId="102" borderId="23" applyNumberFormat="0" applyProtection="0">
      <alignment horizontal="left" vertical="center" indent="1"/>
    </xf>
    <xf numFmtId="0" fontId="59" fillId="50" borderId="15" applyNumberFormat="0" applyProtection="0">
      <alignment horizontal="left" vertical="top" indent="1"/>
    </xf>
    <xf numFmtId="4" fontId="61" fillId="66" borderId="30" applyNumberFormat="0" applyProtection="0">
      <alignment horizontal="left" vertical="center" indent="1"/>
    </xf>
    <xf numFmtId="4" fontId="62" fillId="64" borderId="23" applyNumberFormat="0" applyProtection="0">
      <alignment horizontal="right" vertical="center"/>
    </xf>
    <xf numFmtId="0" fontId="38" fillId="0" borderId="32" applyNumberFormat="0" applyFill="0" applyAlignment="0" applyProtection="0"/>
    <xf numFmtId="0" fontId="72" fillId="0" borderId="0" applyNumberFormat="0" applyFill="0" applyBorder="0" applyAlignment="0" applyProtection="0"/>
    <xf numFmtId="0" fontId="74" fillId="85" borderId="0"/>
    <xf numFmtId="0" fontId="37" fillId="86" borderId="0" applyNumberFormat="0" applyBorder="0" applyAlignment="0" applyProtection="0"/>
    <xf numFmtId="0" fontId="37" fillId="89" borderId="0" applyNumberFormat="0" applyBorder="0" applyAlignment="0" applyProtection="0"/>
    <xf numFmtId="0" fontId="37" fillId="91" borderId="0" applyNumberFormat="0" applyBorder="0" applyAlignment="0" applyProtection="0"/>
    <xf numFmtId="0" fontId="37" fillId="95" borderId="0" applyNumberFormat="0" applyBorder="0" applyAlignment="0" applyProtection="0"/>
    <xf numFmtId="0" fontId="37" fillId="88" borderId="0" applyNumberFormat="0" applyBorder="0" applyAlignment="0" applyProtection="0"/>
    <xf numFmtId="0" fontId="37" fillId="96" borderId="0" applyNumberFormat="0" applyBorder="0" applyAlignment="0" applyProtection="0"/>
    <xf numFmtId="0" fontId="69" fillId="43" borderId="23" applyNumberFormat="0" applyAlignment="0" applyProtection="0"/>
    <xf numFmtId="0" fontId="69" fillId="43" borderId="23" applyNumberFormat="0" applyAlignment="0" applyProtection="0"/>
    <xf numFmtId="0" fontId="37" fillId="96" borderId="0" applyNumberFormat="0" applyBorder="0" applyAlignment="0" applyProtection="0"/>
    <xf numFmtId="0" fontId="37" fillId="88" borderId="0" applyNumberFormat="0" applyBorder="0" applyAlignment="0" applyProtection="0"/>
    <xf numFmtId="0" fontId="37" fillId="95" borderId="0" applyNumberFormat="0" applyBorder="0" applyAlignment="0" applyProtection="0"/>
    <xf numFmtId="0" fontId="37" fillId="91" borderId="0" applyNumberFormat="0" applyBorder="0" applyAlignment="0" applyProtection="0"/>
    <xf numFmtId="0" fontId="37" fillId="89" borderId="0" applyNumberFormat="0" applyBorder="0" applyAlignment="0" applyProtection="0"/>
    <xf numFmtId="0" fontId="37" fillId="86" borderId="0" applyNumberFormat="0" applyBorder="0" applyAlignment="0" applyProtection="0"/>
    <xf numFmtId="0" fontId="74" fillId="85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179" fontId="49" fillId="84" borderId="18" applyNumberFormat="0" applyAlignment="0" applyProtection="0">
      <alignment horizontal="left" vertical="center" indent="1"/>
    </xf>
    <xf numFmtId="179" fontId="75" fillId="84" borderId="0" applyNumberFormat="0" applyAlignment="0" applyProtection="0">
      <alignment horizontal="left" vertical="center" indent="1"/>
    </xf>
    <xf numFmtId="0" fontId="48" fillId="0" borderId="33" applyNumberFormat="0" applyFont="0" applyFill="0" applyAlignment="0" applyProtection="0"/>
    <xf numFmtId="179" fontId="49" fillId="0" borderId="19" applyNumberFormat="0" applyFill="0" applyBorder="0" applyAlignment="0" applyProtection="0">
      <alignment horizontal="right" vertical="center"/>
    </xf>
    <xf numFmtId="0" fontId="7" fillId="0" borderId="0"/>
    <xf numFmtId="175" fontId="7" fillId="0" borderId="0" applyFont="0" applyFill="0" applyBorder="0" applyAlignment="0" applyProtection="0"/>
  </cellStyleXfs>
  <cellXfs count="122">
    <xf numFmtId="0" fontId="0" fillId="0" borderId="0" xfId="0"/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/>
    <xf numFmtId="0" fontId="11" fillId="0" borderId="3" xfId="0" applyFont="1" applyFill="1" applyBorder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41" fontId="9" fillId="0" borderId="0" xfId="0" applyNumberFormat="1" applyFont="1" applyFill="1" applyAlignment="1"/>
    <xf numFmtId="37" fontId="9" fillId="0" borderId="0" xfId="0" applyNumberFormat="1" applyFont="1" applyFill="1" applyAlignment="1"/>
    <xf numFmtId="37" fontId="9" fillId="0" borderId="0" xfId="0" applyNumberFormat="1" applyFont="1" applyFill="1" applyBorder="1" applyAlignment="1"/>
    <xf numFmtId="9" fontId="9" fillId="0" borderId="0" xfId="0" applyNumberFormat="1" applyFont="1" applyFill="1" applyAlignment="1">
      <alignment horizontal="right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0" fontId="8" fillId="0" borderId="0" xfId="0" applyFont="1" applyFill="1"/>
    <xf numFmtId="14" fontId="8" fillId="0" borderId="0" xfId="0" applyNumberFormat="1" applyFont="1" applyFill="1"/>
    <xf numFmtId="15" fontId="10" fillId="0" borderId="0" xfId="0" applyNumberFormat="1" applyFont="1" applyFill="1"/>
    <xf numFmtId="0" fontId="10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Continuous" vertical="center"/>
      <protection locked="0"/>
    </xf>
    <xf numFmtId="0" fontId="10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9" fillId="0" borderId="0" xfId="0" applyNumberFormat="1" applyFont="1" applyFill="1" applyAlignment="1"/>
    <xf numFmtId="165" fontId="9" fillId="0" borderId="0" xfId="0" applyNumberFormat="1" applyFont="1" applyFill="1" applyAlignment="1">
      <alignment horizontal="left" wrapText="1" indent="1"/>
    </xf>
    <xf numFmtId="42" fontId="9" fillId="0" borderId="0" xfId="0" applyNumberFormat="1" applyFont="1" applyFill="1" applyAlignment="1"/>
    <xf numFmtId="0" fontId="0" fillId="0" borderId="0" xfId="0" applyFill="1" applyAlignment="1">
      <alignment horizontal="centerContinuous" vertical="center"/>
    </xf>
    <xf numFmtId="41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left" indent="1"/>
    </xf>
    <xf numFmtId="0" fontId="9" fillId="0" borderId="0" xfId="0" applyNumberFormat="1" applyFont="1" applyFill="1" applyAlignment="1"/>
    <xf numFmtId="0" fontId="15" fillId="0" borderId="0" xfId="0" applyFont="1" applyFill="1" applyAlignment="1"/>
    <xf numFmtId="0" fontId="9" fillId="0" borderId="0" xfId="0" applyFont="1" applyFill="1" applyBorder="1" applyAlignment="1"/>
    <xf numFmtId="42" fontId="9" fillId="0" borderId="0" xfId="0" applyNumberFormat="1" applyFont="1" applyFill="1" applyBorder="1" applyAlignment="1"/>
    <xf numFmtId="167" fontId="9" fillId="0" borderId="0" xfId="0" applyNumberFormat="1" applyFont="1" applyFill="1" applyAlignment="1"/>
    <xf numFmtId="37" fontId="9" fillId="0" borderId="2" xfId="0" applyNumberFormat="1" applyFont="1" applyFill="1" applyBorder="1" applyAlignment="1"/>
    <xf numFmtId="41" fontId="9" fillId="0" borderId="2" xfId="0" applyNumberFormat="1" applyFont="1" applyFill="1" applyBorder="1" applyAlignment="1"/>
    <xf numFmtId="41" fontId="9" fillId="0" borderId="0" xfId="0" applyNumberFormat="1" applyFont="1" applyFill="1" applyBorder="1" applyAlignment="1"/>
    <xf numFmtId="42" fontId="9" fillId="0" borderId="4" xfId="0" applyNumberFormat="1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3" fontId="9" fillId="0" borderId="0" xfId="0" applyNumberFormat="1" applyFont="1" applyFill="1" applyBorder="1" applyAlignment="1">
      <alignment horizontal="left" wrapText="1"/>
    </xf>
    <xf numFmtId="3" fontId="7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9" fillId="0" borderId="3" xfId="0" applyNumberFormat="1" applyFont="1" applyFill="1" applyBorder="1" applyAlignment="1"/>
    <xf numFmtId="0" fontId="4" fillId="0" borderId="0" xfId="147"/>
    <xf numFmtId="0" fontId="7" fillId="0" borderId="0" xfId="0" applyFont="1" applyFill="1" applyAlignment="1">
      <alignment wrapText="1"/>
    </xf>
    <xf numFmtId="180" fontId="9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left" indent="2"/>
    </xf>
    <xf numFmtId="0" fontId="9" fillId="0" borderId="2" xfId="0" applyNumberFormat="1" applyFont="1" applyFill="1" applyBorder="1" applyAlignment="1"/>
    <xf numFmtId="164" fontId="9" fillId="0" borderId="2" xfId="0" applyNumberFormat="1" applyFont="1" applyFill="1" applyBorder="1" applyAlignment="1"/>
    <xf numFmtId="0" fontId="9" fillId="0" borderId="0" xfId="0" quotePrefix="1" applyNumberFormat="1" applyFont="1" applyFill="1" applyAlignment="1">
      <alignment horizontal="left"/>
    </xf>
    <xf numFmtId="41" fontId="9" fillId="0" borderId="3" xfId="0" applyNumberFormat="1" applyFont="1" applyFill="1" applyBorder="1" applyAlignment="1"/>
    <xf numFmtId="0" fontId="1" fillId="0" borderId="0" xfId="147" applyFont="1"/>
    <xf numFmtId="0" fontId="32" fillId="0" borderId="0" xfId="147" applyFont="1"/>
    <xf numFmtId="0" fontId="4" fillId="0" borderId="34" xfId="147" applyBorder="1"/>
    <xf numFmtId="0" fontId="14" fillId="107" borderId="0" xfId="252" applyFont="1" applyFill="1" applyProtection="1"/>
    <xf numFmtId="0" fontId="13" fillId="107" borderId="0" xfId="252" applyFont="1" applyFill="1" applyProtection="1"/>
    <xf numFmtId="0" fontId="16" fillId="107" borderId="0" xfId="252" applyFont="1" applyFill="1" applyProtection="1"/>
    <xf numFmtId="0" fontId="7" fillId="107" borderId="0" xfId="252" applyFont="1" applyFill="1" applyProtection="1"/>
    <xf numFmtId="0" fontId="7" fillId="107" borderId="0" xfId="252" applyFont="1" applyFill="1" applyAlignment="1" applyProtection="1">
      <alignment horizontal="center"/>
    </xf>
    <xf numFmtId="0" fontId="7" fillId="107" borderId="3" xfId="252" applyFont="1" applyFill="1" applyBorder="1" applyAlignment="1" applyProtection="1">
      <alignment horizontal="center"/>
    </xf>
    <xf numFmtId="0" fontId="17" fillId="107" borderId="0" xfId="252" applyFont="1" applyFill="1" applyProtection="1"/>
    <xf numFmtId="44" fontId="16" fillId="107" borderId="0" xfId="253" applyNumberFormat="1" applyFont="1" applyFill="1" applyAlignment="1" applyProtection="1">
      <alignment horizontal="right"/>
    </xf>
    <xf numFmtId="44" fontId="16" fillId="107" borderId="0" xfId="252" applyNumberFormat="1" applyFont="1" applyFill="1" applyProtection="1"/>
    <xf numFmtId="168" fontId="16" fillId="107" borderId="0" xfId="46" applyNumberFormat="1" applyFont="1" applyFill="1" applyAlignment="1" applyProtection="1">
      <alignment horizontal="right"/>
    </xf>
    <xf numFmtId="173" fontId="16" fillId="107" borderId="0" xfId="49" applyNumberFormat="1" applyFont="1" applyFill="1" applyAlignment="1" applyProtection="1">
      <alignment horizontal="right"/>
    </xf>
    <xf numFmtId="174" fontId="16" fillId="107" borderId="0" xfId="252" applyNumberFormat="1" applyFont="1" applyFill="1" applyProtection="1"/>
    <xf numFmtId="43" fontId="16" fillId="107" borderId="0" xfId="253" applyNumberFormat="1" applyFont="1" applyFill="1" applyAlignment="1" applyProtection="1">
      <alignment horizontal="right"/>
    </xf>
    <xf numFmtId="43" fontId="16" fillId="107" borderId="0" xfId="252" applyNumberFormat="1" applyFont="1" applyFill="1" applyProtection="1"/>
    <xf numFmtId="174" fontId="16" fillId="107" borderId="0" xfId="49" applyNumberFormat="1" applyFont="1" applyFill="1" applyAlignment="1" applyProtection="1">
      <alignment horizontal="right"/>
    </xf>
    <xf numFmtId="43" fontId="16" fillId="107" borderId="3" xfId="253" applyNumberFormat="1" applyFont="1" applyFill="1" applyBorder="1" applyAlignment="1" applyProtection="1">
      <alignment horizontal="right"/>
    </xf>
    <xf numFmtId="168" fontId="16" fillId="107" borderId="3" xfId="46" applyNumberFormat="1" applyFont="1" applyFill="1" applyBorder="1" applyAlignment="1" applyProtection="1">
      <alignment horizontal="right"/>
    </xf>
    <xf numFmtId="174" fontId="16" fillId="107" borderId="3" xfId="49" applyNumberFormat="1" applyFont="1" applyFill="1" applyBorder="1" applyAlignment="1" applyProtection="1">
      <alignment horizontal="right"/>
    </xf>
    <xf numFmtId="172" fontId="16" fillId="107" borderId="0" xfId="48" applyNumberFormat="1" applyFont="1" applyFill="1" applyProtection="1"/>
    <xf numFmtId="43" fontId="16" fillId="107" borderId="0" xfId="253" applyNumberFormat="1" applyFont="1" applyFill="1" applyBorder="1" applyAlignment="1" applyProtection="1">
      <alignment horizontal="right"/>
    </xf>
    <xf numFmtId="43" fontId="16" fillId="107" borderId="0" xfId="46" applyNumberFormat="1" applyFont="1" applyFill="1" applyBorder="1" applyAlignment="1" applyProtection="1">
      <alignment horizontal="right"/>
    </xf>
    <xf numFmtId="43" fontId="16" fillId="107" borderId="0" xfId="49" applyNumberFormat="1" applyFont="1" applyFill="1" applyBorder="1" applyAlignment="1" applyProtection="1">
      <alignment horizontal="right"/>
    </xf>
    <xf numFmtId="43" fontId="16" fillId="107" borderId="0" xfId="252" applyNumberFormat="1" applyFont="1" applyFill="1" applyBorder="1" applyProtection="1"/>
    <xf numFmtId="171" fontId="16" fillId="107" borderId="0" xfId="252" applyNumberFormat="1" applyFont="1" applyFill="1" applyProtection="1"/>
    <xf numFmtId="0" fontId="16" fillId="107" borderId="0" xfId="252" applyFont="1" applyFill="1" applyBorder="1" applyProtection="1"/>
    <xf numFmtId="172" fontId="16" fillId="107" borderId="0" xfId="48" applyNumberFormat="1" applyFont="1" applyFill="1" applyBorder="1" applyProtection="1"/>
    <xf numFmtId="44" fontId="16" fillId="107" borderId="5" xfId="253" applyNumberFormat="1" applyFont="1" applyFill="1" applyBorder="1" applyAlignment="1" applyProtection="1">
      <alignment horizontal="right"/>
    </xf>
    <xf numFmtId="44" fontId="16" fillId="107" borderId="0" xfId="252" applyNumberFormat="1" applyFont="1" applyFill="1" applyBorder="1" applyProtection="1"/>
    <xf numFmtId="168" fontId="16" fillId="107" borderId="5" xfId="46" applyNumberFormat="1" applyFont="1" applyFill="1" applyBorder="1" applyAlignment="1" applyProtection="1">
      <alignment horizontal="right"/>
    </xf>
    <xf numFmtId="164" fontId="16" fillId="107" borderId="0" xfId="253" applyNumberFormat="1" applyFont="1" applyFill="1" applyAlignment="1" applyProtection="1">
      <alignment horizontal="right"/>
    </xf>
    <xf numFmtId="164" fontId="16" fillId="107" borderId="0" xfId="252" applyNumberFormat="1" applyFont="1" applyFill="1" applyBorder="1" applyProtection="1"/>
    <xf numFmtId="164" fontId="16" fillId="107" borderId="0" xfId="252" applyNumberFormat="1" applyFont="1" applyFill="1" applyProtection="1"/>
    <xf numFmtId="49" fontId="16" fillId="107" borderId="0" xfId="252" applyNumberFormat="1" applyFont="1" applyFill="1" applyProtection="1"/>
    <xf numFmtId="181" fontId="16" fillId="107" borderId="0" xfId="253" applyNumberFormat="1" applyFont="1" applyFill="1" applyAlignment="1" applyProtection="1">
      <alignment horizontal="right"/>
    </xf>
    <xf numFmtId="181" fontId="16" fillId="107" borderId="0" xfId="252" applyNumberFormat="1" applyFont="1" applyFill="1" applyProtection="1"/>
    <xf numFmtId="39" fontId="16" fillId="107" borderId="0" xfId="253" applyNumberFormat="1" applyFont="1" applyFill="1" applyAlignment="1" applyProtection="1">
      <alignment horizontal="right"/>
    </xf>
    <xf numFmtId="169" fontId="16" fillId="107" borderId="0" xfId="252" applyNumberFormat="1" applyFont="1" applyFill="1" applyProtection="1"/>
    <xf numFmtId="169" fontId="16" fillId="107" borderId="0" xfId="253" applyNumberFormat="1" applyFont="1" applyFill="1" applyAlignment="1" applyProtection="1">
      <alignment horizontal="right"/>
    </xf>
    <xf numFmtId="169" fontId="16" fillId="107" borderId="0" xfId="253" applyNumberFormat="1" applyFont="1" applyFill="1" applyBorder="1" applyAlignment="1" applyProtection="1"/>
    <xf numFmtId="169" fontId="16" fillId="107" borderId="0" xfId="253" applyNumberFormat="1" applyFont="1" applyFill="1" applyAlignment="1" applyProtection="1"/>
    <xf numFmtId="170" fontId="16" fillId="107" borderId="0" xfId="253" applyNumberFormat="1" applyFont="1" applyFill="1" applyProtection="1"/>
    <xf numFmtId="169" fontId="16" fillId="107" borderId="3" xfId="253" applyNumberFormat="1" applyFont="1" applyFill="1" applyBorder="1" applyAlignment="1" applyProtection="1"/>
    <xf numFmtId="169" fontId="16" fillId="107" borderId="5" xfId="253" applyNumberFormat="1" applyFont="1" applyFill="1" applyBorder="1" applyAlignment="1" applyProtection="1"/>
    <xf numFmtId="39" fontId="7" fillId="107" borderId="0" xfId="46" applyNumberFormat="1" applyFont="1" applyFill="1" applyAlignment="1" applyProtection="1">
      <alignment horizontal="centerContinuous" wrapText="1"/>
    </xf>
    <xf numFmtId="0" fontId="7" fillId="107" borderId="0" xfId="252" applyFill="1" applyAlignment="1">
      <alignment horizontal="centerContinuous" wrapText="1"/>
    </xf>
    <xf numFmtId="41" fontId="9" fillId="0" borderId="3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76" fillId="0" borderId="0" xfId="0" applyFont="1" applyFill="1" applyAlignment="1">
      <alignment wrapText="1"/>
    </xf>
    <xf numFmtId="0" fontId="9" fillId="0" borderId="0" xfId="0" applyNumberFormat="1" applyFont="1" applyFill="1" applyBorder="1" applyAlignment="1">
      <alignment horizontal="left" indent="2"/>
    </xf>
    <xf numFmtId="0" fontId="9" fillId="0" borderId="0" xfId="0" applyNumberFormat="1" applyFont="1" applyFill="1" applyBorder="1" applyAlignment="1"/>
    <xf numFmtId="0" fontId="77" fillId="0" borderId="0" xfId="0" applyFont="1" applyFill="1" applyAlignment="1"/>
    <xf numFmtId="0" fontId="7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164" fontId="9" fillId="0" borderId="3" xfId="0" applyNumberFormat="1" applyFont="1" applyFill="1" applyBorder="1" applyAlignment="1"/>
    <xf numFmtId="43" fontId="16" fillId="0" borderId="0" xfId="253" applyNumberFormat="1" applyFont="1" applyFill="1" applyAlignment="1" applyProtection="1">
      <alignment horizontal="right"/>
    </xf>
    <xf numFmtId="181" fontId="16" fillId="0" borderId="0" xfId="253" applyNumberFormat="1" applyFont="1" applyFill="1" applyAlignment="1" applyProtection="1">
      <alignment horizontal="right"/>
    </xf>
    <xf numFmtId="175" fontId="16" fillId="0" borderId="0" xfId="253" applyFont="1" applyFill="1" applyAlignment="1" applyProtection="1"/>
    <xf numFmtId="169" fontId="16" fillId="0" borderId="0" xfId="253" applyNumberFormat="1" applyFont="1" applyFill="1" applyBorder="1" applyAlignment="1" applyProtection="1"/>
    <xf numFmtId="169" fontId="16" fillId="0" borderId="3" xfId="253" applyNumberFormat="1" applyFont="1" applyFill="1" applyBorder="1" applyAlignment="1" applyProtection="1"/>
    <xf numFmtId="169" fontId="16" fillId="0" borderId="0" xfId="253" applyNumberFormat="1" applyFont="1" applyFill="1" applyAlignment="1" applyProtection="1"/>
    <xf numFmtId="0" fontId="7" fillId="107" borderId="3" xfId="252" applyFont="1" applyFill="1" applyBorder="1" applyAlignment="1" applyProtection="1">
      <alignment horizontal="center"/>
    </xf>
    <xf numFmtId="0" fontId="14" fillId="107" borderId="0" xfId="252" applyFont="1" applyFill="1" applyAlignment="1" applyProtection="1">
      <alignment horizontal="center"/>
    </xf>
    <xf numFmtId="0" fontId="13" fillId="107" borderId="0" xfId="252" applyFont="1" applyFill="1" applyAlignment="1" applyProtection="1">
      <alignment horizontal="center"/>
    </xf>
  </cellXfs>
  <cellStyles count="25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 2" xfId="42"/>
    <cellStyle name="Comma 2 2" xfId="253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2 3" xfId="252"/>
    <cellStyle name="Normal 3" xfId="44"/>
    <cellStyle name="Normal 4" xfId="45"/>
    <cellStyle name="Normal 5" xfId="146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152400</xdr:rowOff>
    </xdr:from>
    <xdr:to>
      <xdr:col>2</xdr:col>
      <xdr:colOff>461676</xdr:colOff>
      <xdr:row>24</xdr:row>
      <xdr:rowOff>28350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200400"/>
          <a:ext cx="5081300" cy="13999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4</xdr:row>
      <xdr:rowOff>76200</xdr:rowOff>
    </xdr:from>
    <xdr:to>
      <xdr:col>2</xdr:col>
      <xdr:colOff>178897</xdr:colOff>
      <xdr:row>15</xdr:row>
      <xdr:rowOff>180645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6" y="838200"/>
          <a:ext cx="4693746" cy="21999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2.7460000000000002E-3</v>
          </cell>
        </row>
        <row r="7">
          <cell r="B7">
            <v>2E-3</v>
          </cell>
        </row>
        <row r="8">
          <cell r="B8">
            <v>3.8413999999999997E-2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pane ySplit="10" topLeftCell="A11" activePane="bottomLeft" state="frozen"/>
      <selection activeCell="D20" sqref="D20"/>
      <selection pane="bottomLeft" activeCell="D14" sqref="D14"/>
    </sheetView>
  </sheetViews>
  <sheetFormatPr defaultRowHeight="13.2" x14ac:dyDescent="0.25"/>
  <cols>
    <col min="1" max="1" width="6.5546875" customWidth="1"/>
    <col min="2" max="2" width="58.33203125" customWidth="1"/>
    <col min="3" max="3" width="9.88671875" customWidth="1"/>
    <col min="4" max="4" width="13.5546875" bestFit="1" customWidth="1"/>
    <col min="5" max="5" width="13.6640625" customWidth="1"/>
    <col min="6" max="6" width="2.33203125" customWidth="1"/>
    <col min="7" max="7" width="5.44140625" bestFit="1" customWidth="1"/>
    <col min="8" max="8" width="56.33203125" customWidth="1"/>
    <col min="9" max="9" width="9.88671875" customWidth="1"/>
    <col min="10" max="10" width="13.5546875" bestFit="1" customWidth="1"/>
    <col min="11" max="11" width="13.6640625" customWidth="1"/>
    <col min="12" max="12" width="2.33203125" customWidth="1"/>
    <col min="13" max="13" width="11.33203125" customWidth="1"/>
    <col min="14" max="14" width="13.6640625" bestFit="1" customWidth="1"/>
    <col min="15" max="15" width="9.6640625" bestFit="1" customWidth="1"/>
  </cols>
  <sheetData>
    <row r="1" spans="1:5" x14ac:dyDescent="0.25">
      <c r="A1" s="18"/>
      <c r="B1" s="16"/>
      <c r="C1" s="16"/>
      <c r="D1" s="19"/>
    </row>
    <row r="2" spans="1:5" x14ac:dyDescent="0.25">
      <c r="A2" s="16"/>
      <c r="B2" s="16"/>
      <c r="C2" s="16"/>
    </row>
    <row r="3" spans="1:5" x14ac:dyDescent="0.25">
      <c r="A3" s="15"/>
      <c r="B3" s="20"/>
      <c r="C3" s="21"/>
      <c r="D3" s="15"/>
    </row>
    <row r="4" spans="1:5" x14ac:dyDescent="0.25">
      <c r="A4" s="22" t="s">
        <v>15</v>
      </c>
      <c r="B4" s="23"/>
      <c r="C4" s="23"/>
      <c r="D4" s="23"/>
      <c r="E4" s="24"/>
    </row>
    <row r="5" spans="1:5" x14ac:dyDescent="0.25">
      <c r="A5" s="22" t="s">
        <v>12</v>
      </c>
      <c r="B5" s="23"/>
      <c r="C5" s="22"/>
      <c r="D5" s="23"/>
      <c r="E5" s="28"/>
    </row>
    <row r="6" spans="1:5" x14ac:dyDescent="0.25">
      <c r="A6" s="23" t="s">
        <v>66</v>
      </c>
      <c r="B6" s="23"/>
      <c r="C6" s="22"/>
      <c r="D6" s="23"/>
      <c r="E6" s="28"/>
    </row>
    <row r="7" spans="1:5" x14ac:dyDescent="0.25">
      <c r="A7" s="22" t="s">
        <v>11</v>
      </c>
      <c r="B7" s="23"/>
      <c r="C7" s="22"/>
      <c r="D7" s="22"/>
      <c r="E7" s="28"/>
    </row>
    <row r="8" spans="1:5" x14ac:dyDescent="0.25">
      <c r="A8" s="2"/>
      <c r="B8" s="2"/>
      <c r="C8" s="2"/>
      <c r="D8" s="2"/>
      <c r="E8" s="2"/>
    </row>
    <row r="9" spans="1:5" x14ac:dyDescent="0.25">
      <c r="A9" s="3" t="s">
        <v>0</v>
      </c>
      <c r="B9" s="4"/>
      <c r="C9" s="4"/>
      <c r="D9" s="4"/>
      <c r="E9" s="4"/>
    </row>
    <row r="10" spans="1:5" x14ac:dyDescent="0.25">
      <c r="A10" s="5" t="s">
        <v>1</v>
      </c>
      <c r="B10" s="6" t="s">
        <v>2</v>
      </c>
      <c r="C10" s="6"/>
      <c r="D10" s="7" t="s">
        <v>3</v>
      </c>
      <c r="E10" s="7"/>
    </row>
    <row r="12" spans="1:5" x14ac:dyDescent="0.25">
      <c r="A12" s="111">
        <v>1</v>
      </c>
      <c r="B12" s="109" t="s">
        <v>10</v>
      </c>
      <c r="C12" s="1"/>
      <c r="D12" s="1"/>
      <c r="E12" s="1"/>
    </row>
    <row r="13" spans="1:5" x14ac:dyDescent="0.25">
      <c r="A13" s="30">
        <f>A12+1</f>
        <v>2</v>
      </c>
      <c r="B13" s="17"/>
      <c r="C13" s="17"/>
      <c r="D13" s="17"/>
      <c r="E13" s="17"/>
    </row>
    <row r="14" spans="1:5" x14ac:dyDescent="0.25">
      <c r="A14" s="30">
        <f t="shared" ref="A14:A44" si="0">A13+1</f>
        <v>3</v>
      </c>
      <c r="B14" s="107" t="s">
        <v>60</v>
      </c>
      <c r="C14" s="108"/>
      <c r="D14" s="104">
        <f>-'SOG 12ME Dec 22'!E48</f>
        <v>1314256.83</v>
      </c>
      <c r="E14" s="47"/>
    </row>
    <row r="15" spans="1:5" x14ac:dyDescent="0.25">
      <c r="A15" s="30">
        <f t="shared" si="0"/>
        <v>4</v>
      </c>
      <c r="B15" s="35" t="s">
        <v>16</v>
      </c>
      <c r="C15" s="35"/>
      <c r="D15" s="52"/>
      <c r="E15" s="53">
        <f>SUM(D13:D14)</f>
        <v>1314256.83</v>
      </c>
    </row>
    <row r="16" spans="1:5" x14ac:dyDescent="0.25">
      <c r="A16" s="30">
        <f t="shared" si="0"/>
        <v>5</v>
      </c>
      <c r="B16" s="1"/>
      <c r="C16" s="1"/>
      <c r="D16" s="33"/>
      <c r="E16" s="31"/>
    </row>
    <row r="17" spans="1:5" x14ac:dyDescent="0.25">
      <c r="A17" s="30">
        <f t="shared" si="0"/>
        <v>6</v>
      </c>
      <c r="B17" s="110" t="s">
        <v>18</v>
      </c>
      <c r="C17" s="1"/>
      <c r="D17" s="33"/>
      <c r="E17" s="31"/>
    </row>
    <row r="18" spans="1:5" x14ac:dyDescent="0.25">
      <c r="A18" s="30">
        <f t="shared" si="0"/>
        <v>7</v>
      </c>
      <c r="B18" s="26"/>
      <c r="C18" s="1"/>
      <c r="D18" s="27"/>
      <c r="E18" s="31"/>
    </row>
    <row r="19" spans="1:5" x14ac:dyDescent="0.25">
      <c r="A19" s="30">
        <f t="shared" si="0"/>
        <v>8</v>
      </c>
      <c r="B19" s="26" t="s">
        <v>19</v>
      </c>
      <c r="C19" s="34"/>
      <c r="D19" s="50">
        <v>0</v>
      </c>
      <c r="E19" s="31"/>
    </row>
    <row r="20" spans="1:5" x14ac:dyDescent="0.25">
      <c r="A20" s="30">
        <f t="shared" si="0"/>
        <v>9</v>
      </c>
      <c r="B20" s="32" t="s">
        <v>57</v>
      </c>
      <c r="C20" s="1"/>
      <c r="D20" s="40">
        <f>-'Earnings Sharing'!B28</f>
        <v>0</v>
      </c>
      <c r="E20" s="31"/>
    </row>
    <row r="21" spans="1:5" x14ac:dyDescent="0.25">
      <c r="A21" s="30">
        <f t="shared" si="0"/>
        <v>10</v>
      </c>
      <c r="B21" s="32"/>
      <c r="C21" s="1"/>
      <c r="D21" s="47"/>
      <c r="E21" s="112"/>
    </row>
    <row r="22" spans="1:5" x14ac:dyDescent="0.25">
      <c r="A22" s="30">
        <f t="shared" si="0"/>
        <v>11</v>
      </c>
      <c r="B22" s="25" t="s">
        <v>63</v>
      </c>
      <c r="C22" s="1"/>
      <c r="D22" s="33"/>
      <c r="E22" s="31">
        <f>SUM(D19:D21)</f>
        <v>0</v>
      </c>
    </row>
    <row r="23" spans="1:5" x14ac:dyDescent="0.25">
      <c r="A23" s="30">
        <f t="shared" si="0"/>
        <v>12</v>
      </c>
      <c r="B23" s="1"/>
      <c r="C23" s="1"/>
      <c r="D23" s="35"/>
      <c r="E23" s="35"/>
    </row>
    <row r="24" spans="1:5" x14ac:dyDescent="0.25">
      <c r="A24" s="30">
        <f t="shared" si="0"/>
        <v>13</v>
      </c>
      <c r="B24" s="1" t="s">
        <v>17</v>
      </c>
      <c r="C24" s="35"/>
      <c r="D24" s="36"/>
      <c r="E24" s="55">
        <f>SUM(E15:E23)</f>
        <v>1314256.83</v>
      </c>
    </row>
    <row r="25" spans="1:5" x14ac:dyDescent="0.25">
      <c r="A25" s="30">
        <f t="shared" si="0"/>
        <v>14</v>
      </c>
      <c r="B25" s="1"/>
      <c r="C25" s="35"/>
      <c r="D25" s="36"/>
      <c r="E25" s="40"/>
    </row>
    <row r="26" spans="1:5" x14ac:dyDescent="0.25">
      <c r="A26" s="30">
        <f t="shared" si="0"/>
        <v>15</v>
      </c>
      <c r="B26" s="9" t="s">
        <v>4</v>
      </c>
      <c r="C26" s="105">
        <f>[3]Inputs!$B$6</f>
        <v>2.7460000000000002E-3</v>
      </c>
      <c r="D26" s="29">
        <f>+E24*C26</f>
        <v>3608.9492551800004</v>
      </c>
      <c r="E26" s="11"/>
    </row>
    <row r="27" spans="1:5" x14ac:dyDescent="0.25">
      <c r="A27" s="30">
        <f t="shared" si="0"/>
        <v>16</v>
      </c>
      <c r="B27" s="9" t="s">
        <v>5</v>
      </c>
      <c r="C27" s="105">
        <f>[3]Inputs!$B$7</f>
        <v>2E-3</v>
      </c>
      <c r="D27" s="29">
        <f>+E24*C27</f>
        <v>2628.5136600000001</v>
      </c>
      <c r="E27" s="55"/>
    </row>
    <row r="28" spans="1:5" x14ac:dyDescent="0.25">
      <c r="A28" s="30">
        <f t="shared" si="0"/>
        <v>17</v>
      </c>
      <c r="B28" s="10" t="s">
        <v>14</v>
      </c>
      <c r="C28" s="37"/>
      <c r="D28" s="38"/>
      <c r="E28" s="40">
        <f>SUM(D26:D27)</f>
        <v>6237.46291518</v>
      </c>
    </row>
    <row r="29" spans="1:5" x14ac:dyDescent="0.25">
      <c r="A29" s="30">
        <f t="shared" si="0"/>
        <v>18</v>
      </c>
      <c r="B29" s="9"/>
      <c r="C29" s="37"/>
      <c r="D29" s="13"/>
      <c r="E29" s="11"/>
    </row>
    <row r="30" spans="1:5" x14ac:dyDescent="0.25">
      <c r="A30" s="30">
        <f t="shared" si="0"/>
        <v>19</v>
      </c>
      <c r="B30" s="9" t="s">
        <v>6</v>
      </c>
      <c r="C30" s="105">
        <f>[3]Inputs!$B$8</f>
        <v>3.8413999999999997E-2</v>
      </c>
      <c r="D30" s="36">
        <f>+E24*C30</f>
        <v>50485.861867619999</v>
      </c>
      <c r="E30" s="55"/>
    </row>
    <row r="31" spans="1:5" x14ac:dyDescent="0.25">
      <c r="A31" s="30">
        <f t="shared" si="0"/>
        <v>20</v>
      </c>
      <c r="B31" s="10"/>
      <c r="C31" s="37"/>
      <c r="D31" s="39"/>
      <c r="E31" s="11"/>
    </row>
    <row r="32" spans="1:5" x14ac:dyDescent="0.25">
      <c r="A32" s="30">
        <f t="shared" si="0"/>
        <v>21</v>
      </c>
      <c r="B32" s="10" t="s">
        <v>7</v>
      </c>
      <c r="C32" s="1"/>
      <c r="D32" s="13"/>
      <c r="E32" s="55">
        <f>SUM(D30:D30)</f>
        <v>50485.861867619999</v>
      </c>
    </row>
    <row r="33" spans="1:5" x14ac:dyDescent="0.25">
      <c r="A33" s="30">
        <f t="shared" si="0"/>
        <v>22</v>
      </c>
      <c r="B33" s="10"/>
      <c r="C33" s="1"/>
      <c r="D33" s="13"/>
      <c r="E33" s="40"/>
    </row>
    <row r="34" spans="1:5" x14ac:dyDescent="0.25">
      <c r="A34" s="30">
        <f t="shared" si="0"/>
        <v>23</v>
      </c>
      <c r="B34" s="9"/>
      <c r="C34" s="1"/>
      <c r="D34" s="1"/>
      <c r="E34" s="40"/>
    </row>
    <row r="35" spans="1:5" x14ac:dyDescent="0.25">
      <c r="A35" s="30">
        <f t="shared" si="0"/>
        <v>24</v>
      </c>
      <c r="B35" s="110" t="s">
        <v>58</v>
      </c>
      <c r="C35" s="1"/>
      <c r="D35" s="1"/>
      <c r="E35" s="40"/>
    </row>
    <row r="36" spans="1:5" x14ac:dyDescent="0.25">
      <c r="A36" s="30">
        <f t="shared" si="0"/>
        <v>25</v>
      </c>
      <c r="B36" s="51"/>
      <c r="C36" s="1"/>
      <c r="D36" s="29"/>
      <c r="E36" s="40"/>
    </row>
    <row r="37" spans="1:5" x14ac:dyDescent="0.25">
      <c r="A37" s="30">
        <f t="shared" si="0"/>
        <v>26</v>
      </c>
      <c r="B37" s="54" t="s">
        <v>59</v>
      </c>
      <c r="C37" s="1"/>
      <c r="D37" s="13"/>
      <c r="E37" s="55">
        <f>SUM(D32:D36)</f>
        <v>0</v>
      </c>
    </row>
    <row r="38" spans="1:5" x14ac:dyDescent="0.25">
      <c r="A38" s="30">
        <f t="shared" si="0"/>
        <v>27</v>
      </c>
      <c r="B38" s="9"/>
      <c r="C38" s="1"/>
      <c r="D38" s="1"/>
      <c r="E38" s="40"/>
    </row>
    <row r="39" spans="1:5" x14ac:dyDescent="0.25">
      <c r="A39" s="30">
        <f t="shared" si="0"/>
        <v>28</v>
      </c>
      <c r="B39" s="9" t="s">
        <v>13</v>
      </c>
      <c r="C39" s="1"/>
      <c r="D39" s="12"/>
      <c r="E39" s="40">
        <f>E24-E28-E32-E37</f>
        <v>1257533.5052172001</v>
      </c>
    </row>
    <row r="40" spans="1:5" x14ac:dyDescent="0.25">
      <c r="A40" s="30">
        <f t="shared" si="0"/>
        <v>29</v>
      </c>
      <c r="B40" s="9"/>
      <c r="C40" s="1"/>
      <c r="D40" s="12"/>
      <c r="E40" s="40"/>
    </row>
    <row r="41" spans="1:5" x14ac:dyDescent="0.25">
      <c r="A41" s="30">
        <f t="shared" si="0"/>
        <v>30</v>
      </c>
      <c r="B41" s="9" t="s">
        <v>8</v>
      </c>
      <c r="C41" s="14">
        <v>0.21</v>
      </c>
      <c r="D41" s="12"/>
      <c r="E41" s="40">
        <f>ROUND(E39*C41,0)</f>
        <v>264082</v>
      </c>
    </row>
    <row r="42" spans="1:5" x14ac:dyDescent="0.25">
      <c r="A42" s="30">
        <f t="shared" si="0"/>
        <v>31</v>
      </c>
      <c r="B42" s="51"/>
      <c r="C42" s="14"/>
      <c r="D42" s="12"/>
      <c r="E42" s="40"/>
    </row>
    <row r="43" spans="1:5" ht="13.8" thickBot="1" x14ac:dyDescent="0.3">
      <c r="A43" s="30">
        <f t="shared" si="0"/>
        <v>32</v>
      </c>
      <c r="B43" s="9" t="s">
        <v>9</v>
      </c>
      <c r="C43" s="1"/>
      <c r="D43" s="12"/>
      <c r="E43" s="41">
        <f>E39-E41-E42</f>
        <v>993451.50521720015</v>
      </c>
    </row>
    <row r="44" spans="1:5" ht="13.8" thickTop="1" x14ac:dyDescent="0.25">
      <c r="A44" s="30">
        <f t="shared" si="0"/>
        <v>33</v>
      </c>
      <c r="B44" s="42"/>
      <c r="C44" s="43"/>
      <c r="D44" s="36"/>
      <c r="E44" s="44"/>
    </row>
    <row r="45" spans="1:5" x14ac:dyDescent="0.25">
      <c r="A45" s="30"/>
      <c r="B45" s="106" t="s">
        <v>64</v>
      </c>
      <c r="C45" s="49"/>
      <c r="D45" s="49"/>
      <c r="E45" s="45"/>
    </row>
    <row r="46" spans="1:5" x14ac:dyDescent="0.25">
      <c r="A46" s="30"/>
      <c r="B46" s="106" t="s">
        <v>65</v>
      </c>
      <c r="C46" s="46"/>
      <c r="D46" s="46"/>
      <c r="E46" s="46"/>
    </row>
    <row r="47" spans="1:5" x14ac:dyDescent="0.25">
      <c r="A47" s="30"/>
      <c r="B47" s="33"/>
      <c r="C47" s="46"/>
      <c r="D47" s="46"/>
      <c r="E47" s="46"/>
    </row>
    <row r="48" spans="1:5" x14ac:dyDescent="0.25">
      <c r="A48" s="30"/>
      <c r="B48" s="33"/>
      <c r="C48" s="33"/>
      <c r="D48" s="33"/>
      <c r="E48" s="33"/>
    </row>
    <row r="49" spans="1:5" x14ac:dyDescent="0.25">
      <c r="A49" s="30"/>
      <c r="B49" s="33"/>
      <c r="C49" s="46"/>
      <c r="D49" s="46"/>
      <c r="E49" s="46"/>
    </row>
    <row r="50" spans="1:5" x14ac:dyDescent="0.25">
      <c r="A50" s="30"/>
      <c r="B50" s="17"/>
      <c r="C50" s="17"/>
      <c r="D50" s="17"/>
    </row>
    <row r="51" spans="1:5" x14ac:dyDescent="0.25">
      <c r="A51" s="8"/>
      <c r="B51" s="17"/>
      <c r="C51" s="17"/>
      <c r="D51" s="17"/>
    </row>
    <row r="52" spans="1:5" x14ac:dyDescent="0.25">
      <c r="A52" s="8"/>
    </row>
    <row r="53" spans="1:5" x14ac:dyDescent="0.25">
      <c r="A53" s="8"/>
    </row>
    <row r="54" spans="1:5" x14ac:dyDescent="0.25">
      <c r="A54" s="8"/>
    </row>
    <row r="55" spans="1:5" x14ac:dyDescent="0.25">
      <c r="A55" s="8"/>
    </row>
    <row r="56" spans="1:5" x14ac:dyDescent="0.25">
      <c r="A56" s="8"/>
    </row>
    <row r="57" spans="1:5" x14ac:dyDescent="0.25">
      <c r="A57" s="8"/>
    </row>
    <row r="58" spans="1:5" x14ac:dyDescent="0.25">
      <c r="A58" s="8"/>
    </row>
    <row r="59" spans="1:5" x14ac:dyDescent="0.25">
      <c r="A59" s="8"/>
    </row>
    <row r="60" spans="1:5" x14ac:dyDescent="0.25">
      <c r="A60" s="8"/>
    </row>
    <row r="61" spans="1:5" x14ac:dyDescent="0.25">
      <c r="A61" s="8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G46" sqref="G46"/>
    </sheetView>
  </sheetViews>
  <sheetFormatPr defaultColWidth="9.109375" defaultRowHeight="11.4" x14ac:dyDescent="0.2"/>
  <cols>
    <col min="1" max="2" width="1.6640625" style="61" customWidth="1"/>
    <col min="3" max="3" width="9.109375" style="61"/>
    <col min="4" max="4" width="31.5546875" style="61" customWidth="1"/>
    <col min="5" max="5" width="16.6640625" style="61" customWidth="1"/>
    <col min="6" max="6" width="0.88671875" style="61" customWidth="1"/>
    <col min="7" max="7" width="16.6640625" style="61" customWidth="1"/>
    <col min="8" max="8" width="0.88671875" style="61" customWidth="1"/>
    <col min="9" max="9" width="16.6640625" style="61" customWidth="1"/>
    <col min="10" max="10" width="0.88671875" style="61" customWidth="1"/>
    <col min="11" max="11" width="7.6640625" style="61" customWidth="1"/>
    <col min="12" max="12" width="0.88671875" style="61" customWidth="1"/>
    <col min="13" max="13" width="16.6640625" style="61" customWidth="1"/>
    <col min="14" max="14" width="0.88671875" style="61" customWidth="1"/>
    <col min="15" max="15" width="16.6640625" style="61" customWidth="1"/>
    <col min="16" max="16" width="0.88671875" style="61" customWidth="1"/>
    <col min="17" max="17" width="7.6640625" style="61" customWidth="1"/>
    <col min="18" max="18" width="0.88671875" style="61" customWidth="1"/>
    <col min="19" max="19" width="10.6640625" style="61" customWidth="1"/>
    <col min="20" max="20" width="0.88671875" style="61" customWidth="1"/>
    <col min="21" max="21" width="7.6640625" style="61" hidden="1" customWidth="1"/>
    <col min="22" max="22" width="0.88671875" style="61" hidden="1" customWidth="1"/>
    <col min="23" max="23" width="10.6640625" style="61" customWidth="1"/>
    <col min="24" max="16384" width="9.109375" style="61"/>
  </cols>
  <sheetData>
    <row r="1" spans="1:23" s="59" customFormat="1" ht="13.8" x14ac:dyDescent="0.25">
      <c r="E1" s="120" t="s">
        <v>50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3" s="59" customFormat="1" ht="13.8" x14ac:dyDescent="0.25">
      <c r="E2" s="120" t="s">
        <v>49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3" s="59" customFormat="1" ht="13.8" x14ac:dyDescent="0.25">
      <c r="E3" s="120" t="s">
        <v>68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3" s="60" customFormat="1" ht="13.2" x14ac:dyDescent="0.25">
      <c r="E4" s="121" t="s">
        <v>48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23" x14ac:dyDescent="0.2">
      <c r="A5" s="61" t="s">
        <v>20</v>
      </c>
    </row>
    <row r="6" spans="1:23" s="62" customFormat="1" ht="13.2" x14ac:dyDescent="0.25">
      <c r="A6" s="62" t="s">
        <v>20</v>
      </c>
      <c r="I6" s="119" t="s">
        <v>55</v>
      </c>
      <c r="J6" s="119"/>
      <c r="K6" s="119"/>
      <c r="O6" s="119" t="s">
        <v>69</v>
      </c>
      <c r="P6" s="119"/>
      <c r="Q6" s="119"/>
      <c r="S6" s="119" t="s">
        <v>54</v>
      </c>
      <c r="T6" s="119"/>
      <c r="U6" s="119"/>
      <c r="V6" s="119"/>
      <c r="W6" s="119"/>
    </row>
    <row r="7" spans="1:23" s="62" customFormat="1" ht="13.2" x14ac:dyDescent="0.25">
      <c r="E7" s="63" t="s">
        <v>47</v>
      </c>
      <c r="G7" s="63"/>
      <c r="I7" s="63"/>
      <c r="K7" s="63"/>
      <c r="M7" s="63" t="s">
        <v>47</v>
      </c>
      <c r="O7" s="63"/>
      <c r="Q7" s="63"/>
      <c r="S7" s="63"/>
      <c r="U7" s="63"/>
      <c r="W7" s="63"/>
    </row>
    <row r="8" spans="1:23" s="62" customFormat="1" ht="13.2" x14ac:dyDescent="0.25">
      <c r="A8" s="60" t="s">
        <v>46</v>
      </c>
      <c r="E8" s="64">
        <v>2022</v>
      </c>
      <c r="G8" s="64" t="s">
        <v>51</v>
      </c>
      <c r="I8" s="64" t="s">
        <v>53</v>
      </c>
      <c r="K8" s="64" t="s">
        <v>52</v>
      </c>
      <c r="M8" s="64">
        <v>2021</v>
      </c>
      <c r="O8" s="64" t="s">
        <v>53</v>
      </c>
      <c r="Q8" s="64" t="s">
        <v>52</v>
      </c>
      <c r="S8" s="64">
        <v>2022</v>
      </c>
      <c r="U8" s="64" t="s">
        <v>51</v>
      </c>
      <c r="W8" s="64">
        <v>2021</v>
      </c>
    </row>
    <row r="9" spans="1:23" ht="12" x14ac:dyDescent="0.25">
      <c r="B9" s="65" t="s">
        <v>45</v>
      </c>
    </row>
    <row r="10" spans="1:23" x14ac:dyDescent="0.2">
      <c r="C10" s="61" t="s">
        <v>35</v>
      </c>
      <c r="E10" s="66">
        <v>808377190.04999995</v>
      </c>
      <c r="F10" s="67"/>
      <c r="G10" s="66">
        <v>760384562.86000001</v>
      </c>
      <c r="H10" s="67"/>
      <c r="I10" s="66">
        <f>E10-G10</f>
        <v>47992627.189999938</v>
      </c>
      <c r="J10" s="67"/>
      <c r="K10" s="68">
        <f>IF(G10=0,"n/a",IF(AND(I10/G10&lt;1,I10/G10&gt;-1),I10/G10,"n/a"))</f>
        <v>6.3116256607692614E-2</v>
      </c>
      <c r="L10" s="67"/>
      <c r="M10" s="66">
        <v>722002483.42999995</v>
      </c>
      <c r="N10" s="67"/>
      <c r="O10" s="66">
        <f>E10-M10</f>
        <v>86374706.620000005</v>
      </c>
      <c r="Q10" s="68">
        <f>IF(M10=0,"n/a",IF(AND(O10/M10&lt;1,O10/M10&gt;-1),O10/M10,"n/a"))</f>
        <v>0.11963214615227048</v>
      </c>
      <c r="S10" s="69">
        <f>IF(E52=0,"n/a",E10/E52)</f>
        <v>1.2787843756241051</v>
      </c>
      <c r="T10" s="70"/>
      <c r="U10" s="69">
        <f>IF(G52=0,"n/a",G10/G52)</f>
        <v>1.2062894723430593</v>
      </c>
      <c r="V10" s="70"/>
      <c r="W10" s="69">
        <f>IF(M52=0,"n/a",M10/M52)</f>
        <v>1.1816198084014324</v>
      </c>
    </row>
    <row r="11" spans="1:23" x14ac:dyDescent="0.2">
      <c r="C11" s="61" t="s">
        <v>34</v>
      </c>
      <c r="E11" s="71">
        <v>324742676.88</v>
      </c>
      <c r="F11" s="72"/>
      <c r="G11" s="71">
        <v>285060114.94</v>
      </c>
      <c r="H11" s="72"/>
      <c r="I11" s="71">
        <f>E11-G11</f>
        <v>39682561.939999998</v>
      </c>
      <c r="J11" s="72"/>
      <c r="K11" s="68">
        <f>IF(G11=0,"n/a",IF(AND(I11/G11&lt;1,I11/G11&gt;-1),I11/G11,"n/a"))</f>
        <v>0.13920769641292138</v>
      </c>
      <c r="L11" s="72"/>
      <c r="M11" s="71">
        <v>270708079.77999997</v>
      </c>
      <c r="N11" s="72"/>
      <c r="O11" s="71">
        <f>E11-M11</f>
        <v>54034597.100000024</v>
      </c>
      <c r="Q11" s="68">
        <f>IF(M11=0,"n/a",IF(AND(O11/M11&lt;1,O11/M11&gt;-1),O11/M11,"n/a"))</f>
        <v>0.19960467062495163</v>
      </c>
      <c r="S11" s="73">
        <f>IF(E53=0,"n/a",E11/E53)</f>
        <v>1.1012740177128939</v>
      </c>
      <c r="T11" s="70"/>
      <c r="U11" s="73">
        <f>IF(G53=0,"n/a",G11/G53)</f>
        <v>1.0130296108123116</v>
      </c>
      <c r="V11" s="70"/>
      <c r="W11" s="73">
        <f>IF(M53=0,"n/a",M11/M53)</f>
        <v>1.0025417165544668</v>
      </c>
    </row>
    <row r="12" spans="1:23" x14ac:dyDescent="0.2">
      <c r="C12" s="61" t="s">
        <v>33</v>
      </c>
      <c r="E12" s="74">
        <v>22964604.280000001</v>
      </c>
      <c r="F12" s="72"/>
      <c r="G12" s="74">
        <v>20026556.976</v>
      </c>
      <c r="H12" s="72"/>
      <c r="I12" s="74">
        <f>E12-G12</f>
        <v>2938047.3040000014</v>
      </c>
      <c r="J12" s="72"/>
      <c r="K12" s="75">
        <f>IF(G12=0,"n/a",IF(AND(I12/G12&lt;1,I12/G12&gt;-1),I12/G12,"n/a"))</f>
        <v>0.14670755974284461</v>
      </c>
      <c r="L12" s="72"/>
      <c r="M12" s="74">
        <v>19664445.210000001</v>
      </c>
      <c r="N12" s="72"/>
      <c r="O12" s="74">
        <f>E12-M12</f>
        <v>3300159.0700000003</v>
      </c>
      <c r="Q12" s="75">
        <f>IF(M12=0,"n/a",IF(AND(O12/M12&lt;1,O12/M12&gt;-1),O12/M12,"n/a"))</f>
        <v>0.16782365506664604</v>
      </c>
      <c r="S12" s="76">
        <f>IF(E54=0,"n/a",E12/E54)</f>
        <v>0.97860027791618853</v>
      </c>
      <c r="T12" s="70"/>
      <c r="U12" s="76">
        <f>IF(G54=0,"n/a",G12/G54)</f>
        <v>0.8813836139032748</v>
      </c>
      <c r="V12" s="70"/>
      <c r="W12" s="76">
        <f>IF(M54=0,"n/a",M12/M54)</f>
        <v>0.862699552774288</v>
      </c>
    </row>
    <row r="13" spans="1:23" ht="6.9" customHeight="1" x14ac:dyDescent="0.2">
      <c r="E13" s="71"/>
      <c r="F13" s="72"/>
      <c r="G13" s="71"/>
      <c r="H13" s="72"/>
      <c r="I13" s="71"/>
      <c r="J13" s="72"/>
      <c r="K13" s="77"/>
      <c r="L13" s="72"/>
      <c r="M13" s="71"/>
      <c r="N13" s="72"/>
      <c r="O13" s="71"/>
      <c r="Q13" s="77"/>
      <c r="S13" s="70"/>
      <c r="T13" s="70"/>
      <c r="U13" s="70"/>
      <c r="V13" s="70"/>
      <c r="W13" s="70"/>
    </row>
    <row r="14" spans="1:23" x14ac:dyDescent="0.2">
      <c r="C14" s="61" t="s">
        <v>32</v>
      </c>
      <c r="E14" s="71">
        <f>SUM(E10:E12)</f>
        <v>1156084471.2099998</v>
      </c>
      <c r="F14" s="72"/>
      <c r="G14" s="71">
        <f>SUM(G10:G12)</f>
        <v>1065471234.7759999</v>
      </c>
      <c r="H14" s="72"/>
      <c r="I14" s="71">
        <f>E14-G14</f>
        <v>90613236.433999896</v>
      </c>
      <c r="J14" s="72"/>
      <c r="K14" s="68">
        <f>IF(G14=0,"n/a",IF(AND(I14/G14&lt;1,I14/G14&gt;-1),I14/G14,"n/a"))</f>
        <v>8.5045220815416975E-2</v>
      </c>
      <c r="L14" s="72"/>
      <c r="M14" s="71">
        <f>SUM(M10:M12)</f>
        <v>1012375008.42</v>
      </c>
      <c r="N14" s="72"/>
      <c r="O14" s="71">
        <f>E14-M14</f>
        <v>143709462.78999984</v>
      </c>
      <c r="Q14" s="68">
        <f>IF(M14=0,"n/a",IF(AND(O14/M14&lt;1,O14/M14&gt;-1),O14/M14,"n/a"))</f>
        <v>0.14195279574738343</v>
      </c>
      <c r="S14" s="73">
        <f>IF(E56=0,"n/a",E14/E56)</f>
        <v>1.2163025063282402</v>
      </c>
      <c r="T14" s="70"/>
      <c r="U14" s="73">
        <f>IF(G56=0,"n/a",G14/G56)</f>
        <v>1.1401933669654405</v>
      </c>
      <c r="V14" s="70"/>
      <c r="W14" s="73">
        <f>IF(M56=0,"n/a",M14/M56)</f>
        <v>1.1200776595653132</v>
      </c>
    </row>
    <row r="15" spans="1:23" ht="6.9" customHeight="1" x14ac:dyDescent="0.2">
      <c r="E15" s="71"/>
      <c r="F15" s="72"/>
      <c r="G15" s="71"/>
      <c r="H15" s="72"/>
      <c r="I15" s="71"/>
      <c r="J15" s="72"/>
      <c r="K15" s="77"/>
      <c r="L15" s="72"/>
      <c r="M15" s="71"/>
      <c r="N15" s="72"/>
      <c r="O15" s="71"/>
      <c r="Q15" s="77"/>
      <c r="S15" s="70"/>
      <c r="T15" s="70"/>
      <c r="U15" s="70"/>
      <c r="V15" s="70"/>
      <c r="W15" s="70"/>
    </row>
    <row r="16" spans="1:23" ht="12" x14ac:dyDescent="0.25">
      <c r="B16" s="65" t="s">
        <v>44</v>
      </c>
      <c r="E16" s="71"/>
      <c r="F16" s="72"/>
      <c r="G16" s="71"/>
      <c r="H16" s="72"/>
      <c r="I16" s="71"/>
      <c r="J16" s="72"/>
      <c r="K16" s="77"/>
      <c r="L16" s="72"/>
      <c r="M16" s="71"/>
      <c r="N16" s="72"/>
      <c r="O16" s="71"/>
      <c r="Q16" s="77"/>
      <c r="S16" s="70"/>
      <c r="T16" s="70"/>
      <c r="U16" s="70"/>
      <c r="V16" s="70"/>
      <c r="W16" s="70"/>
    </row>
    <row r="17" spans="2:23" x14ac:dyDescent="0.2">
      <c r="C17" s="61" t="s">
        <v>30</v>
      </c>
      <c r="E17" s="71">
        <v>27495929.199999999</v>
      </c>
      <c r="F17" s="72"/>
      <c r="G17" s="71">
        <v>19575350.681000002</v>
      </c>
      <c r="H17" s="72"/>
      <c r="I17" s="71">
        <f>E17-G17</f>
        <v>7920578.5189999975</v>
      </c>
      <c r="J17" s="72"/>
      <c r="K17" s="68">
        <f>IF(G17=0,"n/a",IF(AND(I17/G17&lt;1,I17/G17&gt;-1),I17/G17,"n/a"))</f>
        <v>0.4046200064598473</v>
      </c>
      <c r="L17" s="72"/>
      <c r="M17" s="71">
        <v>21508531.140000001</v>
      </c>
      <c r="N17" s="72"/>
      <c r="O17" s="71">
        <f>E17-M17</f>
        <v>5987398.0599999987</v>
      </c>
      <c r="Q17" s="68">
        <f>IF(M17=0,"n/a",IF(AND(O17/M17&lt;1,O17/M17&gt;-1),O17/M17,"n/a"))</f>
        <v>0.2783731729994835</v>
      </c>
      <c r="S17" s="73">
        <f>IF(E59=0,"n/a",E17/E59)</f>
        <v>0.59787983471545925</v>
      </c>
      <c r="T17" s="70"/>
      <c r="U17" s="73">
        <f>IF(G59=0,"n/a",G17/G59)</f>
        <v>0.58352377422556534</v>
      </c>
      <c r="V17" s="70"/>
      <c r="W17" s="73">
        <f>IF(M59=0,"n/a",M17/M59)</f>
        <v>0.51179263220981197</v>
      </c>
    </row>
    <row r="18" spans="2:23" x14ac:dyDescent="0.2">
      <c r="C18" s="61" t="s">
        <v>29</v>
      </c>
      <c r="E18" s="74">
        <v>2085635.89</v>
      </c>
      <c r="F18" s="78"/>
      <c r="G18" s="74">
        <v>1209030.675</v>
      </c>
      <c r="H18" s="79"/>
      <c r="I18" s="74">
        <f>E18-G18</f>
        <v>876605.21499999985</v>
      </c>
      <c r="J18" s="78"/>
      <c r="K18" s="75">
        <f>IF(G18=0,"n/a",IF(AND(I18/G18&lt;1,I18/G18&gt;-1),I18/G18,"n/a"))</f>
        <v>0.72504795215390194</v>
      </c>
      <c r="L18" s="80"/>
      <c r="M18" s="74">
        <v>2061888.42</v>
      </c>
      <c r="N18" s="80"/>
      <c r="O18" s="74">
        <f>E18-M18</f>
        <v>23747.469999999972</v>
      </c>
      <c r="Q18" s="75">
        <f>IF(M18=0,"n/a",IF(AND(O18/M18&lt;1,O18/M18&gt;-1),O18/M18,"n/a"))</f>
        <v>1.1517340012026438E-2</v>
      </c>
      <c r="S18" s="76">
        <f>IF(E60=0,"n/a",E18/E60)</f>
        <v>0.62567806573526552</v>
      </c>
      <c r="T18" s="70"/>
      <c r="U18" s="76">
        <f>IF(G60=0,"n/a",G18/G60)</f>
        <v>0.64578141574769343</v>
      </c>
      <c r="V18" s="70"/>
      <c r="W18" s="76">
        <f>IF(M60=0,"n/a",M18/M60)</f>
        <v>0.50420365745943896</v>
      </c>
    </row>
    <row r="19" spans="2:23" ht="6.9" customHeight="1" x14ac:dyDescent="0.2">
      <c r="E19" s="71"/>
      <c r="F19" s="81"/>
      <c r="G19" s="71"/>
      <c r="H19" s="81"/>
      <c r="I19" s="71"/>
      <c r="J19" s="81"/>
      <c r="K19" s="77"/>
      <c r="L19" s="81"/>
      <c r="M19" s="71"/>
      <c r="N19" s="81"/>
      <c r="O19" s="71"/>
      <c r="Q19" s="77"/>
      <c r="S19" s="70"/>
      <c r="T19" s="70"/>
      <c r="U19" s="70"/>
      <c r="V19" s="70"/>
      <c r="W19" s="70"/>
    </row>
    <row r="20" spans="2:23" x14ac:dyDescent="0.2">
      <c r="C20" s="61" t="s">
        <v>28</v>
      </c>
      <c r="E20" s="74">
        <f>SUM(E17:E18)</f>
        <v>29581565.09</v>
      </c>
      <c r="F20" s="78"/>
      <c r="G20" s="74">
        <f>SUM(G17:G18)</f>
        <v>20784381.356000002</v>
      </c>
      <c r="H20" s="79"/>
      <c r="I20" s="74">
        <f>E20-G20</f>
        <v>8797183.7339999974</v>
      </c>
      <c r="J20" s="78"/>
      <c r="K20" s="75">
        <f>IF(G20=0,"n/a",IF(AND(I20/G20&lt;1,I20/G20&gt;-1),I20/G20,"n/a"))</f>
        <v>0.42325934957214595</v>
      </c>
      <c r="L20" s="80"/>
      <c r="M20" s="74">
        <f>SUM(M17:M18)</f>
        <v>23570419.560000002</v>
      </c>
      <c r="N20" s="80"/>
      <c r="O20" s="74">
        <f>E20-M20</f>
        <v>6011145.5299999975</v>
      </c>
      <c r="Q20" s="75">
        <f>IF(M20=0,"n/a",IF(AND(O20/M20&lt;1,O20/M20&gt;-1),O20/M20,"n/a"))</f>
        <v>0.25502921213168245</v>
      </c>
      <c r="S20" s="76">
        <f>IF(E62=0,"n/a",E20/E62)</f>
        <v>0.59975854588914745</v>
      </c>
      <c r="T20" s="70"/>
      <c r="U20" s="76">
        <f>IF(G62=0,"n/a",G20/G62)</f>
        <v>0.58681462560056064</v>
      </c>
      <c r="V20" s="70"/>
      <c r="W20" s="76">
        <f>IF(M62=0,"n/a",M20/M62)</f>
        <v>0.51111965935272585</v>
      </c>
    </row>
    <row r="21" spans="2:23" ht="6.9" customHeight="1" x14ac:dyDescent="0.2">
      <c r="E21" s="71"/>
      <c r="F21" s="81"/>
      <c r="G21" s="71"/>
      <c r="H21" s="81"/>
      <c r="I21" s="71"/>
      <c r="J21" s="81"/>
      <c r="K21" s="77"/>
      <c r="L21" s="81"/>
      <c r="M21" s="71"/>
      <c r="N21" s="81"/>
      <c r="O21" s="71"/>
      <c r="Q21" s="77"/>
      <c r="S21" s="70"/>
      <c r="T21" s="70"/>
      <c r="U21" s="70"/>
      <c r="V21" s="70"/>
      <c r="W21" s="70"/>
    </row>
    <row r="22" spans="2:23" x14ac:dyDescent="0.2">
      <c r="C22" s="61" t="s">
        <v>43</v>
      </c>
      <c r="E22" s="71">
        <f>E14+E20</f>
        <v>1185666036.2999997</v>
      </c>
      <c r="F22" s="81"/>
      <c r="G22" s="71">
        <f>G14+G20</f>
        <v>1086255616.132</v>
      </c>
      <c r="H22" s="81"/>
      <c r="I22" s="71">
        <f>E22-G22</f>
        <v>99410420.167999744</v>
      </c>
      <c r="J22" s="81"/>
      <c r="K22" s="68">
        <f>IF(G22=0,"n/a",IF(AND(I22/G22&lt;1,I22/G22&gt;-1),I22/G22,"n/a"))</f>
        <v>9.1516599492471165E-2</v>
      </c>
      <c r="L22" s="81"/>
      <c r="M22" s="71">
        <f>M14+M20</f>
        <v>1035945427.98</v>
      </c>
      <c r="N22" s="81"/>
      <c r="O22" s="71">
        <f>E22-M22</f>
        <v>149720608.31999969</v>
      </c>
      <c r="Q22" s="68">
        <f>IF(M22=0,"n/a",IF(AND(O22/M22&lt;1,O22/M22&gt;-1),O22/M22,"n/a"))</f>
        <v>0.14452557468393037</v>
      </c>
      <c r="S22" s="73">
        <f>IF(E64=0,"n/a",E22/E64)</f>
        <v>1.1858873667604697</v>
      </c>
      <c r="T22" s="70"/>
      <c r="U22" s="73">
        <f>IF(G64=0,"n/a",G22/G64)</f>
        <v>1.1199846528221629</v>
      </c>
      <c r="V22" s="70"/>
      <c r="W22" s="73">
        <f>IF(M64=0,"n/a",M22/M64)</f>
        <v>1.0905161046801677</v>
      </c>
    </row>
    <row r="23" spans="2:23" ht="6.9" customHeight="1" x14ac:dyDescent="0.2">
      <c r="E23" s="71"/>
      <c r="F23" s="81"/>
      <c r="G23" s="71"/>
      <c r="H23" s="81"/>
      <c r="I23" s="71"/>
      <c r="J23" s="81"/>
      <c r="K23" s="77"/>
      <c r="L23" s="81"/>
      <c r="M23" s="71"/>
      <c r="N23" s="81"/>
      <c r="O23" s="71"/>
      <c r="Q23" s="77"/>
      <c r="S23" s="70"/>
      <c r="T23" s="70"/>
      <c r="U23" s="70"/>
      <c r="V23" s="70"/>
      <c r="W23" s="70"/>
    </row>
    <row r="24" spans="2:23" ht="12" x14ac:dyDescent="0.25">
      <c r="B24" s="65" t="s">
        <v>42</v>
      </c>
      <c r="E24" s="71"/>
      <c r="F24" s="81"/>
      <c r="G24" s="71"/>
      <c r="H24" s="81"/>
      <c r="I24" s="71"/>
      <c r="J24" s="81"/>
      <c r="K24" s="77"/>
      <c r="L24" s="81"/>
      <c r="M24" s="71"/>
      <c r="N24" s="81"/>
      <c r="O24" s="71"/>
      <c r="Q24" s="77"/>
      <c r="S24" s="70"/>
      <c r="T24" s="70"/>
      <c r="U24" s="70"/>
      <c r="V24" s="70"/>
      <c r="W24" s="70"/>
    </row>
    <row r="25" spans="2:23" x14ac:dyDescent="0.2">
      <c r="C25" s="61" t="s">
        <v>25</v>
      </c>
      <c r="E25" s="71">
        <v>7079066.9400000004</v>
      </c>
      <c r="F25" s="81"/>
      <c r="G25" s="71">
        <v>6293722.2659999998</v>
      </c>
      <c r="H25" s="81"/>
      <c r="I25" s="71">
        <f>E25-G25</f>
        <v>785344.67400000058</v>
      </c>
      <c r="J25" s="81"/>
      <c r="K25" s="68">
        <f>IF(G25=0,"n/a",IF(AND(I25/G25&lt;1,I25/G25&gt;-1),I25/G25,"n/a"))</f>
        <v>0.12478222597183805</v>
      </c>
      <c r="L25" s="81"/>
      <c r="M25" s="71">
        <v>6849727.2199999997</v>
      </c>
      <c r="N25" s="81"/>
      <c r="O25" s="71">
        <f>E25-M25</f>
        <v>229339.72000000067</v>
      </c>
      <c r="Q25" s="68">
        <f>IF(M25=0,"n/a",IF(AND(O25/M25&lt;1,O25/M25&gt;-1),O25/M25,"n/a"))</f>
        <v>3.3481584395122915E-2</v>
      </c>
      <c r="S25" s="73">
        <f>IF(E67=0,"n/a",E25/E67)</f>
        <v>0.13408016751471871</v>
      </c>
      <c r="T25" s="70"/>
      <c r="U25" s="73">
        <f>IF(G67=0,"n/a",G25/G67)</f>
        <v>0.11314148861436116</v>
      </c>
      <c r="V25" s="70"/>
      <c r="W25" s="73">
        <f>IF(M67=0,"n/a",M25/M67)</f>
        <v>0.13382236290432348</v>
      </c>
    </row>
    <row r="26" spans="2:23" x14ac:dyDescent="0.2">
      <c r="C26" s="61" t="s">
        <v>24</v>
      </c>
      <c r="E26" s="74">
        <v>13252539.93</v>
      </c>
      <c r="F26" s="78"/>
      <c r="G26" s="74">
        <v>11350043.953</v>
      </c>
      <c r="H26" s="79"/>
      <c r="I26" s="74">
        <f>E26-G26</f>
        <v>1902495.977</v>
      </c>
      <c r="J26" s="78"/>
      <c r="K26" s="75">
        <f>IF(G26=0,"n/a",IF(AND(I26/G26&lt;1,I26/G26&gt;-1),I26/G26,"n/a"))</f>
        <v>0.16762014181426491</v>
      </c>
      <c r="L26" s="80"/>
      <c r="M26" s="74">
        <v>13180715.43</v>
      </c>
      <c r="N26" s="80"/>
      <c r="O26" s="74">
        <f>E26-M26</f>
        <v>71824.5</v>
      </c>
      <c r="Q26" s="75">
        <f>IF(M26=0,"n/a",IF(AND(O26/M26&lt;1,O26/M26&gt;-1),O26/M26,"n/a"))</f>
        <v>5.4492110372494403E-3</v>
      </c>
      <c r="S26" s="76">
        <f>IF(E68=0,"n/a",E26/E68)</f>
        <v>7.970930942985506E-2</v>
      </c>
      <c r="T26" s="70"/>
      <c r="U26" s="76">
        <f>IF(G68=0,"n/a",G26/G68)</f>
        <v>7.6126855724935022E-2</v>
      </c>
      <c r="V26" s="70"/>
      <c r="W26" s="76">
        <f>IF(M68=0,"n/a",M26/M68)</f>
        <v>7.8168316559232176E-2</v>
      </c>
    </row>
    <row r="27" spans="2:23" ht="6.9" customHeight="1" x14ac:dyDescent="0.2">
      <c r="E27" s="71"/>
      <c r="F27" s="81"/>
      <c r="G27" s="71"/>
      <c r="H27" s="81"/>
      <c r="I27" s="71"/>
      <c r="J27" s="81"/>
      <c r="K27" s="77"/>
      <c r="L27" s="81"/>
      <c r="M27" s="71"/>
      <c r="N27" s="81"/>
      <c r="O27" s="71"/>
      <c r="Q27" s="77"/>
      <c r="S27" s="70"/>
      <c r="T27" s="70"/>
      <c r="U27" s="70"/>
      <c r="V27" s="70"/>
      <c r="W27" s="70"/>
    </row>
    <row r="28" spans="2:23" x14ac:dyDescent="0.2">
      <c r="C28" s="61" t="s">
        <v>23</v>
      </c>
      <c r="E28" s="74">
        <f>SUM(E25:E26)</f>
        <v>20331606.870000001</v>
      </c>
      <c r="F28" s="78"/>
      <c r="G28" s="74">
        <f>SUM(G25:G26)</f>
        <v>17643766.219000001</v>
      </c>
      <c r="H28" s="79"/>
      <c r="I28" s="74">
        <f>E28-G28</f>
        <v>2687840.6510000005</v>
      </c>
      <c r="J28" s="78"/>
      <c r="K28" s="75">
        <f>IF(G28=0,"n/a",IF(AND(I28/G28&lt;1,I28/G28&gt;-1),I28/G28,"n/a"))</f>
        <v>0.15233939384809758</v>
      </c>
      <c r="L28" s="80"/>
      <c r="M28" s="74">
        <f>SUM(M25:M26)</f>
        <v>20030442.649999999</v>
      </c>
      <c r="N28" s="80"/>
      <c r="O28" s="74">
        <f>E28-M28</f>
        <v>301164.22000000253</v>
      </c>
      <c r="Q28" s="75">
        <f>IF(M28=0,"n/a",IF(AND(O28/M28&lt;1,O28/M28&gt;-1),O28/M28,"n/a"))</f>
        <v>1.5035325242799992E-2</v>
      </c>
      <c r="S28" s="76">
        <f>IF(E70=0,"n/a",E28/E70)</f>
        <v>9.2813742730805768E-2</v>
      </c>
      <c r="T28" s="70"/>
      <c r="U28" s="76">
        <f>IF(G70=0,"n/a",G28/G70)</f>
        <v>8.6184519206885399E-2</v>
      </c>
      <c r="V28" s="70"/>
      <c r="W28" s="76">
        <f>IF(M70=0,"n/a",M28/M70)</f>
        <v>9.1128286196839645E-2</v>
      </c>
    </row>
    <row r="29" spans="2:23" ht="6.9" customHeight="1" x14ac:dyDescent="0.2">
      <c r="E29" s="71"/>
      <c r="F29" s="81"/>
      <c r="G29" s="71"/>
      <c r="H29" s="81"/>
      <c r="I29" s="71"/>
      <c r="J29" s="81"/>
      <c r="K29" s="77"/>
      <c r="L29" s="81"/>
      <c r="M29" s="71"/>
      <c r="N29" s="81"/>
      <c r="O29" s="71"/>
      <c r="Q29" s="77"/>
      <c r="S29" s="70"/>
      <c r="T29" s="70"/>
      <c r="U29" s="70"/>
      <c r="V29" s="70"/>
      <c r="W29" s="70"/>
    </row>
    <row r="30" spans="2:23" x14ac:dyDescent="0.2">
      <c r="C30" s="61" t="s">
        <v>41</v>
      </c>
      <c r="E30" s="71">
        <f>E22+E28</f>
        <v>1205997643.1699996</v>
      </c>
      <c r="F30" s="81"/>
      <c r="G30" s="71">
        <f>G22+G28</f>
        <v>1103899382.3510001</v>
      </c>
      <c r="H30" s="81"/>
      <c r="I30" s="71">
        <f>E30-G30</f>
        <v>102098260.81899953</v>
      </c>
      <c r="J30" s="81"/>
      <c r="K30" s="68">
        <f>IF(G30=0,"n/a",IF(AND(I30/G30&lt;1,I30/G30&gt;-1),I30/G30,"n/a"))</f>
        <v>9.2488738060128722E-2</v>
      </c>
      <c r="L30" s="81"/>
      <c r="M30" s="71">
        <f>M22+M28</f>
        <v>1055975870.63</v>
      </c>
      <c r="N30" s="81"/>
      <c r="O30" s="71">
        <f>E30-M30</f>
        <v>150021772.5399996</v>
      </c>
      <c r="Q30" s="68">
        <f>IF(M30=0,"n/a",IF(AND(O30/M30&lt;1,O30/M30&gt;-1),O30/M30,"n/a"))</f>
        <v>0.14206931873405018</v>
      </c>
      <c r="S30" s="69">
        <f>IF(E72=0,"n/a",E30/E72)</f>
        <v>0.98943787701810182</v>
      </c>
      <c r="T30" s="70"/>
      <c r="U30" s="69">
        <f>IF(G72=0,"n/a",G30/G72)</f>
        <v>0.93980460639198349</v>
      </c>
      <c r="V30" s="70"/>
      <c r="W30" s="69">
        <f>IF(M72=0,"n/a",M30/M72)</f>
        <v>0.90272576805124771</v>
      </c>
    </row>
    <row r="31" spans="2:23" ht="6.9" customHeight="1" x14ac:dyDescent="0.2">
      <c r="E31" s="71"/>
      <c r="F31" s="81"/>
      <c r="G31" s="71"/>
      <c r="H31" s="81"/>
      <c r="I31" s="71"/>
      <c r="J31" s="81"/>
      <c r="K31" s="77"/>
      <c r="L31" s="81"/>
      <c r="M31" s="71"/>
      <c r="N31" s="81"/>
      <c r="O31" s="71"/>
      <c r="Q31" s="77"/>
      <c r="S31" s="82"/>
      <c r="T31" s="82"/>
      <c r="U31" s="82"/>
      <c r="V31" s="82"/>
      <c r="W31" s="82"/>
    </row>
    <row r="32" spans="2:23" x14ac:dyDescent="0.2">
      <c r="B32" s="61" t="s">
        <v>40</v>
      </c>
      <c r="E32" s="71">
        <v>-19569409.940000001</v>
      </c>
      <c r="F32" s="81"/>
      <c r="G32" s="71">
        <v>-14617104.085000001</v>
      </c>
      <c r="H32" s="81"/>
      <c r="I32" s="71">
        <f>E32-G32</f>
        <v>-4952305.8550000004</v>
      </c>
      <c r="J32" s="81"/>
      <c r="K32" s="68">
        <f>IF(G32=0,"n/a",IF(AND(I32/G32&lt;1,I32/G32&gt;-1),I32/G32,"n/a"))</f>
        <v>0.3388021201875433</v>
      </c>
      <c r="L32" s="81"/>
      <c r="M32" s="71">
        <v>-1552668.79</v>
      </c>
      <c r="N32" s="81"/>
      <c r="O32" s="71">
        <f>E32-M32</f>
        <v>-18016741.150000002</v>
      </c>
      <c r="Q32" s="68" t="str">
        <f>IF(M32=0,"n/a",IF(AND(O32/M32&lt;1,O32/M32&gt;-1),O32/M32,"n/a"))</f>
        <v>n/a</v>
      </c>
      <c r="S32" s="82"/>
      <c r="T32" s="82"/>
      <c r="U32" s="82"/>
      <c r="V32" s="82"/>
      <c r="W32" s="82"/>
    </row>
    <row r="33" spans="2:23" x14ac:dyDescent="0.2">
      <c r="B33" s="61" t="s">
        <v>39</v>
      </c>
      <c r="E33" s="74">
        <v>23207985.93</v>
      </c>
      <c r="F33" s="78"/>
      <c r="G33" s="74">
        <v>19560321.327</v>
      </c>
      <c r="H33" s="79"/>
      <c r="I33" s="74">
        <f>E33-G33</f>
        <v>3647664.6030000001</v>
      </c>
      <c r="J33" s="78"/>
      <c r="K33" s="75">
        <f>IF(G33=0,"n/a",IF(AND(I33/G33&lt;1,I33/G33&gt;-1),I33/G33,"n/a"))</f>
        <v>0.18648285690301841</v>
      </c>
      <c r="L33" s="80"/>
      <c r="M33" s="74">
        <v>12994609.439999999</v>
      </c>
      <c r="N33" s="80"/>
      <c r="O33" s="74">
        <f>E33-M33</f>
        <v>10213376.49</v>
      </c>
      <c r="Q33" s="75">
        <f>IF(M33=0,"n/a",IF(AND(O33/M33&lt;1,O33/M33&gt;-1),O33/M33,"n/a"))</f>
        <v>0.7859702546012034</v>
      </c>
    </row>
    <row r="34" spans="2:23" ht="6.9" customHeight="1" x14ac:dyDescent="0.2">
      <c r="E34" s="71"/>
      <c r="F34" s="83"/>
      <c r="G34" s="71"/>
      <c r="H34" s="83"/>
      <c r="I34" s="71"/>
      <c r="J34" s="83"/>
      <c r="K34" s="84"/>
      <c r="L34" s="83"/>
      <c r="M34" s="71"/>
      <c r="N34" s="83"/>
      <c r="O34" s="71"/>
      <c r="Q34" s="84"/>
      <c r="S34" s="82"/>
      <c r="T34" s="82"/>
      <c r="U34" s="82"/>
      <c r="V34" s="82"/>
      <c r="W34" s="82"/>
    </row>
    <row r="35" spans="2:23" ht="12" thickBot="1" x14ac:dyDescent="0.25">
      <c r="C35" s="61" t="s">
        <v>38</v>
      </c>
      <c r="E35" s="85">
        <f>SUM(E30:E33)</f>
        <v>1209636219.1599996</v>
      </c>
      <c r="F35" s="86"/>
      <c r="G35" s="85">
        <f>SUM(G30:G33)</f>
        <v>1108842599.5929999</v>
      </c>
      <c r="H35" s="86"/>
      <c r="I35" s="85">
        <f>E35-G35</f>
        <v>100793619.56699967</v>
      </c>
      <c r="J35" s="86"/>
      <c r="K35" s="87">
        <f>IF(G35=0,"n/a",IF(AND(I35/G35&lt;1,I35/G35&gt;-1),I35/G35,"n/a"))</f>
        <v>9.0899844219545597E-2</v>
      </c>
      <c r="L35" s="86"/>
      <c r="M35" s="85">
        <f>SUM(M30:M33)</f>
        <v>1067417811.2800001</v>
      </c>
      <c r="N35" s="86"/>
      <c r="O35" s="85">
        <f>E35-M35</f>
        <v>142218407.87999952</v>
      </c>
      <c r="Q35" s="87">
        <f>IF(M35=0,"n/a",IF(AND(O35/M35&lt;1,O35/M35&gt;-1),O35/M35,"n/a"))</f>
        <v>0.1332359329000305</v>
      </c>
    </row>
    <row r="36" spans="2:23" ht="12" thickTop="1" x14ac:dyDescent="0.2">
      <c r="E36" s="88"/>
      <c r="F36" s="89"/>
      <c r="G36" s="88"/>
      <c r="H36" s="90"/>
      <c r="I36" s="88"/>
      <c r="J36" s="90"/>
      <c r="K36" s="90"/>
      <c r="L36" s="90"/>
      <c r="M36" s="88"/>
      <c r="N36" s="90"/>
      <c r="O36" s="88"/>
    </row>
    <row r="37" spans="2:23" x14ac:dyDescent="0.2">
      <c r="C37" s="91" t="s">
        <v>70</v>
      </c>
      <c r="E37" s="66">
        <v>56271899.030000001</v>
      </c>
      <c r="F37" s="66"/>
      <c r="G37" s="66">
        <v>48294806.883000001</v>
      </c>
      <c r="H37" s="90"/>
      <c r="I37" s="88"/>
      <c r="J37" s="90"/>
      <c r="K37" s="90"/>
      <c r="L37" s="90"/>
      <c r="M37" s="92">
        <v>48455397.530000001</v>
      </c>
      <c r="N37" s="90"/>
      <c r="O37" s="88"/>
    </row>
    <row r="38" spans="2:23" x14ac:dyDescent="0.2">
      <c r="C38" s="91" t="s">
        <v>71</v>
      </c>
      <c r="E38" s="71">
        <v>485021282.72000003</v>
      </c>
      <c r="F38" s="66"/>
      <c r="G38" s="66">
        <v>0</v>
      </c>
      <c r="H38" s="90"/>
      <c r="I38" s="88"/>
      <c r="J38" s="90"/>
      <c r="K38" s="90"/>
      <c r="L38" s="90"/>
      <c r="M38" s="92"/>
      <c r="N38" s="90"/>
      <c r="O38" s="88"/>
    </row>
    <row r="39" spans="2:23" x14ac:dyDescent="0.2">
      <c r="C39" s="91" t="s">
        <v>72</v>
      </c>
      <c r="E39" s="113">
        <v>5078493.93</v>
      </c>
      <c r="F39" s="66"/>
      <c r="G39" s="66">
        <v>0</v>
      </c>
      <c r="H39" s="90"/>
      <c r="I39" s="88"/>
      <c r="J39" s="90"/>
      <c r="K39" s="90"/>
      <c r="L39" s="90"/>
      <c r="M39" s="92"/>
      <c r="N39" s="90"/>
      <c r="O39" s="88"/>
    </row>
    <row r="40" spans="2:23" x14ac:dyDescent="0.2">
      <c r="C40" s="91" t="s">
        <v>73</v>
      </c>
      <c r="E40" s="113">
        <v>24917938.239999998</v>
      </c>
      <c r="F40" s="66"/>
      <c r="G40" s="66">
        <v>0</v>
      </c>
      <c r="H40" s="90"/>
      <c r="I40" s="88"/>
      <c r="J40" s="90"/>
      <c r="K40" s="90"/>
      <c r="L40" s="90"/>
      <c r="M40" s="92"/>
      <c r="N40" s="90"/>
      <c r="O40" s="88"/>
    </row>
    <row r="41" spans="2:23" x14ac:dyDescent="0.2">
      <c r="C41" s="61" t="s">
        <v>74</v>
      </c>
      <c r="E41" s="114">
        <v>21812022.07</v>
      </c>
      <c r="F41" s="93"/>
      <c r="G41" s="92">
        <v>19460870.993999999</v>
      </c>
      <c r="I41" s="94"/>
      <c r="M41" s="92">
        <v>19757735.510000002</v>
      </c>
      <c r="N41" s="95"/>
      <c r="O41" s="96"/>
    </row>
    <row r="42" spans="2:23" x14ac:dyDescent="0.2">
      <c r="C42" s="61" t="s">
        <v>75</v>
      </c>
      <c r="E42" s="114">
        <v>3158043.96</v>
      </c>
      <c r="F42" s="93"/>
      <c r="G42" s="92">
        <v>3127069.9010000001</v>
      </c>
      <c r="I42" s="94"/>
      <c r="M42" s="92">
        <v>5043097.24</v>
      </c>
      <c r="N42" s="95"/>
      <c r="O42" s="96"/>
    </row>
    <row r="43" spans="2:23" x14ac:dyDescent="0.2">
      <c r="C43" s="61" t="s">
        <v>76</v>
      </c>
      <c r="E43" s="114">
        <v>22473621.239999998</v>
      </c>
      <c r="F43" s="93"/>
      <c r="G43" s="92">
        <v>22143914.585999999</v>
      </c>
      <c r="I43" s="94"/>
      <c r="M43" s="92">
        <v>19990793.940000001</v>
      </c>
      <c r="N43" s="95"/>
      <c r="O43" s="96"/>
    </row>
    <row r="44" spans="2:23" x14ac:dyDescent="0.2">
      <c r="C44" s="61" t="s">
        <v>77</v>
      </c>
      <c r="E44" s="114">
        <v>20285534.059999999</v>
      </c>
      <c r="F44" s="93"/>
      <c r="G44" s="92">
        <v>0</v>
      </c>
      <c r="I44" s="94"/>
      <c r="M44" s="92">
        <v>0</v>
      </c>
      <c r="N44" s="95"/>
      <c r="O44" s="96"/>
    </row>
    <row r="45" spans="2:23" x14ac:dyDescent="0.2">
      <c r="C45" s="61" t="s">
        <v>78</v>
      </c>
      <c r="E45" s="114">
        <v>23647777.190000001</v>
      </c>
      <c r="F45" s="93"/>
      <c r="G45" s="92">
        <v>22105152.375</v>
      </c>
      <c r="I45" s="94"/>
      <c r="M45" s="92">
        <v>19289340.800000001</v>
      </c>
      <c r="N45" s="95"/>
      <c r="O45" s="96"/>
    </row>
    <row r="46" spans="2:23" x14ac:dyDescent="0.2">
      <c r="C46" s="61" t="s">
        <v>79</v>
      </c>
      <c r="E46" s="114">
        <v>0</v>
      </c>
      <c r="F46" s="93"/>
      <c r="G46" s="92">
        <v>0</v>
      </c>
      <c r="I46" s="94"/>
      <c r="M46" s="92">
        <v>-392008.93</v>
      </c>
      <c r="N46" s="95"/>
      <c r="O46" s="96"/>
    </row>
    <row r="47" spans="2:23" x14ac:dyDescent="0.2">
      <c r="C47" s="61" t="s">
        <v>80</v>
      </c>
      <c r="E47" s="114">
        <v>3079668.28</v>
      </c>
      <c r="F47" s="93"/>
      <c r="G47" s="92">
        <v>0</v>
      </c>
      <c r="I47" s="94"/>
      <c r="M47" s="92">
        <v>-7490132.5999999996</v>
      </c>
      <c r="N47" s="95"/>
      <c r="O47" s="96"/>
    </row>
    <row r="48" spans="2:23" x14ac:dyDescent="0.2">
      <c r="C48" s="61" t="s">
        <v>81</v>
      </c>
      <c r="E48" s="114">
        <v>-1314256.83</v>
      </c>
      <c r="F48" s="93"/>
      <c r="G48" s="92">
        <v>0</v>
      </c>
      <c r="I48" s="94"/>
      <c r="M48" s="92">
        <v>-1263822.1100000001</v>
      </c>
      <c r="N48" s="95"/>
      <c r="O48" s="96"/>
    </row>
    <row r="49" spans="1:23" x14ac:dyDescent="0.2">
      <c r="E49" s="113"/>
      <c r="M49" s="71"/>
    </row>
    <row r="50" spans="1:23" ht="13.2" x14ac:dyDescent="0.25">
      <c r="A50" s="60" t="s">
        <v>37</v>
      </c>
      <c r="E50" s="115"/>
    </row>
    <row r="51" spans="1:23" ht="12" x14ac:dyDescent="0.25">
      <c r="B51" s="65" t="s">
        <v>36</v>
      </c>
      <c r="E51" s="115"/>
    </row>
    <row r="52" spans="1:23" x14ac:dyDescent="0.2">
      <c r="C52" s="61" t="s">
        <v>35</v>
      </c>
      <c r="E52" s="116">
        <v>632145032</v>
      </c>
      <c r="G52" s="98">
        <v>630349995</v>
      </c>
      <c r="H52" s="99"/>
      <c r="I52" s="98">
        <f>E52-G52</f>
        <v>1795037</v>
      </c>
      <c r="K52" s="68">
        <f>IF(G52=0,"n/a",IF(AND(I52/G52&lt;1,I52/G52&gt;-1),I52/G52,"n/a"))</f>
        <v>2.8476830558236141E-3</v>
      </c>
      <c r="M52" s="97">
        <v>611027742</v>
      </c>
      <c r="N52" s="99"/>
      <c r="O52" s="98">
        <f>E52-M52</f>
        <v>21117290</v>
      </c>
      <c r="Q52" s="68">
        <f>IF(M52=0,"n/a",IF(AND(O52/M52&lt;1,O52/M52&gt;-1),O52/M52,"n/a"))</f>
        <v>3.4560280243380502E-2</v>
      </c>
    </row>
    <row r="53" spans="1:23" x14ac:dyDescent="0.2">
      <c r="C53" s="61" t="s">
        <v>34</v>
      </c>
      <c r="E53" s="116">
        <v>294879087</v>
      </c>
      <c r="G53" s="98">
        <v>281393665</v>
      </c>
      <c r="H53" s="99"/>
      <c r="I53" s="98">
        <f>E53-G53</f>
        <v>13485422</v>
      </c>
      <c r="K53" s="68">
        <f>IF(G53=0,"n/a",IF(AND(I53/G53&lt;1,I53/G53&gt;-1),I53/G53,"n/a"))</f>
        <v>4.7923687265667474E-2</v>
      </c>
      <c r="M53" s="97">
        <v>270021761</v>
      </c>
      <c r="N53" s="99"/>
      <c r="O53" s="98">
        <f>E53-M53</f>
        <v>24857326</v>
      </c>
      <c r="Q53" s="68">
        <f>IF(M53=0,"n/a",IF(AND(O53/M53&lt;1,O53/M53&gt;-1),O53/M53,"n/a"))</f>
        <v>9.2056750937195758E-2</v>
      </c>
    </row>
    <row r="54" spans="1:23" x14ac:dyDescent="0.2">
      <c r="C54" s="61" t="s">
        <v>33</v>
      </c>
      <c r="E54" s="117">
        <v>23466787</v>
      </c>
      <c r="G54" s="100">
        <v>22721726</v>
      </c>
      <c r="H54" s="99"/>
      <c r="I54" s="100">
        <f>E54-G54</f>
        <v>745061</v>
      </c>
      <c r="K54" s="75">
        <f>IF(G54=0,"n/a",IF(AND(I54/G54&lt;1,I54/G54&gt;-1),I54/G54,"n/a"))</f>
        <v>3.2790686763848838E-2</v>
      </c>
      <c r="M54" s="100">
        <v>22794083</v>
      </c>
      <c r="N54" s="99"/>
      <c r="O54" s="100">
        <f>E54-M54</f>
        <v>672704</v>
      </c>
      <c r="Q54" s="75">
        <f>IF(M54=0,"n/a",IF(AND(O54/M54&lt;1,O54/M54&gt;-1),O54/M54,"n/a"))</f>
        <v>2.951222034244589E-2</v>
      </c>
    </row>
    <row r="55" spans="1:23" ht="6.9" customHeight="1" x14ac:dyDescent="0.2">
      <c r="E55" s="118"/>
      <c r="G55" s="98"/>
      <c r="I55" s="98"/>
      <c r="K55" s="77"/>
      <c r="M55" s="98"/>
      <c r="O55" s="98"/>
      <c r="Q55" s="77"/>
      <c r="S55" s="82"/>
      <c r="T55" s="82"/>
      <c r="U55" s="82"/>
      <c r="V55" s="82"/>
      <c r="W55" s="82"/>
    </row>
    <row r="56" spans="1:23" x14ac:dyDescent="0.2">
      <c r="C56" s="61" t="s">
        <v>32</v>
      </c>
      <c r="E56" s="118">
        <f>SUM(E52:E54)</f>
        <v>950490906</v>
      </c>
      <c r="G56" s="98">
        <f>SUM(G52:G54)</f>
        <v>934465386</v>
      </c>
      <c r="H56" s="99"/>
      <c r="I56" s="98">
        <f>E56-G56</f>
        <v>16025520</v>
      </c>
      <c r="K56" s="68">
        <f>IF(G56=0,"n/a",IF(AND(I56/G56&lt;1,I56/G56&gt;-1),I56/G56,"n/a"))</f>
        <v>1.7149399260894614E-2</v>
      </c>
      <c r="M56" s="98">
        <f>SUM(M52:M54)</f>
        <v>903843586</v>
      </c>
      <c r="N56" s="99"/>
      <c r="O56" s="98">
        <f>E56-M56</f>
        <v>46647320</v>
      </c>
      <c r="Q56" s="68">
        <f>IF(M56=0,"n/a",IF(AND(O56/M56&lt;1,O56/M56&gt;-1),O56/M56,"n/a"))</f>
        <v>5.160994747602269E-2</v>
      </c>
    </row>
    <row r="57" spans="1:23" ht="6.9" customHeight="1" x14ac:dyDescent="0.2">
      <c r="E57" s="118"/>
      <c r="G57" s="98"/>
      <c r="I57" s="98"/>
      <c r="K57" s="77"/>
      <c r="M57" s="98"/>
      <c r="O57" s="98"/>
      <c r="Q57" s="77"/>
      <c r="S57" s="82"/>
      <c r="T57" s="82"/>
      <c r="U57" s="82"/>
      <c r="V57" s="82"/>
      <c r="W57" s="82"/>
    </row>
    <row r="58" spans="1:23" ht="12" x14ac:dyDescent="0.25">
      <c r="B58" s="65" t="s">
        <v>31</v>
      </c>
      <c r="E58" s="98"/>
      <c r="G58" s="98"/>
      <c r="H58" s="99"/>
      <c r="I58" s="98"/>
      <c r="K58" s="77"/>
      <c r="M58" s="98"/>
      <c r="N58" s="99"/>
      <c r="O58" s="98"/>
      <c r="Q58" s="77"/>
    </row>
    <row r="59" spans="1:23" x14ac:dyDescent="0.2">
      <c r="C59" s="61" t="s">
        <v>30</v>
      </c>
      <c r="E59" s="97">
        <v>45989056</v>
      </c>
      <c r="G59" s="98">
        <v>33546792</v>
      </c>
      <c r="H59" s="99"/>
      <c r="I59" s="98">
        <f>E59-G59</f>
        <v>12442264</v>
      </c>
      <c r="K59" s="68">
        <f>IF(G59=0,"n/a",IF(AND(I59/G59&lt;1,I59/G59&gt;-1),I59/G59,"n/a"))</f>
        <v>0.37089281144975056</v>
      </c>
      <c r="M59" s="97">
        <v>42025871</v>
      </c>
      <c r="N59" s="99"/>
      <c r="O59" s="98">
        <f>E59-M59</f>
        <v>3963185</v>
      </c>
      <c r="Q59" s="68">
        <f>IF(M59=0,"n/a",IF(AND(O59/M59&lt;1,O59/M59&gt;-1),O59/M59,"n/a"))</f>
        <v>9.430345893366493E-2</v>
      </c>
    </row>
    <row r="60" spans="1:23" x14ac:dyDescent="0.2">
      <c r="C60" s="61" t="s">
        <v>29</v>
      </c>
      <c r="E60" s="100">
        <v>3333401</v>
      </c>
      <c r="G60" s="100">
        <v>1872198</v>
      </c>
      <c r="H60" s="99"/>
      <c r="I60" s="100">
        <f>E60-G60</f>
        <v>1461203</v>
      </c>
      <c r="K60" s="75">
        <f>IF(G60=0,"n/a",IF(AND(I60/G60&lt;1,I60/G60&gt;-1),I60/G60,"n/a"))</f>
        <v>0.78047460792074341</v>
      </c>
      <c r="M60" s="100">
        <v>4089396</v>
      </c>
      <c r="N60" s="99"/>
      <c r="O60" s="100">
        <f>E60-M60</f>
        <v>-755995</v>
      </c>
      <c r="Q60" s="75">
        <f>IF(M60=0,"n/a",IF(AND(O60/M60&lt;1,O60/M60&gt;-1),O60/M60,"n/a"))</f>
        <v>-0.18486715397579495</v>
      </c>
    </row>
    <row r="61" spans="1:23" ht="6.9" customHeight="1" x14ac:dyDescent="0.2">
      <c r="E61" s="98"/>
      <c r="G61" s="98"/>
      <c r="I61" s="98"/>
      <c r="K61" s="77"/>
      <c r="M61" s="98"/>
      <c r="O61" s="98"/>
      <c r="Q61" s="77"/>
      <c r="S61" s="82"/>
      <c r="T61" s="82"/>
      <c r="U61" s="82"/>
      <c r="V61" s="82"/>
      <c r="W61" s="82"/>
    </row>
    <row r="62" spans="1:23" x14ac:dyDescent="0.2">
      <c r="C62" s="61" t="s">
        <v>28</v>
      </c>
      <c r="E62" s="100">
        <f>SUM(E59:E60)</f>
        <v>49322457</v>
      </c>
      <c r="G62" s="100">
        <f>SUM(G59:G60)</f>
        <v>35418990</v>
      </c>
      <c r="H62" s="99"/>
      <c r="I62" s="100">
        <f>E62-G62</f>
        <v>13903467</v>
      </c>
      <c r="K62" s="75">
        <f>IF(G62=0,"n/a",IF(AND(I62/G62&lt;1,I62/G62&gt;-1),I62/G62,"n/a"))</f>
        <v>0.3925427291969647</v>
      </c>
      <c r="M62" s="100">
        <f>SUM(M59:M60)</f>
        <v>46115267</v>
      </c>
      <c r="N62" s="99"/>
      <c r="O62" s="100">
        <f>E62-M62</f>
        <v>3207190</v>
      </c>
      <c r="Q62" s="75">
        <f>IF(M62=0,"n/a",IF(AND(O62/M62&lt;1,O62/M62&gt;-1),O62/M62,"n/a"))</f>
        <v>6.9547249937856812E-2</v>
      </c>
    </row>
    <row r="63" spans="1:23" ht="6.9" customHeight="1" x14ac:dyDescent="0.2">
      <c r="E63" s="98"/>
      <c r="G63" s="98"/>
      <c r="I63" s="98"/>
      <c r="K63" s="77"/>
      <c r="M63" s="98"/>
      <c r="O63" s="98"/>
      <c r="Q63" s="77"/>
      <c r="S63" s="82"/>
      <c r="T63" s="82"/>
      <c r="U63" s="82"/>
      <c r="V63" s="82"/>
      <c r="W63" s="82"/>
    </row>
    <row r="64" spans="1:23" x14ac:dyDescent="0.2">
      <c r="C64" s="61" t="s">
        <v>27</v>
      </c>
      <c r="E64" s="98">
        <f>E56+E62</f>
        <v>999813363</v>
      </c>
      <c r="G64" s="98">
        <f>G56+G62</f>
        <v>969884376</v>
      </c>
      <c r="H64" s="99"/>
      <c r="I64" s="98">
        <f>E64-G64</f>
        <v>29928987</v>
      </c>
      <c r="K64" s="68">
        <f>IF(G64=0,"n/a",IF(AND(I64/G64&lt;1,I64/G64&gt;-1),I64/G64,"n/a"))</f>
        <v>3.0858304083042576E-2</v>
      </c>
      <c r="M64" s="98">
        <f>M56+M62</f>
        <v>949958853</v>
      </c>
      <c r="N64" s="99"/>
      <c r="O64" s="98">
        <f>E64-M64</f>
        <v>49854510</v>
      </c>
      <c r="Q64" s="68">
        <f>IF(M64=0,"n/a",IF(AND(O64/M64&lt;1,O64/M64&gt;-1),O64/M64,"n/a"))</f>
        <v>5.2480704656373153E-2</v>
      </c>
    </row>
    <row r="65" spans="1:23" ht="6.9" customHeight="1" x14ac:dyDescent="0.2">
      <c r="E65" s="98"/>
      <c r="G65" s="98"/>
      <c r="I65" s="98"/>
      <c r="K65" s="77"/>
      <c r="M65" s="98"/>
      <c r="O65" s="98"/>
      <c r="Q65" s="77"/>
      <c r="S65" s="82"/>
      <c r="T65" s="82"/>
      <c r="U65" s="82"/>
      <c r="V65" s="82"/>
      <c r="W65" s="82"/>
    </row>
    <row r="66" spans="1:23" ht="12" x14ac:dyDescent="0.25">
      <c r="B66" s="65" t="s">
        <v>26</v>
      </c>
      <c r="E66" s="98"/>
      <c r="G66" s="98"/>
      <c r="H66" s="99"/>
      <c r="I66" s="98"/>
      <c r="K66" s="77"/>
      <c r="M66" s="98"/>
      <c r="N66" s="99"/>
      <c r="O66" s="98"/>
      <c r="Q66" s="77"/>
    </row>
    <row r="67" spans="1:23" x14ac:dyDescent="0.2">
      <c r="C67" s="61" t="s">
        <v>25</v>
      </c>
      <c r="E67" s="97">
        <v>52797271</v>
      </c>
      <c r="G67" s="98">
        <v>55627006</v>
      </c>
      <c r="H67" s="99"/>
      <c r="I67" s="98">
        <f>E67-G67</f>
        <v>-2829735</v>
      </c>
      <c r="K67" s="68">
        <f>IF(G67=0,"n/a",IF(AND(I67/G67&lt;1,I67/G67&gt;-1),I67/G67,"n/a"))</f>
        <v>-5.0869805935627739E-2</v>
      </c>
      <c r="M67" s="97">
        <v>51185221</v>
      </c>
      <c r="N67" s="99"/>
      <c r="O67" s="98">
        <f>E67-M67</f>
        <v>1612050</v>
      </c>
      <c r="Q67" s="68">
        <f>IF(M67=0,"n/a",IF(AND(O67/M67&lt;1,O67/M67&gt;-1),O67/M67,"n/a"))</f>
        <v>3.1494442507144789E-2</v>
      </c>
    </row>
    <row r="68" spans="1:23" x14ac:dyDescent="0.2">
      <c r="C68" s="61" t="s">
        <v>24</v>
      </c>
      <c r="E68" s="100">
        <v>166260880</v>
      </c>
      <c r="G68" s="100">
        <v>149093823</v>
      </c>
      <c r="H68" s="99"/>
      <c r="I68" s="100">
        <f>E68-G68</f>
        <v>17167057</v>
      </c>
      <c r="K68" s="75">
        <f>IF(G68=0,"n/a",IF(AND(I68/G68&lt;1,I68/G68&gt;-1),I68/G68,"n/a"))</f>
        <v>0.11514264410538323</v>
      </c>
      <c r="M68" s="100">
        <v>168619666</v>
      </c>
      <c r="N68" s="99"/>
      <c r="O68" s="100">
        <f>E68-M68</f>
        <v>-2358786</v>
      </c>
      <c r="Q68" s="75">
        <f>IF(M68=0,"n/a",IF(AND(O68/M68&lt;1,O68/M68&gt;-1),O68/M68,"n/a"))</f>
        <v>-1.3988795352020208E-2</v>
      </c>
    </row>
    <row r="69" spans="1:23" ht="6.9" customHeight="1" x14ac:dyDescent="0.2">
      <c r="E69" s="98"/>
      <c r="G69" s="98"/>
      <c r="I69" s="98"/>
      <c r="K69" s="77"/>
      <c r="M69" s="98"/>
      <c r="O69" s="98"/>
      <c r="Q69" s="77"/>
      <c r="S69" s="82"/>
      <c r="T69" s="82"/>
      <c r="U69" s="82"/>
      <c r="V69" s="82"/>
      <c r="W69" s="82"/>
    </row>
    <row r="70" spans="1:23" x14ac:dyDescent="0.2">
      <c r="C70" s="61" t="s">
        <v>23</v>
      </c>
      <c r="E70" s="100">
        <f>SUM(E67:E68)</f>
        <v>219058151</v>
      </c>
      <c r="G70" s="100">
        <f>SUM(G67:G68)</f>
        <v>204720829</v>
      </c>
      <c r="H70" s="99"/>
      <c r="I70" s="100">
        <f>E70-G70</f>
        <v>14337322</v>
      </c>
      <c r="K70" s="75">
        <f>IF(G70=0,"n/a",IF(AND(I70/G70&lt;1,I70/G70&gt;-1),I70/G70,"n/a"))</f>
        <v>7.0033528439844298E-2</v>
      </c>
      <c r="M70" s="100">
        <f>SUM(M67:M68)</f>
        <v>219804887</v>
      </c>
      <c r="N70" s="99"/>
      <c r="O70" s="100">
        <f>E70-M70</f>
        <v>-746736</v>
      </c>
      <c r="Q70" s="75">
        <f>IF(M70=0,"n/a",IF(AND(O70/M70&lt;1,O70/M70&gt;-1),O70/M70,"n/a"))</f>
        <v>-3.3972675047939222E-3</v>
      </c>
    </row>
    <row r="71" spans="1:23" ht="6.9" customHeight="1" x14ac:dyDescent="0.2">
      <c r="E71" s="98"/>
      <c r="G71" s="98"/>
      <c r="I71" s="98"/>
      <c r="K71" s="77"/>
      <c r="M71" s="98"/>
      <c r="O71" s="98"/>
      <c r="Q71" s="77"/>
      <c r="S71" s="82"/>
      <c r="T71" s="82"/>
      <c r="U71" s="82"/>
      <c r="V71" s="82"/>
      <c r="W71" s="82"/>
    </row>
    <row r="72" spans="1:23" ht="12" thickBot="1" x14ac:dyDescent="0.25">
      <c r="C72" s="61" t="s">
        <v>22</v>
      </c>
      <c r="E72" s="101">
        <f>E64+E70</f>
        <v>1218871514</v>
      </c>
      <c r="G72" s="101">
        <f>G64+G70</f>
        <v>1174605205</v>
      </c>
      <c r="H72" s="99"/>
      <c r="I72" s="101">
        <f>E72-G72</f>
        <v>44266309</v>
      </c>
      <c r="K72" s="87">
        <f>IF(G72=0,"n/a",IF(AND(I72/G72&lt;1,I72/G72&gt;-1),I72/G72,"n/a"))</f>
        <v>3.7686116842977894E-2</v>
      </c>
      <c r="M72" s="101">
        <f>M64+M70</f>
        <v>1169763740</v>
      </c>
      <c r="N72" s="99"/>
      <c r="O72" s="101">
        <f>E72-M72</f>
        <v>49107774</v>
      </c>
      <c r="Q72" s="87">
        <f>IF(M72=0,"n/a",IF(AND(O72/M72&lt;1,O72/M72&gt;-1),O72/M72,"n/a"))</f>
        <v>4.1980933688370269E-2</v>
      </c>
    </row>
    <row r="73" spans="1:23" ht="12" thickTop="1" x14ac:dyDescent="0.2"/>
    <row r="74" spans="1:23" ht="12.75" customHeight="1" x14ac:dyDescent="0.25">
      <c r="A74" s="61" t="s">
        <v>20</v>
      </c>
      <c r="C74" s="102" t="s">
        <v>21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</row>
    <row r="75" spans="1:23" x14ac:dyDescent="0.2">
      <c r="A75" s="61" t="s">
        <v>20</v>
      </c>
    </row>
    <row r="76" spans="1:23" x14ac:dyDescent="0.2">
      <c r="A76" s="61" t="s">
        <v>20</v>
      </c>
    </row>
    <row r="77" spans="1:23" x14ac:dyDescent="0.2">
      <c r="A77" s="61" t="s">
        <v>20</v>
      </c>
    </row>
    <row r="78" spans="1:23" x14ac:dyDescent="0.2">
      <c r="A78" s="61" t="s">
        <v>20</v>
      </c>
    </row>
    <row r="79" spans="1:23" x14ac:dyDescent="0.2">
      <c r="A79" s="61" t="s">
        <v>20</v>
      </c>
    </row>
    <row r="80" spans="1:23" x14ac:dyDescent="0.2">
      <c r="A80" s="61" t="s">
        <v>20</v>
      </c>
    </row>
    <row r="81" spans="1:1" x14ac:dyDescent="0.2">
      <c r="A81" s="61" t="s">
        <v>20</v>
      </c>
    </row>
    <row r="82" spans="1:1" x14ac:dyDescent="0.2">
      <c r="A82" s="61" t="s">
        <v>20</v>
      </c>
    </row>
    <row r="83" spans="1:1" x14ac:dyDescent="0.2">
      <c r="A83" s="61" t="s">
        <v>20</v>
      </c>
    </row>
    <row r="84" spans="1:1" x14ac:dyDescent="0.2">
      <c r="A84" s="61" t="s">
        <v>20</v>
      </c>
    </row>
    <row r="85" spans="1:1" x14ac:dyDescent="0.2">
      <c r="A85" s="61" t="s">
        <v>20</v>
      </c>
    </row>
    <row r="86" spans="1:1" x14ac:dyDescent="0.2">
      <c r="A86" s="61" t="s">
        <v>20</v>
      </c>
    </row>
    <row r="87" spans="1:1" x14ac:dyDescent="0.2">
      <c r="A87" s="61" t="s">
        <v>20</v>
      </c>
    </row>
    <row r="88" spans="1:1" x14ac:dyDescent="0.2">
      <c r="A88" s="61" t="s">
        <v>20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31" sqref="E31"/>
    </sheetView>
  </sheetViews>
  <sheetFormatPr defaultColWidth="8.88671875" defaultRowHeight="14.4" x14ac:dyDescent="0.3"/>
  <cols>
    <col min="1" max="1" width="60.44140625" style="48" customWidth="1"/>
    <col min="2" max="2" width="8.88671875" style="48"/>
    <col min="3" max="3" width="9.44140625" style="48" customWidth="1"/>
    <col min="4" max="4" width="1.6640625" customWidth="1"/>
    <col min="5" max="5" width="68.109375" bestFit="1" customWidth="1"/>
    <col min="6" max="6" width="13.5546875" bestFit="1" customWidth="1"/>
    <col min="8" max="16384" width="8.88671875" style="48"/>
  </cols>
  <sheetData>
    <row r="1" spans="1:8" x14ac:dyDescent="0.3">
      <c r="A1" s="57" t="s">
        <v>61</v>
      </c>
      <c r="H1" s="17"/>
    </row>
    <row r="2" spans="1:8" x14ac:dyDescent="0.3">
      <c r="A2" s="48" t="s">
        <v>56</v>
      </c>
      <c r="H2" s="17"/>
    </row>
    <row r="3" spans="1:8" x14ac:dyDescent="0.3">
      <c r="A3" s="48" t="s">
        <v>67</v>
      </c>
      <c r="H3" s="17"/>
    </row>
    <row r="4" spans="1:8" x14ac:dyDescent="0.3">
      <c r="H4" s="17"/>
    </row>
    <row r="5" spans="1:8" x14ac:dyDescent="0.3">
      <c r="H5" s="17"/>
    </row>
    <row r="6" spans="1:8" x14ac:dyDescent="0.3">
      <c r="H6" s="17"/>
    </row>
    <row r="7" spans="1:8" x14ac:dyDescent="0.3">
      <c r="H7" s="17"/>
    </row>
    <row r="8" spans="1:8" x14ac:dyDescent="0.3">
      <c r="H8" s="17"/>
    </row>
    <row r="9" spans="1:8" x14ac:dyDescent="0.3">
      <c r="H9" s="17"/>
    </row>
    <row r="10" spans="1:8" x14ac:dyDescent="0.3">
      <c r="H10" s="17"/>
    </row>
    <row r="11" spans="1:8" x14ac:dyDescent="0.3">
      <c r="H11" s="17"/>
    </row>
    <row r="12" spans="1:8" x14ac:dyDescent="0.3">
      <c r="H12" s="17"/>
    </row>
    <row r="13" spans="1:8" x14ac:dyDescent="0.3">
      <c r="H13" s="17"/>
    </row>
    <row r="14" spans="1:8" x14ac:dyDescent="0.3">
      <c r="H14" s="17"/>
    </row>
    <row r="15" spans="1:8" x14ac:dyDescent="0.3">
      <c r="H15" s="17"/>
    </row>
    <row r="16" spans="1:8" x14ac:dyDescent="0.3">
      <c r="H16" s="17"/>
    </row>
    <row r="17" spans="1:8" x14ac:dyDescent="0.3">
      <c r="H17" s="17"/>
    </row>
    <row r="27" spans="1:8" ht="15" thickBot="1" x14ac:dyDescent="0.35"/>
    <row r="28" spans="1:8" ht="15" thickBot="1" x14ac:dyDescent="0.35">
      <c r="A28" s="56" t="s">
        <v>62</v>
      </c>
      <c r="B28" s="58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C31C4C-F464-4FB8-BD36-C12A974F73A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A44F9F9-C834-48ED-B335-DFD7D81D15FB}"/>
</file>

<file path=customXml/itemProps3.xml><?xml version="1.0" encoding="utf-8"?>
<ds:datastoreItem xmlns:ds="http://schemas.openxmlformats.org/officeDocument/2006/customXml" ds:itemID="{1905F844-5D24-4FD8-B9AF-6205925C872A}"/>
</file>

<file path=customXml/itemProps4.xml><?xml version="1.0" encoding="utf-8"?>
<ds:datastoreItem xmlns:ds="http://schemas.openxmlformats.org/officeDocument/2006/customXml" ds:itemID="{0FA954AF-6A17-45C0-ABD4-9536F662AC88}"/>
</file>

<file path=customXml/itemProps5.xml><?xml version="1.0" encoding="utf-8"?>
<ds:datastoreItem xmlns:ds="http://schemas.openxmlformats.org/officeDocument/2006/customXml" ds:itemID="{76400677-C77B-428A-88F8-1FBD397268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3.02G</vt:lpstr>
      <vt:lpstr>SOG 12ME Dec 22</vt:lpstr>
      <vt:lpstr>Earnings Sharing</vt:lpstr>
      <vt:lpstr>'SOG 12ME Dec 22'!Print_Area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Marina</cp:lastModifiedBy>
  <cp:lastPrinted>2018-02-28T16:00:24Z</cp:lastPrinted>
  <dcterms:created xsi:type="dcterms:W3CDTF">2004-03-11T21:28:41Z</dcterms:created>
  <dcterms:modified xsi:type="dcterms:W3CDTF">2023-03-28T18:48:34Z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0x0101006E56B4D1795A2E4DB2F0B01679ED314A004876637A322CD34A97BA8DF2700F41D9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