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ne/"/>
    </mc:Choice>
  </mc:AlternateContent>
  <xr:revisionPtr revIDLastSave="0" documentId="8_{368310F3-AC97-4270-8114-A5B392187F15}" xr6:coauthVersionLast="47" xr6:coauthVersionMax="47" xr10:uidLastSave="{00000000-0000-0000-0000-000000000000}"/>
  <bookViews>
    <workbookView xWindow="29580" yWindow="780" windowWidth="21600" windowHeight="11385" xr2:uid="{AA00AECA-589F-4B95-9190-C6C803869522}"/>
  </bookViews>
  <sheets>
    <sheet name="Start" sheetId="2" r:id="rId1"/>
    <sheet name="Cost of Debt for WA" sheetId="1" r:id="rId2"/>
    <sheet name="Short-Term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cctGrp">[1]Amort!$O$34</definedName>
    <definedName name="CurrDte">[2]Debt!$C$1</definedName>
    <definedName name="dd" localSheetId="2" hidden="1">{"Print_Detail",#N/A,FALSE,"Redemption_Maturity Extract"}</definedName>
    <definedName name="dd" hidden="1">{"Print_Detail",#N/A,FALSE,"Redemption_Maturity Extract"}</definedName>
    <definedName name="ddd" localSheetId="2" hidden="1">{"Full",#N/A,FALSE,"Sec MTN B Summary"}</definedName>
    <definedName name="ddd" hidden="1">{"Full",#N/A,FALSE,"Sec MTN B Summary"}</definedName>
    <definedName name="dddd" localSheetId="2" hidden="1">{"RedPrem_InitRed View",#N/A,FALSE,"Sec MTN B Summary"}</definedName>
    <definedName name="dddd" hidden="1">{"RedPrem_InitRed View",#N/A,FALSE,"Sec MTN B Summary"}</definedName>
    <definedName name="dddddd" localSheetId="2" hidden="1">{"Pivot1",#N/A,FALSE,"Redemption_Maturity Extract"}</definedName>
    <definedName name="dddddd" hidden="1">{"Pivot1",#N/A,FALSE,"Redemption_Maturity Extract"}</definedName>
    <definedName name="dddddddd" localSheetId="2" hidden="1">{"Pivot2",#N/A,FALSE,"Redemption_Maturity Extract"}</definedName>
    <definedName name="dddddddd" hidden="1">{"Pivot2",#N/A,FALSE,"Redemption_Maturity Extract"}</definedName>
    <definedName name="DollarType">[1]Amort!$R$1</definedName>
    <definedName name="EndAR">#N/A</definedName>
    <definedName name="EndCash">#N/A</definedName>
    <definedName name="EndCashTCI">#N/A</definedName>
    <definedName name="EndSTDebt">#N/A</definedName>
    <definedName name="EndTCI">#N/A</definedName>
    <definedName name="FERC_Lkup">'[2]Interest Accrued-Paid'!$AY$6:$AZ$32</definedName>
    <definedName name="Holidays">[3]Holidays!$A$2:$A$550</definedName>
    <definedName name="InputMonth">Start!$B$2</definedName>
    <definedName name="JanJunRate">Start!$F$7</definedName>
    <definedName name="JulDecRate">Start!#REF!</definedName>
    <definedName name="MaxAR">#N/A</definedName>
    <definedName name="MaxCash">#N/A</definedName>
    <definedName name="MaxTCI">#N/A</definedName>
    <definedName name="MinAR">#N/A</definedName>
    <definedName name="MinCash">#N/A</definedName>
    <definedName name="MinTCI">#N/A</definedName>
    <definedName name="NetCash">#N/A</definedName>
    <definedName name="PriceDate_E">[4]Sheet2!$B$5</definedName>
    <definedName name="PriceDate_G">[4]Sheet2!$B$6</definedName>
    <definedName name="_xlnm.Print_Area" localSheetId="1">'Cost of Debt for WA'!$A$1:$AC$43</definedName>
    <definedName name="_xlnm.Print_Area" localSheetId="2">'Short-Term'!$A$1:$P$25</definedName>
    <definedName name="Print_ScenDate">[4]Sheet2!$B$2</definedName>
    <definedName name="Scenario_Name">[4]Sheet2!$B$8</definedName>
    <definedName name="Start_Page">[4]Sheet2!$B$10</definedName>
    <definedName name="US_Holidays">[5]Calendars!$A$2:$A$455</definedName>
    <definedName name="WkSht_Year">[3]Assumptions!$B$1</definedName>
    <definedName name="wrn.All._.Sheets." localSheetId="2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Detail." localSheetId="2" hidden="1">{"Print_Detail",#N/A,FALSE,"Redemption_Maturity Extract"}</definedName>
    <definedName name="wrn.Detail." hidden="1">{"Print_Detail",#N/A,FALSE,"Redemption_Maturity Extract"}</definedName>
    <definedName name="wrn.Diane._.s._.Version." localSheetId="2" hidden="1">{"Full",#N/A,FALSE,"Sec MTN B Summary"}</definedName>
    <definedName name="wrn.Diane._.s._.Version." hidden="1">{"Full",#N/A,FALSE,"Sec MTN B Summary"}</definedName>
    <definedName name="wrn.Distribution._.Version." localSheetId="2" hidden="1">{"RedPrem_InitRed View",#N/A,FALSE,"Sec MTN B Summary"}</definedName>
    <definedName name="wrn.Distribution._.Version." hidden="1">{"RedPrem_InitRed View",#N/A,FALSE,"Sec MTN B Summary"}</definedName>
    <definedName name="wrn.Pivot1." localSheetId="2" hidden="1">{"Pivot1",#N/A,FALSE,"Redemption_Maturity Extract"}</definedName>
    <definedName name="wrn.Pivot1." hidden="1">{"Pivot1",#N/A,FALSE,"Redemption_Maturity Extract"}</definedName>
    <definedName name="wrn.Pivot2." localSheetId="2" hidden="1">{"Pivot2",#N/A,FALSE,"Redemption_Maturity Extract"}</definedName>
    <definedName name="wrn.Pivot2." hidden="1">{"Pivot2",#N/A,FALSE,"Redemption_Maturity Extract"}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P18" i="3"/>
  <c r="P17" i="3"/>
  <c r="P16" i="3"/>
  <c r="P15" i="3"/>
  <c r="P19" i="3" s="1"/>
  <c r="P21" i="3" s="1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P11" i="3" s="1"/>
  <c r="P22" i="3" s="1"/>
  <c r="P10" i="3"/>
  <c r="P9" i="3"/>
  <c r="P8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3" i="3"/>
  <c r="O5" i="3" s="1"/>
  <c r="O13" i="3" l="1"/>
  <c r="O6" i="3"/>
  <c r="N5" i="3"/>
  <c r="P23" i="3"/>
  <c r="N6" i="3" l="1"/>
  <c r="N13" i="3"/>
  <c r="M5" i="3"/>
  <c r="M6" i="3" l="1"/>
  <c r="M13" i="3"/>
  <c r="L5" i="3"/>
  <c r="K5" i="3" l="1"/>
  <c r="L6" i="3"/>
  <c r="L13" i="3"/>
  <c r="J5" i="3" l="1"/>
  <c r="K6" i="3"/>
  <c r="K13" i="3"/>
  <c r="I5" i="3" l="1"/>
  <c r="J6" i="3"/>
  <c r="J13" i="3"/>
  <c r="I13" i="3" l="1"/>
  <c r="H5" i="3"/>
  <c r="I6" i="3"/>
  <c r="H13" i="3" l="1"/>
  <c r="G5" i="3"/>
  <c r="H6" i="3"/>
  <c r="G13" i="3" l="1"/>
  <c r="F5" i="3"/>
  <c r="G6" i="3"/>
  <c r="F13" i="3" l="1"/>
  <c r="E5" i="3"/>
  <c r="F6" i="3"/>
  <c r="D5" i="3" l="1"/>
  <c r="E6" i="3"/>
  <c r="E13" i="3"/>
  <c r="C5" i="3" l="1"/>
  <c r="D6" i="3"/>
  <c r="D13" i="3"/>
  <c r="C6" i="3" l="1"/>
  <c r="C13" i="3"/>
  <c r="P13" i="3" s="1"/>
  <c r="D19" i="2" l="1"/>
  <c r="D18" i="2"/>
  <c r="D15" i="2"/>
  <c r="F11" i="2"/>
  <c r="G11" i="2" s="1"/>
  <c r="D14" i="2" s="1"/>
  <c r="D43" i="1"/>
  <c r="D42" i="1"/>
  <c r="D41" i="1"/>
  <c r="W37" i="1"/>
  <c r="Y37" i="1"/>
  <c r="U34" i="1"/>
  <c r="W34" i="1" s="1"/>
  <c r="AA34" i="1" s="1"/>
  <c r="U33" i="1"/>
  <c r="W33" i="1" s="1"/>
  <c r="AA33" i="1" s="1"/>
  <c r="U32" i="1"/>
  <c r="W32" i="1" s="1"/>
  <c r="AA32" i="1" s="1"/>
  <c r="U31" i="1"/>
  <c r="W31" i="1" s="1"/>
  <c r="AA31" i="1" s="1"/>
  <c r="Z29" i="1"/>
  <c r="U27" i="1"/>
  <c r="W27" i="1" s="1"/>
  <c r="U25" i="1"/>
  <c r="U23" i="1"/>
  <c r="W23" i="1" s="1"/>
  <c r="U22" i="1"/>
  <c r="W22" i="1" s="1"/>
  <c r="U21" i="1"/>
  <c r="W21" i="1"/>
  <c r="U19" i="1"/>
  <c r="U18" i="1"/>
  <c r="W18" i="1" s="1"/>
  <c r="U17" i="1"/>
  <c r="W17" i="1" s="1"/>
  <c r="U15" i="1"/>
  <c r="W15" i="1" s="1"/>
  <c r="U14" i="1"/>
  <c r="W14" i="1" s="1"/>
  <c r="U13" i="1"/>
  <c r="AC11" i="1"/>
  <c r="U11" i="1"/>
  <c r="AC10" i="1"/>
  <c r="AC9" i="1"/>
  <c r="U9" i="1"/>
  <c r="W9" i="1"/>
  <c r="Y7" i="1"/>
  <c r="Y25" i="1" s="1"/>
  <c r="U35" i="1"/>
  <c r="W35" i="1" s="1"/>
  <c r="AA35" i="1" s="1"/>
  <c r="Y28" i="1" l="1"/>
  <c r="Y11" i="1"/>
  <c r="Y17" i="1"/>
  <c r="AA17" i="1" s="1"/>
  <c r="Y12" i="1"/>
  <c r="Y23" i="1"/>
  <c r="Y19" i="1"/>
  <c r="Y15" i="1"/>
  <c r="Y16" i="1"/>
  <c r="Y9" i="1"/>
  <c r="AA9" i="1" s="1"/>
  <c r="Y24" i="1"/>
  <c r="Y10" i="1"/>
  <c r="Y20" i="1"/>
  <c r="W11" i="1"/>
  <c r="AA23" i="1"/>
  <c r="W28" i="1"/>
  <c r="AA28" i="1" s="1"/>
  <c r="AA37" i="1"/>
  <c r="AC12" i="1"/>
  <c r="W13" i="1"/>
  <c r="AA15" i="1"/>
  <c r="W19" i="1"/>
  <c r="AA19" i="1" s="1"/>
  <c r="W25" i="1"/>
  <c r="AA25" i="1" s="1"/>
  <c r="U12" i="1"/>
  <c r="W12" i="1" s="1"/>
  <c r="AA12" i="1" s="1"/>
  <c r="Y14" i="1"/>
  <c r="AA14" i="1" s="1"/>
  <c r="U20" i="1"/>
  <c r="W20" i="1" s="1"/>
  <c r="AA20" i="1" s="1"/>
  <c r="Y22" i="1"/>
  <c r="AA22" i="1" s="1"/>
  <c r="U28" i="1"/>
  <c r="AA16" i="1"/>
  <c r="Y13" i="1"/>
  <c r="Y21" i="1"/>
  <c r="AA21" i="1" s="1"/>
  <c r="U10" i="1"/>
  <c r="W10" i="1" s="1"/>
  <c r="U26" i="1"/>
  <c r="W26" i="1" s="1"/>
  <c r="F40" i="1"/>
  <c r="Y27" i="1"/>
  <c r="AA27" i="1" s="1"/>
  <c r="U16" i="1"/>
  <c r="W16" i="1" s="1"/>
  <c r="Y18" i="1"/>
  <c r="AA18" i="1" s="1"/>
  <c r="U24" i="1"/>
  <c r="W24" i="1" s="1"/>
  <c r="Y26" i="1"/>
  <c r="AA11" i="1" l="1"/>
  <c r="AA29" i="1" s="1"/>
  <c r="AA36" i="1" s="1"/>
  <c r="AA38" i="1" s="1"/>
  <c r="AA24" i="1"/>
  <c r="AA10" i="1"/>
  <c r="AA26" i="1"/>
  <c r="Y29" i="1"/>
  <c r="Y36" i="1" s="1"/>
  <c r="Y38" i="1" s="1"/>
  <c r="AA13" i="1"/>
  <c r="AC13" i="1"/>
  <c r="W40" i="1" l="1"/>
  <c r="B7" i="2" s="1"/>
  <c r="C7" i="2" s="1"/>
  <c r="E15" i="2" s="1"/>
  <c r="F15" i="2" s="1"/>
  <c r="E14" i="2"/>
  <c r="F14" i="2" s="1"/>
  <c r="AC14" i="1"/>
  <c r="E7" i="2" l="1"/>
  <c r="F7" i="2"/>
  <c r="E19" i="2" s="1"/>
  <c r="F19" i="2" s="1"/>
  <c r="E18" i="2"/>
  <c r="F18" i="2" s="1"/>
  <c r="AC15" i="1"/>
  <c r="AC16" i="1" l="1"/>
  <c r="AC17" i="1" l="1"/>
  <c r="AC18" i="1" l="1"/>
  <c r="AC19" i="1" l="1"/>
  <c r="AC20" i="1" l="1"/>
  <c r="AC21" i="1" l="1"/>
  <c r="AC22" i="1" l="1"/>
  <c r="AC23" i="1" l="1"/>
  <c r="AC24" i="1" l="1"/>
  <c r="AC25" i="1" l="1"/>
  <c r="AC26" i="1" l="1"/>
  <c r="AC27" i="1" l="1"/>
  <c r="AC28" i="1" l="1"/>
  <c r="AC29" i="1" l="1"/>
  <c r="AC30" i="1" l="1"/>
  <c r="AC31" i="1" l="1"/>
  <c r="AC32" i="1" l="1"/>
  <c r="AC33" i="1" l="1"/>
  <c r="AC34" i="1" l="1"/>
  <c r="AC35" i="1" l="1"/>
  <c r="AC36" i="1" l="1"/>
  <c r="AC37" i="1" l="1"/>
  <c r="A39" i="1" l="1"/>
  <c r="AC38" i="1"/>
  <c r="A40" i="1" l="1"/>
  <c r="AC39" i="1"/>
  <c r="A41" i="1" l="1"/>
  <c r="AC40" i="1"/>
  <c r="A42" i="1" l="1"/>
  <c r="AC41" i="1"/>
  <c r="A43" i="1" l="1"/>
  <c r="AC43" i="1" s="1"/>
  <c r="AC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</author>
    <author>tc={922E0FAD-2193-4097-AB29-5BC878DF77CD}</author>
  </authors>
  <commentList>
    <comment ref="B8" authorId="0" shapeId="0" xr:uid="{85989A1B-2885-4281-9CDF-62D72B8866A3}">
      <text>
        <r>
          <rPr>
            <b/>
            <sz val="9"/>
            <color indexed="81"/>
            <rFont val="Tahoma"/>
            <family val="2"/>
          </rPr>
          <t>lp:</t>
        </r>
        <r>
          <rPr>
            <sz val="9"/>
            <color indexed="81"/>
            <rFont val="Tahoma"/>
            <family val="2"/>
          </rPr>
          <t xml:space="preserve">
avg daily balance</t>
        </r>
      </text>
    </comment>
    <comment ref="O18" authorId="1" shapeId="0" xr:uid="{922E0FAD-2193-4097-AB29-5BC878DF77CD}">
      <text>
        <t>[Threaded comment]
Your version of Excel allows you to read this threaded comment; however, any edits to it will get removed if the file is opened in a newer version of Excel. Learn more: https://go.microsoft.com/fwlink/?linkid=870924
Comment:
    $6,100 debt &amp; CUSIP fee and $150k arrangement fee to USB were counted twice. Once on the 601 journal to true-up princpal debt and once on DJ 655 which pulls in from the formula. Backed out double expense.</t>
      </text>
    </comment>
  </commentList>
</comments>
</file>

<file path=xl/sharedStrings.xml><?xml version="1.0" encoding="utf-8"?>
<sst xmlns="http://schemas.openxmlformats.org/spreadsheetml/2006/main" count="127" uniqueCount="114">
  <si>
    <t>AVISTA CORPORATION</t>
  </si>
  <si>
    <t>Cost of Long-Term Debt Detail - Washington</t>
  </si>
  <si>
    <t>Principal</t>
  </si>
  <si>
    <t>Line</t>
  </si>
  <si>
    <t>Coupon</t>
  </si>
  <si>
    <t>Maturity</t>
  </si>
  <si>
    <t>Settlement</t>
  </si>
  <si>
    <t>Issuance</t>
  </si>
  <si>
    <t>SWAP</t>
  </si>
  <si>
    <t>Discount</t>
  </si>
  <si>
    <t>Loss/Reacq</t>
  </si>
  <si>
    <t>Net</t>
  </si>
  <si>
    <t>Yield to</t>
  </si>
  <si>
    <t>Outstanding</t>
  </si>
  <si>
    <t>Effective</t>
  </si>
  <si>
    <t>No.</t>
  </si>
  <si>
    <t>Description</t>
  </si>
  <si>
    <t>Rate</t>
  </si>
  <si>
    <t>Date</t>
  </si>
  <si>
    <t>Amount</t>
  </si>
  <si>
    <t>Costs</t>
  </si>
  <si>
    <t>Loss/(Gain)</t>
  </si>
  <si>
    <t>(Premium)</t>
  </si>
  <si>
    <t>Expenses</t>
  </si>
  <si>
    <t>Proceeds</t>
  </si>
  <si>
    <t>Cost</t>
  </si>
  <si>
    <t>(a)</t>
  </si>
  <si>
    <t>(b)</t>
  </si>
  <si>
    <t>( 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</si>
  <si>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</si>
  <si>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</si>
  <si>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</si>
  <si>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</si>
  <si>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</si>
  <si>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</si>
  <si>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</si>
  <si>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</si>
  <si>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</si>
  <si>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Repurchase</t>
  </si>
  <si>
    <t>Short Term-Debt</t>
  </si>
  <si>
    <t>Average Monthly Average Rate over a twelve month period</t>
  </si>
  <si>
    <t>Coupon Rate at the time of repurchase</t>
  </si>
  <si>
    <t>Calculated using the Internal Rate of Return method</t>
  </si>
  <si>
    <t xml:space="preserve">FMBS - SERIES A </t>
  </si>
  <si>
    <t>ADVANCE ASSOCIAT</t>
  </si>
  <si>
    <t xml:space="preserve">FMBS - SERIES C </t>
  </si>
  <si>
    <t xml:space="preserve">FMBS - 6.25% </t>
  </si>
  <si>
    <t xml:space="preserve">FMBS - 5.70% </t>
  </si>
  <si>
    <t>5.125% SERIES</t>
  </si>
  <si>
    <t xml:space="preserve">5.55% SERIES </t>
  </si>
  <si>
    <t xml:space="preserve">4.45% SERIES </t>
  </si>
  <si>
    <t xml:space="preserve">4.23% SERIES </t>
  </si>
  <si>
    <t xml:space="preserve">4.11% SERIES </t>
  </si>
  <si>
    <t xml:space="preserve">4.37% SERIES </t>
  </si>
  <si>
    <t xml:space="preserve">3.54% SERIES </t>
  </si>
  <si>
    <t xml:space="preserve">3.91% SERIES </t>
  </si>
  <si>
    <t xml:space="preserve">4.35% SERIES </t>
  </si>
  <si>
    <t>3.43%  SERIES</t>
  </si>
  <si>
    <t xml:space="preserve">3.07% SERIES </t>
  </si>
  <si>
    <t xml:space="preserve">2.90% SERIES </t>
  </si>
  <si>
    <t xml:space="preserve">4.00% SERIES </t>
  </si>
  <si>
    <t>Input Month</t>
  </si>
  <si>
    <t>Cost of Debt</t>
  </si>
  <si>
    <t>Actual Cost of Debt</t>
  </si>
  <si>
    <t>Monthly Rate</t>
  </si>
  <si>
    <t>Tax Rate</t>
  </si>
  <si>
    <t>Monthly After Tax Rate</t>
  </si>
  <si>
    <t>Deferral of $100,000</t>
  </si>
  <si>
    <t>Interest</t>
  </si>
  <si>
    <t>Deferred Asset</t>
  </si>
  <si>
    <t>DFIT</t>
  </si>
  <si>
    <t>Net Deferred Balance</t>
  </si>
  <si>
    <t>Actual Cost of Debt - After Tax Rate</t>
  </si>
  <si>
    <t>Annual Interest</t>
  </si>
  <si>
    <t xml:space="preserve">Using Actual after tax </t>
  </si>
  <si>
    <t>Using Actual Debt</t>
  </si>
  <si>
    <t>Monthly interest</t>
  </si>
  <si>
    <t xml:space="preserve">Using the "After Tax" rate applied to the Full Deferred balance is a simplified accounting method, which calculates interest earned on the net deferred balance.  </t>
  </si>
  <si>
    <t xml:space="preserve">Deferred interest should only be recorded on the net deferred Asset/Liability (Deferred balance less ADFIT associated with the deferral), as the Company should not record interest on the deferred federal income tax balance. </t>
  </si>
  <si>
    <t xml:space="preserve">Or - applying the full actual cost of debt on the net deferred balance accomplishes the same amount of interest to be recorded. </t>
  </si>
  <si>
    <t>(1) Actual cost of Debt method</t>
  </si>
  <si>
    <t>(2) After Tax Cost of Debt Method</t>
  </si>
  <si>
    <t>Cost of Short-Term Debt Detail</t>
  </si>
  <si>
    <t xml:space="preserve">Avg of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</si>
  <si>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</si>
  <si>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</si>
  <si>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</si>
  <si>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</si>
  <si>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</si>
  <si>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</si>
  <si>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</si>
  <si>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</si>
  <si>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</si>
  <si>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</si>
  <si>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</si>
  <si>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</si>
  <si>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</si>
  <si>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</si>
  <si>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</si>
  <si>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Credit Facility</t>
  </si>
  <si>
    <t>Revolver</t>
  </si>
  <si>
    <t>Term Loan</t>
  </si>
  <si>
    <t>Total Short Term Debt</t>
  </si>
  <si>
    <t>Number of Days in Month</t>
  </si>
  <si>
    <t>CF Interest Expense</t>
  </si>
  <si>
    <t>Intercompany Interest Expense</t>
  </si>
  <si>
    <t>Commitment Fee &amp; Utilization Fee</t>
  </si>
  <si>
    <t>Credit Agreement Amort of up-front costs</t>
  </si>
  <si>
    <t>Total STD Expense</t>
  </si>
  <si>
    <t>Total Borrowing Cost</t>
  </si>
  <si>
    <t>Total Average Borrowings</t>
  </si>
  <si>
    <t>Cost Rate</t>
  </si>
  <si>
    <r>
      <t xml:space="preserve"> (i)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Short term interest is calculated on the average balance for the month times the interest rate for the month times the actual days in the month divided by 360 days.</t>
    </r>
  </si>
  <si>
    <t>Example Calculation of Interest: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</si>
</sst>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\-dd\-yyyy"/>
    <numFmt numFmtId="166" formatCode="0.000"/>
    <numFmt numFmtId="167" formatCode="00000"/>
    <numFmt numFmtId="168" formatCode="0.000%"/>
    <numFmt numFmtId="169" formatCode="_-* #,##0_-;\-* #,##0_-;_-* &quot;-&quot;??_-;_-@_-"/>
    <numFmt numFmtId="170" formatCode="_(* #,##0_);_(* \(#,##0\);_(* &quot;-&quot;??_);_(@_)"/>
    <numFmt numFmtId="171" formatCode="#,##0.000"/>
    <numFmt numFmtId="172" formatCode="0.00000%"/>
    <numFmt numFmtId="173" formatCode="_(&quot;$&quot;* #,##0_);_(&quot;$&quot;* \(#,##0\);_(&quot;$&quot;* &quot;-&quot;??_);_(@_)"/>
    <numFmt numFmtId="174" formatCode="mmmm\ d\,\ yyyy"/>
    <numFmt numFmtId="175" formatCode="0_);\(0\)"/>
  </numFmts>
  <fonts count="23"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10"/>
      <color indexed="10"/>
      <name val="Arial"/>
      <family val="2"/>
    </font>
    <font>
      <b/>
      <sz val="12"/>
      <color indexed="8"/>
      <name val="Times New Roman"/>
      <family val="1"/>
    </font>
    <font>
      <sz val="10.7"/>
      <color rgb="FF000000"/>
      <name val="Consolas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4" fontId="13" fillId="0" borderId="0" applyFont="0" applyFill="0" applyBorder="0" applyAlignment="0" applyProtection="0"/>
    <xf numFmtId="37" fontId="1" fillId="0" borderId="0"/>
    <xf numFmtId="0" fontId="1" fillId="0" borderId="0"/>
    <xf numFmtId="44" fontId="5" fillId="0" borderId="0" applyFont="0" applyFill="0" applyBorder="0" applyAlignment="0" applyProtection="0"/>
    <xf numFmtId="37" fontId="1" fillId="0" borderId="0"/>
    <xf numFmtId="0" fontId="5" fillId="0" borderId="0"/>
  </cellStyleXfs>
  <cellXfs count="117">
    <xf numFmtId="0" fontId="0" fillId="0" borderId="0" xfId="0"/>
    <xf numFmtId="0" fontId="3" fillId="0" borderId="0" xfId="3" applyFont="1"/>
    <xf numFmtId="3" fontId="3" fillId="0" borderId="0" xfId="3" applyNumberFormat="1" applyFont="1"/>
    <xf numFmtId="165" fontId="3" fillId="0" borderId="0" xfId="3" applyNumberFormat="1" applyFont="1"/>
    <xf numFmtId="3" fontId="3" fillId="0" borderId="0" xfId="3" applyNumberFormat="1" applyFont="1" applyAlignment="1">
      <alignment horizontal="center"/>
    </xf>
    <xf numFmtId="0" fontId="1" fillId="0" borderId="0" xfId="3"/>
    <xf numFmtId="166" fontId="3" fillId="0" borderId="0" xfId="3" applyNumberFormat="1" applyFont="1"/>
    <xf numFmtId="0" fontId="3" fillId="0" borderId="0" xfId="3" applyFont="1" applyAlignment="1">
      <alignment horizontal="center"/>
    </xf>
    <xf numFmtId="165" fontId="3" fillId="0" borderId="0" xfId="3" applyNumberFormat="1" applyFont="1" applyAlignment="1">
      <alignment horizontal="center"/>
    </xf>
    <xf numFmtId="166" fontId="3" fillId="0" borderId="0" xfId="3" applyNumberFormat="1" applyFont="1" applyAlignment="1">
      <alignment horizontal="center"/>
    </xf>
    <xf numFmtId="0" fontId="3" fillId="0" borderId="1" xfId="3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  <xf numFmtId="165" fontId="3" fillId="0" borderId="1" xfId="3" applyNumberFormat="1" applyFont="1" applyBorder="1" applyAlignment="1">
      <alignment horizontal="center"/>
    </xf>
    <xf numFmtId="166" fontId="3" fillId="0" borderId="1" xfId="3" applyNumberFormat="1" applyFont="1" applyBorder="1" applyAlignment="1">
      <alignment horizontal="center"/>
    </xf>
    <xf numFmtId="14" fontId="3" fillId="0" borderId="1" xfId="3" applyNumberFormat="1" applyFont="1" applyBorder="1" applyAlignment="1">
      <alignment horizontal="center"/>
    </xf>
    <xf numFmtId="167" fontId="3" fillId="0" borderId="0" xfId="3" applyNumberFormat="1" applyFont="1" applyAlignment="1">
      <alignment horizontal="center"/>
    </xf>
    <xf numFmtId="168" fontId="3" fillId="0" borderId="0" xfId="2" applyNumberFormat="1" applyFont="1" applyFill="1" applyAlignment="1">
      <alignment horizontal="center"/>
    </xf>
    <xf numFmtId="14" fontId="3" fillId="0" borderId="0" xfId="3" applyNumberFormat="1" applyFont="1" applyAlignment="1">
      <alignment horizontal="right"/>
    </xf>
    <xf numFmtId="0" fontId="3" fillId="0" borderId="0" xfId="3" applyFont="1" applyAlignment="1">
      <alignment horizontal="right"/>
    </xf>
    <xf numFmtId="41" fontId="3" fillId="0" borderId="0" xfId="3" applyNumberFormat="1" applyFont="1"/>
    <xf numFmtId="168" fontId="7" fillId="0" borderId="0" xfId="4" applyNumberFormat="1" applyFont="1" applyFill="1"/>
    <xf numFmtId="168" fontId="8" fillId="0" borderId="0" xfId="4" applyNumberFormat="1" applyFont="1" applyFill="1"/>
    <xf numFmtId="43" fontId="8" fillId="0" borderId="0" xfId="5" applyFont="1" applyFill="1"/>
    <xf numFmtId="169" fontId="3" fillId="0" borderId="0" xfId="1" applyNumberFormat="1" applyFont="1" applyFill="1"/>
    <xf numFmtId="0" fontId="9" fillId="0" borderId="0" xfId="3" applyFont="1" applyAlignment="1">
      <alignment horizontal="left" vertical="top"/>
    </xf>
    <xf numFmtId="0" fontId="10" fillId="0" borderId="0" xfId="3" applyFont="1"/>
    <xf numFmtId="0" fontId="9" fillId="0" borderId="0" xfId="3" applyFont="1"/>
    <xf numFmtId="0" fontId="8" fillId="0" borderId="0" xfId="3" applyFont="1" applyAlignment="1">
      <alignment horizontal="right"/>
    </xf>
    <xf numFmtId="0" fontId="8" fillId="0" borderId="0" xfId="3" applyFont="1"/>
    <xf numFmtId="41" fontId="8" fillId="0" borderId="0" xfId="3" applyNumberFormat="1" applyFont="1"/>
    <xf numFmtId="3" fontId="8" fillId="0" borderId="0" xfId="3" applyNumberFormat="1" applyFont="1"/>
    <xf numFmtId="43" fontId="8" fillId="0" borderId="0" xfId="1" applyFont="1" applyFill="1"/>
    <xf numFmtId="10" fontId="3" fillId="0" borderId="0" xfId="2" applyNumberFormat="1" applyFont="1" applyFill="1"/>
    <xf numFmtId="169" fontId="3" fillId="0" borderId="0" xfId="3" applyNumberFormat="1" applyFont="1"/>
    <xf numFmtId="168" fontId="3" fillId="0" borderId="0" xfId="3" applyNumberFormat="1" applyFont="1"/>
    <xf numFmtId="41" fontId="3" fillId="0" borderId="1" xfId="3" applyNumberFormat="1" applyFont="1" applyBorder="1"/>
    <xf numFmtId="41" fontId="3" fillId="0" borderId="0" xfId="4" applyNumberFormat="1" applyFont="1" applyFill="1" applyBorder="1"/>
    <xf numFmtId="10" fontId="3" fillId="0" borderId="0" xfId="3" applyNumberFormat="1" applyFont="1"/>
    <xf numFmtId="14" fontId="3" fillId="0" borderId="0" xfId="3" applyNumberFormat="1" applyFont="1"/>
    <xf numFmtId="170" fontId="3" fillId="0" borderId="0" xfId="1" applyNumberFormat="1" applyFont="1" applyFill="1"/>
    <xf numFmtId="168" fontId="3" fillId="0" borderId="0" xfId="4" applyNumberFormat="1" applyFont="1" applyFill="1" applyBorder="1"/>
    <xf numFmtId="3" fontId="3" fillId="0" borderId="0" xfId="6" applyNumberFormat="1" applyFont="1"/>
    <xf numFmtId="3" fontId="3" fillId="0" borderId="0" xfId="7" applyNumberFormat="1" applyFont="1"/>
    <xf numFmtId="0" fontId="3" fillId="0" borderId="0" xfId="7" applyFont="1"/>
    <xf numFmtId="10" fontId="3" fillId="0" borderId="0" xfId="7" applyNumberFormat="1" applyFont="1"/>
    <xf numFmtId="14" fontId="3" fillId="0" borderId="0" xfId="7" applyNumberFormat="1" applyFont="1" applyAlignment="1">
      <alignment horizontal="right"/>
    </xf>
    <xf numFmtId="170" fontId="3" fillId="0" borderId="0" xfId="1" applyNumberFormat="1" applyFont="1" applyFill="1" applyBorder="1"/>
    <xf numFmtId="3" fontId="3" fillId="0" borderId="1" xfId="7" applyNumberFormat="1" applyFont="1" applyBorder="1"/>
    <xf numFmtId="168" fontId="3" fillId="0" borderId="0" xfId="4" applyNumberFormat="1" applyFont="1" applyFill="1"/>
    <xf numFmtId="3" fontId="3" fillId="0" borderId="1" xfId="3" applyNumberFormat="1" applyFont="1" applyBorder="1"/>
    <xf numFmtId="171" fontId="3" fillId="0" borderId="0" xfId="3" applyNumberFormat="1" applyFont="1" applyAlignment="1">
      <alignment horizontal="right"/>
    </xf>
    <xf numFmtId="3" fontId="3" fillId="0" borderId="2" xfId="3" applyNumberFormat="1" applyFont="1" applyBorder="1"/>
    <xf numFmtId="3" fontId="3" fillId="0" borderId="0" xfId="3" applyNumberFormat="1" applyFont="1" applyAlignment="1">
      <alignment horizontal="right"/>
    </xf>
    <xf numFmtId="0" fontId="8" fillId="0" borderId="0" xfId="6" applyFont="1"/>
    <xf numFmtId="0" fontId="3" fillId="0" borderId="1" xfId="3" applyFont="1" applyBorder="1"/>
    <xf numFmtId="168" fontId="8" fillId="0" borderId="1" xfId="4" applyNumberFormat="1" applyFont="1" applyFill="1" applyBorder="1"/>
    <xf numFmtId="10" fontId="8" fillId="0" borderId="1" xfId="4" applyNumberFormat="1" applyFont="1" applyFill="1" applyBorder="1"/>
    <xf numFmtId="0" fontId="11" fillId="0" borderId="0" xfId="6" applyFont="1"/>
    <xf numFmtId="14" fontId="12" fillId="3" borderId="3" xfId="4" applyNumberFormat="1" applyFont="1" applyFill="1" applyBorder="1"/>
    <xf numFmtId="0" fontId="6" fillId="0" borderId="0" xfId="6"/>
    <xf numFmtId="0" fontId="6" fillId="0" borderId="3" xfId="6" applyBorder="1"/>
    <xf numFmtId="0" fontId="6" fillId="0" borderId="3" xfId="6" applyBorder="1" applyAlignment="1">
      <alignment wrapText="1"/>
    </xf>
    <xf numFmtId="14" fontId="6" fillId="0" borderId="3" xfId="6" applyNumberFormat="1" applyBorder="1"/>
    <xf numFmtId="168" fontId="12" fillId="3" borderId="3" xfId="4" applyNumberFormat="1" applyFont="1" applyFill="1" applyBorder="1"/>
    <xf numFmtId="172" fontId="0" fillId="0" borderId="3" xfId="4" applyNumberFormat="1" applyFont="1" applyBorder="1"/>
    <xf numFmtId="6" fontId="11" fillId="0" borderId="0" xfId="6" applyNumberFormat="1" applyFont="1"/>
    <xf numFmtId="173" fontId="6" fillId="0" borderId="0" xfId="8" applyNumberFormat="1" applyFont="1"/>
    <xf numFmtId="173" fontId="6" fillId="0" borderId="0" xfId="6" applyNumberFormat="1"/>
    <xf numFmtId="168" fontId="6" fillId="0" borderId="0" xfId="2" applyNumberFormat="1" applyFont="1"/>
    <xf numFmtId="168" fontId="6" fillId="0" borderId="0" xfId="6" applyNumberFormat="1"/>
    <xf numFmtId="168" fontId="0" fillId="0" borderId="0" xfId="2" applyNumberFormat="1" applyFont="1" applyBorder="1"/>
    <xf numFmtId="0" fontId="11" fillId="0" borderId="1" xfId="6" applyFont="1" applyBorder="1" applyAlignment="1">
      <alignment horizontal="center"/>
    </xf>
    <xf numFmtId="0" fontId="11" fillId="0" borderId="1" xfId="6" applyFont="1" applyBorder="1"/>
    <xf numFmtId="14" fontId="12" fillId="0" borderId="0" xfId="4" applyNumberFormat="1" applyFont="1" applyFill="1" applyBorder="1"/>
    <xf numFmtId="0" fontId="6" fillId="0" borderId="1" xfId="6" applyBorder="1" applyAlignment="1">
      <alignment horizontal="center" wrapText="1"/>
    </xf>
    <xf numFmtId="0" fontId="14" fillId="0" borderId="0" xfId="6" applyFont="1" applyAlignment="1">
      <alignment horizontal="right"/>
    </xf>
    <xf numFmtId="0" fontId="6" fillId="0" borderId="0" xfId="6" quotePrefix="1"/>
    <xf numFmtId="0" fontId="3" fillId="0" borderId="0" xfId="6" applyFont="1"/>
    <xf numFmtId="174" fontId="8" fillId="0" borderId="0" xfId="6" applyNumberFormat="1" applyFont="1" applyAlignment="1">
      <alignment horizontal="left"/>
    </xf>
    <xf numFmtId="37" fontId="3" fillId="0" borderId="0" xfId="9" applyFont="1" applyAlignment="1">
      <alignment horizontal="center"/>
    </xf>
    <xf numFmtId="17" fontId="3" fillId="0" borderId="0" xfId="6" applyNumberFormat="1" applyFont="1" applyAlignment="1">
      <alignment horizontal="center"/>
    </xf>
    <xf numFmtId="0" fontId="3" fillId="0" borderId="0" xfId="6" applyFont="1" applyAlignment="1">
      <alignment horizontal="center" wrapText="1"/>
    </xf>
    <xf numFmtId="175" fontId="3" fillId="0" borderId="0" xfId="1" applyNumberFormat="1" applyFont="1" applyFill="1" applyBorder="1" applyAlignment="1">
      <alignment horizontal="center"/>
    </xf>
    <xf numFmtId="5" fontId="15" fillId="0" borderId="0" xfId="10" applyNumberFormat="1" applyFont="1"/>
    <xf numFmtId="37" fontId="16" fillId="0" borderId="0" xfId="10" applyNumberFormat="1" applyFont="1"/>
    <xf numFmtId="5" fontId="6" fillId="0" borderId="0" xfId="6" applyNumberFormat="1"/>
    <xf numFmtId="5" fontId="15" fillId="0" borderId="2" xfId="10" applyNumberFormat="1" applyFont="1" applyBorder="1"/>
    <xf numFmtId="5" fontId="16" fillId="0" borderId="2" xfId="10" applyNumberFormat="1" applyFont="1" applyBorder="1"/>
    <xf numFmtId="0" fontId="15" fillId="0" borderId="0" xfId="10" applyFont="1"/>
    <xf numFmtId="0" fontId="3" fillId="0" borderId="0" xfId="10" applyFont="1"/>
    <xf numFmtId="0" fontId="17" fillId="0" borderId="0" xfId="6" applyFont="1" applyAlignment="1">
      <alignment horizontal="right"/>
    </xf>
    <xf numFmtId="170" fontId="3" fillId="0" borderId="0" xfId="5" applyNumberFormat="1" applyFont="1" applyFill="1" applyBorder="1"/>
    <xf numFmtId="7" fontId="6" fillId="0" borderId="0" xfId="6" applyNumberFormat="1"/>
    <xf numFmtId="170" fontId="15" fillId="0" borderId="0" xfId="1" applyNumberFormat="1" applyFont="1" applyFill="1" applyBorder="1" applyProtection="1"/>
    <xf numFmtId="168" fontId="6" fillId="0" borderId="0" xfId="2" applyNumberFormat="1" applyFont="1" applyFill="1"/>
    <xf numFmtId="170" fontId="3" fillId="0" borderId="0" xfId="6" applyNumberFormat="1" applyFont="1"/>
    <xf numFmtId="170" fontId="15" fillId="3" borderId="0" xfId="1" applyNumberFormat="1" applyFont="1" applyFill="1" applyBorder="1" applyProtection="1"/>
    <xf numFmtId="5" fontId="3" fillId="0" borderId="1" xfId="6" applyNumberFormat="1" applyFont="1" applyBorder="1"/>
    <xf numFmtId="173" fontId="3" fillId="0" borderId="2" xfId="11" applyNumberFormat="1" applyFont="1" applyFill="1" applyBorder="1"/>
    <xf numFmtId="6" fontId="6" fillId="0" borderId="0" xfId="6" applyNumberFormat="1"/>
    <xf numFmtId="0" fontId="8" fillId="0" borderId="0" xfId="6" applyFont="1" applyAlignment="1">
      <alignment horizontal="right"/>
    </xf>
    <xf numFmtId="170" fontId="8" fillId="0" borderId="0" xfId="6" applyNumberFormat="1" applyFont="1"/>
    <xf numFmtId="5" fontId="8" fillId="0" borderId="0" xfId="6" applyNumberFormat="1" applyFont="1"/>
    <xf numFmtId="10" fontId="8" fillId="0" borderId="0" xfId="6" applyNumberFormat="1" applyFont="1"/>
    <xf numFmtId="37" fontId="11" fillId="0" borderId="0" xfId="12" applyFont="1" applyAlignment="1">
      <alignment horizontal="left"/>
    </xf>
    <xf numFmtId="10" fontId="18" fillId="0" borderId="0" xfId="2" applyNumberFormat="1" applyFont="1" applyFill="1" applyBorder="1" applyAlignment="1" applyProtection="1">
      <alignment horizontal="left"/>
    </xf>
    <xf numFmtId="10" fontId="3" fillId="0" borderId="0" xfId="6" applyNumberFormat="1" applyFont="1"/>
    <xf numFmtId="5" fontId="18" fillId="0" borderId="0" xfId="10" applyNumberFormat="1" applyFont="1" applyAlignment="1">
      <alignment horizontal="left"/>
    </xf>
    <xf numFmtId="0" fontId="19" fillId="0" borderId="0" xfId="13" applyFont="1"/>
    <xf numFmtId="43" fontId="6" fillId="0" borderId="0" xfId="6" applyNumberFormat="1"/>
    <xf numFmtId="0" fontId="22" fillId="0" borderId="0" xfId="6" applyFont="1"/>
    <xf numFmtId="0" fontId="11" fillId="0" borderId="0" xfId="6" applyFont="1" applyAlignment="1">
      <alignment horizontal="center" wrapText="1"/>
    </xf>
    <xf numFmtId="0" fontId="11" fillId="0" borderId="1" xfId="6" applyFont="1" applyBorder="1" applyAlignment="1">
      <alignment horizontal="center" wrapText="1"/>
    </xf>
    <xf numFmtId="0" fontId="6" fillId="0" borderId="0" xfId="6" applyAlignment="1">
      <alignment horizontal="left" vertical="top" wrapText="1"/>
    </xf>
    <xf numFmtId="0" fontId="2" fillId="2" borderId="0" xfId="3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</cellXfs>
  <cellStyles count="14">
    <cellStyle name="Comma" xfId="1" builtinId="3"/>
    <cellStyle name="Comma 2 2" xfId="5" xr:uid="{68808BB1-E5C4-490D-9374-AB42B11A03BD}"/>
    <cellStyle name="Currency" xfId="8" builtinId="4"/>
    <cellStyle name="Currency 2" xfId="11" xr:uid="{92D5B920-9D68-475B-980D-1DA861054B38}"/>
    <cellStyle name="Normal" xfId="0" builtinId="0"/>
    <cellStyle name="Normal 2" xfId="13" xr:uid="{13DFADD3-697B-414B-9107-71C8DBB90F95}"/>
    <cellStyle name="Normal 2 2" xfId="6" xr:uid="{93C9F0B7-BAF8-4234-B540-76D1DAB2913A}"/>
    <cellStyle name="Normal 5" xfId="7" xr:uid="{510F4700-7F32-42C2-AE9A-A962E9609EA0}"/>
    <cellStyle name="Normal_AMACAPST" xfId="10" xr:uid="{1BC345EA-2F3D-46A4-8776-39AC55F38247}"/>
    <cellStyle name="Normal_COSTOF" xfId="9" xr:uid="{CAD1D6EA-B72C-49D5-B57F-C36D2F5D5E7F}"/>
    <cellStyle name="Normal_COSTOFPR" xfId="12" xr:uid="{DA9D96E5-AF65-44EF-9DB4-A1009D89BA0A}"/>
    <cellStyle name="Normal_UE-070804 et al Exhibits KLE 3 and 4 CONFIDENTIAL 10-17-07" xfId="3" xr:uid="{ED85B373-F959-4EA5-B8E3-150BC0CA78AD}"/>
    <cellStyle name="Percent" xfId="2" builtinId="5"/>
    <cellStyle name="Percent 2" xfId="4" xr:uid="{D66AA6E3-A387-4B25-B3E4-6310CFF87E95}"/>
  </cellStyles>
  <dxfs count="4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09%20Forecast/10%20Oct/Debt%20Database%2010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Treasury%20&amp;%20Trust\Journals\Treasury%20Analyst%20III\Historical%20Debt%20Databases\2022\Debt%20Data%20Base%20v4%20122022%20-%20Snapsho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266\c01m266\Treasury%20&amp;%20Trust\Cash%20Management\Daily%20Forecast%20-Current\Daily_Position2.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I2B9FWRI\RA%20OCT3%2011-19-09%20(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266\c01m266\Treasury%20&amp;%20Trust\Cash%20Management\Daily%20Forecast%20-Current\Daily_Position2.1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Impact"/>
      <sheetName val="Debt import"/>
      <sheetName val="Maturity Schedule"/>
      <sheetName val="Invoice Check"/>
      <sheetName val="Accrual"/>
      <sheetName val="Accrued Interest"/>
      <sheetName val="2008 Outstanding"/>
      <sheetName val="Repurchases"/>
      <sheetName val="Amort"/>
      <sheetName val="Debt Strat(SWAPS)"/>
      <sheetName val="TOPrS"/>
      <sheetName val="PCB"/>
      <sheetName val="SMTNB"/>
      <sheetName val="SMTNA"/>
      <sheetName val="MTNC"/>
      <sheetName val="MTNB"/>
      <sheetName val="7.25"/>
      <sheetName val="5.125"/>
      <sheetName val="5.95"/>
      <sheetName val="5.70"/>
      <sheetName val="5.45"/>
      <sheetName val="6.25"/>
      <sheetName val="6.125"/>
      <sheetName val="18196Rathdrum"/>
      <sheetName val="AR"/>
      <sheetName val="CR"/>
      <sheetName val="Average Maturity"/>
      <sheetName val="Sheet1"/>
      <sheetName val="9.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>
            <v>1</v>
          </cell>
        </row>
        <row r="34">
          <cell r="O34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"/>
      <sheetName val="Int-CR Fees Accrued Input page"/>
      <sheetName val="Utility Debt Recon"/>
      <sheetName val="Amortization Input Page"/>
      <sheetName val="Utility Debt Expense Recon"/>
      <sheetName val="Amortization Pivot Table"/>
      <sheetName val="Current Balance"/>
      <sheetName val="655 GL Entry"/>
      <sheetName val="Interest Expense Accrual"/>
      <sheetName val="Current Portion of LT Debt"/>
      <sheetName val="AR Interest-Fee Accrual"/>
      <sheetName val="Interest Income Accrual"/>
      <sheetName val="Interest Accrued-Paid"/>
      <sheetName val="Interest Variance"/>
      <sheetName val="Cost of Capital Calculation"/>
      <sheetName val="Cost of Debt for WA"/>
      <sheetName val="Cost of Debt for Idaho"/>
      <sheetName val="Cost of Debt for Oregon"/>
      <sheetName val="ST Borrowing Actuals"/>
      <sheetName val="Short-Term"/>
      <sheetName val="Var. Rate Long-Term"/>
      <sheetName val="AFUDC Master Sheet"/>
      <sheetName val="CWIP Balances"/>
      <sheetName val="New Debt Narative"/>
    </sheetNames>
    <sheetDataSet>
      <sheetData sheetId="0">
        <row r="1">
          <cell r="C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Y7">
            <v>44926</v>
          </cell>
          <cell r="AZ7">
            <v>221400</v>
          </cell>
        </row>
        <row r="8">
          <cell r="AY8">
            <v>44773</v>
          </cell>
          <cell r="AZ8">
            <v>221420</v>
          </cell>
        </row>
        <row r="9">
          <cell r="AY9">
            <v>44681</v>
          </cell>
          <cell r="AZ9">
            <v>221480</v>
          </cell>
        </row>
        <row r="10">
          <cell r="AY10">
            <v>44926</v>
          </cell>
          <cell r="AZ10">
            <v>221540</v>
          </cell>
        </row>
        <row r="11">
          <cell r="AY11">
            <v>44926</v>
          </cell>
          <cell r="AZ11">
            <v>221560</v>
          </cell>
        </row>
        <row r="12">
          <cell r="AY12">
            <v>44804</v>
          </cell>
          <cell r="AZ12">
            <v>221580</v>
          </cell>
        </row>
        <row r="13">
          <cell r="AY13">
            <v>44926</v>
          </cell>
          <cell r="AZ13">
            <v>221610</v>
          </cell>
        </row>
        <row r="14">
          <cell r="AY14">
            <v>44926</v>
          </cell>
          <cell r="AZ14">
            <v>221620</v>
          </cell>
        </row>
        <row r="15">
          <cell r="AY15">
            <v>44926</v>
          </cell>
          <cell r="AZ15">
            <v>221630</v>
          </cell>
        </row>
        <row r="16">
          <cell r="AY16">
            <v>44926</v>
          </cell>
          <cell r="AZ16">
            <v>221640</v>
          </cell>
        </row>
        <row r="17">
          <cell r="AY17">
            <v>44926</v>
          </cell>
          <cell r="AZ17">
            <v>221650</v>
          </cell>
        </row>
        <row r="18">
          <cell r="AY18">
            <v>44926</v>
          </cell>
          <cell r="AZ18">
            <v>221660</v>
          </cell>
        </row>
        <row r="19">
          <cell r="AY19">
            <v>44834</v>
          </cell>
          <cell r="AZ19">
            <v>221670</v>
          </cell>
        </row>
        <row r="20">
          <cell r="AY20">
            <v>44865</v>
          </cell>
          <cell r="AZ20">
            <v>221680</v>
          </cell>
        </row>
        <row r="22">
          <cell r="AY22">
            <v>44895</v>
          </cell>
          <cell r="AZ22">
            <v>221334</v>
          </cell>
        </row>
        <row r="23">
          <cell r="AY23">
            <v>44865</v>
          </cell>
          <cell r="AZ23">
            <v>221300</v>
          </cell>
        </row>
        <row r="24">
          <cell r="AY24">
            <v>44926</v>
          </cell>
          <cell r="AZ24">
            <v>221350</v>
          </cell>
        </row>
        <row r="25">
          <cell r="AY25">
            <v>44926</v>
          </cell>
          <cell r="AZ25">
            <v>221360</v>
          </cell>
        </row>
        <row r="26">
          <cell r="AY26">
            <v>44926</v>
          </cell>
          <cell r="AZ26">
            <v>223011</v>
          </cell>
        </row>
        <row r="29">
          <cell r="AY29">
            <v>0</v>
          </cell>
        </row>
        <row r="30">
          <cell r="AY30">
            <v>0</v>
          </cell>
        </row>
        <row r="31">
          <cell r="AY31">
            <v>0</v>
          </cell>
        </row>
      </sheetData>
      <sheetData sheetId="13"/>
      <sheetData sheetId="14">
        <row r="3">
          <cell r="A3">
            <v>44926</v>
          </cell>
        </row>
      </sheetData>
      <sheetData sheetId="15"/>
      <sheetData sheetId="16"/>
      <sheetData sheetId="17"/>
      <sheetData sheetId="18"/>
      <sheetData sheetId="19">
        <row r="23">
          <cell r="P23">
            <v>3.9972878849922212E-2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ition"/>
      <sheetName val="Holidays"/>
      <sheetName val="Model"/>
      <sheetName val="Position Summary"/>
      <sheetName val="Assumptions"/>
    </sheetNames>
    <sheetDataSet>
      <sheetData sheetId="0" refreshError="1"/>
      <sheetData sheetId="1" refreshError="1">
        <row r="2">
          <cell r="A2">
            <v>39814</v>
          </cell>
        </row>
        <row r="3">
          <cell r="A3">
            <v>39832</v>
          </cell>
        </row>
        <row r="4">
          <cell r="A4">
            <v>39860</v>
          </cell>
        </row>
        <row r="5">
          <cell r="A5">
            <v>39958</v>
          </cell>
        </row>
        <row r="6">
          <cell r="A6">
            <v>39998</v>
          </cell>
        </row>
        <row r="7">
          <cell r="A7">
            <v>40063</v>
          </cell>
        </row>
        <row r="8">
          <cell r="A8">
            <v>40098</v>
          </cell>
        </row>
        <row r="9">
          <cell r="A9">
            <v>40128</v>
          </cell>
        </row>
        <row r="10">
          <cell r="A10">
            <v>40143</v>
          </cell>
        </row>
        <row r="11">
          <cell r="A11">
            <v>40172</v>
          </cell>
        </row>
        <row r="12">
          <cell r="A12">
            <v>40179</v>
          </cell>
        </row>
        <row r="13">
          <cell r="A13">
            <v>40196</v>
          </cell>
        </row>
        <row r="14">
          <cell r="A14">
            <v>40224</v>
          </cell>
        </row>
        <row r="15">
          <cell r="A15">
            <v>40329</v>
          </cell>
        </row>
        <row r="16">
          <cell r="A16">
            <v>40363</v>
          </cell>
        </row>
        <row r="17">
          <cell r="A17">
            <v>40364</v>
          </cell>
        </row>
        <row r="18">
          <cell r="A18">
            <v>40427</v>
          </cell>
        </row>
        <row r="19">
          <cell r="A19">
            <v>40462</v>
          </cell>
        </row>
        <row r="20">
          <cell r="A20">
            <v>40493</v>
          </cell>
        </row>
        <row r="21">
          <cell r="A21">
            <v>40507</v>
          </cell>
        </row>
        <row r="22">
          <cell r="A22">
            <v>40537</v>
          </cell>
        </row>
        <row r="23">
          <cell r="A23">
            <v>40544</v>
          </cell>
        </row>
        <row r="24">
          <cell r="A24">
            <v>40560</v>
          </cell>
        </row>
        <row r="25">
          <cell r="A25">
            <v>40595</v>
          </cell>
        </row>
        <row r="26">
          <cell r="A26">
            <v>40693</v>
          </cell>
        </row>
        <row r="27">
          <cell r="A27">
            <v>40728</v>
          </cell>
        </row>
        <row r="28">
          <cell r="A28">
            <v>40791</v>
          </cell>
        </row>
        <row r="29">
          <cell r="A29">
            <v>40826</v>
          </cell>
        </row>
        <row r="30">
          <cell r="A30">
            <v>40858</v>
          </cell>
        </row>
        <row r="31">
          <cell r="A31">
            <v>40871</v>
          </cell>
        </row>
        <row r="32">
          <cell r="A32">
            <v>40902</v>
          </cell>
        </row>
        <row r="33">
          <cell r="A33">
            <v>40903</v>
          </cell>
        </row>
        <row r="34">
          <cell r="A34">
            <v>40909</v>
          </cell>
        </row>
        <row r="35">
          <cell r="A35">
            <v>40910</v>
          </cell>
        </row>
        <row r="36">
          <cell r="A36">
            <v>40924</v>
          </cell>
        </row>
        <row r="37">
          <cell r="A37">
            <v>40959</v>
          </cell>
        </row>
        <row r="38">
          <cell r="A38">
            <v>41057</v>
          </cell>
        </row>
        <row r="39">
          <cell r="A39">
            <v>41094</v>
          </cell>
        </row>
        <row r="40">
          <cell r="A40">
            <v>41155</v>
          </cell>
        </row>
        <row r="41">
          <cell r="A41">
            <v>41190</v>
          </cell>
        </row>
        <row r="42">
          <cell r="A42">
            <v>41224</v>
          </cell>
        </row>
        <row r="43">
          <cell r="A43">
            <v>41225</v>
          </cell>
        </row>
        <row r="44">
          <cell r="A44">
            <v>41235</v>
          </cell>
        </row>
        <row r="45">
          <cell r="A45">
            <v>41268</v>
          </cell>
        </row>
        <row r="46">
          <cell r="A46">
            <v>41275</v>
          </cell>
        </row>
        <row r="47">
          <cell r="A47">
            <v>41295</v>
          </cell>
        </row>
        <row r="48">
          <cell r="A48">
            <v>41323</v>
          </cell>
        </row>
        <row r="49">
          <cell r="A49">
            <v>41421</v>
          </cell>
        </row>
        <row r="50">
          <cell r="A50">
            <v>41459</v>
          </cell>
        </row>
        <row r="51">
          <cell r="A51">
            <v>41519</v>
          </cell>
        </row>
        <row r="52">
          <cell r="A52">
            <v>41561</v>
          </cell>
        </row>
        <row r="53">
          <cell r="A53">
            <v>41589</v>
          </cell>
        </row>
        <row r="54">
          <cell r="A54">
            <v>41606</v>
          </cell>
        </row>
        <row r="55">
          <cell r="A55">
            <v>41633</v>
          </cell>
        </row>
        <row r="56">
          <cell r="A56">
            <v>41640</v>
          </cell>
        </row>
        <row r="57">
          <cell r="A57">
            <v>41659</v>
          </cell>
        </row>
        <row r="58">
          <cell r="A58">
            <v>41687</v>
          </cell>
        </row>
        <row r="59">
          <cell r="A59">
            <v>41785</v>
          </cell>
        </row>
        <row r="60">
          <cell r="A60">
            <v>41824</v>
          </cell>
        </row>
        <row r="61">
          <cell r="A61">
            <v>41883</v>
          </cell>
        </row>
        <row r="62">
          <cell r="A62">
            <v>41925</v>
          </cell>
        </row>
        <row r="63">
          <cell r="A63">
            <v>41954</v>
          </cell>
        </row>
        <row r="64">
          <cell r="A64">
            <v>41970</v>
          </cell>
        </row>
        <row r="65">
          <cell r="A65">
            <v>41998</v>
          </cell>
        </row>
        <row r="66">
          <cell r="A66">
            <v>42005</v>
          </cell>
        </row>
        <row r="67">
          <cell r="A67">
            <v>42023</v>
          </cell>
        </row>
        <row r="68">
          <cell r="A68">
            <v>42051</v>
          </cell>
        </row>
        <row r="69">
          <cell r="A69">
            <v>42149</v>
          </cell>
        </row>
        <row r="70">
          <cell r="A70">
            <v>42189</v>
          </cell>
        </row>
        <row r="71">
          <cell r="A71">
            <v>42254</v>
          </cell>
        </row>
        <row r="72">
          <cell r="A72">
            <v>42289</v>
          </cell>
        </row>
        <row r="73">
          <cell r="A73">
            <v>42319</v>
          </cell>
        </row>
        <row r="74">
          <cell r="A74">
            <v>42334</v>
          </cell>
        </row>
        <row r="75">
          <cell r="A75">
            <v>42363</v>
          </cell>
        </row>
        <row r="76">
          <cell r="A76">
            <v>42370</v>
          </cell>
        </row>
        <row r="77">
          <cell r="A77">
            <v>42387</v>
          </cell>
        </row>
        <row r="78">
          <cell r="A78">
            <v>42415</v>
          </cell>
        </row>
        <row r="79">
          <cell r="A79">
            <v>42520</v>
          </cell>
        </row>
        <row r="80">
          <cell r="A80">
            <v>42555</v>
          </cell>
        </row>
        <row r="81">
          <cell r="A81">
            <v>42618</v>
          </cell>
        </row>
        <row r="82">
          <cell r="A82">
            <v>42653</v>
          </cell>
        </row>
        <row r="83">
          <cell r="A83">
            <v>42685</v>
          </cell>
        </row>
        <row r="84">
          <cell r="A84">
            <v>42698</v>
          </cell>
        </row>
        <row r="85">
          <cell r="A85">
            <v>42729</v>
          </cell>
        </row>
        <row r="86">
          <cell r="A86">
            <v>42730</v>
          </cell>
        </row>
        <row r="87">
          <cell r="A87">
            <v>42736</v>
          </cell>
        </row>
        <row r="88">
          <cell r="A88">
            <v>42737</v>
          </cell>
        </row>
        <row r="89">
          <cell r="A89">
            <v>42751</v>
          </cell>
        </row>
        <row r="90">
          <cell r="A90">
            <v>42786</v>
          </cell>
        </row>
        <row r="91">
          <cell r="A91">
            <v>42884</v>
          </cell>
        </row>
        <row r="92">
          <cell r="A92">
            <v>42920</v>
          </cell>
        </row>
        <row r="93">
          <cell r="A93">
            <v>42982</v>
          </cell>
        </row>
        <row r="94">
          <cell r="A94">
            <v>43017</v>
          </cell>
        </row>
        <row r="95">
          <cell r="A95">
            <v>43050</v>
          </cell>
        </row>
        <row r="96">
          <cell r="A96">
            <v>43062</v>
          </cell>
        </row>
        <row r="97">
          <cell r="A97">
            <v>43094</v>
          </cell>
        </row>
        <row r="98">
          <cell r="A98">
            <v>43101</v>
          </cell>
        </row>
        <row r="99">
          <cell r="A99">
            <v>43115</v>
          </cell>
        </row>
        <row r="100">
          <cell r="A100">
            <v>43150</v>
          </cell>
        </row>
        <row r="101">
          <cell r="A101">
            <v>43248</v>
          </cell>
        </row>
        <row r="102">
          <cell r="A102">
            <v>43285</v>
          </cell>
        </row>
        <row r="103">
          <cell r="A103">
            <v>43346</v>
          </cell>
        </row>
        <row r="104">
          <cell r="A104">
            <v>43381</v>
          </cell>
        </row>
        <row r="105">
          <cell r="A105">
            <v>43415</v>
          </cell>
        </row>
        <row r="106">
          <cell r="A106">
            <v>43416</v>
          </cell>
        </row>
        <row r="107">
          <cell r="A107">
            <v>43426</v>
          </cell>
        </row>
        <row r="108">
          <cell r="A108">
            <v>43459</v>
          </cell>
        </row>
        <row r="109">
          <cell r="A109">
            <v>43466</v>
          </cell>
        </row>
        <row r="110">
          <cell r="A110">
            <v>43486</v>
          </cell>
        </row>
        <row r="111">
          <cell r="A111">
            <v>43514</v>
          </cell>
        </row>
        <row r="112">
          <cell r="A112">
            <v>43612</v>
          </cell>
        </row>
        <row r="113">
          <cell r="A113">
            <v>43650</v>
          </cell>
        </row>
        <row r="114">
          <cell r="A114">
            <v>43710</v>
          </cell>
        </row>
        <row r="115">
          <cell r="A115">
            <v>43752</v>
          </cell>
        </row>
        <row r="116">
          <cell r="A116">
            <v>43780</v>
          </cell>
        </row>
        <row r="117">
          <cell r="A117">
            <v>43797</v>
          </cell>
        </row>
        <row r="118">
          <cell r="A118">
            <v>43824</v>
          </cell>
        </row>
        <row r="119">
          <cell r="A119">
            <v>43831</v>
          </cell>
        </row>
        <row r="120">
          <cell r="A120">
            <v>43850</v>
          </cell>
        </row>
        <row r="121">
          <cell r="A121">
            <v>43878</v>
          </cell>
        </row>
        <row r="122">
          <cell r="A122">
            <v>43976</v>
          </cell>
        </row>
        <row r="123">
          <cell r="A123">
            <v>44016</v>
          </cell>
        </row>
        <row r="124">
          <cell r="A124">
            <v>44081</v>
          </cell>
        </row>
        <row r="125">
          <cell r="A125">
            <v>44116</v>
          </cell>
        </row>
        <row r="126">
          <cell r="A126">
            <v>44146</v>
          </cell>
        </row>
        <row r="127">
          <cell r="A127">
            <v>44161</v>
          </cell>
        </row>
        <row r="128">
          <cell r="A128">
            <v>44190</v>
          </cell>
        </row>
        <row r="129">
          <cell r="A129">
            <v>44197</v>
          </cell>
        </row>
        <row r="130">
          <cell r="A130">
            <v>44214</v>
          </cell>
        </row>
        <row r="131">
          <cell r="A131">
            <v>44242</v>
          </cell>
        </row>
        <row r="132">
          <cell r="A132">
            <v>44347</v>
          </cell>
        </row>
        <row r="133">
          <cell r="A133">
            <v>44381</v>
          </cell>
        </row>
        <row r="134">
          <cell r="A134">
            <v>44382</v>
          </cell>
        </row>
        <row r="135">
          <cell r="A135">
            <v>44445</v>
          </cell>
        </row>
        <row r="136">
          <cell r="A136">
            <v>44480</v>
          </cell>
        </row>
        <row r="137">
          <cell r="A137">
            <v>44511</v>
          </cell>
        </row>
        <row r="138">
          <cell r="A138">
            <v>44525</v>
          </cell>
        </row>
        <row r="139">
          <cell r="A139">
            <v>44555</v>
          </cell>
        </row>
        <row r="140">
          <cell r="A140">
            <v>44562</v>
          </cell>
        </row>
        <row r="141">
          <cell r="A141">
            <v>44578</v>
          </cell>
        </row>
        <row r="142">
          <cell r="A142">
            <v>44613</v>
          </cell>
        </row>
        <row r="143">
          <cell r="A143">
            <v>44711</v>
          </cell>
        </row>
        <row r="144">
          <cell r="A144">
            <v>44746</v>
          </cell>
        </row>
        <row r="145">
          <cell r="A145">
            <v>44809</v>
          </cell>
        </row>
        <row r="146">
          <cell r="A146">
            <v>44844</v>
          </cell>
        </row>
        <row r="147">
          <cell r="A147">
            <v>44876</v>
          </cell>
        </row>
        <row r="148">
          <cell r="A148">
            <v>44889</v>
          </cell>
        </row>
        <row r="149">
          <cell r="A149">
            <v>44920</v>
          </cell>
        </row>
        <row r="150">
          <cell r="A150">
            <v>44921</v>
          </cell>
        </row>
        <row r="151">
          <cell r="A151">
            <v>44927</v>
          </cell>
        </row>
        <row r="152">
          <cell r="A152">
            <v>44928</v>
          </cell>
        </row>
        <row r="153">
          <cell r="A153">
            <v>44942</v>
          </cell>
        </row>
        <row r="154">
          <cell r="A154">
            <v>44977</v>
          </cell>
        </row>
        <row r="155">
          <cell r="A155">
            <v>45075</v>
          </cell>
        </row>
        <row r="156">
          <cell r="A156">
            <v>45111</v>
          </cell>
        </row>
        <row r="157">
          <cell r="A157">
            <v>45173</v>
          </cell>
        </row>
        <row r="158">
          <cell r="A158">
            <v>45208</v>
          </cell>
        </row>
        <row r="159">
          <cell r="A159">
            <v>45241</v>
          </cell>
        </row>
        <row r="160">
          <cell r="A160">
            <v>45253</v>
          </cell>
        </row>
        <row r="161">
          <cell r="A161">
            <v>45285</v>
          </cell>
        </row>
        <row r="162">
          <cell r="A162">
            <v>45292</v>
          </cell>
        </row>
        <row r="163">
          <cell r="A163">
            <v>45306</v>
          </cell>
        </row>
        <row r="164">
          <cell r="A164">
            <v>45341</v>
          </cell>
        </row>
        <row r="165">
          <cell r="A165">
            <v>45439</v>
          </cell>
        </row>
        <row r="166">
          <cell r="A166">
            <v>45477</v>
          </cell>
        </row>
        <row r="167">
          <cell r="A167">
            <v>45537</v>
          </cell>
        </row>
        <row r="168">
          <cell r="A168">
            <v>45579</v>
          </cell>
        </row>
        <row r="169">
          <cell r="A169">
            <v>45607</v>
          </cell>
        </row>
        <row r="170">
          <cell r="A170">
            <v>45624</v>
          </cell>
        </row>
        <row r="171">
          <cell r="A171">
            <v>45651</v>
          </cell>
        </row>
        <row r="172">
          <cell r="A172">
            <v>45658</v>
          </cell>
        </row>
        <row r="173">
          <cell r="A173">
            <v>45677</v>
          </cell>
        </row>
        <row r="174">
          <cell r="A174">
            <v>45705</v>
          </cell>
        </row>
        <row r="175">
          <cell r="A175">
            <v>45803</v>
          </cell>
        </row>
        <row r="176">
          <cell r="A176">
            <v>45842</v>
          </cell>
        </row>
        <row r="177">
          <cell r="A177">
            <v>45901</v>
          </cell>
        </row>
        <row r="178">
          <cell r="A178">
            <v>45943</v>
          </cell>
        </row>
        <row r="179">
          <cell r="A179">
            <v>45972</v>
          </cell>
        </row>
        <row r="180">
          <cell r="A180">
            <v>45988</v>
          </cell>
        </row>
        <row r="181">
          <cell r="A181">
            <v>46016</v>
          </cell>
        </row>
        <row r="182">
          <cell r="A182">
            <v>46023</v>
          </cell>
        </row>
        <row r="183">
          <cell r="A183">
            <v>46041</v>
          </cell>
        </row>
        <row r="184">
          <cell r="A184">
            <v>46069</v>
          </cell>
        </row>
        <row r="185">
          <cell r="A185">
            <v>46167</v>
          </cell>
        </row>
        <row r="186">
          <cell r="A186">
            <v>46207</v>
          </cell>
        </row>
        <row r="187">
          <cell r="A187">
            <v>46272</v>
          </cell>
        </row>
        <row r="188">
          <cell r="A188">
            <v>46307</v>
          </cell>
        </row>
        <row r="189">
          <cell r="A189">
            <v>46337</v>
          </cell>
        </row>
        <row r="190">
          <cell r="A190">
            <v>46352</v>
          </cell>
        </row>
        <row r="191">
          <cell r="A191">
            <v>46381</v>
          </cell>
        </row>
        <row r="192">
          <cell r="A192">
            <v>46388</v>
          </cell>
        </row>
        <row r="193">
          <cell r="A193">
            <v>46405</v>
          </cell>
        </row>
        <row r="194">
          <cell r="A194">
            <v>46433</v>
          </cell>
        </row>
        <row r="195">
          <cell r="A195">
            <v>46538</v>
          </cell>
        </row>
        <row r="196">
          <cell r="A196">
            <v>46572</v>
          </cell>
        </row>
        <row r="197">
          <cell r="A197">
            <v>46573</v>
          </cell>
        </row>
        <row r="198">
          <cell r="A198">
            <v>46636</v>
          </cell>
        </row>
        <row r="199">
          <cell r="A199">
            <v>46671</v>
          </cell>
        </row>
        <row r="200">
          <cell r="A200">
            <v>46702</v>
          </cell>
        </row>
        <row r="201">
          <cell r="A201">
            <v>46716</v>
          </cell>
        </row>
        <row r="202">
          <cell r="A202">
            <v>46746</v>
          </cell>
        </row>
        <row r="203">
          <cell r="A203">
            <v>46753</v>
          </cell>
        </row>
        <row r="204">
          <cell r="A204">
            <v>46769</v>
          </cell>
        </row>
        <row r="205">
          <cell r="A205">
            <v>46804</v>
          </cell>
        </row>
        <row r="206">
          <cell r="A206">
            <v>46902</v>
          </cell>
        </row>
        <row r="207">
          <cell r="A207">
            <v>46938</v>
          </cell>
        </row>
        <row r="208">
          <cell r="A208">
            <v>47000</v>
          </cell>
        </row>
        <row r="209">
          <cell r="A209">
            <v>47035</v>
          </cell>
        </row>
        <row r="210">
          <cell r="A210">
            <v>47068</v>
          </cell>
        </row>
        <row r="211">
          <cell r="A211">
            <v>47080</v>
          </cell>
        </row>
        <row r="212">
          <cell r="A212">
            <v>47112</v>
          </cell>
        </row>
        <row r="213">
          <cell r="A213">
            <v>47119</v>
          </cell>
        </row>
        <row r="214">
          <cell r="A214">
            <v>47133</v>
          </cell>
        </row>
        <row r="215">
          <cell r="A215">
            <v>47168</v>
          </cell>
        </row>
        <row r="216">
          <cell r="A216">
            <v>47266</v>
          </cell>
        </row>
        <row r="217">
          <cell r="A217">
            <v>47303</v>
          </cell>
        </row>
        <row r="218">
          <cell r="A218">
            <v>47364</v>
          </cell>
        </row>
        <row r="219">
          <cell r="A219">
            <v>47399</v>
          </cell>
        </row>
        <row r="220">
          <cell r="A220">
            <v>47433</v>
          </cell>
        </row>
        <row r="221">
          <cell r="A221">
            <v>47434</v>
          </cell>
        </row>
        <row r="222">
          <cell r="A222">
            <v>47444</v>
          </cell>
        </row>
        <row r="223">
          <cell r="A223">
            <v>47477</v>
          </cell>
        </row>
        <row r="224">
          <cell r="A224">
            <v>47484</v>
          </cell>
        </row>
        <row r="225">
          <cell r="A225">
            <v>47504</v>
          </cell>
        </row>
        <row r="226">
          <cell r="A226">
            <v>47532</v>
          </cell>
        </row>
        <row r="227">
          <cell r="A227">
            <v>47630</v>
          </cell>
        </row>
        <row r="228">
          <cell r="A228">
            <v>47668</v>
          </cell>
        </row>
        <row r="229">
          <cell r="A229">
            <v>47728</v>
          </cell>
        </row>
        <row r="230">
          <cell r="A230">
            <v>47770</v>
          </cell>
        </row>
        <row r="231">
          <cell r="A231">
            <v>47798</v>
          </cell>
        </row>
        <row r="232">
          <cell r="A232">
            <v>47815</v>
          </cell>
        </row>
        <row r="233">
          <cell r="A233">
            <v>47842</v>
          </cell>
        </row>
        <row r="234">
          <cell r="A234">
            <v>47849</v>
          </cell>
        </row>
        <row r="235">
          <cell r="A235">
            <v>47868</v>
          </cell>
        </row>
        <row r="236">
          <cell r="A236">
            <v>47896</v>
          </cell>
        </row>
        <row r="237">
          <cell r="A237">
            <v>47994</v>
          </cell>
        </row>
        <row r="238">
          <cell r="A238">
            <v>48033</v>
          </cell>
        </row>
        <row r="239">
          <cell r="A239">
            <v>48092</v>
          </cell>
        </row>
        <row r="240">
          <cell r="A240">
            <v>48134</v>
          </cell>
        </row>
        <row r="241">
          <cell r="A241">
            <v>48163</v>
          </cell>
        </row>
        <row r="242">
          <cell r="A242">
            <v>48179</v>
          </cell>
        </row>
        <row r="243">
          <cell r="A243">
            <v>48207</v>
          </cell>
        </row>
        <row r="244">
          <cell r="A244">
            <v>48214</v>
          </cell>
        </row>
        <row r="245">
          <cell r="A245">
            <v>48232</v>
          </cell>
        </row>
        <row r="246">
          <cell r="A246">
            <v>48260</v>
          </cell>
        </row>
        <row r="247">
          <cell r="A247">
            <v>48365</v>
          </cell>
        </row>
        <row r="248">
          <cell r="A248">
            <v>48399</v>
          </cell>
        </row>
        <row r="249">
          <cell r="A249">
            <v>48400</v>
          </cell>
        </row>
        <row r="250">
          <cell r="A250">
            <v>48463</v>
          </cell>
        </row>
        <row r="251">
          <cell r="A251">
            <v>48498</v>
          </cell>
        </row>
        <row r="252">
          <cell r="A252">
            <v>48529</v>
          </cell>
        </row>
        <row r="253">
          <cell r="A253">
            <v>48543</v>
          </cell>
        </row>
        <row r="254">
          <cell r="A254">
            <v>48573</v>
          </cell>
        </row>
        <row r="255">
          <cell r="A255">
            <v>48580</v>
          </cell>
        </row>
        <row r="256">
          <cell r="A256">
            <v>48596</v>
          </cell>
        </row>
        <row r="257">
          <cell r="A257">
            <v>48631</v>
          </cell>
        </row>
        <row r="258">
          <cell r="A258">
            <v>48729</v>
          </cell>
        </row>
        <row r="259">
          <cell r="A259">
            <v>48764</v>
          </cell>
        </row>
        <row r="260">
          <cell r="A260">
            <v>48827</v>
          </cell>
        </row>
        <row r="261">
          <cell r="A261">
            <v>48862</v>
          </cell>
        </row>
        <row r="262">
          <cell r="A262">
            <v>48894</v>
          </cell>
        </row>
        <row r="263">
          <cell r="A263">
            <v>48907</v>
          </cell>
        </row>
        <row r="264">
          <cell r="A264">
            <v>48938</v>
          </cell>
        </row>
        <row r="265">
          <cell r="A265">
            <v>48939</v>
          </cell>
        </row>
        <row r="266">
          <cell r="A266">
            <v>48945</v>
          </cell>
        </row>
        <row r="267">
          <cell r="A267">
            <v>48946</v>
          </cell>
        </row>
        <row r="268">
          <cell r="A268">
            <v>48960</v>
          </cell>
        </row>
        <row r="269">
          <cell r="A269">
            <v>48995</v>
          </cell>
        </row>
        <row r="270">
          <cell r="A270">
            <v>49093</v>
          </cell>
        </row>
        <row r="271">
          <cell r="A271">
            <v>49129</v>
          </cell>
        </row>
        <row r="272">
          <cell r="A272">
            <v>49191</v>
          </cell>
        </row>
        <row r="273">
          <cell r="A273">
            <v>49226</v>
          </cell>
        </row>
        <row r="274">
          <cell r="A274">
            <v>49259</v>
          </cell>
        </row>
        <row r="275">
          <cell r="A275">
            <v>49271</v>
          </cell>
        </row>
        <row r="276">
          <cell r="A276">
            <v>49303</v>
          </cell>
        </row>
        <row r="277">
          <cell r="A277">
            <v>49310</v>
          </cell>
        </row>
        <row r="278">
          <cell r="A278">
            <v>49324</v>
          </cell>
        </row>
        <row r="279">
          <cell r="A279">
            <v>49359</v>
          </cell>
        </row>
        <row r="280">
          <cell r="A280">
            <v>49457</v>
          </cell>
        </row>
        <row r="281">
          <cell r="A281">
            <v>49494</v>
          </cell>
        </row>
        <row r="282">
          <cell r="A282">
            <v>49555</v>
          </cell>
        </row>
        <row r="283">
          <cell r="A283">
            <v>49590</v>
          </cell>
        </row>
        <row r="284">
          <cell r="A284">
            <v>49624</v>
          </cell>
        </row>
        <row r="285">
          <cell r="A285">
            <v>49625</v>
          </cell>
        </row>
        <row r="286">
          <cell r="A286">
            <v>49635</v>
          </cell>
        </row>
        <row r="287">
          <cell r="A287">
            <v>49668</v>
          </cell>
        </row>
        <row r="288">
          <cell r="A288">
            <v>49675</v>
          </cell>
        </row>
        <row r="289">
          <cell r="A289">
            <v>49695</v>
          </cell>
        </row>
        <row r="290">
          <cell r="A290">
            <v>49723</v>
          </cell>
        </row>
        <row r="291">
          <cell r="A291">
            <v>49821</v>
          </cell>
        </row>
        <row r="292">
          <cell r="A292">
            <v>49860</v>
          </cell>
        </row>
        <row r="293">
          <cell r="A293">
            <v>49919</v>
          </cell>
        </row>
        <row r="294">
          <cell r="A294">
            <v>49961</v>
          </cell>
        </row>
        <row r="295">
          <cell r="A295">
            <v>49990</v>
          </cell>
        </row>
        <row r="296">
          <cell r="A296">
            <v>50006</v>
          </cell>
        </row>
        <row r="297">
          <cell r="A297">
            <v>50034</v>
          </cell>
        </row>
        <row r="298">
          <cell r="A298">
            <v>50041</v>
          </cell>
        </row>
        <row r="299">
          <cell r="A299">
            <v>50059</v>
          </cell>
        </row>
        <row r="300">
          <cell r="A300">
            <v>50087</v>
          </cell>
        </row>
        <row r="301">
          <cell r="A301">
            <v>50185</v>
          </cell>
        </row>
        <row r="302">
          <cell r="A302">
            <v>50225</v>
          </cell>
        </row>
        <row r="303">
          <cell r="A303">
            <v>50290</v>
          </cell>
        </row>
        <row r="304">
          <cell r="A304">
            <v>50325</v>
          </cell>
        </row>
        <row r="305">
          <cell r="A305">
            <v>50355</v>
          </cell>
        </row>
        <row r="306">
          <cell r="A306">
            <v>50370</v>
          </cell>
        </row>
        <row r="307">
          <cell r="A307">
            <v>50399</v>
          </cell>
        </row>
        <row r="308">
          <cell r="A308">
            <v>50406</v>
          </cell>
        </row>
        <row r="309">
          <cell r="A309">
            <v>50423</v>
          </cell>
        </row>
        <row r="310">
          <cell r="A310">
            <v>50451</v>
          </cell>
        </row>
        <row r="311">
          <cell r="A311">
            <v>50556</v>
          </cell>
        </row>
        <row r="312">
          <cell r="A312">
            <v>50590</v>
          </cell>
        </row>
        <row r="313">
          <cell r="A313">
            <v>50591</v>
          </cell>
        </row>
        <row r="314">
          <cell r="A314">
            <v>50654</v>
          </cell>
        </row>
        <row r="315">
          <cell r="A315">
            <v>50689</v>
          </cell>
        </row>
        <row r="316">
          <cell r="A316">
            <v>50720</v>
          </cell>
        </row>
        <row r="317">
          <cell r="A317">
            <v>50734</v>
          </cell>
        </row>
        <row r="318">
          <cell r="A318">
            <v>50764</v>
          </cell>
        </row>
        <row r="319">
          <cell r="A319">
            <v>50771</v>
          </cell>
        </row>
        <row r="320">
          <cell r="A320">
            <v>50787</v>
          </cell>
        </row>
        <row r="321">
          <cell r="A321">
            <v>50822</v>
          </cell>
        </row>
        <row r="322">
          <cell r="A322">
            <v>50920</v>
          </cell>
        </row>
        <row r="323">
          <cell r="A323">
            <v>50955</v>
          </cell>
        </row>
        <row r="324">
          <cell r="A324">
            <v>51018</v>
          </cell>
        </row>
        <row r="325">
          <cell r="A325">
            <v>51053</v>
          </cell>
        </row>
        <row r="326">
          <cell r="A326">
            <v>51085</v>
          </cell>
        </row>
        <row r="327">
          <cell r="A327">
            <v>51098</v>
          </cell>
        </row>
        <row r="328">
          <cell r="A328">
            <v>51129</v>
          </cell>
        </row>
        <row r="329">
          <cell r="A329">
            <v>51130</v>
          </cell>
        </row>
        <row r="330">
          <cell r="A330">
            <v>51136</v>
          </cell>
        </row>
        <row r="331">
          <cell r="A331">
            <v>51137</v>
          </cell>
        </row>
        <row r="332">
          <cell r="A332">
            <v>51151</v>
          </cell>
        </row>
        <row r="333">
          <cell r="A333">
            <v>51186</v>
          </cell>
        </row>
        <row r="334">
          <cell r="A334">
            <v>51284</v>
          </cell>
        </row>
        <row r="335">
          <cell r="A335">
            <v>51321</v>
          </cell>
        </row>
        <row r="336">
          <cell r="A336">
            <v>51382</v>
          </cell>
        </row>
        <row r="337">
          <cell r="A337">
            <v>51417</v>
          </cell>
        </row>
        <row r="338">
          <cell r="A338">
            <v>51451</v>
          </cell>
        </row>
        <row r="339">
          <cell r="A339">
            <v>51452</v>
          </cell>
        </row>
        <row r="340">
          <cell r="A340">
            <v>51462</v>
          </cell>
        </row>
        <row r="341">
          <cell r="A341">
            <v>51495</v>
          </cell>
        </row>
        <row r="342">
          <cell r="A342">
            <v>51502</v>
          </cell>
        </row>
        <row r="343">
          <cell r="A343">
            <v>51522</v>
          </cell>
        </row>
        <row r="344">
          <cell r="A344">
            <v>51550</v>
          </cell>
        </row>
        <row r="345">
          <cell r="A345">
            <v>51648</v>
          </cell>
        </row>
        <row r="346">
          <cell r="A346">
            <v>51686</v>
          </cell>
        </row>
        <row r="347">
          <cell r="A347">
            <v>51746</v>
          </cell>
        </row>
        <row r="348">
          <cell r="A348">
            <v>51788</v>
          </cell>
        </row>
        <row r="349">
          <cell r="A349">
            <v>51816</v>
          </cell>
        </row>
        <row r="350">
          <cell r="A350">
            <v>51833</v>
          </cell>
        </row>
        <row r="351">
          <cell r="A351">
            <v>51860</v>
          </cell>
        </row>
        <row r="352">
          <cell r="A352">
            <v>51867</v>
          </cell>
        </row>
        <row r="353">
          <cell r="A353">
            <v>51886</v>
          </cell>
        </row>
        <row r="354">
          <cell r="A354">
            <v>51914</v>
          </cell>
        </row>
        <row r="355">
          <cell r="A355">
            <v>52012</v>
          </cell>
        </row>
        <row r="356">
          <cell r="A356">
            <v>52051</v>
          </cell>
        </row>
        <row r="357">
          <cell r="A357">
            <v>52110</v>
          </cell>
        </row>
        <row r="358">
          <cell r="A358">
            <v>52152</v>
          </cell>
        </row>
        <row r="359">
          <cell r="A359">
            <v>52181</v>
          </cell>
        </row>
        <row r="360">
          <cell r="A360">
            <v>52197</v>
          </cell>
        </row>
        <row r="361">
          <cell r="A361">
            <v>52225</v>
          </cell>
        </row>
        <row r="362">
          <cell r="A362">
            <v>52232</v>
          </cell>
        </row>
        <row r="363">
          <cell r="A363">
            <v>52250</v>
          </cell>
        </row>
        <row r="364">
          <cell r="A364">
            <v>52278</v>
          </cell>
        </row>
        <row r="365">
          <cell r="A365">
            <v>52376</v>
          </cell>
        </row>
        <row r="366">
          <cell r="A366">
            <v>52416</v>
          </cell>
        </row>
        <row r="367">
          <cell r="A367">
            <v>52481</v>
          </cell>
        </row>
        <row r="368">
          <cell r="A368">
            <v>52516</v>
          </cell>
        </row>
        <row r="369">
          <cell r="A369">
            <v>52546</v>
          </cell>
        </row>
        <row r="370">
          <cell r="A370">
            <v>52561</v>
          </cell>
        </row>
        <row r="371">
          <cell r="A371">
            <v>52590</v>
          </cell>
        </row>
        <row r="372">
          <cell r="A372">
            <v>52597</v>
          </cell>
        </row>
        <row r="373">
          <cell r="A373">
            <v>52614</v>
          </cell>
        </row>
        <row r="374">
          <cell r="A374">
            <v>52642</v>
          </cell>
        </row>
        <row r="375">
          <cell r="A375">
            <v>52747</v>
          </cell>
        </row>
        <row r="376">
          <cell r="A376">
            <v>52782</v>
          </cell>
        </row>
        <row r="377">
          <cell r="A377">
            <v>52845</v>
          </cell>
        </row>
        <row r="378">
          <cell r="A378">
            <v>52880</v>
          </cell>
        </row>
        <row r="379">
          <cell r="A379">
            <v>52912</v>
          </cell>
        </row>
        <row r="380">
          <cell r="A380">
            <v>52925</v>
          </cell>
        </row>
        <row r="381">
          <cell r="A381">
            <v>52956</v>
          </cell>
        </row>
        <row r="382">
          <cell r="A382">
            <v>52957</v>
          </cell>
        </row>
        <row r="383">
          <cell r="A383">
            <v>52963</v>
          </cell>
        </row>
        <row r="384">
          <cell r="A384">
            <v>52964</v>
          </cell>
        </row>
        <row r="385">
          <cell r="A385">
            <v>52978</v>
          </cell>
        </row>
        <row r="386">
          <cell r="A386">
            <v>53013</v>
          </cell>
        </row>
        <row r="387">
          <cell r="A387">
            <v>53111</v>
          </cell>
        </row>
        <row r="388">
          <cell r="A388">
            <v>53147</v>
          </cell>
        </row>
        <row r="389">
          <cell r="A389">
            <v>53209</v>
          </cell>
        </row>
        <row r="390">
          <cell r="A390">
            <v>53244</v>
          </cell>
        </row>
        <row r="391">
          <cell r="A391">
            <v>53277</v>
          </cell>
        </row>
        <row r="392">
          <cell r="A392">
            <v>53289</v>
          </cell>
        </row>
        <row r="393">
          <cell r="A393">
            <v>53321</v>
          </cell>
        </row>
        <row r="394">
          <cell r="A394">
            <v>53328</v>
          </cell>
        </row>
        <row r="395">
          <cell r="A395">
            <v>53342</v>
          </cell>
        </row>
        <row r="396">
          <cell r="A396">
            <v>53377</v>
          </cell>
        </row>
        <row r="397">
          <cell r="A397">
            <v>53475</v>
          </cell>
        </row>
        <row r="398">
          <cell r="A398">
            <v>53512</v>
          </cell>
        </row>
        <row r="399">
          <cell r="A399">
            <v>53573</v>
          </cell>
        </row>
        <row r="400">
          <cell r="A400">
            <v>53608</v>
          </cell>
        </row>
        <row r="401">
          <cell r="A401">
            <v>53642</v>
          </cell>
        </row>
        <row r="402">
          <cell r="A402">
            <v>53643</v>
          </cell>
        </row>
        <row r="403">
          <cell r="A403">
            <v>53653</v>
          </cell>
        </row>
        <row r="404">
          <cell r="A404">
            <v>53686</v>
          </cell>
        </row>
        <row r="405">
          <cell r="A405">
            <v>53693</v>
          </cell>
        </row>
        <row r="406">
          <cell r="A406">
            <v>53713</v>
          </cell>
        </row>
        <row r="407">
          <cell r="A407">
            <v>53741</v>
          </cell>
        </row>
        <row r="408">
          <cell r="A408">
            <v>53839</v>
          </cell>
        </row>
        <row r="409">
          <cell r="A409">
            <v>53877</v>
          </cell>
        </row>
        <row r="410">
          <cell r="A410">
            <v>53937</v>
          </cell>
        </row>
        <row r="411">
          <cell r="A411">
            <v>53979</v>
          </cell>
        </row>
        <row r="412">
          <cell r="A412">
            <v>54007</v>
          </cell>
        </row>
        <row r="413">
          <cell r="A413">
            <v>54024</v>
          </cell>
        </row>
        <row r="414">
          <cell r="A414">
            <v>54051</v>
          </cell>
        </row>
        <row r="415">
          <cell r="A415">
            <v>54058</v>
          </cell>
        </row>
        <row r="416">
          <cell r="A416">
            <v>54077</v>
          </cell>
        </row>
        <row r="417">
          <cell r="A417">
            <v>54105</v>
          </cell>
        </row>
        <row r="418">
          <cell r="A418">
            <v>54203</v>
          </cell>
        </row>
        <row r="419">
          <cell r="A419">
            <v>54243</v>
          </cell>
        </row>
        <row r="420">
          <cell r="A420">
            <v>54308</v>
          </cell>
        </row>
        <row r="421">
          <cell r="A421">
            <v>54343</v>
          </cell>
        </row>
        <row r="422">
          <cell r="A422">
            <v>54373</v>
          </cell>
        </row>
        <row r="423">
          <cell r="A423">
            <v>54388</v>
          </cell>
        </row>
        <row r="424">
          <cell r="A424">
            <v>54417</v>
          </cell>
        </row>
        <row r="425">
          <cell r="A425">
            <v>54424</v>
          </cell>
        </row>
        <row r="426">
          <cell r="A426">
            <v>54441</v>
          </cell>
        </row>
        <row r="427">
          <cell r="A427">
            <v>54469</v>
          </cell>
        </row>
        <row r="428">
          <cell r="A428">
            <v>54574</v>
          </cell>
        </row>
        <row r="429">
          <cell r="A429">
            <v>54608</v>
          </cell>
        </row>
        <row r="430">
          <cell r="A430">
            <v>54609</v>
          </cell>
        </row>
        <row r="431">
          <cell r="A431">
            <v>54672</v>
          </cell>
        </row>
        <row r="432">
          <cell r="A432">
            <v>54707</v>
          </cell>
        </row>
        <row r="433">
          <cell r="A433">
            <v>54738</v>
          </cell>
        </row>
        <row r="434">
          <cell r="A434">
            <v>54752</v>
          </cell>
        </row>
        <row r="435">
          <cell r="A435">
            <v>54782</v>
          </cell>
        </row>
        <row r="436">
          <cell r="A436">
            <v>54789</v>
          </cell>
        </row>
        <row r="437">
          <cell r="A437">
            <v>54805</v>
          </cell>
        </row>
        <row r="438">
          <cell r="A438">
            <v>54840</v>
          </cell>
        </row>
        <row r="439">
          <cell r="A439">
            <v>54938</v>
          </cell>
        </row>
        <row r="440">
          <cell r="A440">
            <v>54973</v>
          </cell>
        </row>
        <row r="441">
          <cell r="A441">
            <v>55036</v>
          </cell>
        </row>
        <row r="442">
          <cell r="A442">
            <v>55071</v>
          </cell>
        </row>
        <row r="443">
          <cell r="A443">
            <v>55103</v>
          </cell>
        </row>
        <row r="444">
          <cell r="A444">
            <v>55116</v>
          </cell>
        </row>
        <row r="445">
          <cell r="A445">
            <v>55147</v>
          </cell>
        </row>
        <row r="446">
          <cell r="A446">
            <v>55148</v>
          </cell>
        </row>
        <row r="447">
          <cell r="A447">
            <v>55154</v>
          </cell>
        </row>
        <row r="448">
          <cell r="A448">
            <v>55155</v>
          </cell>
        </row>
        <row r="449">
          <cell r="A449">
            <v>55169</v>
          </cell>
        </row>
        <row r="450">
          <cell r="A450">
            <v>55204</v>
          </cell>
        </row>
        <row r="451">
          <cell r="A451">
            <v>55302</v>
          </cell>
        </row>
        <row r="452">
          <cell r="A452">
            <v>55338</v>
          </cell>
        </row>
        <row r="453">
          <cell r="A453">
            <v>55400</v>
          </cell>
        </row>
        <row r="454">
          <cell r="A454">
            <v>55435</v>
          </cell>
        </row>
        <row r="455">
          <cell r="A455">
            <v>55468</v>
          </cell>
        </row>
        <row r="456">
          <cell r="A456">
            <v>55480</v>
          </cell>
        </row>
        <row r="457">
          <cell r="A457">
            <v>55512</v>
          </cell>
        </row>
        <row r="458">
          <cell r="A458">
            <v>55519</v>
          </cell>
        </row>
        <row r="459">
          <cell r="A459">
            <v>55533</v>
          </cell>
        </row>
        <row r="460">
          <cell r="A460">
            <v>55568</v>
          </cell>
        </row>
        <row r="461">
          <cell r="A461">
            <v>55666</v>
          </cell>
        </row>
        <row r="462">
          <cell r="A462">
            <v>55704</v>
          </cell>
        </row>
        <row r="463">
          <cell r="A463">
            <v>55764</v>
          </cell>
        </row>
        <row r="464">
          <cell r="A464">
            <v>55806</v>
          </cell>
        </row>
        <row r="465">
          <cell r="A465">
            <v>55834</v>
          </cell>
        </row>
        <row r="466">
          <cell r="A466">
            <v>55851</v>
          </cell>
        </row>
        <row r="467">
          <cell r="A467">
            <v>55878</v>
          </cell>
        </row>
        <row r="468">
          <cell r="A468">
            <v>55885</v>
          </cell>
        </row>
        <row r="469">
          <cell r="A469">
            <v>55904</v>
          </cell>
        </row>
        <row r="470">
          <cell r="A470">
            <v>55932</v>
          </cell>
        </row>
        <row r="471">
          <cell r="A471">
            <v>56030</v>
          </cell>
        </row>
        <row r="472">
          <cell r="A472">
            <v>56069</v>
          </cell>
        </row>
        <row r="473">
          <cell r="A473">
            <v>56128</v>
          </cell>
        </row>
        <row r="474">
          <cell r="A474">
            <v>56170</v>
          </cell>
        </row>
        <row r="475">
          <cell r="A475">
            <v>56199</v>
          </cell>
        </row>
        <row r="476">
          <cell r="A476">
            <v>56215</v>
          </cell>
        </row>
        <row r="477">
          <cell r="A477">
            <v>56243</v>
          </cell>
        </row>
        <row r="478">
          <cell r="A478">
            <v>56250</v>
          </cell>
        </row>
        <row r="479">
          <cell r="A479">
            <v>56268</v>
          </cell>
        </row>
        <row r="480">
          <cell r="A480">
            <v>56296</v>
          </cell>
        </row>
        <row r="481">
          <cell r="A481">
            <v>56394</v>
          </cell>
        </row>
        <row r="482">
          <cell r="A482">
            <v>56434</v>
          </cell>
        </row>
        <row r="483">
          <cell r="A483">
            <v>56499</v>
          </cell>
        </row>
        <row r="484">
          <cell r="A484">
            <v>56534</v>
          </cell>
        </row>
        <row r="485">
          <cell r="A485">
            <v>56564</v>
          </cell>
        </row>
        <row r="486">
          <cell r="A486">
            <v>56579</v>
          </cell>
        </row>
        <row r="487">
          <cell r="A487">
            <v>56608</v>
          </cell>
        </row>
        <row r="488">
          <cell r="A488">
            <v>56615</v>
          </cell>
        </row>
        <row r="489">
          <cell r="A489">
            <v>56632</v>
          </cell>
        </row>
        <row r="490">
          <cell r="A490">
            <v>56660</v>
          </cell>
        </row>
        <row r="491">
          <cell r="A491">
            <v>56765</v>
          </cell>
        </row>
        <row r="492">
          <cell r="A492">
            <v>56799</v>
          </cell>
        </row>
        <row r="493">
          <cell r="A493">
            <v>56800</v>
          </cell>
        </row>
        <row r="494">
          <cell r="A494">
            <v>56863</v>
          </cell>
        </row>
        <row r="495">
          <cell r="A495">
            <v>56898</v>
          </cell>
        </row>
        <row r="496">
          <cell r="A496">
            <v>56929</v>
          </cell>
        </row>
        <row r="497">
          <cell r="A497">
            <v>56943</v>
          </cell>
        </row>
        <row r="498">
          <cell r="A498">
            <v>56973</v>
          </cell>
        </row>
        <row r="499">
          <cell r="A499">
            <v>56980</v>
          </cell>
        </row>
        <row r="500">
          <cell r="A500">
            <v>56996</v>
          </cell>
        </row>
        <row r="501">
          <cell r="A501">
            <v>57031</v>
          </cell>
        </row>
        <row r="502">
          <cell r="A502">
            <v>57129</v>
          </cell>
        </row>
        <row r="503">
          <cell r="A503">
            <v>57165</v>
          </cell>
        </row>
        <row r="504">
          <cell r="A504">
            <v>57227</v>
          </cell>
        </row>
        <row r="505">
          <cell r="A505">
            <v>57262</v>
          </cell>
        </row>
        <row r="506">
          <cell r="A506">
            <v>57295</v>
          </cell>
        </row>
        <row r="507">
          <cell r="A507">
            <v>57307</v>
          </cell>
        </row>
        <row r="508">
          <cell r="A508">
            <v>57339</v>
          </cell>
        </row>
        <row r="509">
          <cell r="A509">
            <v>57346</v>
          </cell>
        </row>
        <row r="510">
          <cell r="A510">
            <v>57360</v>
          </cell>
        </row>
        <row r="511">
          <cell r="A511">
            <v>57395</v>
          </cell>
        </row>
        <row r="512">
          <cell r="A512">
            <v>57493</v>
          </cell>
        </row>
        <row r="513">
          <cell r="A513">
            <v>57530</v>
          </cell>
        </row>
        <row r="514">
          <cell r="A514">
            <v>57591</v>
          </cell>
        </row>
        <row r="515">
          <cell r="A515">
            <v>57626</v>
          </cell>
        </row>
        <row r="516">
          <cell r="A516">
            <v>57660</v>
          </cell>
        </row>
        <row r="517">
          <cell r="A517">
            <v>57661</v>
          </cell>
        </row>
        <row r="518">
          <cell r="A518">
            <v>57671</v>
          </cell>
        </row>
        <row r="519">
          <cell r="A519">
            <v>57704</v>
          </cell>
        </row>
        <row r="520">
          <cell r="A520">
            <v>57711</v>
          </cell>
        </row>
        <row r="521">
          <cell r="A521">
            <v>57731</v>
          </cell>
        </row>
        <row r="522">
          <cell r="A522">
            <v>57759</v>
          </cell>
        </row>
        <row r="523">
          <cell r="A523">
            <v>57857</v>
          </cell>
        </row>
        <row r="524">
          <cell r="A524">
            <v>57895</v>
          </cell>
        </row>
        <row r="525">
          <cell r="A525">
            <v>57955</v>
          </cell>
        </row>
        <row r="526">
          <cell r="A526">
            <v>57997</v>
          </cell>
        </row>
        <row r="527">
          <cell r="A527">
            <v>58025</v>
          </cell>
        </row>
        <row r="528">
          <cell r="A528">
            <v>58042</v>
          </cell>
        </row>
        <row r="529">
          <cell r="A529">
            <v>58069</v>
          </cell>
        </row>
        <row r="530">
          <cell r="A530">
            <v>58076</v>
          </cell>
        </row>
        <row r="531">
          <cell r="A531">
            <v>58095</v>
          </cell>
        </row>
        <row r="532">
          <cell r="A532">
            <v>58123</v>
          </cell>
        </row>
        <row r="533">
          <cell r="A533">
            <v>58221</v>
          </cell>
        </row>
        <row r="534">
          <cell r="A534">
            <v>58260</v>
          </cell>
        </row>
        <row r="535">
          <cell r="A535">
            <v>58319</v>
          </cell>
        </row>
        <row r="536">
          <cell r="A536">
            <v>58361</v>
          </cell>
        </row>
        <row r="537">
          <cell r="A537">
            <v>58390</v>
          </cell>
        </row>
        <row r="538">
          <cell r="A538">
            <v>58406</v>
          </cell>
        </row>
        <row r="539">
          <cell r="A539">
            <v>58434</v>
          </cell>
        </row>
        <row r="540">
          <cell r="A540">
            <v>58441</v>
          </cell>
        </row>
        <row r="541">
          <cell r="A541">
            <v>58459</v>
          </cell>
        </row>
        <row r="542">
          <cell r="A542">
            <v>58487</v>
          </cell>
        </row>
        <row r="543">
          <cell r="A543">
            <v>58592</v>
          </cell>
        </row>
        <row r="544">
          <cell r="A544">
            <v>58626</v>
          </cell>
        </row>
        <row r="545">
          <cell r="A545">
            <v>58627</v>
          </cell>
        </row>
        <row r="546">
          <cell r="A546">
            <v>58690</v>
          </cell>
        </row>
        <row r="547">
          <cell r="A547">
            <v>58725</v>
          </cell>
        </row>
        <row r="548">
          <cell r="A548">
            <v>58756</v>
          </cell>
        </row>
        <row r="549">
          <cell r="A549">
            <v>58770</v>
          </cell>
        </row>
        <row r="550">
          <cell r="A550">
            <v>58800</v>
          </cell>
        </row>
      </sheetData>
      <sheetData sheetId="2" refreshError="1"/>
      <sheetData sheetId="3" refreshError="1"/>
      <sheetData sheetId="4" refreshError="1">
        <row r="1">
          <cell r="B1">
            <v>2019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ition"/>
      <sheetName val="Calendars"/>
      <sheetName val="Model"/>
      <sheetName val="Position Summary"/>
      <sheetName val="Assumptions"/>
    </sheetNames>
    <sheetDataSet>
      <sheetData sheetId="0"/>
      <sheetData sheetId="1">
        <row r="2">
          <cell r="A2">
            <v>43101</v>
          </cell>
        </row>
        <row r="3">
          <cell r="A3">
            <v>43115</v>
          </cell>
        </row>
        <row r="4">
          <cell r="A4">
            <v>43150</v>
          </cell>
        </row>
        <row r="5">
          <cell r="A5">
            <v>43248</v>
          </cell>
        </row>
        <row r="6">
          <cell r="A6">
            <v>43285</v>
          </cell>
        </row>
        <row r="7">
          <cell r="A7">
            <v>43346</v>
          </cell>
        </row>
        <row r="8">
          <cell r="A8">
            <v>43381</v>
          </cell>
        </row>
        <row r="9">
          <cell r="A9">
            <v>43415</v>
          </cell>
        </row>
        <row r="10">
          <cell r="A10">
            <v>43416</v>
          </cell>
        </row>
        <row r="11">
          <cell r="A11">
            <v>43426</v>
          </cell>
        </row>
        <row r="12">
          <cell r="A12">
            <v>43459</v>
          </cell>
        </row>
        <row r="13">
          <cell r="A13">
            <v>43466</v>
          </cell>
        </row>
        <row r="14">
          <cell r="A14">
            <v>43486</v>
          </cell>
        </row>
        <row r="15">
          <cell r="A15">
            <v>43514</v>
          </cell>
        </row>
        <row r="16">
          <cell r="A16">
            <v>43612</v>
          </cell>
        </row>
        <row r="17">
          <cell r="A17">
            <v>43650</v>
          </cell>
        </row>
        <row r="18">
          <cell r="A18">
            <v>43710</v>
          </cell>
        </row>
        <row r="19">
          <cell r="A19">
            <v>43752</v>
          </cell>
        </row>
        <row r="20">
          <cell r="A20">
            <v>43780</v>
          </cell>
        </row>
        <row r="21">
          <cell r="A21">
            <v>43797</v>
          </cell>
        </row>
        <row r="22">
          <cell r="A22">
            <v>43824</v>
          </cell>
        </row>
        <row r="23">
          <cell r="A23">
            <v>43831</v>
          </cell>
        </row>
        <row r="24">
          <cell r="A24">
            <v>43831</v>
          </cell>
        </row>
        <row r="25">
          <cell r="A25">
            <v>43850</v>
          </cell>
        </row>
        <row r="26">
          <cell r="A26">
            <v>43878</v>
          </cell>
        </row>
        <row r="27">
          <cell r="A27">
            <v>43976</v>
          </cell>
        </row>
        <row r="28">
          <cell r="A28">
            <v>44016</v>
          </cell>
        </row>
        <row r="29">
          <cell r="A29">
            <v>44081</v>
          </cell>
        </row>
        <row r="30">
          <cell r="A30">
            <v>44116</v>
          </cell>
        </row>
        <row r="31">
          <cell r="A31">
            <v>44146</v>
          </cell>
        </row>
        <row r="32">
          <cell r="A32">
            <v>44161</v>
          </cell>
        </row>
        <row r="33">
          <cell r="A33">
            <v>44190</v>
          </cell>
        </row>
        <row r="34">
          <cell r="A34">
            <v>44197</v>
          </cell>
        </row>
        <row r="35">
          <cell r="A35">
            <v>44214</v>
          </cell>
        </row>
        <row r="36">
          <cell r="A36">
            <v>44242</v>
          </cell>
        </row>
        <row r="37">
          <cell r="A37">
            <v>44347</v>
          </cell>
        </row>
        <row r="38">
          <cell r="A38">
            <v>44381</v>
          </cell>
        </row>
        <row r="39">
          <cell r="A39">
            <v>44382</v>
          </cell>
        </row>
        <row r="40">
          <cell r="A40">
            <v>44445</v>
          </cell>
        </row>
        <row r="41">
          <cell r="A41">
            <v>44480</v>
          </cell>
        </row>
        <row r="42">
          <cell r="A42">
            <v>44511</v>
          </cell>
        </row>
        <row r="43">
          <cell r="A43">
            <v>44525</v>
          </cell>
        </row>
        <row r="44">
          <cell r="A44">
            <v>44555</v>
          </cell>
        </row>
        <row r="45">
          <cell r="A45">
            <v>44562</v>
          </cell>
        </row>
        <row r="46">
          <cell r="A46">
            <v>44578</v>
          </cell>
        </row>
        <row r="47">
          <cell r="A47">
            <v>44613</v>
          </cell>
        </row>
        <row r="48">
          <cell r="A48">
            <v>44711</v>
          </cell>
        </row>
        <row r="49">
          <cell r="A49">
            <v>44746</v>
          </cell>
        </row>
        <row r="50">
          <cell r="A50">
            <v>44809</v>
          </cell>
        </row>
        <row r="51">
          <cell r="A51">
            <v>44844</v>
          </cell>
        </row>
        <row r="52">
          <cell r="A52">
            <v>44876</v>
          </cell>
        </row>
        <row r="53">
          <cell r="A53">
            <v>44889</v>
          </cell>
        </row>
        <row r="54">
          <cell r="A54">
            <v>44920</v>
          </cell>
        </row>
        <row r="55">
          <cell r="A55">
            <v>44921</v>
          </cell>
        </row>
        <row r="56">
          <cell r="A56">
            <v>44927</v>
          </cell>
        </row>
        <row r="57">
          <cell r="A57">
            <v>44928</v>
          </cell>
        </row>
        <row r="58">
          <cell r="A58">
            <v>44942</v>
          </cell>
        </row>
        <row r="59">
          <cell r="A59">
            <v>44977</v>
          </cell>
        </row>
        <row r="60">
          <cell r="A60">
            <v>45075</v>
          </cell>
        </row>
        <row r="61">
          <cell r="A61">
            <v>45111</v>
          </cell>
        </row>
        <row r="62">
          <cell r="A62">
            <v>45173</v>
          </cell>
        </row>
        <row r="63">
          <cell r="A63">
            <v>45208</v>
          </cell>
        </row>
        <row r="64">
          <cell r="A64">
            <v>45241</v>
          </cell>
        </row>
        <row r="65">
          <cell r="A65">
            <v>45253</v>
          </cell>
        </row>
        <row r="66">
          <cell r="A66">
            <v>45285</v>
          </cell>
        </row>
        <row r="67">
          <cell r="A67">
            <v>45292</v>
          </cell>
        </row>
        <row r="68">
          <cell r="A68">
            <v>45306</v>
          </cell>
        </row>
        <row r="69">
          <cell r="A69">
            <v>45341</v>
          </cell>
        </row>
        <row r="70">
          <cell r="A70">
            <v>45439</v>
          </cell>
        </row>
        <row r="71">
          <cell r="A71">
            <v>45477</v>
          </cell>
        </row>
        <row r="72">
          <cell r="A72">
            <v>45537</v>
          </cell>
        </row>
        <row r="73">
          <cell r="A73">
            <v>45579</v>
          </cell>
        </row>
        <row r="74">
          <cell r="A74">
            <v>45607</v>
          </cell>
        </row>
        <row r="75">
          <cell r="A75">
            <v>45624</v>
          </cell>
        </row>
        <row r="76">
          <cell r="A76">
            <v>45651</v>
          </cell>
        </row>
        <row r="77">
          <cell r="A77">
            <v>45658</v>
          </cell>
        </row>
        <row r="78">
          <cell r="A78">
            <v>45677</v>
          </cell>
        </row>
        <row r="79">
          <cell r="A79">
            <v>45705</v>
          </cell>
        </row>
        <row r="80">
          <cell r="A80">
            <v>45803</v>
          </cell>
        </row>
        <row r="81">
          <cell r="A81">
            <v>45842</v>
          </cell>
        </row>
        <row r="82">
          <cell r="A82">
            <v>45901</v>
          </cell>
        </row>
        <row r="83">
          <cell r="A83">
            <v>45943</v>
          </cell>
        </row>
        <row r="84">
          <cell r="A84">
            <v>45972</v>
          </cell>
        </row>
        <row r="85">
          <cell r="A85">
            <v>45988</v>
          </cell>
        </row>
        <row r="86">
          <cell r="A86">
            <v>46016</v>
          </cell>
        </row>
        <row r="87">
          <cell r="A87">
            <v>46023</v>
          </cell>
        </row>
        <row r="88">
          <cell r="A88">
            <v>46041</v>
          </cell>
        </row>
        <row r="89">
          <cell r="A89">
            <v>46069</v>
          </cell>
        </row>
        <row r="90">
          <cell r="A90">
            <v>46167</v>
          </cell>
        </row>
        <row r="91">
          <cell r="A91">
            <v>46207</v>
          </cell>
        </row>
        <row r="92">
          <cell r="A92">
            <v>46272</v>
          </cell>
        </row>
        <row r="93">
          <cell r="A93">
            <v>46307</v>
          </cell>
        </row>
        <row r="94">
          <cell r="A94">
            <v>46337</v>
          </cell>
        </row>
        <row r="95">
          <cell r="A95">
            <v>46352</v>
          </cell>
        </row>
        <row r="96">
          <cell r="A96">
            <v>46381</v>
          </cell>
        </row>
        <row r="97">
          <cell r="A97">
            <v>46388</v>
          </cell>
        </row>
        <row r="98">
          <cell r="A98">
            <v>46405</v>
          </cell>
        </row>
        <row r="99">
          <cell r="A99">
            <v>46433</v>
          </cell>
        </row>
        <row r="100">
          <cell r="A100">
            <v>46538</v>
          </cell>
        </row>
        <row r="101">
          <cell r="A101">
            <v>46572</v>
          </cell>
        </row>
        <row r="102">
          <cell r="A102">
            <v>46573</v>
          </cell>
        </row>
        <row r="103">
          <cell r="A103">
            <v>46636</v>
          </cell>
        </row>
        <row r="104">
          <cell r="A104">
            <v>46671</v>
          </cell>
        </row>
        <row r="105">
          <cell r="A105">
            <v>46702</v>
          </cell>
        </row>
        <row r="106">
          <cell r="A106">
            <v>46716</v>
          </cell>
        </row>
        <row r="107">
          <cell r="A107">
            <v>46746</v>
          </cell>
        </row>
        <row r="108">
          <cell r="A108">
            <v>46753</v>
          </cell>
        </row>
        <row r="109">
          <cell r="A109">
            <v>46769</v>
          </cell>
        </row>
        <row r="110">
          <cell r="A110">
            <v>46804</v>
          </cell>
        </row>
        <row r="111">
          <cell r="A111">
            <v>46902</v>
          </cell>
        </row>
        <row r="112">
          <cell r="A112">
            <v>46938</v>
          </cell>
        </row>
        <row r="113">
          <cell r="A113">
            <v>47000</v>
          </cell>
        </row>
        <row r="114">
          <cell r="A114">
            <v>47035</v>
          </cell>
        </row>
        <row r="115">
          <cell r="A115">
            <v>47068</v>
          </cell>
        </row>
        <row r="116">
          <cell r="A116">
            <v>47080</v>
          </cell>
        </row>
        <row r="117">
          <cell r="A117">
            <v>47112</v>
          </cell>
        </row>
        <row r="118">
          <cell r="A118">
            <v>47119</v>
          </cell>
        </row>
        <row r="119">
          <cell r="A119">
            <v>47133</v>
          </cell>
        </row>
        <row r="120">
          <cell r="A120">
            <v>47168</v>
          </cell>
        </row>
        <row r="121">
          <cell r="A121">
            <v>47266</v>
          </cell>
        </row>
        <row r="122">
          <cell r="A122">
            <v>47303</v>
          </cell>
        </row>
        <row r="123">
          <cell r="A123">
            <v>47364</v>
          </cell>
        </row>
        <row r="124">
          <cell r="A124">
            <v>47399</v>
          </cell>
        </row>
        <row r="125">
          <cell r="A125">
            <v>47433</v>
          </cell>
        </row>
        <row r="126">
          <cell r="A126">
            <v>47434</v>
          </cell>
        </row>
        <row r="127">
          <cell r="A127">
            <v>47444</v>
          </cell>
        </row>
        <row r="128">
          <cell r="A128">
            <v>47477</v>
          </cell>
        </row>
        <row r="129">
          <cell r="A129">
            <v>47484</v>
          </cell>
        </row>
        <row r="130">
          <cell r="A130">
            <v>47504</v>
          </cell>
        </row>
        <row r="131">
          <cell r="A131">
            <v>47532</v>
          </cell>
        </row>
        <row r="132">
          <cell r="A132">
            <v>47630</v>
          </cell>
        </row>
        <row r="133">
          <cell r="A133">
            <v>47668</v>
          </cell>
        </row>
        <row r="134">
          <cell r="A134">
            <v>47728</v>
          </cell>
        </row>
        <row r="135">
          <cell r="A135">
            <v>47770</v>
          </cell>
        </row>
        <row r="136">
          <cell r="A136">
            <v>47798</v>
          </cell>
        </row>
        <row r="137">
          <cell r="A137">
            <v>47815</v>
          </cell>
        </row>
        <row r="138">
          <cell r="A138">
            <v>47842</v>
          </cell>
        </row>
        <row r="139">
          <cell r="A139">
            <v>47849</v>
          </cell>
        </row>
        <row r="140">
          <cell r="A140">
            <v>47868</v>
          </cell>
        </row>
        <row r="141">
          <cell r="A141">
            <v>47896</v>
          </cell>
        </row>
        <row r="142">
          <cell r="A142">
            <v>47994</v>
          </cell>
        </row>
        <row r="143">
          <cell r="A143">
            <v>48033</v>
          </cell>
        </row>
        <row r="144">
          <cell r="A144">
            <v>48092</v>
          </cell>
        </row>
        <row r="145">
          <cell r="A145">
            <v>48134</v>
          </cell>
        </row>
        <row r="146">
          <cell r="A146">
            <v>48163</v>
          </cell>
        </row>
        <row r="147">
          <cell r="A147">
            <v>48179</v>
          </cell>
        </row>
        <row r="148">
          <cell r="A148">
            <v>48207</v>
          </cell>
        </row>
        <row r="149">
          <cell r="A149">
            <v>48214</v>
          </cell>
        </row>
        <row r="150">
          <cell r="A150">
            <v>48232</v>
          </cell>
        </row>
        <row r="151">
          <cell r="A151">
            <v>48260</v>
          </cell>
        </row>
        <row r="152">
          <cell r="A152">
            <v>48365</v>
          </cell>
        </row>
        <row r="153">
          <cell r="A153">
            <v>48399</v>
          </cell>
        </row>
        <row r="154">
          <cell r="A154">
            <v>48400</v>
          </cell>
        </row>
        <row r="155">
          <cell r="A155">
            <v>48463</v>
          </cell>
        </row>
        <row r="156">
          <cell r="A156">
            <v>48498</v>
          </cell>
        </row>
        <row r="157">
          <cell r="A157">
            <v>48529</v>
          </cell>
        </row>
        <row r="158">
          <cell r="A158">
            <v>48543</v>
          </cell>
        </row>
        <row r="159">
          <cell r="A159">
            <v>48573</v>
          </cell>
        </row>
        <row r="160">
          <cell r="A160">
            <v>48580</v>
          </cell>
        </row>
        <row r="161">
          <cell r="A161">
            <v>48596</v>
          </cell>
        </row>
        <row r="162">
          <cell r="A162">
            <v>48631</v>
          </cell>
        </row>
        <row r="163">
          <cell r="A163">
            <v>48729</v>
          </cell>
        </row>
        <row r="164">
          <cell r="A164">
            <v>48764</v>
          </cell>
        </row>
        <row r="165">
          <cell r="A165">
            <v>48827</v>
          </cell>
        </row>
        <row r="166">
          <cell r="A166">
            <v>48862</v>
          </cell>
        </row>
        <row r="167">
          <cell r="A167">
            <v>48894</v>
          </cell>
        </row>
        <row r="168">
          <cell r="A168">
            <v>48907</v>
          </cell>
        </row>
        <row r="169">
          <cell r="A169">
            <v>48938</v>
          </cell>
        </row>
        <row r="170">
          <cell r="A170">
            <v>48939</v>
          </cell>
        </row>
        <row r="171">
          <cell r="A171">
            <v>48945</v>
          </cell>
        </row>
        <row r="172">
          <cell r="A172">
            <v>48946</v>
          </cell>
        </row>
        <row r="173">
          <cell r="A173">
            <v>48960</v>
          </cell>
        </row>
        <row r="174">
          <cell r="A174">
            <v>48995</v>
          </cell>
        </row>
        <row r="175">
          <cell r="A175">
            <v>49093</v>
          </cell>
        </row>
        <row r="176">
          <cell r="A176">
            <v>49129</v>
          </cell>
        </row>
        <row r="177">
          <cell r="A177">
            <v>49191</v>
          </cell>
        </row>
        <row r="178">
          <cell r="A178">
            <v>49226</v>
          </cell>
        </row>
        <row r="179">
          <cell r="A179">
            <v>49259</v>
          </cell>
        </row>
        <row r="180">
          <cell r="A180">
            <v>49271</v>
          </cell>
        </row>
        <row r="181">
          <cell r="A181">
            <v>49303</v>
          </cell>
        </row>
        <row r="182">
          <cell r="A182">
            <v>49310</v>
          </cell>
        </row>
        <row r="183">
          <cell r="A183">
            <v>49324</v>
          </cell>
        </row>
        <row r="184">
          <cell r="A184">
            <v>49359</v>
          </cell>
        </row>
        <row r="185">
          <cell r="A185">
            <v>49457</v>
          </cell>
        </row>
        <row r="186">
          <cell r="A186">
            <v>49494</v>
          </cell>
        </row>
        <row r="187">
          <cell r="A187">
            <v>49555</v>
          </cell>
        </row>
        <row r="188">
          <cell r="A188">
            <v>49590</v>
          </cell>
        </row>
        <row r="189">
          <cell r="A189">
            <v>49624</v>
          </cell>
        </row>
        <row r="190">
          <cell r="A190">
            <v>49625</v>
          </cell>
        </row>
        <row r="191">
          <cell r="A191">
            <v>49635</v>
          </cell>
        </row>
        <row r="192">
          <cell r="A192">
            <v>49668</v>
          </cell>
        </row>
        <row r="193">
          <cell r="A193">
            <v>49675</v>
          </cell>
        </row>
        <row r="194">
          <cell r="A194">
            <v>49695</v>
          </cell>
        </row>
        <row r="195">
          <cell r="A195">
            <v>49723</v>
          </cell>
        </row>
        <row r="196">
          <cell r="A196">
            <v>49821</v>
          </cell>
        </row>
        <row r="197">
          <cell r="A197">
            <v>49860</v>
          </cell>
        </row>
        <row r="198">
          <cell r="A198">
            <v>49919</v>
          </cell>
        </row>
        <row r="199">
          <cell r="A199">
            <v>49961</v>
          </cell>
        </row>
        <row r="200">
          <cell r="A200">
            <v>49990</v>
          </cell>
        </row>
        <row r="201">
          <cell r="A201">
            <v>50006</v>
          </cell>
        </row>
        <row r="202">
          <cell r="A202">
            <v>50034</v>
          </cell>
        </row>
        <row r="203">
          <cell r="A203">
            <v>50041</v>
          </cell>
        </row>
        <row r="204">
          <cell r="A204">
            <v>50059</v>
          </cell>
        </row>
        <row r="205">
          <cell r="A205">
            <v>50087</v>
          </cell>
        </row>
        <row r="206">
          <cell r="A206">
            <v>50185</v>
          </cell>
        </row>
        <row r="207">
          <cell r="A207">
            <v>50225</v>
          </cell>
        </row>
        <row r="208">
          <cell r="A208">
            <v>50290</v>
          </cell>
        </row>
        <row r="209">
          <cell r="A209">
            <v>50325</v>
          </cell>
        </row>
        <row r="210">
          <cell r="A210">
            <v>50355</v>
          </cell>
        </row>
        <row r="211">
          <cell r="A211">
            <v>50370</v>
          </cell>
        </row>
        <row r="212">
          <cell r="A212">
            <v>50399</v>
          </cell>
        </row>
        <row r="213">
          <cell r="A213">
            <v>50406</v>
          </cell>
        </row>
        <row r="214">
          <cell r="A214">
            <v>50423</v>
          </cell>
        </row>
        <row r="215">
          <cell r="A215">
            <v>50451</v>
          </cell>
        </row>
        <row r="216">
          <cell r="A216">
            <v>50556</v>
          </cell>
        </row>
        <row r="217">
          <cell r="A217">
            <v>50590</v>
          </cell>
        </row>
        <row r="218">
          <cell r="A218">
            <v>50591</v>
          </cell>
        </row>
        <row r="219">
          <cell r="A219">
            <v>50654</v>
          </cell>
        </row>
        <row r="220">
          <cell r="A220">
            <v>50689</v>
          </cell>
        </row>
        <row r="221">
          <cell r="A221">
            <v>50720</v>
          </cell>
        </row>
        <row r="222">
          <cell r="A222">
            <v>50734</v>
          </cell>
        </row>
        <row r="223">
          <cell r="A223">
            <v>50764</v>
          </cell>
        </row>
        <row r="224">
          <cell r="A224">
            <v>50771</v>
          </cell>
        </row>
        <row r="225">
          <cell r="A225">
            <v>50787</v>
          </cell>
        </row>
        <row r="226">
          <cell r="A226">
            <v>50822</v>
          </cell>
        </row>
        <row r="227">
          <cell r="A227">
            <v>50920</v>
          </cell>
        </row>
        <row r="228">
          <cell r="A228">
            <v>50955</v>
          </cell>
        </row>
        <row r="229">
          <cell r="A229">
            <v>51018</v>
          </cell>
        </row>
        <row r="230">
          <cell r="A230">
            <v>51053</v>
          </cell>
        </row>
        <row r="231">
          <cell r="A231">
            <v>51085</v>
          </cell>
        </row>
        <row r="232">
          <cell r="A232">
            <v>51098</v>
          </cell>
        </row>
        <row r="233">
          <cell r="A233">
            <v>51129</v>
          </cell>
        </row>
        <row r="234">
          <cell r="A234">
            <v>51130</v>
          </cell>
        </row>
        <row r="235">
          <cell r="A235">
            <v>51136</v>
          </cell>
        </row>
        <row r="236">
          <cell r="A236">
            <v>51137</v>
          </cell>
        </row>
        <row r="237">
          <cell r="A237">
            <v>51151</v>
          </cell>
        </row>
        <row r="238">
          <cell r="A238">
            <v>51186</v>
          </cell>
        </row>
        <row r="239">
          <cell r="A239">
            <v>51284</v>
          </cell>
        </row>
        <row r="240">
          <cell r="A240">
            <v>51321</v>
          </cell>
        </row>
        <row r="241">
          <cell r="A241">
            <v>51382</v>
          </cell>
        </row>
        <row r="242">
          <cell r="A242">
            <v>51417</v>
          </cell>
        </row>
        <row r="243">
          <cell r="A243">
            <v>51451</v>
          </cell>
        </row>
        <row r="244">
          <cell r="A244">
            <v>51452</v>
          </cell>
        </row>
        <row r="245">
          <cell r="A245">
            <v>51462</v>
          </cell>
        </row>
        <row r="246">
          <cell r="A246">
            <v>51495</v>
          </cell>
        </row>
        <row r="247">
          <cell r="A247">
            <v>51502</v>
          </cell>
        </row>
        <row r="248">
          <cell r="A248">
            <v>51522</v>
          </cell>
        </row>
        <row r="249">
          <cell r="A249">
            <v>51550</v>
          </cell>
        </row>
        <row r="250">
          <cell r="A250">
            <v>51648</v>
          </cell>
        </row>
        <row r="251">
          <cell r="A251">
            <v>51686</v>
          </cell>
        </row>
        <row r="252">
          <cell r="A252">
            <v>51746</v>
          </cell>
        </row>
        <row r="253">
          <cell r="A253">
            <v>51788</v>
          </cell>
        </row>
        <row r="254">
          <cell r="A254">
            <v>51816</v>
          </cell>
        </row>
        <row r="255">
          <cell r="A255">
            <v>51833</v>
          </cell>
        </row>
        <row r="256">
          <cell r="A256">
            <v>51860</v>
          </cell>
        </row>
        <row r="257">
          <cell r="A257">
            <v>51867</v>
          </cell>
        </row>
        <row r="258">
          <cell r="A258">
            <v>51886</v>
          </cell>
        </row>
        <row r="259">
          <cell r="A259">
            <v>51914</v>
          </cell>
        </row>
        <row r="260">
          <cell r="A260">
            <v>52012</v>
          </cell>
        </row>
        <row r="261">
          <cell r="A261">
            <v>52051</v>
          </cell>
        </row>
        <row r="262">
          <cell r="A262">
            <v>52110</v>
          </cell>
        </row>
        <row r="263">
          <cell r="A263">
            <v>52152</v>
          </cell>
        </row>
        <row r="264">
          <cell r="A264">
            <v>52181</v>
          </cell>
        </row>
        <row r="265">
          <cell r="A265">
            <v>52197</v>
          </cell>
        </row>
        <row r="266">
          <cell r="A266">
            <v>52225</v>
          </cell>
        </row>
        <row r="267">
          <cell r="A267">
            <v>52232</v>
          </cell>
        </row>
        <row r="268">
          <cell r="A268">
            <v>52250</v>
          </cell>
        </row>
        <row r="269">
          <cell r="A269">
            <v>52278</v>
          </cell>
        </row>
        <row r="270">
          <cell r="A270">
            <v>52376</v>
          </cell>
        </row>
        <row r="271">
          <cell r="A271">
            <v>52416</v>
          </cell>
        </row>
        <row r="272">
          <cell r="A272">
            <v>52481</v>
          </cell>
        </row>
        <row r="273">
          <cell r="A273">
            <v>52516</v>
          </cell>
        </row>
        <row r="274">
          <cell r="A274">
            <v>52546</v>
          </cell>
        </row>
        <row r="275">
          <cell r="A275">
            <v>52561</v>
          </cell>
        </row>
        <row r="276">
          <cell r="A276">
            <v>52590</v>
          </cell>
        </row>
        <row r="277">
          <cell r="A277">
            <v>52597</v>
          </cell>
        </row>
        <row r="278">
          <cell r="A278">
            <v>52614</v>
          </cell>
        </row>
        <row r="279">
          <cell r="A279">
            <v>52642</v>
          </cell>
        </row>
        <row r="280">
          <cell r="A280">
            <v>52747</v>
          </cell>
        </row>
        <row r="281">
          <cell r="A281">
            <v>52782</v>
          </cell>
        </row>
        <row r="282">
          <cell r="A282">
            <v>52845</v>
          </cell>
        </row>
        <row r="283">
          <cell r="A283">
            <v>52880</v>
          </cell>
        </row>
        <row r="284">
          <cell r="A284">
            <v>52912</v>
          </cell>
        </row>
        <row r="285">
          <cell r="A285">
            <v>52925</v>
          </cell>
        </row>
        <row r="286">
          <cell r="A286">
            <v>52956</v>
          </cell>
        </row>
        <row r="287">
          <cell r="A287">
            <v>52957</v>
          </cell>
        </row>
        <row r="288">
          <cell r="A288">
            <v>52963</v>
          </cell>
        </row>
        <row r="289">
          <cell r="A289">
            <v>52964</v>
          </cell>
        </row>
        <row r="290">
          <cell r="A290">
            <v>52978</v>
          </cell>
        </row>
        <row r="291">
          <cell r="A291">
            <v>53013</v>
          </cell>
        </row>
        <row r="292">
          <cell r="A292">
            <v>53111</v>
          </cell>
        </row>
        <row r="293">
          <cell r="A293">
            <v>53147</v>
          </cell>
        </row>
        <row r="294">
          <cell r="A294">
            <v>53209</v>
          </cell>
        </row>
        <row r="295">
          <cell r="A295">
            <v>53244</v>
          </cell>
        </row>
        <row r="296">
          <cell r="A296">
            <v>53277</v>
          </cell>
        </row>
        <row r="297">
          <cell r="A297">
            <v>53289</v>
          </cell>
        </row>
        <row r="298">
          <cell r="A298">
            <v>53321</v>
          </cell>
        </row>
        <row r="299">
          <cell r="A299">
            <v>53328</v>
          </cell>
        </row>
        <row r="300">
          <cell r="A300">
            <v>53342</v>
          </cell>
        </row>
        <row r="301">
          <cell r="A301">
            <v>53377</v>
          </cell>
        </row>
        <row r="302">
          <cell r="A302">
            <v>53475</v>
          </cell>
        </row>
        <row r="303">
          <cell r="A303">
            <v>53512</v>
          </cell>
        </row>
        <row r="304">
          <cell r="A304">
            <v>53573</v>
          </cell>
        </row>
        <row r="305">
          <cell r="A305">
            <v>53608</v>
          </cell>
        </row>
        <row r="306">
          <cell r="A306">
            <v>53642</v>
          </cell>
        </row>
        <row r="307">
          <cell r="A307">
            <v>53643</v>
          </cell>
        </row>
        <row r="308">
          <cell r="A308">
            <v>53653</v>
          </cell>
        </row>
        <row r="309">
          <cell r="A309">
            <v>53686</v>
          </cell>
        </row>
        <row r="310">
          <cell r="A310">
            <v>53693</v>
          </cell>
        </row>
        <row r="311">
          <cell r="A311">
            <v>53713</v>
          </cell>
        </row>
        <row r="312">
          <cell r="A312">
            <v>53741</v>
          </cell>
        </row>
        <row r="313">
          <cell r="A313">
            <v>53839</v>
          </cell>
        </row>
        <row r="314">
          <cell r="A314">
            <v>53877</v>
          </cell>
        </row>
        <row r="315">
          <cell r="A315">
            <v>53937</v>
          </cell>
        </row>
        <row r="316">
          <cell r="A316">
            <v>53979</v>
          </cell>
        </row>
        <row r="317">
          <cell r="A317">
            <v>54007</v>
          </cell>
        </row>
        <row r="318">
          <cell r="A318">
            <v>54024</v>
          </cell>
        </row>
        <row r="319">
          <cell r="A319">
            <v>54051</v>
          </cell>
        </row>
        <row r="320">
          <cell r="A320">
            <v>54058</v>
          </cell>
        </row>
        <row r="321">
          <cell r="A321">
            <v>54077</v>
          </cell>
        </row>
        <row r="322">
          <cell r="A322">
            <v>54105</v>
          </cell>
        </row>
        <row r="323">
          <cell r="A323">
            <v>54203</v>
          </cell>
        </row>
        <row r="324">
          <cell r="A324">
            <v>54243</v>
          </cell>
        </row>
        <row r="325">
          <cell r="A325">
            <v>54308</v>
          </cell>
        </row>
        <row r="326">
          <cell r="A326">
            <v>54343</v>
          </cell>
        </row>
        <row r="327">
          <cell r="A327">
            <v>54373</v>
          </cell>
        </row>
        <row r="328">
          <cell r="A328">
            <v>54388</v>
          </cell>
        </row>
        <row r="329">
          <cell r="A329">
            <v>54417</v>
          </cell>
        </row>
        <row r="330">
          <cell r="A330">
            <v>54424</v>
          </cell>
        </row>
        <row r="331">
          <cell r="A331">
            <v>54441</v>
          </cell>
        </row>
        <row r="332">
          <cell r="A332">
            <v>54469</v>
          </cell>
        </row>
        <row r="333">
          <cell r="A333">
            <v>54574</v>
          </cell>
        </row>
        <row r="334">
          <cell r="A334">
            <v>54608</v>
          </cell>
        </row>
        <row r="335">
          <cell r="A335">
            <v>54609</v>
          </cell>
        </row>
        <row r="336">
          <cell r="A336">
            <v>54672</v>
          </cell>
        </row>
        <row r="337">
          <cell r="A337">
            <v>54707</v>
          </cell>
        </row>
        <row r="338">
          <cell r="A338">
            <v>54738</v>
          </cell>
        </row>
        <row r="339">
          <cell r="A339">
            <v>54752</v>
          </cell>
        </row>
        <row r="340">
          <cell r="A340">
            <v>54782</v>
          </cell>
        </row>
        <row r="341">
          <cell r="A341">
            <v>54789</v>
          </cell>
        </row>
        <row r="342">
          <cell r="A342">
            <v>54805</v>
          </cell>
        </row>
        <row r="343">
          <cell r="A343">
            <v>54840</v>
          </cell>
        </row>
        <row r="344">
          <cell r="A344">
            <v>54938</v>
          </cell>
        </row>
        <row r="345">
          <cell r="A345">
            <v>54973</v>
          </cell>
        </row>
        <row r="346">
          <cell r="A346">
            <v>55036</v>
          </cell>
        </row>
        <row r="347">
          <cell r="A347">
            <v>55071</v>
          </cell>
        </row>
        <row r="348">
          <cell r="A348">
            <v>55103</v>
          </cell>
        </row>
        <row r="349">
          <cell r="A349">
            <v>55116</v>
          </cell>
        </row>
        <row r="350">
          <cell r="A350">
            <v>55147</v>
          </cell>
        </row>
        <row r="351">
          <cell r="A351">
            <v>55148</v>
          </cell>
        </row>
        <row r="352">
          <cell r="A352">
            <v>55154</v>
          </cell>
        </row>
        <row r="353">
          <cell r="A353">
            <v>55155</v>
          </cell>
        </row>
        <row r="354">
          <cell r="A354">
            <v>55169</v>
          </cell>
        </row>
        <row r="355">
          <cell r="A355">
            <v>55204</v>
          </cell>
        </row>
        <row r="356">
          <cell r="A356">
            <v>55302</v>
          </cell>
        </row>
        <row r="357">
          <cell r="A357">
            <v>55338</v>
          </cell>
        </row>
        <row r="358">
          <cell r="A358">
            <v>55400</v>
          </cell>
        </row>
        <row r="359">
          <cell r="A359">
            <v>55435</v>
          </cell>
        </row>
        <row r="360">
          <cell r="A360">
            <v>55468</v>
          </cell>
        </row>
        <row r="361">
          <cell r="A361">
            <v>55480</v>
          </cell>
        </row>
        <row r="362">
          <cell r="A362">
            <v>55512</v>
          </cell>
        </row>
        <row r="363">
          <cell r="A363">
            <v>55519</v>
          </cell>
        </row>
        <row r="364">
          <cell r="A364">
            <v>55533</v>
          </cell>
        </row>
        <row r="365">
          <cell r="A365">
            <v>55568</v>
          </cell>
        </row>
        <row r="366">
          <cell r="A366">
            <v>55666</v>
          </cell>
        </row>
        <row r="367">
          <cell r="A367">
            <v>55704</v>
          </cell>
        </row>
        <row r="368">
          <cell r="A368">
            <v>55764</v>
          </cell>
        </row>
        <row r="369">
          <cell r="A369">
            <v>55806</v>
          </cell>
        </row>
        <row r="370">
          <cell r="A370">
            <v>55834</v>
          </cell>
        </row>
        <row r="371">
          <cell r="A371">
            <v>55851</v>
          </cell>
        </row>
        <row r="372">
          <cell r="A372">
            <v>55878</v>
          </cell>
        </row>
        <row r="373">
          <cell r="A373">
            <v>55885</v>
          </cell>
        </row>
        <row r="374">
          <cell r="A374">
            <v>55904</v>
          </cell>
        </row>
        <row r="375">
          <cell r="A375">
            <v>55932</v>
          </cell>
        </row>
        <row r="376">
          <cell r="A376">
            <v>56030</v>
          </cell>
        </row>
        <row r="377">
          <cell r="A377">
            <v>56069</v>
          </cell>
        </row>
        <row r="378">
          <cell r="A378">
            <v>56128</v>
          </cell>
        </row>
        <row r="379">
          <cell r="A379">
            <v>56170</v>
          </cell>
        </row>
        <row r="380">
          <cell r="A380">
            <v>56199</v>
          </cell>
        </row>
        <row r="381">
          <cell r="A381">
            <v>56215</v>
          </cell>
        </row>
        <row r="382">
          <cell r="A382">
            <v>56243</v>
          </cell>
        </row>
        <row r="383">
          <cell r="A383">
            <v>56250</v>
          </cell>
        </row>
        <row r="384">
          <cell r="A384">
            <v>56268</v>
          </cell>
        </row>
        <row r="385">
          <cell r="A385">
            <v>56296</v>
          </cell>
        </row>
        <row r="386">
          <cell r="A386">
            <v>56394</v>
          </cell>
        </row>
        <row r="387">
          <cell r="A387">
            <v>56434</v>
          </cell>
        </row>
        <row r="388">
          <cell r="A388">
            <v>56499</v>
          </cell>
        </row>
        <row r="389">
          <cell r="A389">
            <v>56534</v>
          </cell>
        </row>
        <row r="390">
          <cell r="A390">
            <v>56564</v>
          </cell>
        </row>
        <row r="391">
          <cell r="A391">
            <v>56579</v>
          </cell>
        </row>
        <row r="392">
          <cell r="A392">
            <v>56608</v>
          </cell>
        </row>
        <row r="393">
          <cell r="A393">
            <v>56615</v>
          </cell>
        </row>
        <row r="394">
          <cell r="A394">
            <v>56632</v>
          </cell>
        </row>
        <row r="395">
          <cell r="A395">
            <v>56660</v>
          </cell>
        </row>
        <row r="396">
          <cell r="A396">
            <v>56765</v>
          </cell>
        </row>
        <row r="397">
          <cell r="A397">
            <v>56799</v>
          </cell>
        </row>
        <row r="398">
          <cell r="A398">
            <v>56800</v>
          </cell>
        </row>
        <row r="399">
          <cell r="A399">
            <v>56863</v>
          </cell>
        </row>
        <row r="400">
          <cell r="A400">
            <v>56898</v>
          </cell>
        </row>
        <row r="401">
          <cell r="A401">
            <v>56929</v>
          </cell>
        </row>
        <row r="402">
          <cell r="A402">
            <v>56943</v>
          </cell>
        </row>
        <row r="403">
          <cell r="A403">
            <v>56973</v>
          </cell>
        </row>
        <row r="404">
          <cell r="A404">
            <v>56980</v>
          </cell>
        </row>
        <row r="405">
          <cell r="A405">
            <v>56996</v>
          </cell>
        </row>
        <row r="406">
          <cell r="A406">
            <v>57031</v>
          </cell>
        </row>
        <row r="407">
          <cell r="A407">
            <v>57129</v>
          </cell>
        </row>
        <row r="408">
          <cell r="A408">
            <v>57165</v>
          </cell>
        </row>
        <row r="409">
          <cell r="A409">
            <v>57227</v>
          </cell>
        </row>
        <row r="410">
          <cell r="A410">
            <v>57262</v>
          </cell>
        </row>
        <row r="411">
          <cell r="A411">
            <v>57295</v>
          </cell>
        </row>
        <row r="412">
          <cell r="A412">
            <v>57307</v>
          </cell>
        </row>
        <row r="413">
          <cell r="A413">
            <v>57339</v>
          </cell>
        </row>
        <row r="414">
          <cell r="A414">
            <v>57346</v>
          </cell>
        </row>
        <row r="415">
          <cell r="A415">
            <v>57360</v>
          </cell>
        </row>
        <row r="416">
          <cell r="A416">
            <v>57395</v>
          </cell>
        </row>
        <row r="417">
          <cell r="A417">
            <v>57493</v>
          </cell>
        </row>
        <row r="418">
          <cell r="A418">
            <v>57530</v>
          </cell>
        </row>
        <row r="419">
          <cell r="A419">
            <v>57591</v>
          </cell>
        </row>
        <row r="420">
          <cell r="A420">
            <v>57626</v>
          </cell>
        </row>
        <row r="421">
          <cell r="A421">
            <v>57660</v>
          </cell>
        </row>
        <row r="422">
          <cell r="A422">
            <v>57661</v>
          </cell>
        </row>
        <row r="423">
          <cell r="A423">
            <v>57671</v>
          </cell>
        </row>
        <row r="424">
          <cell r="A424">
            <v>57704</v>
          </cell>
        </row>
        <row r="425">
          <cell r="A425">
            <v>57711</v>
          </cell>
        </row>
        <row r="426">
          <cell r="A426">
            <v>57731</v>
          </cell>
        </row>
        <row r="427">
          <cell r="A427">
            <v>57759</v>
          </cell>
        </row>
        <row r="428">
          <cell r="A428">
            <v>57857</v>
          </cell>
        </row>
        <row r="429">
          <cell r="A429">
            <v>57895</v>
          </cell>
        </row>
        <row r="430">
          <cell r="A430">
            <v>57955</v>
          </cell>
        </row>
        <row r="431">
          <cell r="A431">
            <v>57997</v>
          </cell>
        </row>
        <row r="432">
          <cell r="A432">
            <v>58025</v>
          </cell>
        </row>
        <row r="433">
          <cell r="A433">
            <v>58042</v>
          </cell>
        </row>
        <row r="434">
          <cell r="A434">
            <v>58069</v>
          </cell>
        </row>
        <row r="435">
          <cell r="A435">
            <v>58076</v>
          </cell>
        </row>
        <row r="436">
          <cell r="A436">
            <v>58095</v>
          </cell>
        </row>
        <row r="437">
          <cell r="A437">
            <v>58123</v>
          </cell>
        </row>
        <row r="438">
          <cell r="A438">
            <v>58221</v>
          </cell>
        </row>
        <row r="439">
          <cell r="A439">
            <v>58260</v>
          </cell>
        </row>
        <row r="440">
          <cell r="A440">
            <v>58319</v>
          </cell>
        </row>
        <row r="441">
          <cell r="A441">
            <v>58361</v>
          </cell>
        </row>
        <row r="442">
          <cell r="A442">
            <v>58390</v>
          </cell>
        </row>
        <row r="443">
          <cell r="A443">
            <v>58406</v>
          </cell>
        </row>
        <row r="444">
          <cell r="A444">
            <v>58434</v>
          </cell>
        </row>
        <row r="445">
          <cell r="A445">
            <v>58441</v>
          </cell>
        </row>
        <row r="446">
          <cell r="A446">
            <v>58459</v>
          </cell>
        </row>
        <row r="447">
          <cell r="A447">
            <v>58487</v>
          </cell>
        </row>
        <row r="448">
          <cell r="A448">
            <v>58592</v>
          </cell>
        </row>
        <row r="449">
          <cell r="A449">
            <v>58626</v>
          </cell>
        </row>
        <row r="450">
          <cell r="A450">
            <v>58627</v>
          </cell>
        </row>
        <row r="451">
          <cell r="A451">
            <v>58690</v>
          </cell>
        </row>
        <row r="452">
          <cell r="A452">
            <v>58725</v>
          </cell>
        </row>
        <row r="453">
          <cell r="A453">
            <v>58756</v>
          </cell>
        </row>
        <row r="454">
          <cell r="A454">
            <v>58770</v>
          </cell>
        </row>
        <row r="455">
          <cell r="A455">
            <v>58800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uillory, Carly" id="{9FD52342-402A-4E64-8240-F4E32FA0E659}" userId="S::Carly.Guillory@avistacorp.com::001479ac-f2fd-434c-aac0-19df73f328a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8" dT="2023-01-17T18:15:23.49" personId="{9FD52342-402A-4E64-8240-F4E32FA0E659}" id="{922E0FAD-2193-4097-AB29-5BC878DF77CD}">
    <text>$6,100 debt &amp; CUSIP fee and $150k arrangement fee to USB were counted twice. Once on the 601 journal to true-up princpal debt and once on DJ 655 which pulls in from the formula. Backed out double expense.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1988-91DC-4577-B91E-71D9564D7C13}">
  <sheetPr>
    <tabColor rgb="FFFF0000"/>
    <pageSetUpPr fitToPage="1"/>
  </sheetPr>
  <dimension ref="A2:H23"/>
  <sheetViews>
    <sheetView tabSelected="1" workbookViewId="0">
      <selection activeCell="I11" sqref="I11"/>
    </sheetView>
  </sheetViews>
  <sheetFormatPr defaultRowHeight="12.75"/>
  <cols>
    <col min="1" max="3" width="12.7109375" style="59" customWidth="1"/>
    <col min="4" max="4" width="15.42578125" style="59" customWidth="1"/>
    <col min="5" max="5" width="12" style="59" bestFit="1" customWidth="1"/>
    <col min="6" max="6" width="10.85546875" style="59" customWidth="1"/>
    <col min="7" max="7" width="11.28515625" style="59" customWidth="1"/>
    <col min="8" max="8" width="20.42578125" style="59" customWidth="1"/>
    <col min="9" max="16384" width="9.140625" style="59"/>
  </cols>
  <sheetData>
    <row r="2" spans="1:7">
      <c r="A2" s="57" t="s">
        <v>61</v>
      </c>
      <c r="B2" s="58">
        <v>44926</v>
      </c>
      <c r="C2" s="73"/>
    </row>
    <row r="4" spans="1:7">
      <c r="A4" s="57" t="s">
        <v>62</v>
      </c>
    </row>
    <row r="6" spans="1:7" ht="38.25">
      <c r="A6" s="60"/>
      <c r="B6" s="61" t="s">
        <v>63</v>
      </c>
      <c r="C6" s="61" t="s">
        <v>72</v>
      </c>
      <c r="D6" s="61" t="s">
        <v>65</v>
      </c>
      <c r="E6" s="61" t="s">
        <v>64</v>
      </c>
      <c r="F6" s="61" t="s">
        <v>66</v>
      </c>
    </row>
    <row r="7" spans="1:7" ht="15">
      <c r="A7" s="62">
        <v>44926</v>
      </c>
      <c r="B7" s="63">
        <f>'Cost of Debt for WA'!W40</f>
        <v>4.7909172120598364E-2</v>
      </c>
      <c r="C7" s="63">
        <f>B7*(1-D7)</f>
        <v>3.7848245975272712E-2</v>
      </c>
      <c r="D7" s="63">
        <v>0.21</v>
      </c>
      <c r="E7" s="64">
        <f>B7/12</f>
        <v>3.992431010049864E-3</v>
      </c>
      <c r="F7" s="64">
        <f>E7*(1-D7)</f>
        <v>3.1540204979393928E-3</v>
      </c>
    </row>
    <row r="8" spans="1:7" ht="15">
      <c r="C8" s="70"/>
    </row>
    <row r="9" spans="1:7" ht="15" customHeight="1">
      <c r="B9" s="110" t="s">
        <v>113</v>
      </c>
      <c r="C9" s="57"/>
      <c r="D9" s="57"/>
      <c r="E9" s="57"/>
      <c r="F9" s="57"/>
      <c r="G9" s="111" t="s">
        <v>71</v>
      </c>
    </row>
    <row r="10" spans="1:7">
      <c r="D10" s="71" t="s">
        <v>69</v>
      </c>
      <c r="E10" s="72"/>
      <c r="F10" s="71" t="s">
        <v>70</v>
      </c>
      <c r="G10" s="112"/>
    </row>
    <row r="11" spans="1:7">
      <c r="B11" s="65" t="s">
        <v>67</v>
      </c>
      <c r="C11" s="65"/>
      <c r="D11" s="66">
        <v>100000</v>
      </c>
      <c r="F11" s="67">
        <f>D11*0.21</f>
        <v>21000</v>
      </c>
      <c r="G11" s="67">
        <f>D11-F11</f>
        <v>79000</v>
      </c>
    </row>
    <row r="13" spans="1:7" ht="25.5">
      <c r="B13" s="59" t="s">
        <v>68</v>
      </c>
      <c r="F13" s="74" t="s">
        <v>73</v>
      </c>
    </row>
    <row r="14" spans="1:7">
      <c r="C14" s="75" t="s">
        <v>75</v>
      </c>
      <c r="D14" s="67">
        <f>G11</f>
        <v>79000</v>
      </c>
      <c r="E14" s="69">
        <f>B7</f>
        <v>4.7909172120598364E-2</v>
      </c>
      <c r="F14" s="67">
        <f>D14*E14</f>
        <v>3784.8245975272707</v>
      </c>
      <c r="G14" s="76" t="s">
        <v>80</v>
      </c>
    </row>
    <row r="15" spans="1:7">
      <c r="C15" s="75" t="s">
        <v>74</v>
      </c>
      <c r="D15" s="67">
        <f>D11</f>
        <v>100000</v>
      </c>
      <c r="E15" s="68">
        <f>C7</f>
        <v>3.7848245975272712E-2</v>
      </c>
      <c r="F15" s="67">
        <f>D11*E15</f>
        <v>3784.8245975272712</v>
      </c>
      <c r="G15" s="59" t="s">
        <v>81</v>
      </c>
    </row>
    <row r="17" spans="2:8" ht="25.5">
      <c r="F17" s="74" t="s">
        <v>76</v>
      </c>
      <c r="G17" s="67"/>
    </row>
    <row r="18" spans="2:8">
      <c r="D18" s="67">
        <f>D14</f>
        <v>79000</v>
      </c>
      <c r="E18" s="69">
        <f>E7</f>
        <v>3.992431010049864E-3</v>
      </c>
      <c r="F18" s="67">
        <f>D18*E18</f>
        <v>315.40204979393928</v>
      </c>
    </row>
    <row r="19" spans="2:8">
      <c r="D19" s="67">
        <f>D15</f>
        <v>100000</v>
      </c>
      <c r="E19" s="68">
        <f>JanJunRate</f>
        <v>3.1540204979393928E-3</v>
      </c>
      <c r="F19" s="67">
        <f>D15*E19</f>
        <v>315.40204979393928</v>
      </c>
    </row>
    <row r="21" spans="2:8" ht="45" customHeight="1">
      <c r="B21" s="113" t="s">
        <v>78</v>
      </c>
      <c r="C21" s="113"/>
      <c r="D21" s="113"/>
      <c r="E21" s="113"/>
      <c r="F21" s="113"/>
      <c r="G21" s="113"/>
      <c r="H21" s="113"/>
    </row>
    <row r="22" spans="2:8" ht="32.25" customHeight="1">
      <c r="B22" s="113" t="s">
        <v>77</v>
      </c>
      <c r="C22" s="113"/>
      <c r="D22" s="113"/>
      <c r="E22" s="113"/>
      <c r="F22" s="113"/>
      <c r="G22" s="113"/>
      <c r="H22" s="113"/>
    </row>
    <row r="23" spans="2:8" ht="28.5" customHeight="1">
      <c r="B23" s="113" t="s">
        <v>79</v>
      </c>
      <c r="C23" s="113"/>
      <c r="D23" s="113"/>
      <c r="E23" s="113"/>
      <c r="F23" s="113"/>
      <c r="G23" s="113"/>
      <c r="H23" s="113"/>
    </row>
  </sheetData>
  <mergeCells count="4">
    <mergeCell ref="G9:G10"/>
    <mergeCell ref="B21:H21"/>
    <mergeCell ref="B22:H22"/>
    <mergeCell ref="B23:H23"/>
  </mergeCells>
  <pageMargins left="0.2" right="0.2" top="0.75" bottom="0.75" header="0.3" footer="0.3"/>
  <pageSetup scale="95" orientation="portrait" r:id="rId1"/>
  <headerFooter scaleWithDoc="0">
    <oddHeader xml:space="preserve">&amp;LDockets UE-220892 and UG-220893&amp;CATTACHMENT A
Compliance Filing - Interest Methodlogy for Biannual Update&amp;R
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2C213-2C3F-46F3-9FFA-CA74D62206E2}">
  <dimension ref="A1:AK51"/>
  <sheetViews>
    <sheetView tabSelected="1" view="pageBreakPreview" topLeftCell="D1" zoomScaleNormal="100" zoomScaleSheetLayoutView="100" workbookViewId="0">
      <selection activeCell="I11" sqref="I11"/>
    </sheetView>
  </sheetViews>
  <sheetFormatPr defaultColWidth="11.42578125" defaultRowHeight="11.25"/>
  <cols>
    <col min="1" max="1" width="3.7109375" style="1" customWidth="1"/>
    <col min="2" max="2" width="1.7109375" style="1" customWidth="1"/>
    <col min="3" max="3" width="17.85546875" style="1" bestFit="1" customWidth="1"/>
    <col min="4" max="4" width="1.7109375" style="1" customWidth="1"/>
    <col min="5" max="5" width="12.42578125" style="2" customWidth="1"/>
    <col min="6" max="6" width="1.7109375" style="1" customWidth="1"/>
    <col min="7" max="7" width="11.7109375" style="3" customWidth="1"/>
    <col min="8" max="8" width="1.7109375" style="1" customWidth="1"/>
    <col min="9" max="9" width="10.42578125" style="2" customWidth="1"/>
    <col min="10" max="10" width="1.7109375" style="1" customWidth="1"/>
    <col min="11" max="11" width="10.7109375" style="2" customWidth="1"/>
    <col min="12" max="12" width="1.7109375" style="1" customWidth="1"/>
    <col min="13" max="13" width="9.85546875" style="2" customWidth="1"/>
    <col min="14" max="14" width="1.7109375" style="1" customWidth="1"/>
    <col min="15" max="15" width="11.5703125" style="2" customWidth="1"/>
    <col min="16" max="16" width="1.7109375" style="1" customWidth="1"/>
    <col min="17" max="17" width="8.5703125" style="2" bestFit="1" customWidth="1"/>
    <col min="18" max="18" width="1.7109375" style="1" customWidth="1"/>
    <col min="19" max="19" width="9.7109375" style="2" customWidth="1"/>
    <col min="20" max="20" width="1.7109375" style="1" customWidth="1"/>
    <col min="21" max="21" width="13" style="2" customWidth="1"/>
    <col min="22" max="22" width="1.7109375" style="1" customWidth="1"/>
    <col min="23" max="23" width="8.7109375" style="6" customWidth="1"/>
    <col min="24" max="24" width="1.7109375" style="1" customWidth="1"/>
    <col min="25" max="25" width="14" style="2" customWidth="1"/>
    <col min="26" max="26" width="1.7109375" style="1" customWidth="1"/>
    <col min="27" max="27" width="10.7109375" style="2" customWidth="1"/>
    <col min="28" max="28" width="1.7109375" style="1" customWidth="1"/>
    <col min="29" max="29" width="4.85546875" style="1" bestFit="1" customWidth="1"/>
    <col min="30" max="30" width="16" style="1" bestFit="1" customWidth="1"/>
    <col min="31" max="31" width="14.28515625" style="1" bestFit="1" customWidth="1"/>
    <col min="32" max="32" width="12.42578125" style="1" bestFit="1" customWidth="1"/>
    <col min="33" max="16384" width="11.42578125" style="1"/>
  </cols>
  <sheetData>
    <row r="1" spans="1:3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1:3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32" ht="12.75" customHeight="1">
      <c r="A3" s="116">
        <v>44926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</row>
    <row r="4" spans="1:32" ht="12.75">
      <c r="K4" s="1"/>
      <c r="M4" s="4"/>
      <c r="N4" s="4"/>
      <c r="O4" s="5"/>
      <c r="P4" s="4"/>
      <c r="Q4" s="5"/>
      <c r="R4" s="4"/>
      <c r="S4" s="5"/>
    </row>
    <row r="5" spans="1:32" s="7" customFormat="1">
      <c r="E5" s="4"/>
      <c r="G5" s="8"/>
      <c r="I5" s="4"/>
      <c r="K5" s="4"/>
      <c r="M5" s="4"/>
      <c r="O5" s="4"/>
      <c r="Q5" s="4"/>
      <c r="S5" s="4"/>
      <c r="U5" s="4"/>
      <c r="W5" s="9"/>
      <c r="Y5" s="4" t="s">
        <v>2</v>
      </c>
      <c r="AA5" s="4"/>
    </row>
    <row r="6" spans="1:32" s="7" customFormat="1">
      <c r="A6" s="7" t="s">
        <v>3</v>
      </c>
      <c r="E6" s="4" t="s">
        <v>4</v>
      </c>
      <c r="G6" s="8" t="s">
        <v>5</v>
      </c>
      <c r="I6" s="4" t="s">
        <v>6</v>
      </c>
      <c r="K6" s="4" t="s">
        <v>2</v>
      </c>
      <c r="M6" s="4" t="s">
        <v>7</v>
      </c>
      <c r="O6" s="7" t="s">
        <v>8</v>
      </c>
      <c r="Q6" s="7" t="s">
        <v>9</v>
      </c>
      <c r="S6" s="7" t="s">
        <v>10</v>
      </c>
      <c r="U6" s="4" t="s">
        <v>11</v>
      </c>
      <c r="W6" s="9" t="s">
        <v>12</v>
      </c>
      <c r="Y6" s="4" t="s">
        <v>13</v>
      </c>
      <c r="AA6" s="4" t="s">
        <v>14</v>
      </c>
      <c r="AC6" s="7" t="s">
        <v>3</v>
      </c>
    </row>
    <row r="7" spans="1:32" s="7" customFormat="1">
      <c r="A7" s="10" t="s">
        <v>15</v>
      </c>
      <c r="C7" s="10" t="s">
        <v>16</v>
      </c>
      <c r="E7" s="11" t="s">
        <v>17</v>
      </c>
      <c r="F7" s="10"/>
      <c r="G7" s="12" t="s">
        <v>18</v>
      </c>
      <c r="I7" s="11" t="s">
        <v>18</v>
      </c>
      <c r="K7" s="11" t="s">
        <v>19</v>
      </c>
      <c r="M7" s="11" t="s">
        <v>20</v>
      </c>
      <c r="O7" s="10" t="s">
        <v>21</v>
      </c>
      <c r="Q7" s="10" t="s">
        <v>22</v>
      </c>
      <c r="S7" s="10" t="s">
        <v>23</v>
      </c>
      <c r="U7" s="11" t="s">
        <v>24</v>
      </c>
      <c r="W7" s="13" t="s">
        <v>5</v>
      </c>
      <c r="Y7" s="14">
        <f>+A3</f>
        <v>44926</v>
      </c>
      <c r="AA7" s="11" t="s">
        <v>25</v>
      </c>
      <c r="AC7" s="10" t="s">
        <v>15</v>
      </c>
    </row>
    <row r="8" spans="1:32">
      <c r="C8" s="7" t="s">
        <v>26</v>
      </c>
      <c r="D8" s="7"/>
      <c r="E8" s="4" t="s">
        <v>27</v>
      </c>
      <c r="F8" s="7"/>
      <c r="G8" s="15" t="s">
        <v>28</v>
      </c>
      <c r="H8" s="7"/>
      <c r="I8" s="4" t="s">
        <v>29</v>
      </c>
      <c r="J8" s="7"/>
      <c r="K8" s="4" t="s">
        <v>30</v>
      </c>
      <c r="L8" s="7"/>
      <c r="M8" s="4" t="s">
        <v>31</v>
      </c>
      <c r="N8" s="7"/>
      <c r="O8" s="4" t="s">
        <v>32</v>
      </c>
      <c r="P8" s="7"/>
      <c r="Q8" s="4" t="s">
        <v>32</v>
      </c>
      <c r="R8" s="7"/>
      <c r="S8" s="4" t="s">
        <v>33</v>
      </c>
      <c r="T8" s="7"/>
      <c r="U8" s="9" t="s">
        <v>34</v>
      </c>
      <c r="V8" s="7"/>
      <c r="W8" s="4" t="s">
        <v>35</v>
      </c>
      <c r="X8" s="7"/>
      <c r="Y8" s="4" t="s">
        <v>36</v>
      </c>
      <c r="AA8" s="4" t="s">
        <v>37</v>
      </c>
    </row>
    <row r="9" spans="1:32">
      <c r="A9" s="1">
        <v>1</v>
      </c>
      <c r="C9" s="1" t="s">
        <v>43</v>
      </c>
      <c r="E9" s="16">
        <v>7.5300000000000006E-2</v>
      </c>
      <c r="G9" s="17">
        <v>45051</v>
      </c>
      <c r="H9" s="18"/>
      <c r="I9" s="17">
        <v>34095</v>
      </c>
      <c r="K9" s="19">
        <v>5500000</v>
      </c>
      <c r="L9" s="19"/>
      <c r="M9" s="19">
        <v>42711.86</v>
      </c>
      <c r="N9" s="19"/>
      <c r="O9" s="19">
        <v>0</v>
      </c>
      <c r="P9" s="2"/>
      <c r="Q9" s="19">
        <v>0</v>
      </c>
      <c r="R9" s="19"/>
      <c r="S9" s="19">
        <v>963011.16999999993</v>
      </c>
      <c r="T9" s="19"/>
      <c r="U9" s="19">
        <f t="shared" ref="U9:U16" si="0">IF(K9&gt;0,K9-SUM(M9:S9),0)</f>
        <v>4494276.97</v>
      </c>
      <c r="W9" s="20">
        <f t="shared" ref="W9:W26" si="1">IF(K9&gt;0,YIELD(I9,G9,E9,U9/K9*100,100,2,0),"")</f>
        <v>9.3589870845507697E-2</v>
      </c>
      <c r="Y9" s="19">
        <f t="shared" ref="Y9:Y28" si="2">IF(G9&gt;$Y$7,K9,"")</f>
        <v>5500000</v>
      </c>
      <c r="Z9" s="19"/>
      <c r="AA9" s="19">
        <f t="shared" ref="AA9:AA28" si="3">IF(AND(G9&gt;$Y$7,K9&gt;0),Y9*W9,IF(G9&gt;$Y$7,M9/((YEAR(G9)-YEAR(I9))*12+MONTH(G9)-MONTH(I9))*12,0))</f>
        <v>514744.28965029231</v>
      </c>
      <c r="AC9" s="1">
        <f t="shared" ref="AC9:AC43" si="4">+A9</f>
        <v>1</v>
      </c>
      <c r="AD9" s="21"/>
      <c r="AE9" s="22"/>
      <c r="AF9" s="23"/>
    </row>
    <row r="10" spans="1:32">
      <c r="A10" s="1">
        <v>2</v>
      </c>
      <c r="C10" s="1" t="s">
        <v>43</v>
      </c>
      <c r="E10" s="16">
        <v>7.5399999999999995E-2</v>
      </c>
      <c r="G10" s="17">
        <v>45051</v>
      </c>
      <c r="H10" s="18"/>
      <c r="I10" s="17">
        <v>34096</v>
      </c>
      <c r="K10" s="19">
        <v>1000000</v>
      </c>
      <c r="L10" s="19"/>
      <c r="M10" s="19">
        <v>7766.28</v>
      </c>
      <c r="N10" s="19"/>
      <c r="O10" s="19">
        <v>0</v>
      </c>
      <c r="P10" s="2"/>
      <c r="Q10" s="19">
        <v>0</v>
      </c>
      <c r="R10" s="19"/>
      <c r="S10" s="19">
        <v>175411.87</v>
      </c>
      <c r="T10" s="19"/>
      <c r="U10" s="19">
        <f t="shared" si="0"/>
        <v>816821.85</v>
      </c>
      <c r="W10" s="20">
        <f t="shared" si="1"/>
        <v>9.3746718479689059E-2</v>
      </c>
      <c r="Y10" s="19">
        <f t="shared" si="2"/>
        <v>1000000</v>
      </c>
      <c r="Z10" s="19"/>
      <c r="AA10" s="19">
        <f t="shared" si="3"/>
        <v>93746.718479689065</v>
      </c>
      <c r="AC10" s="1">
        <f t="shared" si="4"/>
        <v>2</v>
      </c>
      <c r="AD10" s="21"/>
      <c r="AE10" s="22"/>
      <c r="AF10" s="23"/>
    </row>
    <row r="11" spans="1:32">
      <c r="A11" s="1">
        <v>3</v>
      </c>
      <c r="C11" s="1" t="s">
        <v>43</v>
      </c>
      <c r="E11" s="16">
        <v>7.1800000000000003E-2</v>
      </c>
      <c r="G11" s="17">
        <v>45149</v>
      </c>
      <c r="H11" s="18"/>
      <c r="I11" s="17">
        <v>34193</v>
      </c>
      <c r="K11" s="19">
        <v>7000000</v>
      </c>
      <c r="L11" s="19"/>
      <c r="M11" s="19">
        <v>54363.94</v>
      </c>
      <c r="N11" s="19"/>
      <c r="O11" s="19">
        <v>0</v>
      </c>
      <c r="P11" s="2"/>
      <c r="Q11" s="19">
        <v>0</v>
      </c>
      <c r="R11" s="19"/>
      <c r="S11" s="19">
        <v>0</v>
      </c>
      <c r="T11" s="19"/>
      <c r="U11" s="19">
        <f t="shared" si="0"/>
        <v>6945636.0599999996</v>
      </c>
      <c r="W11" s="20">
        <f t="shared" si="1"/>
        <v>7.2437767495133337E-2</v>
      </c>
      <c r="Y11" s="19">
        <f t="shared" si="2"/>
        <v>7000000</v>
      </c>
      <c r="Z11" s="19"/>
      <c r="AA11" s="19">
        <f t="shared" si="3"/>
        <v>507064.37246593338</v>
      </c>
      <c r="AC11" s="1">
        <f t="shared" si="4"/>
        <v>3</v>
      </c>
      <c r="AD11" s="21"/>
      <c r="AE11" s="22"/>
      <c r="AF11" s="23"/>
    </row>
    <row r="12" spans="1:32">
      <c r="A12" s="1">
        <v>4</v>
      </c>
      <c r="C12" s="1" t="s">
        <v>44</v>
      </c>
      <c r="E12" s="16">
        <v>2.7362520418259064E-2</v>
      </c>
      <c r="F12" s="24">
        <v>1</v>
      </c>
      <c r="G12" s="17">
        <v>50192</v>
      </c>
      <c r="H12" s="18"/>
      <c r="I12" s="17">
        <v>35584</v>
      </c>
      <c r="K12" s="19">
        <v>40000000</v>
      </c>
      <c r="L12" s="19"/>
      <c r="M12" s="19">
        <v>1296086</v>
      </c>
      <c r="N12" s="19"/>
      <c r="O12" s="19">
        <v>0</v>
      </c>
      <c r="P12" s="2"/>
      <c r="Q12" s="19">
        <v>0</v>
      </c>
      <c r="R12" s="19"/>
      <c r="S12" s="19">
        <v>-1769125</v>
      </c>
      <c r="T12" s="19"/>
      <c r="U12" s="19">
        <f t="shared" si="0"/>
        <v>40473039</v>
      </c>
      <c r="W12" s="20">
        <f>IF(K12&gt;0,YIELD(I12,G12,E12,U12/K12*100,100,2,0),"")</f>
        <v>2.6878115198712242E-2</v>
      </c>
      <c r="Y12" s="19">
        <f t="shared" si="2"/>
        <v>40000000</v>
      </c>
      <c r="Z12" s="19"/>
      <c r="AA12" s="19">
        <f t="shared" si="3"/>
        <v>1075124.6079484897</v>
      </c>
      <c r="AC12" s="1">
        <f t="shared" si="4"/>
        <v>4</v>
      </c>
      <c r="AD12" s="21"/>
      <c r="AE12" s="22"/>
      <c r="AF12" s="23"/>
    </row>
    <row r="13" spans="1:32">
      <c r="A13" s="1">
        <v>5</v>
      </c>
      <c r="C13" s="1" t="s">
        <v>45</v>
      </c>
      <c r="D13" s="25"/>
      <c r="E13" s="16">
        <v>6.3700000000000007E-2</v>
      </c>
      <c r="F13" s="26"/>
      <c r="G13" s="17">
        <v>46923</v>
      </c>
      <c r="H13" s="27"/>
      <c r="I13" s="17">
        <v>35965</v>
      </c>
      <c r="J13" s="28"/>
      <c r="K13" s="19">
        <v>25000000</v>
      </c>
      <c r="L13" s="29"/>
      <c r="M13" s="19">
        <v>158303.79</v>
      </c>
      <c r="N13" s="29"/>
      <c r="O13" s="19">
        <v>0</v>
      </c>
      <c r="P13" s="30"/>
      <c r="Q13" s="19">
        <v>0</v>
      </c>
      <c r="R13" s="29"/>
      <c r="S13" s="19">
        <v>188649</v>
      </c>
      <c r="T13" s="29"/>
      <c r="U13" s="19">
        <f t="shared" si="0"/>
        <v>24653047.210000001</v>
      </c>
      <c r="V13" s="28"/>
      <c r="W13" s="20">
        <f t="shared" si="1"/>
        <v>6.4754538518065133E-2</v>
      </c>
      <c r="X13" s="28"/>
      <c r="Y13" s="19">
        <f t="shared" si="2"/>
        <v>25000000</v>
      </c>
      <c r="Z13" s="29"/>
      <c r="AA13" s="19">
        <f t="shared" si="3"/>
        <v>1618863.4629516283</v>
      </c>
      <c r="AC13" s="1">
        <f t="shared" si="4"/>
        <v>5</v>
      </c>
      <c r="AD13" s="21"/>
      <c r="AE13" s="22"/>
      <c r="AF13" s="23"/>
    </row>
    <row r="14" spans="1:32">
      <c r="A14" s="1">
        <v>6</v>
      </c>
      <c r="C14" s="1" t="s">
        <v>46</v>
      </c>
      <c r="D14" s="25"/>
      <c r="E14" s="16">
        <v>6.25E-2</v>
      </c>
      <c r="F14" s="26"/>
      <c r="G14" s="17">
        <v>49644</v>
      </c>
      <c r="H14" s="27"/>
      <c r="I14" s="17">
        <v>38673</v>
      </c>
      <c r="J14" s="28"/>
      <c r="K14" s="19">
        <v>150000000</v>
      </c>
      <c r="L14" s="29"/>
      <c r="M14" s="19">
        <v>1812935.49</v>
      </c>
      <c r="N14" s="29"/>
      <c r="O14" s="19">
        <v>-4445000</v>
      </c>
      <c r="P14" s="30"/>
      <c r="Q14" s="19">
        <v>367500</v>
      </c>
      <c r="R14" s="29"/>
      <c r="S14" s="19">
        <v>1700376.3864715428</v>
      </c>
      <c r="T14" s="29"/>
      <c r="U14" s="19">
        <f t="shared" si="0"/>
        <v>150564188.12352845</v>
      </c>
      <c r="V14" s="28"/>
      <c r="W14" s="20">
        <f t="shared" si="1"/>
        <v>6.2219270186626811E-2</v>
      </c>
      <c r="X14" s="28"/>
      <c r="Y14" s="19">
        <f t="shared" si="2"/>
        <v>150000000</v>
      </c>
      <c r="Z14" s="29"/>
      <c r="AA14" s="19">
        <f t="shared" si="3"/>
        <v>9332890.5279940218</v>
      </c>
      <c r="AC14" s="1">
        <f t="shared" si="4"/>
        <v>6</v>
      </c>
      <c r="AD14" s="21"/>
      <c r="AE14" s="22"/>
      <c r="AF14" s="23"/>
    </row>
    <row r="15" spans="1:32">
      <c r="A15" s="1">
        <v>7</v>
      </c>
      <c r="C15" s="1" t="s">
        <v>47</v>
      </c>
      <c r="D15" s="25"/>
      <c r="E15" s="16">
        <v>5.7000000000000002E-2</v>
      </c>
      <c r="F15" s="26"/>
      <c r="G15" s="17">
        <v>50222</v>
      </c>
      <c r="H15" s="27"/>
      <c r="I15" s="17">
        <v>39066</v>
      </c>
      <c r="J15" s="28"/>
      <c r="K15" s="19">
        <v>150000000</v>
      </c>
      <c r="L15" s="29"/>
      <c r="M15" s="19">
        <v>4702304.129999999</v>
      </c>
      <c r="N15" s="29"/>
      <c r="O15" s="19">
        <v>3738000</v>
      </c>
      <c r="P15" s="30"/>
      <c r="Q15" s="19">
        <v>222000</v>
      </c>
      <c r="R15" s="29"/>
      <c r="S15" s="19">
        <v>0</v>
      </c>
      <c r="T15" s="29"/>
      <c r="U15" s="19">
        <f t="shared" si="0"/>
        <v>141337695.87</v>
      </c>
      <c r="V15" s="28"/>
      <c r="W15" s="20">
        <f t="shared" si="1"/>
        <v>6.1197829079802084E-2</v>
      </c>
      <c r="X15" s="28"/>
      <c r="Y15" s="19">
        <f t="shared" si="2"/>
        <v>150000000</v>
      </c>
      <c r="Z15" s="29"/>
      <c r="AA15" s="19">
        <f t="shared" si="3"/>
        <v>9179674.3619703129</v>
      </c>
      <c r="AC15" s="1">
        <f t="shared" si="4"/>
        <v>7</v>
      </c>
      <c r="AD15" s="21"/>
      <c r="AE15" s="22"/>
      <c r="AF15" s="23"/>
    </row>
    <row r="16" spans="1:32">
      <c r="A16" s="1">
        <v>8</v>
      </c>
      <c r="C16" s="1" t="s">
        <v>48</v>
      </c>
      <c r="D16" s="25"/>
      <c r="E16" s="16">
        <v>5.1249999999999997E-2</v>
      </c>
      <c r="F16" s="26"/>
      <c r="G16" s="17">
        <v>44652</v>
      </c>
      <c r="H16" s="27"/>
      <c r="I16" s="17">
        <v>40078</v>
      </c>
      <c r="J16" s="28"/>
      <c r="K16" s="19">
        <v>250000000</v>
      </c>
      <c r="L16" s="29"/>
      <c r="M16" s="19">
        <v>2284787.7500000005</v>
      </c>
      <c r="N16" s="29"/>
      <c r="O16" s="19">
        <v>-10776222</v>
      </c>
      <c r="P16" s="30"/>
      <c r="Q16" s="19">
        <v>575000</v>
      </c>
      <c r="R16" s="29"/>
      <c r="S16" s="19">
        <v>2875816.7087100977</v>
      </c>
      <c r="T16" s="29"/>
      <c r="U16" s="19">
        <f t="shared" si="0"/>
        <v>255040617.5412899</v>
      </c>
      <c r="V16" s="28"/>
      <c r="W16" s="20">
        <f t="shared" si="1"/>
        <v>4.9074459492199983E-2</v>
      </c>
      <c r="X16" s="28"/>
      <c r="Y16" s="19" t="str">
        <f t="shared" si="2"/>
        <v/>
      </c>
      <c r="Z16" s="29"/>
      <c r="AA16" s="19">
        <f t="shared" si="3"/>
        <v>0</v>
      </c>
      <c r="AC16" s="1">
        <f t="shared" si="4"/>
        <v>8</v>
      </c>
      <c r="AD16" s="31"/>
      <c r="AE16" s="22"/>
      <c r="AF16" s="23"/>
    </row>
    <row r="17" spans="1:37">
      <c r="A17" s="1">
        <v>9</v>
      </c>
      <c r="C17" s="1" t="s">
        <v>49</v>
      </c>
      <c r="E17" s="16">
        <v>5.5500000000000001E-2</v>
      </c>
      <c r="G17" s="17">
        <v>51490</v>
      </c>
      <c r="I17" s="17">
        <v>40532</v>
      </c>
      <c r="K17" s="19">
        <v>35000000</v>
      </c>
      <c r="L17" s="19"/>
      <c r="M17" s="19">
        <v>258833.51792323033</v>
      </c>
      <c r="N17" s="19"/>
      <c r="O17" s="19">
        <v>0</v>
      </c>
      <c r="Q17" s="19">
        <v>0</v>
      </c>
      <c r="R17" s="19"/>
      <c r="S17" s="19">
        <v>5263821.6495898366</v>
      </c>
      <c r="T17" s="19"/>
      <c r="U17" s="19">
        <f t="shared" ref="U17:U28" si="5">IF(K17&gt;0,K17-SUM(M17:S17),0)</f>
        <v>29477344.832486935</v>
      </c>
      <c r="W17" s="20">
        <f t="shared" si="1"/>
        <v>6.7882497516345841E-2</v>
      </c>
      <c r="Y17" s="19">
        <f t="shared" si="2"/>
        <v>35000000</v>
      </c>
      <c r="Z17" s="19"/>
      <c r="AA17" s="19">
        <f t="shared" si="3"/>
        <v>2375887.4130721046</v>
      </c>
      <c r="AC17" s="1">
        <f t="shared" si="4"/>
        <v>9</v>
      </c>
      <c r="AD17" s="2"/>
      <c r="AF17" s="23"/>
    </row>
    <row r="18" spans="1:37">
      <c r="A18" s="1">
        <v>10</v>
      </c>
      <c r="C18" s="1" t="s">
        <v>50</v>
      </c>
      <c r="E18" s="16">
        <v>4.4499999999999998E-2</v>
      </c>
      <c r="G18" s="17">
        <v>51849</v>
      </c>
      <c r="I18" s="17">
        <v>40891</v>
      </c>
      <c r="K18" s="19">
        <v>85000000</v>
      </c>
      <c r="L18" s="19"/>
      <c r="M18" s="19">
        <v>692833.13</v>
      </c>
      <c r="N18" s="19"/>
      <c r="O18" s="19">
        <v>10557000</v>
      </c>
      <c r="Q18" s="19">
        <v>0</v>
      </c>
      <c r="R18" s="19"/>
      <c r="S18" s="19">
        <v>0</v>
      </c>
      <c r="T18" s="19"/>
      <c r="U18" s="19">
        <f t="shared" si="5"/>
        <v>73750166.870000005</v>
      </c>
      <c r="W18" s="20">
        <f t="shared" si="1"/>
        <v>5.3398480565838784E-2</v>
      </c>
      <c r="Y18" s="19">
        <f t="shared" si="2"/>
        <v>85000000</v>
      </c>
      <c r="Z18" s="19"/>
      <c r="AA18" s="19">
        <f t="shared" si="3"/>
        <v>4538870.8480962962</v>
      </c>
      <c r="AC18" s="1">
        <f t="shared" si="4"/>
        <v>10</v>
      </c>
      <c r="AD18" s="2"/>
      <c r="AF18" s="23"/>
    </row>
    <row r="19" spans="1:37">
      <c r="A19" s="1">
        <v>11</v>
      </c>
      <c r="C19" s="1" t="s">
        <v>51</v>
      </c>
      <c r="E19" s="16">
        <v>4.2299999999999997E-2</v>
      </c>
      <c r="G19" s="17">
        <v>54025</v>
      </c>
      <c r="I19" s="17">
        <v>41243</v>
      </c>
      <c r="K19" s="19">
        <v>80000000</v>
      </c>
      <c r="L19" s="19"/>
      <c r="M19" s="19">
        <v>730832.49999999988</v>
      </c>
      <c r="N19" s="19"/>
      <c r="O19" s="19">
        <v>18546870</v>
      </c>
      <c r="Q19" s="19">
        <v>0</v>
      </c>
      <c r="R19" s="19"/>
      <c r="S19" s="19">
        <v>105020.45965535883</v>
      </c>
      <c r="T19" s="19"/>
      <c r="U19" s="19">
        <f t="shared" si="5"/>
        <v>60617277.040344641</v>
      </c>
      <c r="W19" s="20">
        <f t="shared" si="1"/>
        <v>5.8681663596242842E-2</v>
      </c>
      <c r="Y19" s="19">
        <f t="shared" si="2"/>
        <v>80000000</v>
      </c>
      <c r="Z19" s="19"/>
      <c r="AA19" s="19">
        <f t="shared" si="3"/>
        <v>4694533.0876994273</v>
      </c>
      <c r="AC19" s="1">
        <f t="shared" si="4"/>
        <v>11</v>
      </c>
      <c r="AD19" s="2"/>
      <c r="AF19" s="23"/>
    </row>
    <row r="20" spans="1:37">
      <c r="A20" s="1">
        <v>12</v>
      </c>
      <c r="C20" s="1" t="s">
        <v>52</v>
      </c>
      <c r="E20" s="16">
        <v>4.1099999999999998E-2</v>
      </c>
      <c r="G20" s="17">
        <v>52932</v>
      </c>
      <c r="I20" s="17">
        <v>41991</v>
      </c>
      <c r="K20" s="19">
        <v>60000000</v>
      </c>
      <c r="L20" s="19"/>
      <c r="M20" s="19">
        <v>428205.18</v>
      </c>
      <c r="N20" s="19"/>
      <c r="O20" s="19">
        <v>-5429000</v>
      </c>
      <c r="Q20" s="19">
        <v>0</v>
      </c>
      <c r="R20" s="19"/>
      <c r="S20" s="19">
        <v>0</v>
      </c>
      <c r="T20" s="19"/>
      <c r="U20" s="19">
        <f t="shared" si="5"/>
        <v>65000794.82</v>
      </c>
      <c r="W20" s="20">
        <f t="shared" si="1"/>
        <v>3.650066521046285E-2</v>
      </c>
      <c r="Y20" s="19">
        <f t="shared" si="2"/>
        <v>60000000</v>
      </c>
      <c r="Z20" s="19"/>
      <c r="AA20" s="19">
        <f t="shared" si="3"/>
        <v>2190039.912627771</v>
      </c>
      <c r="AC20" s="1">
        <f t="shared" si="4"/>
        <v>12</v>
      </c>
      <c r="AD20" s="2"/>
      <c r="AF20" s="23"/>
    </row>
    <row r="21" spans="1:37">
      <c r="A21" s="1">
        <v>13</v>
      </c>
      <c r="C21" s="1" t="s">
        <v>53</v>
      </c>
      <c r="E21" s="16">
        <v>4.3700000000000003E-2</v>
      </c>
      <c r="G21" s="17">
        <v>53297</v>
      </c>
      <c r="I21" s="17">
        <v>42354</v>
      </c>
      <c r="K21" s="19">
        <v>100000000</v>
      </c>
      <c r="L21" s="19"/>
      <c r="M21" s="19">
        <v>590761.12</v>
      </c>
      <c r="N21" s="19"/>
      <c r="O21" s="19">
        <v>9383298.5800000001</v>
      </c>
      <c r="Q21" s="19">
        <v>0</v>
      </c>
      <c r="R21" s="19"/>
      <c r="S21" s="19">
        <v>0</v>
      </c>
      <c r="T21" s="19"/>
      <c r="U21" s="19">
        <f t="shared" si="5"/>
        <v>90025940.299999997</v>
      </c>
      <c r="W21" s="20">
        <f t="shared" si="1"/>
        <v>5.0168887208326574E-2</v>
      </c>
      <c r="Y21" s="19">
        <f t="shared" si="2"/>
        <v>100000000</v>
      </c>
      <c r="Z21" s="19"/>
      <c r="AA21" s="19">
        <f t="shared" si="3"/>
        <v>5016888.7208326571</v>
      </c>
      <c r="AC21" s="1">
        <f t="shared" si="4"/>
        <v>13</v>
      </c>
      <c r="AD21" s="2"/>
      <c r="AF21" s="23"/>
    </row>
    <row r="22" spans="1:37">
      <c r="A22" s="1">
        <v>14</v>
      </c>
      <c r="C22" s="1" t="s">
        <v>54</v>
      </c>
      <c r="E22" s="16">
        <v>3.5400000000000001E-2</v>
      </c>
      <c r="G22" s="17">
        <v>55488</v>
      </c>
      <c r="I22" s="17">
        <v>42719</v>
      </c>
      <c r="K22" s="19">
        <v>175000000</v>
      </c>
      <c r="L22" s="19"/>
      <c r="M22" s="19">
        <v>1042569.48</v>
      </c>
      <c r="N22" s="19"/>
      <c r="O22" s="19">
        <v>53966197.25</v>
      </c>
      <c r="Q22" s="19">
        <v>0</v>
      </c>
      <c r="R22" s="19"/>
      <c r="S22" s="19">
        <v>0</v>
      </c>
      <c r="T22" s="19"/>
      <c r="U22" s="19">
        <f t="shared" si="5"/>
        <v>119991233.27000001</v>
      </c>
      <c r="W22" s="20">
        <f t="shared" si="1"/>
        <v>5.5983104331726943E-2</v>
      </c>
      <c r="Y22" s="19">
        <f t="shared" si="2"/>
        <v>175000000</v>
      </c>
      <c r="Z22" s="19"/>
      <c r="AA22" s="19">
        <f t="shared" si="3"/>
        <v>9797043.258052215</v>
      </c>
      <c r="AC22" s="1">
        <f t="shared" si="4"/>
        <v>14</v>
      </c>
      <c r="AD22" s="2"/>
      <c r="AF22" s="23"/>
    </row>
    <row r="23" spans="1:37">
      <c r="A23" s="1">
        <v>15</v>
      </c>
      <c r="C23" s="1" t="s">
        <v>55</v>
      </c>
      <c r="E23" s="16">
        <v>3.9100000000000003E-2</v>
      </c>
      <c r="G23" s="17">
        <v>54027</v>
      </c>
      <c r="I23" s="17">
        <v>43083</v>
      </c>
      <c r="K23" s="19">
        <v>90000000</v>
      </c>
      <c r="M23" s="19">
        <v>552538.96000000008</v>
      </c>
      <c r="O23" s="19">
        <v>8823321.5700000003</v>
      </c>
      <c r="Q23" s="19">
        <v>0</v>
      </c>
      <c r="S23" s="19">
        <v>0</v>
      </c>
      <c r="U23" s="19">
        <f t="shared" si="5"/>
        <v>80624139.469999999</v>
      </c>
      <c r="W23" s="20">
        <f t="shared" si="1"/>
        <v>4.5502447848242804E-2</v>
      </c>
      <c r="Y23" s="19">
        <f t="shared" si="2"/>
        <v>90000000</v>
      </c>
      <c r="Z23" s="19"/>
      <c r="AA23" s="19">
        <f t="shared" si="3"/>
        <v>4095220.3063418525</v>
      </c>
      <c r="AC23" s="1">
        <f t="shared" si="4"/>
        <v>15</v>
      </c>
      <c r="AE23" s="32"/>
      <c r="AF23" s="23"/>
      <c r="AG23" s="33"/>
    </row>
    <row r="24" spans="1:37">
      <c r="A24" s="1">
        <v>16</v>
      </c>
      <c r="C24" s="1" t="s">
        <v>56</v>
      </c>
      <c r="E24" s="16">
        <v>4.3499999999999997E-2</v>
      </c>
      <c r="G24" s="17">
        <v>54210</v>
      </c>
      <c r="I24" s="17">
        <v>43242</v>
      </c>
      <c r="K24" s="19">
        <v>375000000</v>
      </c>
      <c r="M24" s="19">
        <v>4246447.95</v>
      </c>
      <c r="O24" s="19">
        <v>26580102</v>
      </c>
      <c r="Q24" s="19">
        <v>378750</v>
      </c>
      <c r="S24" s="19">
        <v>0</v>
      </c>
      <c r="U24" s="19">
        <f t="shared" si="5"/>
        <v>343794700.05000001</v>
      </c>
      <c r="W24" s="20">
        <f t="shared" si="1"/>
        <v>4.8808927553560574E-2</v>
      </c>
      <c r="Y24" s="19">
        <f t="shared" si="2"/>
        <v>375000000</v>
      </c>
      <c r="Z24" s="19"/>
      <c r="AA24" s="19">
        <f t="shared" si="3"/>
        <v>18303347.832585216</v>
      </c>
      <c r="AC24" s="1">
        <f t="shared" si="4"/>
        <v>16</v>
      </c>
      <c r="AF24" s="23"/>
    </row>
    <row r="25" spans="1:37">
      <c r="A25" s="1">
        <v>17</v>
      </c>
      <c r="C25" s="1" t="s">
        <v>57</v>
      </c>
      <c r="E25" s="16">
        <v>3.4299999999999997E-2</v>
      </c>
      <c r="G25" s="17">
        <v>54758</v>
      </c>
      <c r="I25" s="17">
        <v>43795</v>
      </c>
      <c r="K25" s="19">
        <v>180000000</v>
      </c>
      <c r="M25" s="19">
        <v>1108340.2299999997</v>
      </c>
      <c r="O25" s="19">
        <v>13330106.050000001</v>
      </c>
      <c r="Q25" s="19">
        <v>0</v>
      </c>
      <c r="S25" s="19">
        <v>0</v>
      </c>
      <c r="U25" s="19">
        <f t="shared" si="5"/>
        <v>165561553.72</v>
      </c>
      <c r="W25" s="20">
        <f t="shared" si="1"/>
        <v>3.8849750081245867E-2</v>
      </c>
      <c r="Y25" s="19">
        <f t="shared" si="2"/>
        <v>180000000</v>
      </c>
      <c r="Z25" s="19"/>
      <c r="AA25" s="19">
        <f t="shared" si="3"/>
        <v>6992955.0146242557</v>
      </c>
      <c r="AC25" s="1">
        <f t="shared" si="4"/>
        <v>17</v>
      </c>
      <c r="AF25" s="23"/>
    </row>
    <row r="26" spans="1:37">
      <c r="A26" s="1">
        <v>18</v>
      </c>
      <c r="C26" s="1" t="s">
        <v>58</v>
      </c>
      <c r="E26" s="16">
        <v>3.0700000000000002E-2</v>
      </c>
      <c r="G26" s="17">
        <v>55061</v>
      </c>
      <c r="I26" s="17">
        <v>44104</v>
      </c>
      <c r="K26" s="19">
        <v>165000000</v>
      </c>
      <c r="M26" s="19">
        <v>1074990.1399999999</v>
      </c>
      <c r="O26" s="19">
        <v>33503118.890000001</v>
      </c>
      <c r="Q26" s="19">
        <v>0</v>
      </c>
      <c r="S26" s="19">
        <v>0</v>
      </c>
      <c r="U26" s="19">
        <f t="shared" si="5"/>
        <v>130421890.97</v>
      </c>
      <c r="W26" s="20">
        <f t="shared" si="1"/>
        <v>4.323414388763628E-2</v>
      </c>
      <c r="Y26" s="19">
        <f t="shared" si="2"/>
        <v>165000000</v>
      </c>
      <c r="AA26" s="19">
        <f t="shared" si="3"/>
        <v>7133633.7414599862</v>
      </c>
      <c r="AC26" s="1">
        <f t="shared" si="4"/>
        <v>18</v>
      </c>
      <c r="AF26" s="23"/>
    </row>
    <row r="27" spans="1:37">
      <c r="A27" s="1">
        <v>19</v>
      </c>
      <c r="C27" s="1" t="s">
        <v>59</v>
      </c>
      <c r="E27" s="16">
        <v>2.9000000000000001E-2</v>
      </c>
      <c r="G27" s="17">
        <v>55427</v>
      </c>
      <c r="I27" s="17">
        <v>44467</v>
      </c>
      <c r="K27" s="19">
        <v>140000000</v>
      </c>
      <c r="M27" s="19">
        <v>1070181.3299999998</v>
      </c>
      <c r="O27" s="19">
        <v>17244100</v>
      </c>
      <c r="Q27" s="19">
        <v>0</v>
      </c>
      <c r="S27" s="19">
        <v>0</v>
      </c>
      <c r="U27" s="19">
        <f t="shared" si="5"/>
        <v>121685718.67</v>
      </c>
      <c r="W27" s="20">
        <f>IF(K27&gt;0,YIELD(I27,G27,E27,U27/K27*100,100,2,0),"")</f>
        <v>3.6181547747156755E-2</v>
      </c>
      <c r="Y27" s="19">
        <f t="shared" si="2"/>
        <v>140000000</v>
      </c>
      <c r="AA27" s="19">
        <f t="shared" si="3"/>
        <v>5065416.6846019458</v>
      </c>
      <c r="AC27" s="1">
        <f t="shared" si="4"/>
        <v>19</v>
      </c>
      <c r="AD27" s="34"/>
      <c r="AF27" s="23"/>
    </row>
    <row r="28" spans="1:37">
      <c r="A28" s="1">
        <v>20</v>
      </c>
      <c r="C28" s="1" t="s">
        <v>60</v>
      </c>
      <c r="E28" s="16">
        <v>0.04</v>
      </c>
      <c r="G28" s="17">
        <v>55610</v>
      </c>
      <c r="I28" s="17">
        <v>44637</v>
      </c>
      <c r="K28" s="19">
        <v>400000000</v>
      </c>
      <c r="M28" s="19">
        <v>4579992.8499999996</v>
      </c>
      <c r="O28" s="19">
        <v>17035229.649999999</v>
      </c>
      <c r="Q28" s="19">
        <v>0</v>
      </c>
      <c r="S28" s="19">
        <v>0</v>
      </c>
      <c r="U28" s="19">
        <f t="shared" si="5"/>
        <v>378384777.5</v>
      </c>
      <c r="W28" s="20">
        <f>IF(K28&gt;0,YIELD(I28,G28,E28,U28/K28*100,100,2,0),"")</f>
        <v>4.3228862281406558E-2</v>
      </c>
      <c r="Y28" s="35">
        <f t="shared" si="2"/>
        <v>400000000</v>
      </c>
      <c r="AA28" s="35">
        <f t="shared" si="3"/>
        <v>17291544.912562624</v>
      </c>
      <c r="AC28" s="1">
        <f t="shared" si="4"/>
        <v>20</v>
      </c>
      <c r="AD28" s="34"/>
      <c r="AF28" s="23"/>
    </row>
    <row r="29" spans="1:37">
      <c r="A29" s="1">
        <v>21</v>
      </c>
      <c r="E29" s="16"/>
      <c r="G29" s="17"/>
      <c r="I29" s="17"/>
      <c r="K29" s="19"/>
      <c r="M29" s="19"/>
      <c r="O29" s="19"/>
      <c r="U29" s="19"/>
      <c r="W29" s="20"/>
      <c r="Y29" s="36">
        <f>+SUM(Y9:Y28)</f>
        <v>2263500000</v>
      </c>
      <c r="Z29" s="36">
        <f>+SUM(Z9:Z24)</f>
        <v>0</v>
      </c>
      <c r="AA29" s="36">
        <f>+SUM(AA9:AA28)</f>
        <v>109817490.07401672</v>
      </c>
      <c r="AC29" s="1">
        <f t="shared" si="4"/>
        <v>21</v>
      </c>
      <c r="AD29" s="34"/>
      <c r="AE29" s="2"/>
      <c r="AF29" s="23"/>
    </row>
    <row r="30" spans="1:37">
      <c r="A30" s="1">
        <v>22</v>
      </c>
      <c r="E30" s="16"/>
      <c r="G30" s="17"/>
      <c r="I30" s="17"/>
      <c r="K30" s="19"/>
      <c r="M30" s="19"/>
      <c r="O30" s="19"/>
      <c r="U30" s="19"/>
      <c r="W30" s="20"/>
      <c r="Y30" s="36"/>
      <c r="AA30" s="36"/>
      <c r="AC30" s="1">
        <f t="shared" si="4"/>
        <v>22</v>
      </c>
      <c r="AD30" s="34"/>
      <c r="AE30" s="2"/>
      <c r="AF30" s="23"/>
    </row>
    <row r="31" spans="1:37" s="43" customFormat="1">
      <c r="A31" s="1">
        <v>23</v>
      </c>
      <c r="B31" s="1"/>
      <c r="C31" s="1" t="s">
        <v>38</v>
      </c>
      <c r="D31" s="26">
        <v>2</v>
      </c>
      <c r="E31" s="37">
        <v>8.8499999999999995E-2</v>
      </c>
      <c r="F31" s="1"/>
      <c r="G31" s="38">
        <v>46909</v>
      </c>
      <c r="H31" s="18"/>
      <c r="I31" s="17">
        <v>37400</v>
      </c>
      <c r="J31" s="1"/>
      <c r="K31" s="2">
        <v>10000000</v>
      </c>
      <c r="L31" s="1"/>
      <c r="M31" s="2"/>
      <c r="N31" s="1"/>
      <c r="O31" s="2"/>
      <c r="P31" s="1"/>
      <c r="Q31" s="2"/>
      <c r="R31" s="1"/>
      <c r="S31" s="39">
        <v>-2228153</v>
      </c>
      <c r="T31" s="1"/>
      <c r="U31" s="2">
        <f>K31-M31-S31</f>
        <v>12228153</v>
      </c>
      <c r="V31" s="1"/>
      <c r="W31" s="40">
        <f>YIELD(I31,G31,E31,U31/K31*100,100,2,0)</f>
        <v>6.9809831044499712E-2</v>
      </c>
      <c r="X31" s="1"/>
      <c r="Y31" s="2"/>
      <c r="Z31" s="26">
        <v>3</v>
      </c>
      <c r="AA31" s="41">
        <f>-PMT(W31,(YEAR(G31)-YEAR(I31)),S31)</f>
        <v>-188084.26632318582</v>
      </c>
      <c r="AB31" s="1"/>
      <c r="AC31" s="1">
        <f t="shared" si="4"/>
        <v>23</v>
      </c>
      <c r="AD31" s="1"/>
      <c r="AE31" s="2"/>
      <c r="AF31" s="23"/>
      <c r="AG31" s="1"/>
      <c r="AH31" s="1"/>
      <c r="AI31" s="1"/>
      <c r="AJ31" s="42"/>
      <c r="AK31" s="42"/>
    </row>
    <row r="32" spans="1:37" s="43" customFormat="1">
      <c r="A32" s="1">
        <v>24</v>
      </c>
      <c r="B32" s="1"/>
      <c r="C32" s="1" t="s">
        <v>38</v>
      </c>
      <c r="D32" s="26">
        <v>2</v>
      </c>
      <c r="E32" s="37">
        <v>8.8300000000000003E-2</v>
      </c>
      <c r="F32" s="1"/>
      <c r="G32" s="38">
        <v>46909</v>
      </c>
      <c r="H32" s="18"/>
      <c r="I32" s="17">
        <v>37714</v>
      </c>
      <c r="J32" s="1"/>
      <c r="K32" s="2">
        <v>10000000</v>
      </c>
      <c r="L32" s="1"/>
      <c r="M32" s="2"/>
      <c r="N32" s="1"/>
      <c r="O32" s="2"/>
      <c r="P32" s="1"/>
      <c r="Q32" s="2"/>
      <c r="R32" s="1"/>
      <c r="S32" s="39">
        <v>-450768.99999999994</v>
      </c>
      <c r="T32" s="1"/>
      <c r="U32" s="2">
        <f>K32-M32-S32</f>
        <v>10450769</v>
      </c>
      <c r="V32" s="1"/>
      <c r="W32" s="40">
        <f>YIELD(I32,G32,E32,U32/K32*100,100,2,0)</f>
        <v>8.3949643464908075E-2</v>
      </c>
      <c r="Y32" s="2"/>
      <c r="Z32" s="26">
        <v>3</v>
      </c>
      <c r="AA32" s="41">
        <f>-PMT(W32,(YEAR(G32)-YEAR(I32)),S32)</f>
        <v>-43661.153827584989</v>
      </c>
      <c r="AB32" s="1"/>
      <c r="AC32" s="1">
        <f t="shared" si="4"/>
        <v>24</v>
      </c>
      <c r="AD32" s="1"/>
      <c r="AE32" s="1"/>
      <c r="AF32" s="23"/>
      <c r="AG32" s="1"/>
      <c r="AH32" s="1"/>
      <c r="AI32" s="1"/>
      <c r="AJ32" s="42"/>
      <c r="AK32" s="42"/>
    </row>
    <row r="33" spans="1:32">
      <c r="A33" s="1">
        <v>25</v>
      </c>
      <c r="B33" s="43"/>
      <c r="C33" s="1" t="s">
        <v>38</v>
      </c>
      <c r="D33" s="26">
        <v>2</v>
      </c>
      <c r="E33" s="37">
        <v>8.8300000000000003E-2</v>
      </c>
      <c r="G33" s="38">
        <v>44924</v>
      </c>
      <c r="H33" s="18"/>
      <c r="I33" s="17">
        <v>37691</v>
      </c>
      <c r="K33" s="2">
        <v>5000000</v>
      </c>
      <c r="S33" s="39">
        <v>92363.000000000029</v>
      </c>
      <c r="U33" s="2">
        <f>K33-M33-S33</f>
        <v>4907637</v>
      </c>
      <c r="W33" s="40">
        <f>YIELD(I33,G33,E33,U33/K33*100,100,2,0)</f>
        <v>9.0293815979527764E-2</v>
      </c>
      <c r="X33" s="43"/>
      <c r="Z33" s="26">
        <v>3</v>
      </c>
      <c r="AA33" s="41">
        <f>-PMT(W33,(YEAR(G33)-YEAR(I33)),S33)</f>
        <v>10340.693165648814</v>
      </c>
      <c r="AC33" s="1">
        <f t="shared" si="4"/>
        <v>25</v>
      </c>
      <c r="AF33" s="23"/>
    </row>
    <row r="34" spans="1:32" ht="13.15" customHeight="1">
      <c r="A34" s="1">
        <v>26</v>
      </c>
      <c r="B34" s="43"/>
      <c r="C34" s="1" t="s">
        <v>38</v>
      </c>
      <c r="D34" s="26">
        <v>2</v>
      </c>
      <c r="E34" s="44">
        <v>5.7169999999999999E-2</v>
      </c>
      <c r="F34" s="43"/>
      <c r="G34" s="45">
        <v>49004</v>
      </c>
      <c r="H34" s="43"/>
      <c r="I34" s="45">
        <v>40177</v>
      </c>
      <c r="J34" s="43"/>
      <c r="K34" s="42">
        <v>17000000</v>
      </c>
      <c r="L34" s="43"/>
      <c r="M34" s="42"/>
      <c r="N34" s="43"/>
      <c r="O34" s="43"/>
      <c r="P34" s="43"/>
      <c r="Q34" s="43"/>
      <c r="R34" s="43"/>
      <c r="S34" s="46">
        <v>1916297.1170360595</v>
      </c>
      <c r="T34" s="43"/>
      <c r="U34" s="2">
        <f>K34-M34-S34</f>
        <v>15083702.882963941</v>
      </c>
      <c r="V34" s="43"/>
      <c r="W34" s="40">
        <f>YIELD(I34,G34,E34,U34/K34*100,100,2,0)</f>
        <v>6.6608254872293382E-2</v>
      </c>
      <c r="Y34" s="42"/>
      <c r="Z34" s="26">
        <v>3</v>
      </c>
      <c r="AA34" s="42">
        <f>-PMT(W34,(YEAR(G34)-YEAR(I34)),S34)</f>
        <v>159445.77488649805</v>
      </c>
      <c r="AC34" s="1">
        <f t="shared" si="4"/>
        <v>26</v>
      </c>
      <c r="AD34" s="2"/>
      <c r="AF34" s="23"/>
    </row>
    <row r="35" spans="1:32">
      <c r="A35" s="1">
        <v>27</v>
      </c>
      <c r="C35" s="1" t="s">
        <v>38</v>
      </c>
      <c r="D35" s="26">
        <v>2</v>
      </c>
      <c r="E35" s="44">
        <v>6.5500000000000003E-2</v>
      </c>
      <c r="F35" s="43"/>
      <c r="G35" s="45">
        <v>48488</v>
      </c>
      <c r="H35" s="43"/>
      <c r="I35" s="45">
        <v>39813</v>
      </c>
      <c r="J35" s="43"/>
      <c r="K35" s="42">
        <v>66700000</v>
      </c>
      <c r="L35" s="43"/>
      <c r="M35" s="42"/>
      <c r="N35" s="43"/>
      <c r="O35" s="43"/>
      <c r="P35" s="43"/>
      <c r="Q35" s="43"/>
      <c r="R35" s="43"/>
      <c r="S35" s="46">
        <v>3709174.4508350072</v>
      </c>
      <c r="T35" s="43"/>
      <c r="U35" s="2">
        <f>K35-M35-S35</f>
        <v>62990825.549164996</v>
      </c>
      <c r="V35" s="43"/>
      <c r="W35" s="40">
        <f>YIELD(I35,G35,E35,U35/K35*100,100,2,0)</f>
        <v>7.0338383648514316E-2</v>
      </c>
      <c r="Y35" s="47"/>
      <c r="Z35" s="26">
        <v>3</v>
      </c>
      <c r="AA35" s="47">
        <f>-PMT(W35,(YEAR(G35)-YEAR(I35)),S35)</f>
        <v>324360.47034696245</v>
      </c>
      <c r="AC35" s="1">
        <f t="shared" si="4"/>
        <v>27</v>
      </c>
      <c r="AF35" s="23"/>
    </row>
    <row r="36" spans="1:32">
      <c r="A36" s="1">
        <v>28</v>
      </c>
      <c r="E36" s="1"/>
      <c r="G36" s="1"/>
      <c r="I36" s="1"/>
      <c r="K36" s="1"/>
      <c r="S36" s="1"/>
      <c r="U36" s="1"/>
      <c r="W36" s="40"/>
      <c r="Y36" s="2">
        <f>+SUM(Y29:Y35)</f>
        <v>2263500000</v>
      </c>
      <c r="AA36" s="41">
        <f>+SUM(AA29:AA35)</f>
        <v>110079891.59226507</v>
      </c>
      <c r="AC36" s="1">
        <f t="shared" si="4"/>
        <v>28</v>
      </c>
      <c r="AF36" s="23"/>
    </row>
    <row r="37" spans="1:32">
      <c r="A37" s="1">
        <v>29</v>
      </c>
      <c r="D37" s="26">
        <v>3</v>
      </c>
      <c r="E37" s="2" t="s">
        <v>39</v>
      </c>
      <c r="F37" s="28"/>
      <c r="K37" s="2">
        <f>+'Short-Term'!P22</f>
        <v>206328123.40000001</v>
      </c>
      <c r="W37" s="48">
        <f>+'[2]Short-Term'!P23</f>
        <v>3.9972878849922212E-2</v>
      </c>
      <c r="Y37" s="49">
        <f>+K37</f>
        <v>206328123.40000001</v>
      </c>
      <c r="AA37" s="49">
        <f>+W37*Y37</f>
        <v>8247529.080000001</v>
      </c>
      <c r="AC37" s="1">
        <f t="shared" si="4"/>
        <v>29</v>
      </c>
      <c r="AF37" s="23"/>
    </row>
    <row r="38" spans="1:32" ht="12" thickBot="1">
      <c r="A38" s="1">
        <v>30</v>
      </c>
      <c r="U38" s="50"/>
      <c r="W38" s="1"/>
      <c r="Y38" s="51">
        <f>SUM(Y36:Y37)</f>
        <v>2469828123.4000001</v>
      </c>
      <c r="AA38" s="51">
        <f>SUM(AA36:AA37)</f>
        <v>118327420.67226507</v>
      </c>
      <c r="AC38" s="1">
        <f t="shared" si="4"/>
        <v>30</v>
      </c>
    </row>
    <row r="39" spans="1:32" ht="12" thickTop="1">
      <c r="A39" s="1">
        <f t="shared" ref="A39:A43" si="6">+A38+1</f>
        <v>31</v>
      </c>
      <c r="U39" s="52"/>
      <c r="AC39" s="1">
        <f t="shared" si="4"/>
        <v>31</v>
      </c>
    </row>
    <row r="40" spans="1:32">
      <c r="A40" s="1">
        <f t="shared" si="6"/>
        <v>32</v>
      </c>
      <c r="B40" s="26"/>
      <c r="F40" s="53" t="str">
        <f>"WASHINGTON'S TOTAL DEBT OUTSTANDING AND COST OF DEBT AT "&amp;TEXT(Y7,"mmmm d, yyyy")</f>
        <v>WASHINGTON'S TOTAL DEBT OUTSTANDING AND COST OF DEBT AT December 31, 2022</v>
      </c>
      <c r="R40" s="54"/>
      <c r="S40" s="55"/>
      <c r="T40" s="54"/>
      <c r="U40" s="49"/>
      <c r="V40" s="54"/>
      <c r="W40" s="56">
        <f>AA38/Y38</f>
        <v>4.7909172120598364E-2</v>
      </c>
      <c r="Y40" s="1"/>
      <c r="AA40" s="1"/>
      <c r="AC40" s="1">
        <f t="shared" si="4"/>
        <v>32</v>
      </c>
    </row>
    <row r="41" spans="1:32">
      <c r="A41" s="1">
        <f t="shared" si="6"/>
        <v>33</v>
      </c>
      <c r="B41" s="26"/>
      <c r="D41" s="24">
        <f>+F12</f>
        <v>1</v>
      </c>
      <c r="E41" s="2" t="s">
        <v>40</v>
      </c>
      <c r="U41" s="52"/>
      <c r="AC41" s="1">
        <f t="shared" si="4"/>
        <v>33</v>
      </c>
    </row>
    <row r="42" spans="1:32">
      <c r="A42" s="1">
        <f t="shared" si="6"/>
        <v>34</v>
      </c>
      <c r="B42" s="26"/>
      <c r="D42" s="24">
        <f>+D31</f>
        <v>2</v>
      </c>
      <c r="E42" s="1" t="s">
        <v>41</v>
      </c>
      <c r="G42" s="1"/>
      <c r="U42" s="52"/>
      <c r="W42" s="21"/>
      <c r="AC42" s="1">
        <f t="shared" si="4"/>
        <v>34</v>
      </c>
    </row>
    <row r="43" spans="1:32">
      <c r="A43" s="1">
        <f t="shared" si="6"/>
        <v>35</v>
      </c>
      <c r="B43" s="26"/>
      <c r="D43" s="24">
        <f>+Z33</f>
        <v>3</v>
      </c>
      <c r="E43" s="2" t="s">
        <v>42</v>
      </c>
      <c r="I43" s="1"/>
      <c r="AC43" s="1">
        <f t="shared" si="4"/>
        <v>35</v>
      </c>
    </row>
    <row r="44" spans="1:32">
      <c r="B44" s="26"/>
      <c r="D44" s="28"/>
      <c r="K44" s="1"/>
      <c r="M44" s="1"/>
      <c r="O44" s="1"/>
      <c r="Q44" s="1"/>
      <c r="S44" s="1"/>
      <c r="U44" s="1"/>
      <c r="Y44" s="1"/>
      <c r="AA44" s="1"/>
    </row>
    <row r="45" spans="1:32">
      <c r="B45" s="26"/>
      <c r="D45" s="28"/>
    </row>
    <row r="46" spans="1:32">
      <c r="B46" s="26"/>
    </row>
    <row r="47" spans="1:32">
      <c r="B47" s="26"/>
    </row>
    <row r="48" spans="1:32">
      <c r="B48" s="26"/>
    </row>
    <row r="49" spans="2:7">
      <c r="B49" s="26"/>
    </row>
    <row r="50" spans="2:7">
      <c r="B50" s="26"/>
    </row>
    <row r="51" spans="2:7">
      <c r="G51" s="2"/>
    </row>
  </sheetData>
  <mergeCells count="3">
    <mergeCell ref="A1:AC1"/>
    <mergeCell ref="A2:AC2"/>
    <mergeCell ref="A3:AC3"/>
  </mergeCells>
  <conditionalFormatting sqref="G9:G20 I9:I20">
    <cfRule type="expression" dxfId="3" priority="3" stopIfTrue="1">
      <formula>(G9&lt;#REF!)</formula>
    </cfRule>
  </conditionalFormatting>
  <conditionalFormatting sqref="G21 I21">
    <cfRule type="expression" dxfId="2" priority="2" stopIfTrue="1">
      <formula>(G21&lt;#REF!)</formula>
    </cfRule>
  </conditionalFormatting>
  <conditionalFormatting sqref="G22:G30 I22:I30">
    <cfRule type="expression" dxfId="1" priority="1" stopIfTrue="1">
      <formula>(G22&lt;#REF!)</formula>
    </cfRule>
  </conditionalFormatting>
  <pageMargins left="0.48" right="0.48" top="1" bottom="0.5" header="0.5" footer="0.5"/>
  <pageSetup scale="65" orientation="landscape" r:id="rId1"/>
  <headerFooter scaleWithDoc="0" alignWithMargins="0">
    <oddHeader>&amp;LDockets UE-220892 and UG-220893&amp;CATTACHMENT A
Compliance Filing - Interest Methodlogy for Biannual Update</oddHeader>
    <oddFooter>&amp;R&amp;8Page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721ED-1F26-4A36-9A50-3D0B6CF86F65}">
  <sheetPr>
    <pageSetUpPr fitToPage="1"/>
  </sheetPr>
  <dimension ref="A1:S34"/>
  <sheetViews>
    <sheetView tabSelected="1" view="pageBreakPreview" zoomScaleNormal="110" zoomScaleSheetLayoutView="100" workbookViewId="0">
      <pane xSplit="2" ySplit="7" topLeftCell="C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40625" defaultRowHeight="12.75" outlineLevelRow="1"/>
  <cols>
    <col min="1" max="1" width="4.7109375" style="59" customWidth="1"/>
    <col min="2" max="2" width="31.140625" style="59" customWidth="1"/>
    <col min="3" max="3" width="14.140625" style="59" customWidth="1"/>
    <col min="4" max="4" width="13.7109375" style="59" customWidth="1"/>
    <col min="5" max="5" width="11.140625" style="59" customWidth="1"/>
    <col min="6" max="6" width="11.140625" style="59" bestFit="1" customWidth="1"/>
    <col min="7" max="7" width="11.28515625" style="59" customWidth="1"/>
    <col min="8" max="11" width="12.42578125" style="59" bestFit="1" customWidth="1"/>
    <col min="12" max="12" width="11.7109375" style="59" bestFit="1" customWidth="1"/>
    <col min="13" max="13" width="12" style="59" customWidth="1"/>
    <col min="14" max="14" width="11" style="59" bestFit="1" customWidth="1"/>
    <col min="15" max="15" width="14.42578125" style="59" customWidth="1"/>
    <col min="16" max="16" width="11.28515625" style="59" customWidth="1"/>
    <col min="17" max="17" width="9.85546875" style="59" bestFit="1" customWidth="1"/>
    <col min="18" max="18" width="12.7109375" style="59" bestFit="1" customWidth="1"/>
    <col min="19" max="19" width="17" style="59" bestFit="1" customWidth="1"/>
    <col min="20" max="16384" width="9.140625" style="59"/>
  </cols>
  <sheetData>
    <row r="1" spans="1:19" s="1" customFormat="1" ht="11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9" s="1" customFormat="1" ht="11.25">
      <c r="A2" s="115" t="s">
        <v>82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9" s="1" customFormat="1" ht="12.75" customHeight="1">
      <c r="A3" s="116">
        <f>+'[2]Cost of Capital Calculation'!A3:J3</f>
        <v>44926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9">
      <c r="A4" s="77"/>
      <c r="B4" s="53"/>
      <c r="C4" s="78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9">
      <c r="A5" s="79">
        <v>1</v>
      </c>
      <c r="B5" s="77"/>
      <c r="C5" s="80">
        <f>EOMONTH(D5,-1)</f>
        <v>44561</v>
      </c>
      <c r="D5" s="80">
        <f t="shared" ref="D5:M5" si="0">EOMONTH(E5,-1)</f>
        <v>44592</v>
      </c>
      <c r="E5" s="80">
        <f t="shared" si="0"/>
        <v>44620</v>
      </c>
      <c r="F5" s="80">
        <f t="shared" si="0"/>
        <v>44651</v>
      </c>
      <c r="G5" s="80">
        <f t="shared" si="0"/>
        <v>44681</v>
      </c>
      <c r="H5" s="80">
        <f t="shared" si="0"/>
        <v>44712</v>
      </c>
      <c r="I5" s="80">
        <f t="shared" si="0"/>
        <v>44742</v>
      </c>
      <c r="J5" s="80">
        <f t="shared" si="0"/>
        <v>44773</v>
      </c>
      <c r="K5" s="80">
        <f t="shared" si="0"/>
        <v>44804</v>
      </c>
      <c r="L5" s="80">
        <f t="shared" si="0"/>
        <v>44834</v>
      </c>
      <c r="M5" s="80">
        <f t="shared" si="0"/>
        <v>44865</v>
      </c>
      <c r="N5" s="80">
        <f>EOMONTH(O5,-1)</f>
        <v>44895</v>
      </c>
      <c r="O5" s="80">
        <f>+A3</f>
        <v>44926</v>
      </c>
      <c r="P5" s="81" t="s">
        <v>83</v>
      </c>
    </row>
    <row r="6" spans="1:19" outlineLevel="1">
      <c r="A6" s="79">
        <f>+A5+1</f>
        <v>2</v>
      </c>
      <c r="B6" s="77"/>
      <c r="C6" s="82">
        <f>+YEAR(C5)*100+MONTH(C5)</f>
        <v>202112</v>
      </c>
      <c r="D6" s="82">
        <f t="shared" ref="D6:O6" si="1">+YEAR(D5)*100+MONTH(D5)</f>
        <v>202201</v>
      </c>
      <c r="E6" s="82">
        <f t="shared" si="1"/>
        <v>202202</v>
      </c>
      <c r="F6" s="82">
        <f t="shared" si="1"/>
        <v>202203</v>
      </c>
      <c r="G6" s="82">
        <f t="shared" si="1"/>
        <v>202204</v>
      </c>
      <c r="H6" s="82">
        <f t="shared" si="1"/>
        <v>202205</v>
      </c>
      <c r="I6" s="82">
        <f t="shared" si="1"/>
        <v>202206</v>
      </c>
      <c r="J6" s="82">
        <f t="shared" si="1"/>
        <v>202207</v>
      </c>
      <c r="K6" s="82">
        <f t="shared" si="1"/>
        <v>202208</v>
      </c>
      <c r="L6" s="82">
        <f t="shared" si="1"/>
        <v>202209</v>
      </c>
      <c r="M6" s="82">
        <f t="shared" si="1"/>
        <v>202210</v>
      </c>
      <c r="N6" s="82">
        <f t="shared" si="1"/>
        <v>202211</v>
      </c>
      <c r="O6" s="82">
        <f t="shared" si="1"/>
        <v>202212</v>
      </c>
      <c r="P6" s="81"/>
    </row>
    <row r="7" spans="1:19">
      <c r="A7" s="79">
        <f t="shared" ref="A7:A25" si="2">+A6+1</f>
        <v>3</v>
      </c>
      <c r="B7" s="79" t="s">
        <v>84</v>
      </c>
      <c r="C7" s="79" t="s">
        <v>85</v>
      </c>
      <c r="D7" s="79" t="s">
        <v>86</v>
      </c>
      <c r="E7" s="79" t="s">
        <v>87</v>
      </c>
      <c r="F7" s="79" t="s">
        <v>88</v>
      </c>
      <c r="G7" s="79" t="s">
        <v>89</v>
      </c>
      <c r="H7" s="79" t="s">
        <v>90</v>
      </c>
      <c r="I7" s="79" t="s">
        <v>91</v>
      </c>
      <c r="J7" s="79" t="s">
        <v>92</v>
      </c>
      <c r="K7" s="79" t="s">
        <v>93</v>
      </c>
      <c r="L7" s="79" t="s">
        <v>94</v>
      </c>
      <c r="M7" s="79" t="s">
        <v>95</v>
      </c>
      <c r="N7" s="79" t="s">
        <v>96</v>
      </c>
      <c r="O7" s="79" t="s">
        <v>97</v>
      </c>
      <c r="P7" s="79" t="s">
        <v>98</v>
      </c>
    </row>
    <row r="8" spans="1:19">
      <c r="A8" s="79">
        <f t="shared" si="2"/>
        <v>4</v>
      </c>
      <c r="B8" s="77" t="s">
        <v>99</v>
      </c>
      <c r="C8" s="83">
        <v>245258064.51612902</v>
      </c>
      <c r="D8" s="83">
        <v>274854838.7096774</v>
      </c>
      <c r="E8" s="83">
        <v>269892857.14285713</v>
      </c>
      <c r="F8" s="83">
        <v>131612903.22580646</v>
      </c>
      <c r="G8" s="83">
        <v>76550000</v>
      </c>
      <c r="H8" s="83">
        <v>81774193.548387095</v>
      </c>
      <c r="I8" s="83">
        <v>112533333.33333333</v>
      </c>
      <c r="J8" s="83">
        <v>187629032.25806451</v>
      </c>
      <c r="K8" s="83">
        <v>211225806.45161292</v>
      </c>
      <c r="L8" s="83">
        <v>240966666.66666666</v>
      </c>
      <c r="M8" s="83">
        <v>275000000</v>
      </c>
      <c r="N8" s="83">
        <v>292833333.33333331</v>
      </c>
      <c r="O8" s="83">
        <v>319419354.83870971</v>
      </c>
      <c r="P8" s="84">
        <f>ROUND(((C8+O8)+(SUM(D8:N8)*2))/24,3)</f>
        <v>203100972.86199999</v>
      </c>
      <c r="Q8" s="85"/>
    </row>
    <row r="9" spans="1:19">
      <c r="A9" s="79">
        <f t="shared" si="2"/>
        <v>5</v>
      </c>
      <c r="B9" s="77" t="s">
        <v>100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16161290.322580647</v>
      </c>
      <c r="P9" s="84">
        <f>ROUND(((C9+O9)+(SUM(D9:N9)*2))/24,3)</f>
        <v>673387.09699999995</v>
      </c>
      <c r="Q9" s="85"/>
    </row>
    <row r="10" spans="1:19">
      <c r="A10" s="79">
        <f t="shared" si="2"/>
        <v>6</v>
      </c>
      <c r="B10" s="77" t="s">
        <v>101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61290322.580645159</v>
      </c>
      <c r="P10" s="84">
        <f>ROUND(((C10+O10)+(SUM(D10:N10)*2))/24,3)</f>
        <v>2553763.4410000001</v>
      </c>
      <c r="Q10" s="85"/>
    </row>
    <row r="11" spans="1:19" ht="13.5" thickBot="1">
      <c r="A11" s="79">
        <f t="shared" si="2"/>
        <v>7</v>
      </c>
      <c r="B11" s="77" t="s">
        <v>102</v>
      </c>
      <c r="C11" s="86">
        <f>SUM(C8:C10)</f>
        <v>245258064.51612902</v>
      </c>
      <c r="D11" s="86">
        <f t="shared" ref="D11:M11" si="3">SUM(D8:D10)</f>
        <v>274854838.7096774</v>
      </c>
      <c r="E11" s="86">
        <f t="shared" si="3"/>
        <v>269892857.14285713</v>
      </c>
      <c r="F11" s="86">
        <f t="shared" si="3"/>
        <v>131612903.22580646</v>
      </c>
      <c r="G11" s="86">
        <f t="shared" si="3"/>
        <v>76550000</v>
      </c>
      <c r="H11" s="86">
        <f t="shared" si="3"/>
        <v>81774193.548387095</v>
      </c>
      <c r="I11" s="86">
        <f t="shared" si="3"/>
        <v>112533333.33333333</v>
      </c>
      <c r="J11" s="86">
        <f t="shared" si="3"/>
        <v>187629032.25806451</v>
      </c>
      <c r="K11" s="86">
        <f t="shared" si="3"/>
        <v>211225806.45161292</v>
      </c>
      <c r="L11" s="86">
        <f t="shared" si="3"/>
        <v>240966666.66666666</v>
      </c>
      <c r="M11" s="86">
        <f t="shared" si="3"/>
        <v>275000000</v>
      </c>
      <c r="N11" s="86">
        <f>SUM(N8:N10)</f>
        <v>292833333.33333331</v>
      </c>
      <c r="O11" s="86">
        <f>SUM(O8:O10)</f>
        <v>396870967.74193549</v>
      </c>
      <c r="P11" s="87">
        <f>ROUND(((C11+O11)+(SUM(D11:N11)*2))/24,3)</f>
        <v>206328123.40000001</v>
      </c>
    </row>
    <row r="12" spans="1:19" ht="13.5" thickTop="1">
      <c r="A12" s="79">
        <f t="shared" si="2"/>
        <v>8</v>
      </c>
      <c r="B12" s="77"/>
      <c r="D12" s="88"/>
      <c r="E12" s="88"/>
      <c r="F12" s="88"/>
      <c r="G12" s="88"/>
      <c r="H12" s="88"/>
      <c r="I12" s="88"/>
      <c r="J12" s="89"/>
      <c r="K12" s="89"/>
      <c r="L12" s="89"/>
      <c r="M12" s="88"/>
      <c r="N12" s="88"/>
      <c r="O12" s="88"/>
      <c r="P12" s="90"/>
    </row>
    <row r="13" spans="1:19">
      <c r="A13" s="79">
        <f t="shared" si="2"/>
        <v>9</v>
      </c>
      <c r="B13" s="77" t="s">
        <v>103</v>
      </c>
      <c r="C13" s="91">
        <f>DAY(C5)</f>
        <v>31</v>
      </c>
      <c r="D13" s="91">
        <f t="shared" ref="D13:O13" si="4">DAY(D5)</f>
        <v>31</v>
      </c>
      <c r="E13" s="91">
        <f t="shared" si="4"/>
        <v>28</v>
      </c>
      <c r="F13" s="91">
        <f t="shared" si="4"/>
        <v>31</v>
      </c>
      <c r="G13" s="91">
        <f t="shared" si="4"/>
        <v>30</v>
      </c>
      <c r="H13" s="91">
        <f t="shared" si="4"/>
        <v>31</v>
      </c>
      <c r="I13" s="91">
        <f t="shared" si="4"/>
        <v>30</v>
      </c>
      <c r="J13" s="91">
        <f t="shared" si="4"/>
        <v>31</v>
      </c>
      <c r="K13" s="91">
        <f t="shared" si="4"/>
        <v>31</v>
      </c>
      <c r="L13" s="91">
        <f t="shared" si="4"/>
        <v>30</v>
      </c>
      <c r="M13" s="91">
        <f t="shared" si="4"/>
        <v>31</v>
      </c>
      <c r="N13" s="91">
        <f t="shared" si="4"/>
        <v>30</v>
      </c>
      <c r="O13" s="91">
        <f t="shared" si="4"/>
        <v>31</v>
      </c>
      <c r="P13" s="77">
        <f>SUM(C13:O13)</f>
        <v>396</v>
      </c>
    </row>
    <row r="14" spans="1:19">
      <c r="A14" s="79">
        <f t="shared" si="2"/>
        <v>10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1:19">
      <c r="A15" s="79">
        <f t="shared" si="2"/>
        <v>11</v>
      </c>
      <c r="B15" s="83" t="s">
        <v>104</v>
      </c>
      <c r="C15" s="83">
        <v>237312.63999999998</v>
      </c>
      <c r="D15" s="83">
        <v>270395.69</v>
      </c>
      <c r="E15" s="83">
        <v>235281.17</v>
      </c>
      <c r="F15" s="83">
        <v>131890.34000000003</v>
      </c>
      <c r="G15" s="83">
        <v>95441.69</v>
      </c>
      <c r="H15" s="83">
        <v>130234.74</v>
      </c>
      <c r="I15" s="83">
        <v>213968.16999999998</v>
      </c>
      <c r="J15" s="83">
        <v>469119.86</v>
      </c>
      <c r="K15" s="83">
        <v>611823.62</v>
      </c>
      <c r="L15" s="83">
        <v>743499.07000000007</v>
      </c>
      <c r="M15" s="83">
        <v>998302.6399999999</v>
      </c>
      <c r="N15" s="83">
        <v>1161649.0900000001</v>
      </c>
      <c r="O15" s="83">
        <v>1827266.7800000003</v>
      </c>
      <c r="P15" s="91">
        <f>SUM(C15:O15)</f>
        <v>7126185.5</v>
      </c>
      <c r="R15" s="85"/>
      <c r="S15" s="92"/>
    </row>
    <row r="16" spans="1:19">
      <c r="A16" s="79">
        <f t="shared" si="2"/>
        <v>12</v>
      </c>
      <c r="B16" s="83" t="s">
        <v>105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1">
        <f>SUM(C16:O16)</f>
        <v>0</v>
      </c>
      <c r="R16" s="94"/>
      <c r="S16" s="85"/>
    </row>
    <row r="17" spans="1:19">
      <c r="A17" s="79">
        <f t="shared" si="2"/>
        <v>13</v>
      </c>
      <c r="B17" s="77" t="s">
        <v>106</v>
      </c>
      <c r="C17" s="93">
        <v>37271.769999999997</v>
      </c>
      <c r="D17" s="93">
        <v>38318.49</v>
      </c>
      <c r="E17" s="93">
        <v>34482.71</v>
      </c>
      <c r="F17" s="93">
        <v>38202.35</v>
      </c>
      <c r="G17" s="93">
        <v>36491.01</v>
      </c>
      <c r="H17" s="93">
        <v>36019.69</v>
      </c>
      <c r="I17" s="93">
        <v>35100.769999999997</v>
      </c>
      <c r="J17" s="93">
        <v>36983.910000000003</v>
      </c>
      <c r="K17" s="93">
        <v>38023.47</v>
      </c>
      <c r="L17" s="93">
        <v>37946.49</v>
      </c>
      <c r="M17" s="93">
        <v>38448.67</v>
      </c>
      <c r="N17" s="93">
        <v>37470.46</v>
      </c>
      <c r="O17" s="93">
        <v>44955.71</v>
      </c>
      <c r="P17" s="95">
        <f>SUM(C17:O17)</f>
        <v>489715.50000000006</v>
      </c>
      <c r="S17" s="92"/>
    </row>
    <row r="18" spans="1:19">
      <c r="A18" s="79">
        <f t="shared" si="2"/>
        <v>14</v>
      </c>
      <c r="B18" s="77" t="s">
        <v>107</v>
      </c>
      <c r="C18" s="93">
        <v>47894.73</v>
      </c>
      <c r="D18" s="93">
        <v>47910.01</v>
      </c>
      <c r="E18" s="93">
        <v>47910.01</v>
      </c>
      <c r="F18" s="93">
        <v>47910.01</v>
      </c>
      <c r="G18" s="93">
        <v>47963.06</v>
      </c>
      <c r="H18" s="93">
        <v>48476.76</v>
      </c>
      <c r="I18" s="93">
        <v>48476.76</v>
      </c>
      <c r="J18" s="93">
        <v>48485.47</v>
      </c>
      <c r="K18" s="93">
        <v>48485.47</v>
      </c>
      <c r="L18" s="93">
        <v>49528.95</v>
      </c>
      <c r="M18" s="93">
        <v>49528.95</v>
      </c>
      <c r="N18" s="93">
        <v>49528.95</v>
      </c>
      <c r="O18" s="96">
        <v>49528.95</v>
      </c>
      <c r="P18" s="97">
        <f>SUM(C18:O18)</f>
        <v>631628.07999999996</v>
      </c>
      <c r="Q18" s="85"/>
      <c r="S18" s="92"/>
    </row>
    <row r="19" spans="1:19" ht="13.5" thickBot="1">
      <c r="A19" s="79">
        <f t="shared" si="2"/>
        <v>15</v>
      </c>
      <c r="B19" s="77" t="s">
        <v>108</v>
      </c>
      <c r="C19" s="98">
        <f t="shared" ref="C19:O19" si="5">+SUM(C15:C18)</f>
        <v>322479.13999999996</v>
      </c>
      <c r="D19" s="98">
        <f t="shared" si="5"/>
        <v>356624.19</v>
      </c>
      <c r="E19" s="98">
        <f t="shared" si="5"/>
        <v>317673.89</v>
      </c>
      <c r="F19" s="98">
        <f t="shared" si="5"/>
        <v>218002.70000000004</v>
      </c>
      <c r="G19" s="98">
        <f t="shared" si="5"/>
        <v>179895.76</v>
      </c>
      <c r="H19" s="98">
        <f t="shared" si="5"/>
        <v>214731.19</v>
      </c>
      <c r="I19" s="98">
        <f t="shared" si="5"/>
        <v>297545.69999999995</v>
      </c>
      <c r="J19" s="98">
        <f t="shared" si="5"/>
        <v>554589.24</v>
      </c>
      <c r="K19" s="98">
        <f t="shared" si="5"/>
        <v>698332.55999999994</v>
      </c>
      <c r="L19" s="98">
        <f t="shared" si="5"/>
        <v>830974.51</v>
      </c>
      <c r="M19" s="98">
        <f t="shared" si="5"/>
        <v>1086280.26</v>
      </c>
      <c r="N19" s="98">
        <f t="shared" si="5"/>
        <v>1248648.5</v>
      </c>
      <c r="O19" s="98">
        <f t="shared" si="5"/>
        <v>1921751.4400000002</v>
      </c>
      <c r="P19" s="98">
        <f>SUM(P15:P18)</f>
        <v>8247529.0800000001</v>
      </c>
    </row>
    <row r="20" spans="1:19" ht="13.5" thickTop="1">
      <c r="A20" s="79">
        <f t="shared" si="2"/>
        <v>16</v>
      </c>
    </row>
    <row r="21" spans="1:19">
      <c r="A21" s="79">
        <f t="shared" si="2"/>
        <v>17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4"/>
      <c r="N21" s="83"/>
      <c r="O21" s="100" t="s">
        <v>109</v>
      </c>
      <c r="P21" s="101">
        <f>P19</f>
        <v>8247529.0800000001</v>
      </c>
    </row>
    <row r="22" spans="1:19">
      <c r="A22" s="79">
        <f t="shared" si="2"/>
        <v>18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100" t="s">
        <v>110</v>
      </c>
      <c r="P22" s="102">
        <f>+P11</f>
        <v>206328123.40000001</v>
      </c>
    </row>
    <row r="23" spans="1:19">
      <c r="A23" s="79">
        <f t="shared" si="2"/>
        <v>19</v>
      </c>
      <c r="O23" s="100" t="s">
        <v>111</v>
      </c>
      <c r="P23" s="103">
        <f>+P21/P22</f>
        <v>3.9972878849922212E-2</v>
      </c>
    </row>
    <row r="24" spans="1:19" ht="13.5" customHeight="1">
      <c r="A24" s="79">
        <f t="shared" si="2"/>
        <v>20</v>
      </c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9" ht="15.75">
      <c r="A25" s="79">
        <f t="shared" si="2"/>
        <v>21</v>
      </c>
      <c r="B25" s="77" t="s">
        <v>112</v>
      </c>
      <c r="C25" s="77"/>
      <c r="D25" s="106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7"/>
    </row>
    <row r="26" spans="1:19" ht="15.75">
      <c r="A26" s="79"/>
      <c r="B26" s="77"/>
      <c r="C26" s="77"/>
      <c r="D26" s="106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7"/>
    </row>
    <row r="27" spans="1:19" ht="14.25">
      <c r="C27" s="108"/>
      <c r="O27" s="94"/>
      <c r="P27" s="94"/>
    </row>
    <row r="28" spans="1:19">
      <c r="C28" s="76"/>
      <c r="O28" s="94"/>
      <c r="P28" s="94"/>
    </row>
    <row r="29" spans="1:19">
      <c r="P29" s="94"/>
    </row>
    <row r="33" spans="4:4">
      <c r="D33" s="109"/>
    </row>
    <row r="34" spans="4:4">
      <c r="D34" s="109"/>
    </row>
  </sheetData>
  <mergeCells count="3">
    <mergeCell ref="A1:P1"/>
    <mergeCell ref="A2:P2"/>
    <mergeCell ref="A3:P3"/>
  </mergeCells>
  <conditionalFormatting sqref="C13:O13">
    <cfRule type="expression" dxfId="0" priority="1" stopIfTrue="1">
      <formula>(C13&lt;#REF!)</formula>
    </cfRule>
  </conditionalFormatting>
  <pageMargins left="0.5" right="0.5" top="1" bottom="1" header="0.5" footer="0.5"/>
  <pageSetup scale="61" orientation="landscape" r:id="rId1"/>
  <headerFooter scaleWithDoc="0" alignWithMargins="0">
    <oddHeader>&amp;LUE-220892 and UG-220893&amp;CATTACHMENT A
Compliance Filing - Interest Methodlogy for Biannual Update</oddHeader>
    <oddFooter>&amp;R&amp;8Page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ADAC85B716EA3418E620AADC79C8422" ma:contentTypeVersion="28" ma:contentTypeDescription="" ma:contentTypeScope="" ma:versionID="b4bf35ea84d735fe98053561ece412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2022-12-02T08:00:00+00:00</OpenedDate>
    <SignificantOrder xmlns="dc463f71-b30c-4ab2-9473-d307f9d35888">false</SignificantOrder>
    <Date1 xmlns="dc463f71-b30c-4ab2-9473-d307f9d35888">2023-06-12T07:00:00+00:00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220893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4A5F3C-1E11-451E-B238-7A763718C9A1}"/>
</file>

<file path=customXml/itemProps2.xml><?xml version="1.0" encoding="utf-8"?>
<ds:datastoreItem xmlns:ds="http://schemas.openxmlformats.org/officeDocument/2006/customXml" ds:itemID="{2838A811-B4C2-4FD3-A956-DD4513B1FA76}"/>
</file>

<file path=customXml/itemProps3.xml><?xml version="1.0" encoding="utf-8"?>
<ds:datastoreItem xmlns:ds="http://schemas.openxmlformats.org/officeDocument/2006/customXml" ds:itemID="{7E72FBE7-F530-40DD-B887-42F6E980E72B}"/>
</file>

<file path=customXml/itemProps4.xml><?xml version="1.0" encoding="utf-8"?>
<ds:datastoreItem xmlns:ds="http://schemas.openxmlformats.org/officeDocument/2006/customXml" ds:itemID="{E10CF54C-A06C-4666-A5EB-B93A42AFD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Start</vt:lpstr>
      <vt:lpstr>Cost of Debt for WA</vt:lpstr>
      <vt:lpstr>Short-Term</vt:lpstr>
      <vt:lpstr>InputMonth</vt:lpstr>
      <vt:lpstr>JanJunRate</vt:lpstr>
      <vt:lpstr>'Cost of Debt for WA'!Print_Area</vt:lpstr>
      <vt:lpstr>'Short-Term'!Print_Area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Karrie</dc:creator>
  <cp:lastModifiedBy>Doyle, Andrew (UTC)</cp:lastModifiedBy>
  <cp:lastPrinted>2023-06-12T20:40:18Z</cp:lastPrinted>
  <dcterms:created xsi:type="dcterms:W3CDTF">2023-02-09T19:36:07Z</dcterms:created>
  <dcterms:modified xsi:type="dcterms:W3CDTF">2023-06-12T21:43:01Z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0x0101006E56B4D1795A2E4DB2F0B01679ED314A006ADAC85B716EA3418E620AADC79C8422</vt:lpwstr>
  </property>
  <property fmtid="{D5CDD505-2E9C-101B-9397-08002B2CF9AE}" pid="3" name="_docset_NoMedatataSyncRequired">
    <vt:lpwstr>False</vt:lpwstr>
  </property>
</Properties>
</file>