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09 Electric Schedule 140 - Property Tax Tracker (UE-200269) (Eff. 05-1-20)\Workpapers\"/>
    </mc:Choice>
  </mc:AlternateContent>
  <bookViews>
    <workbookView xWindow="-825" yWindow="1695" windowWidth="19935" windowHeight="9225" tabRatio="785"/>
  </bookViews>
  <sheets>
    <sheet name="Prelim Sch 140 Combined Charges" sheetId="73" r:id="rId1"/>
    <sheet name="UE-180280 COS (PTDGP.T)" sheetId="74" r:id="rId2"/>
    <sheet name="UE-180382 Light WP1 - Sch 140" sheetId="40" r:id="rId3"/>
    <sheet name="UE-180382 Light WP2" sheetId="38" r:id="rId4"/>
    <sheet name="Sch 140 Distribution Chg" sheetId="67" r:id="rId5"/>
    <sheet name="Sch 140 Prod Trans Demand Chg" sheetId="70" r:id="rId6"/>
    <sheet name="Sch 140 Prod Trans Energy Chg" sheetId="68" r:id="rId7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'Prelim Sch 140 Combined Charges'!$A$1:$P$212</definedName>
    <definedName name="_xlnm.Print_Area" localSheetId="4">'Sch 140 Distribution Chg'!$A$1:$H$190</definedName>
    <definedName name="_xlnm.Print_Area" localSheetId="5">'Sch 140 Prod Trans Demand Chg'!$A$1:$F$189</definedName>
    <definedName name="_xlnm.Print_Area" localSheetId="6">'Sch 140 Prod Trans Energy Chg'!$A$1:$H$189</definedName>
    <definedName name="_xlnm.Print_Area" localSheetId="3">'UE-180382 Light WP2'!$A$1:$AM$197</definedName>
    <definedName name="_xlnm.Print_Titles" localSheetId="0">'Prelim Sch 140 Combined Charges'!$1:$8</definedName>
    <definedName name="_xlnm.Print_Titles" localSheetId="4">'Sch 140 Distribution Chg'!$1:$8</definedName>
    <definedName name="_xlnm.Print_Titles" localSheetId="5">'Sch 140 Prod Trans Demand Chg'!$1:$8</definedName>
    <definedName name="_xlnm.Print_Titles" localSheetId="6">'Sch 140 Prod Trans Energy Chg'!$1:$8</definedName>
    <definedName name="_xlnm.Print_Titles" localSheetId="3">'UE-180382 Light WP2'!$A:$E,'UE-180382 Light WP2'!$1:$2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D183" i="68" l="1"/>
  <c r="D183" i="70"/>
  <c r="J21" i="74" l="1"/>
  <c r="J20" i="74"/>
  <c r="A11" i="73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J16" i="73" l="1"/>
  <c r="J18" i="73" l="1"/>
  <c r="J12" i="73"/>
  <c r="J11" i="73"/>
  <c r="J13" i="73"/>
  <c r="J15" i="73"/>
  <c r="J14" i="73"/>
  <c r="J17" i="73"/>
  <c r="J10" i="73"/>
  <c r="J19" i="73" l="1"/>
  <c r="J21" i="73" s="1"/>
  <c r="B35" i="40" l="1"/>
  <c r="B34" i="40" l="1"/>
  <c r="H21" i="74" l="1"/>
  <c r="H20" i="74"/>
  <c r="E64" i="74"/>
  <c r="E50" i="74"/>
  <c r="J8" i="74" s="1"/>
  <c r="K8" i="74" s="1"/>
  <c r="E26" i="74"/>
  <c r="E20" i="74"/>
  <c r="J7" i="74" s="1"/>
  <c r="K7" i="74" s="1"/>
  <c r="E14" i="74"/>
  <c r="J9" i="74" s="1"/>
  <c r="A8" i="74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K10" i="74" l="1"/>
  <c r="L9" i="74" s="1"/>
  <c r="L8" i="74"/>
  <c r="L7" i="74"/>
  <c r="J22" i="74"/>
  <c r="K21" i="74" s="1"/>
  <c r="E66" i="74"/>
  <c r="J10" i="74"/>
  <c r="A39" i="74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38" i="74"/>
  <c r="L10" i="74" l="1"/>
  <c r="K20" i="74"/>
  <c r="K22" i="74" s="1"/>
  <c r="J207" i="73" l="1"/>
  <c r="J209" i="73" s="1"/>
  <c r="A4" i="68" l="1"/>
  <c r="A3" i="68"/>
  <c r="A4" i="70"/>
  <c r="A3" i="70"/>
  <c r="A4" i="67"/>
  <c r="A3" i="67"/>
  <c r="U181" i="38" l="1"/>
  <c r="A10" i="70" l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B167" i="68" l="1"/>
  <c r="B168" i="68" s="1"/>
  <c r="B169" i="68" s="1"/>
  <c r="B170" i="68" s="1"/>
  <c r="B171" i="68" s="1"/>
  <c r="B172" i="68" s="1"/>
  <c r="B173" i="68" s="1"/>
  <c r="B174" i="68" s="1"/>
  <c r="B175" i="68" s="1"/>
  <c r="B176" i="68" s="1"/>
  <c r="B177" i="68" s="1"/>
  <c r="B178" i="68" s="1"/>
  <c r="B179" i="68" s="1"/>
  <c r="B180" i="68" s="1"/>
  <c r="B163" i="68"/>
  <c r="B164" i="68" s="1"/>
  <c r="B153" i="68"/>
  <c r="B154" i="68" s="1"/>
  <c r="B155" i="68" s="1"/>
  <c r="B156" i="68" s="1"/>
  <c r="B146" i="68"/>
  <c r="B126" i="68"/>
  <c r="B127" i="68" s="1"/>
  <c r="B128" i="68" s="1"/>
  <c r="B129" i="68" s="1"/>
  <c r="B130" i="68" s="1"/>
  <c r="B132" i="68" s="1"/>
  <c r="B105" i="68"/>
  <c r="B106" i="68" s="1"/>
  <c r="B107" i="68" s="1"/>
  <c r="B108" i="68" s="1"/>
  <c r="B109" i="68" s="1"/>
  <c r="B110" i="68" s="1"/>
  <c r="B111" i="68" s="1"/>
  <c r="B112" i="68" s="1"/>
  <c r="B114" i="68" s="1"/>
  <c r="B115" i="68" s="1"/>
  <c r="B116" i="68" s="1"/>
  <c r="B117" i="68" s="1"/>
  <c r="B118" i="68" s="1"/>
  <c r="B119" i="68" s="1"/>
  <c r="B120" i="68" s="1"/>
  <c r="B121" i="68" s="1"/>
  <c r="B122" i="68" s="1"/>
  <c r="B77" i="68"/>
  <c r="B78" i="68" s="1"/>
  <c r="B79" i="68" s="1"/>
  <c r="B80" i="68" s="1"/>
  <c r="B81" i="68" s="1"/>
  <c r="B82" i="68" s="1"/>
  <c r="B83" i="68" s="1"/>
  <c r="B84" i="68" s="1"/>
  <c r="B86" i="68" s="1"/>
  <c r="B87" i="68" s="1"/>
  <c r="B88" i="68" s="1"/>
  <c r="B89" i="68" s="1"/>
  <c r="B90" i="68" s="1"/>
  <c r="B91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51" i="68"/>
  <c r="B52" i="68" s="1"/>
  <c r="B53" i="68" s="1"/>
  <c r="B54" i="68" s="1"/>
  <c r="B55" i="68" s="1"/>
  <c r="B56" i="68" s="1"/>
  <c r="B57" i="68" s="1"/>
  <c r="B58" i="68" s="1"/>
  <c r="B60" i="68" s="1"/>
  <c r="B61" i="68" s="1"/>
  <c r="B62" i="68" s="1"/>
  <c r="B63" i="68" s="1"/>
  <c r="B64" i="68" s="1"/>
  <c r="B66" i="68" s="1"/>
  <c r="B67" i="68" s="1"/>
  <c r="B68" i="68" s="1"/>
  <c r="B69" i="68" s="1"/>
  <c r="B70" i="68" s="1"/>
  <c r="B71" i="68" s="1"/>
  <c r="B72" i="68" s="1"/>
  <c r="B73" i="68" s="1"/>
  <c r="B74" i="68" s="1"/>
  <c r="C45" i="68"/>
  <c r="C46" i="68" s="1"/>
  <c r="C47" i="68" s="1"/>
  <c r="B33" i="68"/>
  <c r="B34" i="68" s="1"/>
  <c r="B35" i="68" s="1"/>
  <c r="B36" i="68" s="1"/>
  <c r="B16" i="68"/>
  <c r="B17" i="68" s="1"/>
  <c r="B18" i="68" s="1"/>
  <c r="C13" i="68"/>
  <c r="C14" i="68" s="1"/>
  <c r="C15" i="68" s="1"/>
  <c r="C16" i="68" s="1"/>
  <c r="C17" i="68" s="1"/>
  <c r="C18" i="68" s="1"/>
  <c r="B13" i="68"/>
  <c r="B14" i="68" s="1"/>
  <c r="B167" i="70"/>
  <c r="B168" i="70" s="1"/>
  <c r="B169" i="70" s="1"/>
  <c r="B170" i="70" s="1"/>
  <c r="B171" i="70" s="1"/>
  <c r="B172" i="70" s="1"/>
  <c r="B173" i="70" s="1"/>
  <c r="B174" i="70" s="1"/>
  <c r="B175" i="70" s="1"/>
  <c r="B176" i="70" s="1"/>
  <c r="B177" i="70" s="1"/>
  <c r="B178" i="70" s="1"/>
  <c r="B179" i="70" s="1"/>
  <c r="B180" i="70" s="1"/>
  <c r="B163" i="70"/>
  <c r="B164" i="70" s="1"/>
  <c r="B153" i="70"/>
  <c r="B154" i="70" s="1"/>
  <c r="B155" i="70" s="1"/>
  <c r="B156" i="70" s="1"/>
  <c r="B146" i="70"/>
  <c r="B158" i="70" s="1"/>
  <c r="B159" i="70" s="1"/>
  <c r="B160" i="70" s="1"/>
  <c r="B161" i="70" s="1"/>
  <c r="B126" i="70"/>
  <c r="B127" i="70" s="1"/>
  <c r="B128" i="70" s="1"/>
  <c r="B129" i="70" s="1"/>
  <c r="B130" i="70" s="1"/>
  <c r="B132" i="70" s="1"/>
  <c r="B105" i="70"/>
  <c r="B106" i="70" s="1"/>
  <c r="B107" i="70" s="1"/>
  <c r="B108" i="70" s="1"/>
  <c r="B109" i="70" s="1"/>
  <c r="B110" i="70" s="1"/>
  <c r="B111" i="70" s="1"/>
  <c r="B112" i="70" s="1"/>
  <c r="B114" i="70" s="1"/>
  <c r="B115" i="70" s="1"/>
  <c r="B116" i="70" s="1"/>
  <c r="B117" i="70" s="1"/>
  <c r="B118" i="70" s="1"/>
  <c r="B119" i="70" s="1"/>
  <c r="B120" i="70" s="1"/>
  <c r="B121" i="70" s="1"/>
  <c r="B122" i="70" s="1"/>
  <c r="B77" i="70"/>
  <c r="B78" i="70" s="1"/>
  <c r="B79" i="70" s="1"/>
  <c r="B80" i="70" s="1"/>
  <c r="B81" i="70" s="1"/>
  <c r="B82" i="70" s="1"/>
  <c r="B83" i="70" s="1"/>
  <c r="B84" i="70" s="1"/>
  <c r="B86" i="70" s="1"/>
  <c r="B87" i="70" s="1"/>
  <c r="B88" i="70" s="1"/>
  <c r="B89" i="70" s="1"/>
  <c r="B90" i="70" s="1"/>
  <c r="B91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51" i="70"/>
  <c r="B52" i="70" s="1"/>
  <c r="B53" i="70" s="1"/>
  <c r="B54" i="70" s="1"/>
  <c r="B55" i="70" s="1"/>
  <c r="B56" i="70" s="1"/>
  <c r="B57" i="70" s="1"/>
  <c r="B58" i="70" s="1"/>
  <c r="B60" i="70" s="1"/>
  <c r="B61" i="70" s="1"/>
  <c r="B62" i="70" s="1"/>
  <c r="B63" i="70" s="1"/>
  <c r="B64" i="70" s="1"/>
  <c r="B66" i="70" s="1"/>
  <c r="B67" i="70" s="1"/>
  <c r="B68" i="70" s="1"/>
  <c r="B69" i="70" s="1"/>
  <c r="B70" i="70" s="1"/>
  <c r="B71" i="70" s="1"/>
  <c r="B72" i="70" s="1"/>
  <c r="B73" i="70" s="1"/>
  <c r="B74" i="70" s="1"/>
  <c r="C45" i="70"/>
  <c r="C46" i="70" s="1"/>
  <c r="C47" i="70" s="1"/>
  <c r="B33" i="70"/>
  <c r="B34" i="70" s="1"/>
  <c r="B35" i="70" s="1"/>
  <c r="B36" i="70" s="1"/>
  <c r="B16" i="70"/>
  <c r="B17" i="70" s="1"/>
  <c r="B18" i="70" s="1"/>
  <c r="C13" i="70"/>
  <c r="C14" i="70" s="1"/>
  <c r="C15" i="70" s="1"/>
  <c r="C16" i="70" s="1"/>
  <c r="C17" i="70" s="1"/>
  <c r="C18" i="70" s="1"/>
  <c r="B13" i="70"/>
  <c r="B14" i="70" s="1"/>
  <c r="D184" i="67"/>
  <c r="B168" i="67"/>
  <c r="B169" i="67" s="1"/>
  <c r="B170" i="67" s="1"/>
  <c r="B171" i="67" s="1"/>
  <c r="B172" i="67" s="1"/>
  <c r="B173" i="67" s="1"/>
  <c r="B174" i="67" s="1"/>
  <c r="B175" i="67" s="1"/>
  <c r="B176" i="67" s="1"/>
  <c r="B177" i="67" s="1"/>
  <c r="B178" i="67" s="1"/>
  <c r="B179" i="67" s="1"/>
  <c r="B180" i="67" s="1"/>
  <c r="B181" i="67" s="1"/>
  <c r="B164" i="67"/>
  <c r="B165" i="67" s="1"/>
  <c r="B153" i="67"/>
  <c r="B154" i="67" s="1"/>
  <c r="B155" i="67" s="1"/>
  <c r="B156" i="67" s="1"/>
  <c r="B146" i="67"/>
  <c r="B126" i="67"/>
  <c r="B127" i="67" s="1"/>
  <c r="B128" i="67" s="1"/>
  <c r="B129" i="67" s="1"/>
  <c r="B130" i="67" s="1"/>
  <c r="B132" i="67" s="1"/>
  <c r="B105" i="67"/>
  <c r="B106" i="67" s="1"/>
  <c r="B107" i="67" s="1"/>
  <c r="B108" i="67" s="1"/>
  <c r="B109" i="67" s="1"/>
  <c r="B110" i="67" s="1"/>
  <c r="B111" i="67" s="1"/>
  <c r="B112" i="67" s="1"/>
  <c r="B114" i="67" s="1"/>
  <c r="B115" i="67" s="1"/>
  <c r="B116" i="67" s="1"/>
  <c r="B117" i="67" s="1"/>
  <c r="B118" i="67" s="1"/>
  <c r="B119" i="67" s="1"/>
  <c r="B120" i="67" s="1"/>
  <c r="B121" i="67" s="1"/>
  <c r="B122" i="67" s="1"/>
  <c r="B77" i="67"/>
  <c r="B78" i="67" s="1"/>
  <c r="B79" i="67" s="1"/>
  <c r="B80" i="67" s="1"/>
  <c r="B81" i="67" s="1"/>
  <c r="B82" i="67" s="1"/>
  <c r="B83" i="67" s="1"/>
  <c r="B84" i="67" s="1"/>
  <c r="B86" i="67" s="1"/>
  <c r="B87" i="67" s="1"/>
  <c r="B88" i="67" s="1"/>
  <c r="B89" i="67" s="1"/>
  <c r="B90" i="67" s="1"/>
  <c r="B91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51" i="67"/>
  <c r="B52" i="67" s="1"/>
  <c r="B53" i="67" s="1"/>
  <c r="B54" i="67" s="1"/>
  <c r="B55" i="67" s="1"/>
  <c r="B56" i="67" s="1"/>
  <c r="B57" i="67" s="1"/>
  <c r="B58" i="67" s="1"/>
  <c r="B60" i="67" s="1"/>
  <c r="B61" i="67" s="1"/>
  <c r="B62" i="67" s="1"/>
  <c r="B63" i="67" s="1"/>
  <c r="B64" i="67" s="1"/>
  <c r="B66" i="67" s="1"/>
  <c r="B67" i="67" s="1"/>
  <c r="B68" i="67" s="1"/>
  <c r="B69" i="67" s="1"/>
  <c r="B70" i="67" s="1"/>
  <c r="B71" i="67" s="1"/>
  <c r="B72" i="67" s="1"/>
  <c r="B73" i="67" s="1"/>
  <c r="B74" i="67" s="1"/>
  <c r="C45" i="67"/>
  <c r="C46" i="67" s="1"/>
  <c r="C47" i="67" s="1"/>
  <c r="B33" i="67"/>
  <c r="B34" i="67" s="1"/>
  <c r="B35" i="67" s="1"/>
  <c r="B36" i="67" s="1"/>
  <c r="B16" i="67"/>
  <c r="B17" i="67" s="1"/>
  <c r="B18" i="67" s="1"/>
  <c r="C13" i="67"/>
  <c r="C14" i="67" s="1"/>
  <c r="C15" i="67" s="1"/>
  <c r="C16" i="67" s="1"/>
  <c r="C17" i="67" s="1"/>
  <c r="C18" i="67" s="1"/>
  <c r="B13" i="67"/>
  <c r="B14" i="67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E148" i="68"/>
  <c r="E149" i="68"/>
  <c r="E150" i="68"/>
  <c r="B41" i="68" l="1"/>
  <c r="B37" i="68"/>
  <c r="B158" i="68"/>
  <c r="B159" i="68" s="1"/>
  <c r="B160" i="68" s="1"/>
  <c r="B161" i="68" s="1"/>
  <c r="B147" i="68"/>
  <c r="B148" i="68" s="1"/>
  <c r="B149" i="68" s="1"/>
  <c r="B150" i="68" s="1"/>
  <c r="B37" i="70"/>
  <c r="B41" i="70"/>
  <c r="B147" i="70"/>
  <c r="B148" i="70" s="1"/>
  <c r="B149" i="70" s="1"/>
  <c r="B150" i="70" s="1"/>
  <c r="B37" i="67"/>
  <c r="B41" i="67"/>
  <c r="B159" i="67"/>
  <c r="B160" i="67" s="1"/>
  <c r="B161" i="67" s="1"/>
  <c r="B162" i="67" s="1"/>
  <c r="B147" i="67"/>
  <c r="B148" i="67" s="1"/>
  <c r="B149" i="67" s="1"/>
  <c r="B150" i="67" s="1"/>
  <c r="B42" i="68" l="1"/>
  <c r="B38" i="68"/>
  <c r="B42" i="70"/>
  <c r="B38" i="70"/>
  <c r="B42" i="67"/>
  <c r="B38" i="67"/>
  <c r="B43" i="68" l="1"/>
  <c r="B39" i="68"/>
  <c r="B43" i="70"/>
  <c r="B39" i="70"/>
  <c r="B39" i="67"/>
  <c r="B43" i="67"/>
  <c r="B44" i="68" l="1"/>
  <c r="B45" i="68" s="1"/>
  <c r="B46" i="68" s="1"/>
  <c r="B47" i="68" s="1"/>
  <c r="B44" i="70"/>
  <c r="B45" i="70" s="1"/>
  <c r="B46" i="70" s="1"/>
  <c r="B47" i="70" s="1"/>
  <c r="B44" i="67"/>
  <c r="B45" i="67" s="1"/>
  <c r="B46" i="67" s="1"/>
  <c r="B47" i="67" s="1"/>
  <c r="AK130" i="38" l="1"/>
  <c r="AJ130" i="38"/>
  <c r="AH130" i="38"/>
  <c r="AG130" i="38"/>
  <c r="M18" i="38"/>
  <c r="E22" i="68" l="1"/>
  <c r="K98" i="38" l="1"/>
  <c r="K4" i="38"/>
  <c r="J4" i="38"/>
  <c r="M17" i="38" l="1"/>
  <c r="M4" i="38"/>
  <c r="A164" i="38" l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F21" i="67"/>
  <c r="F22" i="67" l="1"/>
  <c r="F23" i="67" l="1"/>
  <c r="F24" i="67" l="1"/>
  <c r="F25" i="67" l="1"/>
  <c r="F26" i="67" l="1"/>
  <c r="F27" i="67" l="1"/>
  <c r="F28" i="67" l="1"/>
  <c r="F29" i="67" l="1"/>
  <c r="N133" i="38" l="1"/>
  <c r="N132" i="38"/>
  <c r="N134" i="38"/>
  <c r="M134" i="38"/>
  <c r="L134" i="38"/>
  <c r="M133" i="38"/>
  <c r="L133" i="38"/>
  <c r="M132" i="38"/>
  <c r="L132" i="38"/>
  <c r="N131" i="38"/>
  <c r="M131" i="38"/>
  <c r="L131" i="38"/>
  <c r="J134" i="38" l="1"/>
  <c r="F136" i="68"/>
  <c r="J131" i="38"/>
  <c r="J132" i="38"/>
  <c r="F137" i="68"/>
  <c r="J133" i="38"/>
  <c r="F134" i="68"/>
  <c r="F135" i="68"/>
  <c r="E183" i="68"/>
  <c r="F183" i="68" s="1"/>
  <c r="E180" i="68"/>
  <c r="E179" i="68"/>
  <c r="E178" i="68"/>
  <c r="E177" i="68"/>
  <c r="E176" i="68"/>
  <c r="E175" i="68"/>
  <c r="E174" i="68"/>
  <c r="E173" i="68"/>
  <c r="E172" i="68"/>
  <c r="E171" i="68"/>
  <c r="E170" i="68"/>
  <c r="E169" i="68"/>
  <c r="E168" i="68"/>
  <c r="E167" i="68"/>
  <c r="E166" i="68"/>
  <c r="E164" i="68"/>
  <c r="E163" i="68"/>
  <c r="E161" i="68"/>
  <c r="E160" i="68"/>
  <c r="E159" i="68"/>
  <c r="E158" i="68"/>
  <c r="E156" i="68"/>
  <c r="E155" i="68"/>
  <c r="E154" i="68"/>
  <c r="E153" i="68"/>
  <c r="E152" i="68"/>
  <c r="E147" i="68"/>
  <c r="E146" i="68"/>
  <c r="E145" i="68"/>
  <c r="E142" i="68"/>
  <c r="E141" i="68"/>
  <c r="E140" i="68"/>
  <c r="E139" i="68"/>
  <c r="E138" i="68"/>
  <c r="E137" i="68"/>
  <c r="E136" i="68"/>
  <c r="E135" i="68"/>
  <c r="E134" i="68"/>
  <c r="E132" i="68"/>
  <c r="E130" i="68"/>
  <c r="E129" i="68"/>
  <c r="E128" i="68"/>
  <c r="E127" i="68"/>
  <c r="E126" i="68"/>
  <c r="E125" i="68"/>
  <c r="E122" i="68"/>
  <c r="E121" i="68"/>
  <c r="E120" i="68"/>
  <c r="E119" i="68"/>
  <c r="E118" i="68"/>
  <c r="E117" i="68"/>
  <c r="E116" i="68"/>
  <c r="E115" i="68"/>
  <c r="E114" i="68"/>
  <c r="E112" i="68"/>
  <c r="E111" i="68"/>
  <c r="E110" i="68"/>
  <c r="E109" i="68"/>
  <c r="E108" i="68"/>
  <c r="E107" i="68"/>
  <c r="E106" i="68"/>
  <c r="E105" i="68"/>
  <c r="E104" i="68"/>
  <c r="E101" i="68"/>
  <c r="E100" i="68"/>
  <c r="E99" i="68"/>
  <c r="E98" i="68"/>
  <c r="E97" i="68"/>
  <c r="E96" i="68"/>
  <c r="E95" i="68"/>
  <c r="E94" i="68"/>
  <c r="E93" i="68"/>
  <c r="E91" i="68"/>
  <c r="E90" i="68"/>
  <c r="E89" i="68"/>
  <c r="E88" i="68"/>
  <c r="E87" i="68"/>
  <c r="E86" i="68"/>
  <c r="E84" i="68"/>
  <c r="E83" i="68"/>
  <c r="E82" i="68"/>
  <c r="E81" i="68"/>
  <c r="E80" i="68"/>
  <c r="E79" i="68"/>
  <c r="E78" i="68"/>
  <c r="E77" i="68"/>
  <c r="E76" i="68"/>
  <c r="E74" i="68"/>
  <c r="E73" i="68"/>
  <c r="E72" i="68"/>
  <c r="E71" i="68"/>
  <c r="E70" i="68"/>
  <c r="E69" i="68"/>
  <c r="E68" i="68"/>
  <c r="E67" i="68"/>
  <c r="E66" i="68"/>
  <c r="E64" i="68"/>
  <c r="E63" i="68"/>
  <c r="E62" i="68"/>
  <c r="E61" i="68"/>
  <c r="E60" i="68"/>
  <c r="E58" i="68"/>
  <c r="E57" i="68"/>
  <c r="E56" i="68"/>
  <c r="E55" i="68"/>
  <c r="E54" i="68"/>
  <c r="E53" i="68"/>
  <c r="E52" i="68"/>
  <c r="E51" i="68"/>
  <c r="E50" i="68"/>
  <c r="E47" i="68"/>
  <c r="E46" i="68"/>
  <c r="E45" i="68"/>
  <c r="E44" i="68"/>
  <c r="E43" i="68"/>
  <c r="E42" i="68"/>
  <c r="E41" i="68"/>
  <c r="E39" i="68"/>
  <c r="E38" i="68"/>
  <c r="E37" i="68"/>
  <c r="E36" i="68"/>
  <c r="E35" i="68"/>
  <c r="E34" i="68"/>
  <c r="E33" i="68"/>
  <c r="E32" i="68"/>
  <c r="E29" i="68"/>
  <c r="E28" i="68"/>
  <c r="E27" i="68"/>
  <c r="E26" i="68"/>
  <c r="E25" i="68"/>
  <c r="E24" i="68"/>
  <c r="E23" i="68"/>
  <c r="E21" i="68"/>
  <c r="E18" i="68"/>
  <c r="E17" i="68"/>
  <c r="E16" i="68"/>
  <c r="E15" i="68"/>
  <c r="E14" i="68"/>
  <c r="E13" i="68"/>
  <c r="E12" i="68"/>
  <c r="E10" i="68"/>
  <c r="A24" i="73" l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0" i="73" s="1"/>
  <c r="A211" i="73" s="1"/>
  <c r="A212" i="73" s="1"/>
  <c r="D199" i="73"/>
  <c r="B183" i="73"/>
  <c r="B184" i="73" s="1"/>
  <c r="B185" i="73" s="1"/>
  <c r="B186" i="73" s="1"/>
  <c r="B187" i="73" s="1"/>
  <c r="B188" i="73" s="1"/>
  <c r="B189" i="73" s="1"/>
  <c r="B190" i="73" s="1"/>
  <c r="B191" i="73" s="1"/>
  <c r="B192" i="73" s="1"/>
  <c r="B193" i="73" s="1"/>
  <c r="B194" i="73" s="1"/>
  <c r="B195" i="73" s="1"/>
  <c r="B196" i="73" s="1"/>
  <c r="B178" i="73"/>
  <c r="B179" i="73" s="1"/>
  <c r="B168" i="73"/>
  <c r="B169" i="73" s="1"/>
  <c r="B170" i="73" s="1"/>
  <c r="B171" i="73" s="1"/>
  <c r="B161" i="73"/>
  <c r="B141" i="73"/>
  <c r="B142" i="73" s="1"/>
  <c r="B143" i="73" s="1"/>
  <c r="B144" i="73" s="1"/>
  <c r="B119" i="73"/>
  <c r="B120" i="73" s="1"/>
  <c r="B121" i="73" s="1"/>
  <c r="B122" i="73" s="1"/>
  <c r="B123" i="73" s="1"/>
  <c r="B124" i="73" s="1"/>
  <c r="B125" i="73" s="1"/>
  <c r="B126" i="73" s="1"/>
  <c r="B129" i="73" s="1"/>
  <c r="B130" i="73" s="1"/>
  <c r="B131" i="73" s="1"/>
  <c r="B132" i="73" s="1"/>
  <c r="B133" i="73" s="1"/>
  <c r="B134" i="73" s="1"/>
  <c r="B135" i="73" s="1"/>
  <c r="B136" i="73" s="1"/>
  <c r="B137" i="73" s="1"/>
  <c r="B91" i="73"/>
  <c r="B92" i="73" s="1"/>
  <c r="B93" i="73" s="1"/>
  <c r="B94" i="73" s="1"/>
  <c r="B95" i="73" s="1"/>
  <c r="B96" i="73" s="1"/>
  <c r="B97" i="73" s="1"/>
  <c r="B98" i="73" s="1"/>
  <c r="B100" i="73" s="1"/>
  <c r="B101" i="73" s="1"/>
  <c r="B102" i="73" s="1"/>
  <c r="B103" i="73" s="1"/>
  <c r="B104" i="73" s="1"/>
  <c r="B105" i="73" s="1"/>
  <c r="B107" i="73" s="1"/>
  <c r="B108" i="73" s="1"/>
  <c r="B109" i="73" s="1"/>
  <c r="B110" i="73" s="1"/>
  <c r="B111" i="73" s="1"/>
  <c r="B112" i="73" s="1"/>
  <c r="B113" i="73" s="1"/>
  <c r="B114" i="73" s="1"/>
  <c r="B115" i="73" s="1"/>
  <c r="B65" i="73"/>
  <c r="B66" i="73" s="1"/>
  <c r="B67" i="73" s="1"/>
  <c r="B68" i="73" s="1"/>
  <c r="B69" i="73" s="1"/>
  <c r="B70" i="73" s="1"/>
  <c r="B71" i="73" s="1"/>
  <c r="B72" i="73" s="1"/>
  <c r="B74" i="73" s="1"/>
  <c r="B75" i="73" s="1"/>
  <c r="B76" i="73" s="1"/>
  <c r="C59" i="73"/>
  <c r="C60" i="73" s="1"/>
  <c r="C61" i="73" s="1"/>
  <c r="B47" i="73"/>
  <c r="B48" i="73" s="1"/>
  <c r="B49" i="73" s="1"/>
  <c r="B50" i="73" s="1"/>
  <c r="B30" i="73"/>
  <c r="B31" i="73" s="1"/>
  <c r="B32" i="73" s="1"/>
  <c r="C27" i="73"/>
  <c r="C28" i="73" s="1"/>
  <c r="C29" i="73" s="1"/>
  <c r="C30" i="73" s="1"/>
  <c r="C31" i="73" s="1"/>
  <c r="C32" i="73" s="1"/>
  <c r="B27" i="73"/>
  <c r="B28" i="73" s="1"/>
  <c r="H185" i="68"/>
  <c r="H188" i="68"/>
  <c r="F185" i="70"/>
  <c r="F188" i="70"/>
  <c r="G185" i="68"/>
  <c r="L4" i="38"/>
  <c r="F162" i="68"/>
  <c r="B173" i="73" l="1"/>
  <c r="B174" i="73" s="1"/>
  <c r="B175" i="73" s="1"/>
  <c r="B176" i="73" s="1"/>
  <c r="B162" i="73"/>
  <c r="B163" i="73" s="1"/>
  <c r="B164" i="73" s="1"/>
  <c r="B165" i="73" s="1"/>
  <c r="B77" i="73"/>
  <c r="B78" i="73" s="1"/>
  <c r="B80" i="73" s="1"/>
  <c r="B81" i="73" s="1"/>
  <c r="B82" i="73" s="1"/>
  <c r="B83" i="73" s="1"/>
  <c r="B84" i="73" s="1"/>
  <c r="B85" i="73" s="1"/>
  <c r="B86" i="73" s="1"/>
  <c r="B87" i="73" s="1"/>
  <c r="B88" i="73" s="1"/>
  <c r="B55" i="73"/>
  <c r="B51" i="73"/>
  <c r="B145" i="73"/>
  <c r="B147" i="73" s="1"/>
  <c r="F190" i="67"/>
  <c r="F188" i="67"/>
  <c r="F187" i="67"/>
  <c r="F184" i="67"/>
  <c r="F18" i="67"/>
  <c r="F17" i="67"/>
  <c r="F16" i="67"/>
  <c r="F15" i="67"/>
  <c r="F14" i="67"/>
  <c r="F13" i="67"/>
  <c r="F12" i="67"/>
  <c r="F10" i="67"/>
  <c r="B56" i="73" l="1"/>
  <c r="B52" i="73"/>
  <c r="B57" i="73" l="1"/>
  <c r="B53" i="73"/>
  <c r="B58" i="73" l="1"/>
  <c r="B59" i="73" s="1"/>
  <c r="B60" i="73" s="1"/>
  <c r="B61" i="73" s="1"/>
  <c r="AI183" i="38" l="1"/>
  <c r="AI182" i="38"/>
  <c r="AI180" i="38"/>
  <c r="AI179" i="38"/>
  <c r="AI178" i="38"/>
  <c r="AH162" i="38"/>
  <c r="AH159" i="38"/>
  <c r="AH154" i="38"/>
  <c r="AH148" i="38"/>
  <c r="AH141" i="38"/>
  <c r="AH140" i="38"/>
  <c r="AH128" i="38"/>
  <c r="AH121" i="38"/>
  <c r="AH120" i="38"/>
  <c r="AH110" i="38"/>
  <c r="AH100" i="38"/>
  <c r="AH99" i="38"/>
  <c r="AH89" i="38"/>
  <c r="AH82" i="38"/>
  <c r="AH72" i="38"/>
  <c r="AH62" i="38"/>
  <c r="AH56" i="38"/>
  <c r="AH46" i="38"/>
  <c r="AH45" i="38"/>
  <c r="AH37" i="38"/>
  <c r="AH27" i="38"/>
  <c r="AH26" i="38"/>
  <c r="AH16" i="38"/>
  <c r="AH15" i="38"/>
  <c r="AH9" i="38"/>
  <c r="AH5" i="38"/>
  <c r="K188" i="38" l="1"/>
  <c r="L129" i="38" l="1"/>
  <c r="M129" i="38"/>
  <c r="T4" i="38" l="1"/>
  <c r="H10" i="67" s="1"/>
  <c r="J188" i="38"/>
  <c r="J187" i="38"/>
  <c r="J186" i="38"/>
  <c r="J185" i="38"/>
  <c r="J184" i="38"/>
  <c r="J183" i="38"/>
  <c r="J182" i="38"/>
  <c r="J181" i="38"/>
  <c r="J180" i="38"/>
  <c r="J179" i="38"/>
  <c r="J178" i="38"/>
  <c r="J162" i="38"/>
  <c r="J159" i="38"/>
  <c r="J154" i="38"/>
  <c r="J148" i="38"/>
  <c r="J141" i="38"/>
  <c r="J140" i="38"/>
  <c r="J130" i="38"/>
  <c r="J128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89" i="38"/>
  <c r="J44" i="38"/>
  <c r="J43" i="38"/>
  <c r="J42" i="38"/>
  <c r="J41" i="38"/>
  <c r="J40" i="38"/>
  <c r="J39" i="38"/>
  <c r="J38" i="38"/>
  <c r="J36" i="38"/>
  <c r="J35" i="38"/>
  <c r="J34" i="38"/>
  <c r="J33" i="38"/>
  <c r="J32" i="38"/>
  <c r="J31" i="38"/>
  <c r="J30" i="38"/>
  <c r="J29" i="38"/>
  <c r="J28" i="38"/>
  <c r="J25" i="38"/>
  <c r="J24" i="38"/>
  <c r="J23" i="38"/>
  <c r="J22" i="38"/>
  <c r="J21" i="38"/>
  <c r="J20" i="38"/>
  <c r="J19" i="38"/>
  <c r="J18" i="38"/>
  <c r="J17" i="38"/>
  <c r="J14" i="38"/>
  <c r="J13" i="38"/>
  <c r="J12" i="38"/>
  <c r="J11" i="38"/>
  <c r="J10" i="38"/>
  <c r="U4" i="38"/>
  <c r="E24" i="73" l="1"/>
  <c r="AH4" i="38"/>
  <c r="L8" i="38"/>
  <c r="K184" i="38" l="1"/>
  <c r="L171" i="38" l="1"/>
  <c r="M171" i="38"/>
  <c r="N171" i="38"/>
  <c r="N177" i="38"/>
  <c r="N176" i="38"/>
  <c r="N175" i="38"/>
  <c r="N174" i="38"/>
  <c r="N173" i="38"/>
  <c r="N172" i="38"/>
  <c r="N170" i="38"/>
  <c r="N169" i="38"/>
  <c r="N168" i="38"/>
  <c r="N167" i="38"/>
  <c r="N166" i="38"/>
  <c r="N165" i="38"/>
  <c r="N164" i="38"/>
  <c r="N163" i="38"/>
  <c r="F166" i="68" s="1"/>
  <c r="M177" i="38"/>
  <c r="M176" i="38"/>
  <c r="M175" i="38"/>
  <c r="M174" i="38"/>
  <c r="M173" i="38"/>
  <c r="M172" i="38"/>
  <c r="M170" i="38"/>
  <c r="M169" i="38"/>
  <c r="M168" i="38"/>
  <c r="M167" i="38"/>
  <c r="M166" i="38"/>
  <c r="M165" i="38"/>
  <c r="M164" i="38"/>
  <c r="M163" i="38"/>
  <c r="L177" i="38"/>
  <c r="L176" i="38"/>
  <c r="L175" i="38"/>
  <c r="L174" i="38"/>
  <c r="L173" i="38"/>
  <c r="L172" i="38"/>
  <c r="L170" i="38"/>
  <c r="L169" i="38"/>
  <c r="L168" i="38"/>
  <c r="L167" i="38"/>
  <c r="L166" i="38"/>
  <c r="L165" i="38"/>
  <c r="L164" i="38"/>
  <c r="L163" i="38"/>
  <c r="F167" i="68" l="1"/>
  <c r="F168" i="68"/>
  <c r="F169" i="68"/>
  <c r="F170" i="68"/>
  <c r="F171" i="68"/>
  <c r="F172" i="68"/>
  <c r="F173" i="68"/>
  <c r="F175" i="68"/>
  <c r="F176" i="68"/>
  <c r="F177" i="68"/>
  <c r="F178" i="68"/>
  <c r="F179" i="68"/>
  <c r="F180" i="68"/>
  <c r="F174" i="68"/>
  <c r="F179" i="67"/>
  <c r="J165" i="38"/>
  <c r="J169" i="38"/>
  <c r="J174" i="38"/>
  <c r="J171" i="38"/>
  <c r="J166" i="38"/>
  <c r="J170" i="38"/>
  <c r="J175" i="38"/>
  <c r="K177" i="38"/>
  <c r="F181" i="67"/>
  <c r="J163" i="38"/>
  <c r="J167" i="38"/>
  <c r="J172" i="38"/>
  <c r="J176" i="38"/>
  <c r="K176" i="38"/>
  <c r="F180" i="67"/>
  <c r="J164" i="38"/>
  <c r="J168" i="38"/>
  <c r="J173" i="38"/>
  <c r="J177" i="38"/>
  <c r="K175" i="38"/>
  <c r="T181" i="38" l="1"/>
  <c r="H184" i="67" s="1"/>
  <c r="E199" i="73" l="1"/>
  <c r="AG181" i="38"/>
  <c r="AG4" i="38"/>
  <c r="N10" i="38" l="1"/>
  <c r="F15" i="68" l="1"/>
  <c r="N181" i="38"/>
  <c r="L181" i="38"/>
  <c r="E8" i="40" s="1"/>
  <c r="M181" i="38"/>
  <c r="N188" i="38" l="1"/>
  <c r="N187" i="38"/>
  <c r="N185" i="38"/>
  <c r="N184" i="38"/>
  <c r="N161" i="38"/>
  <c r="N160" i="38"/>
  <c r="N158" i="38"/>
  <c r="N157" i="38"/>
  <c r="N156" i="38"/>
  <c r="N155" i="38"/>
  <c r="N153" i="38"/>
  <c r="N152" i="38"/>
  <c r="N151" i="38"/>
  <c r="N150" i="38"/>
  <c r="N149" i="38"/>
  <c r="N147" i="38"/>
  <c r="N146" i="38"/>
  <c r="N145" i="38"/>
  <c r="N144" i="38"/>
  <c r="N143" i="38"/>
  <c r="N142" i="38"/>
  <c r="N139" i="38"/>
  <c r="N138" i="38"/>
  <c r="N137" i="38"/>
  <c r="N136" i="38"/>
  <c r="N135" i="38"/>
  <c r="N129" i="38"/>
  <c r="N127" i="38"/>
  <c r="N126" i="38"/>
  <c r="N125" i="38"/>
  <c r="N124" i="38"/>
  <c r="N123" i="38"/>
  <c r="N122" i="38"/>
  <c r="N119" i="38"/>
  <c r="N118" i="38"/>
  <c r="N117" i="38"/>
  <c r="N116" i="38"/>
  <c r="N115" i="38"/>
  <c r="N114" i="38"/>
  <c r="N113" i="38"/>
  <c r="N112" i="38"/>
  <c r="N111" i="38"/>
  <c r="N109" i="38"/>
  <c r="N108" i="38"/>
  <c r="N107" i="38"/>
  <c r="N106" i="38"/>
  <c r="N105" i="38"/>
  <c r="N104" i="38"/>
  <c r="N103" i="38"/>
  <c r="N102" i="38"/>
  <c r="N101" i="38"/>
  <c r="N98" i="38"/>
  <c r="N97" i="38"/>
  <c r="N96" i="38"/>
  <c r="N95" i="38"/>
  <c r="N94" i="38"/>
  <c r="N93" i="38"/>
  <c r="N92" i="38"/>
  <c r="N91" i="38"/>
  <c r="N90" i="38"/>
  <c r="N88" i="38"/>
  <c r="N87" i="38"/>
  <c r="N86" i="38"/>
  <c r="N85" i="38"/>
  <c r="N84" i="38"/>
  <c r="N83" i="38"/>
  <c r="N81" i="38"/>
  <c r="N80" i="38"/>
  <c r="N79" i="38"/>
  <c r="N78" i="38"/>
  <c r="N77" i="38"/>
  <c r="N76" i="38"/>
  <c r="N75" i="38"/>
  <c r="N74" i="38"/>
  <c r="N73" i="38"/>
  <c r="N71" i="38"/>
  <c r="N70" i="38"/>
  <c r="N69" i="38"/>
  <c r="N68" i="38"/>
  <c r="N67" i="38"/>
  <c r="N66" i="38"/>
  <c r="N65" i="38"/>
  <c r="N64" i="38"/>
  <c r="N63" i="38"/>
  <c r="N61" i="38"/>
  <c r="N60" i="38"/>
  <c r="N59" i="38"/>
  <c r="N58" i="38"/>
  <c r="N57" i="38"/>
  <c r="N55" i="38"/>
  <c r="N54" i="38"/>
  <c r="N5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6" i="38"/>
  <c r="N35" i="38"/>
  <c r="N34" i="38"/>
  <c r="N33" i="38"/>
  <c r="N32" i="38"/>
  <c r="N31" i="38"/>
  <c r="N30" i="38"/>
  <c r="N29" i="38"/>
  <c r="N28" i="38"/>
  <c r="N25" i="38"/>
  <c r="N24" i="38"/>
  <c r="N23" i="38"/>
  <c r="F27" i="68" s="1"/>
  <c r="N22" i="38"/>
  <c r="N21" i="38"/>
  <c r="N20" i="38"/>
  <c r="N19" i="38"/>
  <c r="N18" i="38"/>
  <c r="N17" i="38"/>
  <c r="N14" i="38"/>
  <c r="N13" i="38"/>
  <c r="N12" i="38"/>
  <c r="N11" i="38"/>
  <c r="N8" i="38"/>
  <c r="N7" i="38"/>
  <c r="N6" i="38"/>
  <c r="N4" i="38"/>
  <c r="F150" i="68" l="1"/>
  <c r="F148" i="68"/>
  <c r="F149" i="68"/>
  <c r="F138" i="68"/>
  <c r="F139" i="68"/>
  <c r="F140" i="68"/>
  <c r="F141" i="68"/>
  <c r="F142" i="68"/>
  <c r="AA4" i="38"/>
  <c r="F10" i="68"/>
  <c r="F16" i="68"/>
  <c r="F153" i="68"/>
  <c r="F158" i="68"/>
  <c r="F163" i="68"/>
  <c r="F12" i="68"/>
  <c r="F17" i="68"/>
  <c r="F145" i="68"/>
  <c r="F154" i="68"/>
  <c r="F159" i="68"/>
  <c r="F164" i="68"/>
  <c r="F189" i="68"/>
  <c r="F13" i="68"/>
  <c r="F18" i="68"/>
  <c r="F132" i="68"/>
  <c r="F146" i="68"/>
  <c r="F155" i="68"/>
  <c r="F160" i="68"/>
  <c r="F186" i="68"/>
  <c r="F14" i="68"/>
  <c r="F147" i="68"/>
  <c r="F152" i="68"/>
  <c r="F156" i="68"/>
  <c r="F161" i="68"/>
  <c r="F187" i="68"/>
  <c r="F26" i="68"/>
  <c r="F35" i="68"/>
  <c r="F39" i="68"/>
  <c r="F43" i="68"/>
  <c r="F47" i="68"/>
  <c r="F53" i="68"/>
  <c r="F57" i="68"/>
  <c r="F62" i="68"/>
  <c r="F66" i="68"/>
  <c r="F70" i="68"/>
  <c r="F74" i="68"/>
  <c r="F78" i="68"/>
  <c r="F82" i="68"/>
  <c r="F87" i="68"/>
  <c r="F91" i="68"/>
  <c r="F96" i="68"/>
  <c r="F100" i="68"/>
  <c r="F105" i="68"/>
  <c r="F109" i="68"/>
  <c r="F114" i="68"/>
  <c r="F118" i="68"/>
  <c r="F122" i="68"/>
  <c r="F126" i="68"/>
  <c r="F32" i="68"/>
  <c r="F36" i="68"/>
  <c r="F44" i="68"/>
  <c r="F50" i="68"/>
  <c r="F54" i="68"/>
  <c r="F58" i="68"/>
  <c r="F67" i="68"/>
  <c r="F71" i="68"/>
  <c r="F79" i="68"/>
  <c r="F83" i="68"/>
  <c r="F88" i="68"/>
  <c r="F93" i="68"/>
  <c r="F97" i="68"/>
  <c r="F101" i="68"/>
  <c r="F106" i="68"/>
  <c r="F110" i="68"/>
  <c r="F115" i="68"/>
  <c r="F119" i="68"/>
  <c r="F127" i="68"/>
  <c r="F130" i="68"/>
  <c r="F22" i="68"/>
  <c r="F23" i="68"/>
  <c r="F24" i="68"/>
  <c r="F28" i="68"/>
  <c r="F33" i="68"/>
  <c r="F37" i="68"/>
  <c r="F41" i="68"/>
  <c r="F45" i="68"/>
  <c r="F51" i="68"/>
  <c r="F55" i="68"/>
  <c r="F60" i="68"/>
  <c r="F63" i="68"/>
  <c r="F68" i="68"/>
  <c r="F72" i="68"/>
  <c r="F76" i="68"/>
  <c r="F80" i="68"/>
  <c r="F84" i="68"/>
  <c r="F89" i="68"/>
  <c r="F94" i="68"/>
  <c r="F98" i="68"/>
  <c r="F107" i="68"/>
  <c r="F111" i="68"/>
  <c r="F116" i="68"/>
  <c r="F120" i="68"/>
  <c r="F128" i="68"/>
  <c r="F21" i="68"/>
  <c r="F25" i="68"/>
  <c r="F29" i="68"/>
  <c r="F34" i="68"/>
  <c r="F38" i="68"/>
  <c r="F42" i="68"/>
  <c r="F46" i="68"/>
  <c r="F52" i="68"/>
  <c r="F56" i="68"/>
  <c r="F61" i="68"/>
  <c r="F64" i="68"/>
  <c r="F69" i="68"/>
  <c r="F73" i="68"/>
  <c r="F77" i="68"/>
  <c r="F81" i="68"/>
  <c r="F86" i="68"/>
  <c r="F90" i="68"/>
  <c r="F95" i="68"/>
  <c r="F99" i="68"/>
  <c r="F104" i="68"/>
  <c r="F108" i="68"/>
  <c r="F112" i="68"/>
  <c r="F117" i="68"/>
  <c r="F121" i="68"/>
  <c r="F125" i="68"/>
  <c r="F129" i="68"/>
  <c r="K181" i="38" l="1"/>
  <c r="AH181" i="38" l="1"/>
  <c r="AB181" i="38"/>
  <c r="AA181" i="38"/>
  <c r="M139" i="38" l="1"/>
  <c r="L139" i="38"/>
  <c r="M138" i="38"/>
  <c r="L138" i="38"/>
  <c r="M137" i="38"/>
  <c r="L137" i="38"/>
  <c r="M136" i="38"/>
  <c r="L136" i="38"/>
  <c r="J6" i="38" l="1"/>
  <c r="F148" i="67"/>
  <c r="F150" i="67"/>
  <c r="G53" i="38" l="1"/>
  <c r="F38" i="67"/>
  <c r="G149" i="38"/>
  <c r="F152" i="67" s="1"/>
  <c r="F146" i="67"/>
  <c r="G52" i="38"/>
  <c r="F37" i="67"/>
  <c r="G48" i="38"/>
  <c r="F33" i="67"/>
  <c r="G47" i="38"/>
  <c r="F32" i="67"/>
  <c r="G151" i="38"/>
  <c r="F154" i="67" s="1"/>
  <c r="G55" i="38"/>
  <c r="G153" i="38"/>
  <c r="F156" i="67" s="1"/>
  <c r="G150" i="38"/>
  <c r="F153" i="67" s="1"/>
  <c r="F147" i="67"/>
  <c r="F132" i="67"/>
  <c r="F90" i="67"/>
  <c r="F145" i="67"/>
  <c r="F149" i="67"/>
  <c r="G66" i="38" l="1"/>
  <c r="F69" i="67" s="1"/>
  <c r="G64" i="38"/>
  <c r="F67" i="67" s="1"/>
  <c r="G152" i="38"/>
  <c r="F155" i="67" s="1"/>
  <c r="G49" i="38"/>
  <c r="F34" i="67"/>
  <c r="G160" i="38"/>
  <c r="F164" i="67" s="1"/>
  <c r="F160" i="67"/>
  <c r="G74" i="38"/>
  <c r="F51" i="67"/>
  <c r="G65" i="38"/>
  <c r="F68" i="67" s="1"/>
  <c r="G60" i="38"/>
  <c r="F63" i="67" s="1"/>
  <c r="F45" i="67"/>
  <c r="G63" i="38"/>
  <c r="G51" i="38"/>
  <c r="F36" i="67"/>
  <c r="G50" i="38"/>
  <c r="F35" i="67"/>
  <c r="G54" i="38"/>
  <c r="F39" i="67"/>
  <c r="G81" i="38"/>
  <c r="F58" i="67"/>
  <c r="G73" i="38"/>
  <c r="F50" i="67"/>
  <c r="G78" i="38"/>
  <c r="F55" i="67"/>
  <c r="G79" i="38"/>
  <c r="F56" i="67"/>
  <c r="F87" i="67"/>
  <c r="F88" i="67"/>
  <c r="F91" i="67"/>
  <c r="F86" i="67"/>
  <c r="F89" i="67"/>
  <c r="F159" i="67"/>
  <c r="F47" i="67"/>
  <c r="F162" i="67"/>
  <c r="F66" i="67" l="1"/>
  <c r="G90" i="38"/>
  <c r="F93" i="67" s="1"/>
  <c r="K63" i="38"/>
  <c r="K171" i="38"/>
  <c r="F175" i="67"/>
  <c r="G71" i="38"/>
  <c r="F74" i="67" s="1"/>
  <c r="G68" i="38"/>
  <c r="F71" i="67" s="1"/>
  <c r="K173" i="38"/>
  <c r="F177" i="67"/>
  <c r="K169" i="38"/>
  <c r="F173" i="67"/>
  <c r="K174" i="38"/>
  <c r="F178" i="67"/>
  <c r="G61" i="38"/>
  <c r="F64" i="67" s="1"/>
  <c r="F46" i="67"/>
  <c r="G58" i="38"/>
  <c r="F61" i="67" s="1"/>
  <c r="F42" i="67"/>
  <c r="K163" i="38"/>
  <c r="F167" i="67"/>
  <c r="K172" i="38"/>
  <c r="F176" i="67"/>
  <c r="K168" i="38"/>
  <c r="F172" i="67"/>
  <c r="G106" i="38"/>
  <c r="F81" i="67"/>
  <c r="G109" i="38"/>
  <c r="F112" i="67" s="1"/>
  <c r="F84" i="67"/>
  <c r="G76" i="38"/>
  <c r="F53" i="67"/>
  <c r="G75" i="38"/>
  <c r="F52" i="67"/>
  <c r="G91" i="38"/>
  <c r="F94" i="67" s="1"/>
  <c r="F44" i="67"/>
  <c r="G57" i="38"/>
  <c r="F60" i="67" s="1"/>
  <c r="F41" i="67"/>
  <c r="K166" i="38"/>
  <c r="F170" i="67"/>
  <c r="G67" i="38"/>
  <c r="K165" i="38"/>
  <c r="F169" i="67"/>
  <c r="K170" i="38"/>
  <c r="F174" i="67"/>
  <c r="G161" i="38"/>
  <c r="F161" i="67"/>
  <c r="G59" i="38"/>
  <c r="F62" i="67" s="1"/>
  <c r="F43" i="67"/>
  <c r="G70" i="38"/>
  <c r="F73" i="67" s="1"/>
  <c r="K167" i="38"/>
  <c r="F171" i="67"/>
  <c r="K164" i="38"/>
  <c r="F168" i="67"/>
  <c r="G69" i="38"/>
  <c r="F72" i="67" s="1"/>
  <c r="G107" i="38"/>
  <c r="F82" i="67"/>
  <c r="G101" i="38"/>
  <c r="F76" i="67"/>
  <c r="G80" i="38"/>
  <c r="F57" i="67"/>
  <c r="G77" i="38"/>
  <c r="F54" i="67"/>
  <c r="G92" i="38"/>
  <c r="F95" i="67" s="1"/>
  <c r="G102" i="38"/>
  <c r="F77" i="67"/>
  <c r="G93" i="38"/>
  <c r="F96" i="67" s="1"/>
  <c r="K47" i="38"/>
  <c r="F70" i="67" l="1"/>
  <c r="K67" i="38"/>
  <c r="G105" i="38"/>
  <c r="F80" i="67"/>
  <c r="F104" i="67"/>
  <c r="G94" i="38"/>
  <c r="F97" i="67" s="1"/>
  <c r="G103" i="38"/>
  <c r="F78" i="67"/>
  <c r="G111" i="38"/>
  <c r="G98" i="38"/>
  <c r="F101" i="67" s="1"/>
  <c r="G114" i="38"/>
  <c r="G122" i="38"/>
  <c r="F125" i="67" s="1"/>
  <c r="F105" i="67"/>
  <c r="G113" i="38"/>
  <c r="G108" i="38"/>
  <c r="F83" i="67"/>
  <c r="F110" i="67"/>
  <c r="G96" i="38"/>
  <c r="F99" i="67" s="1"/>
  <c r="G97" i="38"/>
  <c r="F100" i="67" s="1"/>
  <c r="K161" i="38"/>
  <c r="F165" i="67"/>
  <c r="G112" i="38"/>
  <c r="G104" i="38"/>
  <c r="F79" i="67"/>
  <c r="G126" i="38"/>
  <c r="F129" i="67" s="1"/>
  <c r="F109" i="67"/>
  <c r="G95" i="38"/>
  <c r="F98" i="67" s="1"/>
  <c r="AB4" i="38"/>
  <c r="F115" i="67" l="1"/>
  <c r="G132" i="38"/>
  <c r="F135" i="67" s="1"/>
  <c r="F116" i="67"/>
  <c r="G133" i="38"/>
  <c r="F136" i="67" s="1"/>
  <c r="F117" i="67"/>
  <c r="G134" i="38"/>
  <c r="F137" i="67" s="1"/>
  <c r="F114" i="67"/>
  <c r="G131" i="38"/>
  <c r="F134" i="67" s="1"/>
  <c r="G117" i="38"/>
  <c r="G127" i="38"/>
  <c r="F130" i="67" s="1"/>
  <c r="F111" i="67"/>
  <c r="G123" i="38"/>
  <c r="F126" i="67" s="1"/>
  <c r="F106" i="67"/>
  <c r="G115" i="38"/>
  <c r="G116" i="38"/>
  <c r="G124" i="38"/>
  <c r="F127" i="67" s="1"/>
  <c r="F107" i="67"/>
  <c r="G118" i="38"/>
  <c r="G119" i="38"/>
  <c r="G125" i="38"/>
  <c r="F128" i="67" s="1"/>
  <c r="F108" i="67"/>
  <c r="K133" i="38" l="1"/>
  <c r="K131" i="38"/>
  <c r="K134" i="38"/>
  <c r="K132" i="38"/>
  <c r="F122" i="67"/>
  <c r="G139" i="38"/>
  <c r="F142" i="67" s="1"/>
  <c r="F121" i="67"/>
  <c r="G138" i="38"/>
  <c r="F141" i="67" s="1"/>
  <c r="F119" i="67"/>
  <c r="G136" i="38"/>
  <c r="F139" i="67" s="1"/>
  <c r="F118" i="67"/>
  <c r="G135" i="38"/>
  <c r="F138" i="67" s="1"/>
  <c r="F120" i="67"/>
  <c r="G137" i="38"/>
  <c r="F140" i="67" s="1"/>
  <c r="K136" i="38"/>
  <c r="K139" i="38"/>
  <c r="M10" i="38"/>
  <c r="L10" i="38"/>
  <c r="K137" i="38" l="1"/>
  <c r="K138" i="38"/>
  <c r="M188" i="38"/>
  <c r="L188" i="38"/>
  <c r="M187" i="38"/>
  <c r="L187" i="38"/>
  <c r="K187" i="38"/>
  <c r="M185" i="38"/>
  <c r="L185" i="38"/>
  <c r="K185" i="38"/>
  <c r="M184" i="38"/>
  <c r="L184" i="38"/>
  <c r="L44" i="38"/>
  <c r="K109" i="38"/>
  <c r="L109" i="38"/>
  <c r="M109" i="38"/>
  <c r="L5" i="38"/>
  <c r="L6" i="38"/>
  <c r="L7" i="38"/>
  <c r="L9" i="38"/>
  <c r="L11" i="38"/>
  <c r="L12" i="38"/>
  <c r="L13" i="38"/>
  <c r="L14" i="38"/>
  <c r="L17" i="38"/>
  <c r="L18" i="38"/>
  <c r="L19" i="38"/>
  <c r="L20" i="38"/>
  <c r="L21" i="38"/>
  <c r="L22" i="38"/>
  <c r="L23" i="38"/>
  <c r="L24" i="38"/>
  <c r="L25" i="38"/>
  <c r="L28" i="38"/>
  <c r="L29" i="38"/>
  <c r="L30" i="38"/>
  <c r="L31" i="38"/>
  <c r="L32" i="38"/>
  <c r="L33" i="38"/>
  <c r="L34" i="38"/>
  <c r="L35" i="38"/>
  <c r="L36" i="38"/>
  <c r="L38" i="38"/>
  <c r="L39" i="38"/>
  <c r="L40" i="38"/>
  <c r="L41" i="38"/>
  <c r="L42" i="38"/>
  <c r="L43" i="38"/>
  <c r="L47" i="38"/>
  <c r="L48" i="38"/>
  <c r="L49" i="38"/>
  <c r="L50" i="38"/>
  <c r="L51" i="38"/>
  <c r="L52" i="38"/>
  <c r="L53" i="38"/>
  <c r="L54" i="38"/>
  <c r="L55" i="38"/>
  <c r="L57" i="38"/>
  <c r="L58" i="38"/>
  <c r="L59" i="38"/>
  <c r="L60" i="38"/>
  <c r="L61" i="38"/>
  <c r="L63" i="38"/>
  <c r="L64" i="38"/>
  <c r="L65" i="38"/>
  <c r="L66" i="38"/>
  <c r="L67" i="38"/>
  <c r="L68" i="38"/>
  <c r="L69" i="38"/>
  <c r="L70" i="38"/>
  <c r="L71" i="38"/>
  <c r="L73" i="38"/>
  <c r="L74" i="38"/>
  <c r="L75" i="38"/>
  <c r="L76" i="38"/>
  <c r="L77" i="38"/>
  <c r="L78" i="38"/>
  <c r="L79" i="38"/>
  <c r="L80" i="38"/>
  <c r="L81" i="38"/>
  <c r="L83" i="38"/>
  <c r="L84" i="38"/>
  <c r="L85" i="38"/>
  <c r="L86" i="38"/>
  <c r="L87" i="38"/>
  <c r="L88" i="38"/>
  <c r="L90" i="38"/>
  <c r="L91" i="38"/>
  <c r="L92" i="38"/>
  <c r="L93" i="38"/>
  <c r="L94" i="38"/>
  <c r="L95" i="38"/>
  <c r="L96" i="38"/>
  <c r="L97" i="38"/>
  <c r="L98" i="38"/>
  <c r="L101" i="38"/>
  <c r="L102" i="38"/>
  <c r="L103" i="38"/>
  <c r="L104" i="38"/>
  <c r="L105" i="38"/>
  <c r="L106" i="38"/>
  <c r="L107" i="38"/>
  <c r="L108" i="38"/>
  <c r="L111" i="38"/>
  <c r="L112" i="38"/>
  <c r="L113" i="38"/>
  <c r="L114" i="38"/>
  <c r="L115" i="38"/>
  <c r="L116" i="38"/>
  <c r="L117" i="38"/>
  <c r="L118" i="38"/>
  <c r="L119" i="38"/>
  <c r="L122" i="38"/>
  <c r="L142" i="38"/>
  <c r="L143" i="38"/>
  <c r="L144" i="38"/>
  <c r="L145" i="38"/>
  <c r="L146" i="38"/>
  <c r="L147" i="38"/>
  <c r="L149" i="38"/>
  <c r="L150" i="38"/>
  <c r="L151" i="38"/>
  <c r="L152" i="38"/>
  <c r="L153" i="38"/>
  <c r="L155" i="38"/>
  <c r="L156" i="38"/>
  <c r="L157" i="38"/>
  <c r="L158" i="38"/>
  <c r="L160" i="38"/>
  <c r="L161" i="38"/>
  <c r="K160" i="38"/>
  <c r="K156" i="38"/>
  <c r="K157" i="38"/>
  <c r="K158" i="38"/>
  <c r="K155" i="38"/>
  <c r="K150" i="38"/>
  <c r="K151" i="38"/>
  <c r="K152" i="38"/>
  <c r="K153" i="38"/>
  <c r="K149" i="38"/>
  <c r="K143" i="38"/>
  <c r="K144" i="38"/>
  <c r="K145" i="38"/>
  <c r="K146" i="38"/>
  <c r="K147" i="38"/>
  <c r="K142" i="38"/>
  <c r="K122" i="38"/>
  <c r="K112" i="38"/>
  <c r="K113" i="38"/>
  <c r="K114" i="38"/>
  <c r="K115" i="38"/>
  <c r="K116" i="38"/>
  <c r="K117" i="38"/>
  <c r="K118" i="38"/>
  <c r="K119" i="38"/>
  <c r="K111" i="38"/>
  <c r="K102" i="38"/>
  <c r="K103" i="38"/>
  <c r="K104" i="38"/>
  <c r="K105" i="38"/>
  <c r="K106" i="38"/>
  <c r="K107" i="38"/>
  <c r="K108" i="38"/>
  <c r="K101" i="38"/>
  <c r="K91" i="38"/>
  <c r="K92" i="38"/>
  <c r="K93" i="38"/>
  <c r="K94" i="38"/>
  <c r="K95" i="38"/>
  <c r="K96" i="38"/>
  <c r="K97" i="38"/>
  <c r="K90" i="38"/>
  <c r="K84" i="38"/>
  <c r="K85" i="38"/>
  <c r="K86" i="38"/>
  <c r="K87" i="38"/>
  <c r="K88" i="38"/>
  <c r="K83" i="38"/>
  <c r="K74" i="38"/>
  <c r="K75" i="38"/>
  <c r="K76" i="38"/>
  <c r="K77" i="38"/>
  <c r="K78" i="38"/>
  <c r="K79" i="38"/>
  <c r="K80" i="38"/>
  <c r="K81" i="38"/>
  <c r="K73" i="38"/>
  <c r="K64" i="38"/>
  <c r="K65" i="38"/>
  <c r="K66" i="38"/>
  <c r="K68" i="38"/>
  <c r="K69" i="38"/>
  <c r="K70" i="38"/>
  <c r="K71" i="38"/>
  <c r="K58" i="38"/>
  <c r="K59" i="38"/>
  <c r="K60" i="38"/>
  <c r="K61" i="38"/>
  <c r="K57" i="38"/>
  <c r="K48" i="38"/>
  <c r="K49" i="38"/>
  <c r="K50" i="38"/>
  <c r="K51" i="38"/>
  <c r="K52" i="38"/>
  <c r="K53" i="38"/>
  <c r="K54" i="38"/>
  <c r="K55" i="38"/>
  <c r="K39" i="38"/>
  <c r="K40" i="38"/>
  <c r="K41" i="38"/>
  <c r="K42" i="38"/>
  <c r="K43" i="38"/>
  <c r="K44" i="38"/>
  <c r="K38" i="38"/>
  <c r="K29" i="38"/>
  <c r="K30" i="38"/>
  <c r="K31" i="38"/>
  <c r="K32" i="38"/>
  <c r="K33" i="38"/>
  <c r="K34" i="38"/>
  <c r="K35" i="38"/>
  <c r="K36" i="38"/>
  <c r="K28" i="38"/>
  <c r="K23" i="38"/>
  <c r="K24" i="38"/>
  <c r="K25" i="38"/>
  <c r="K22" i="38"/>
  <c r="K18" i="38"/>
  <c r="K19" i="38"/>
  <c r="K20" i="38"/>
  <c r="K21" i="38"/>
  <c r="K17" i="38"/>
  <c r="K11" i="38"/>
  <c r="K12" i="38"/>
  <c r="K13" i="38"/>
  <c r="K14" i="38"/>
  <c r="K10" i="38"/>
  <c r="K8" i="38"/>
  <c r="K7" i="38"/>
  <c r="K6" i="38"/>
  <c r="M161" i="38"/>
  <c r="M160" i="38"/>
  <c r="M156" i="38"/>
  <c r="M157" i="38"/>
  <c r="M158" i="38"/>
  <c r="M155" i="38"/>
  <c r="M150" i="38"/>
  <c r="M151" i="38"/>
  <c r="M152" i="38"/>
  <c r="M153" i="38"/>
  <c r="M149" i="38"/>
  <c r="M143" i="38"/>
  <c r="M144" i="38"/>
  <c r="M145" i="38"/>
  <c r="M146" i="38"/>
  <c r="M147" i="38"/>
  <c r="M142" i="38"/>
  <c r="M122" i="38"/>
  <c r="M112" i="38"/>
  <c r="M113" i="38"/>
  <c r="M114" i="38"/>
  <c r="M115" i="38"/>
  <c r="M116" i="38"/>
  <c r="M117" i="38"/>
  <c r="M118" i="38"/>
  <c r="M119" i="38"/>
  <c r="M111" i="38"/>
  <c r="M102" i="38"/>
  <c r="M103" i="38"/>
  <c r="M104" i="38"/>
  <c r="M105" i="38"/>
  <c r="M106" i="38"/>
  <c r="M107" i="38"/>
  <c r="M108" i="38"/>
  <c r="M101" i="38"/>
  <c r="M91" i="38"/>
  <c r="M92" i="38"/>
  <c r="M93" i="38"/>
  <c r="M94" i="38"/>
  <c r="M95" i="38"/>
  <c r="M96" i="38"/>
  <c r="M97" i="38"/>
  <c r="M98" i="38"/>
  <c r="M90" i="38"/>
  <c r="M84" i="38"/>
  <c r="M85" i="38"/>
  <c r="M86" i="38"/>
  <c r="M87" i="38"/>
  <c r="M88" i="38"/>
  <c r="M83" i="38"/>
  <c r="M74" i="38"/>
  <c r="M75" i="38"/>
  <c r="M76" i="38"/>
  <c r="M77" i="38"/>
  <c r="M78" i="38"/>
  <c r="M79" i="38"/>
  <c r="M80" i="38"/>
  <c r="M81" i="38"/>
  <c r="M73" i="38"/>
  <c r="M64" i="38"/>
  <c r="M65" i="38"/>
  <c r="M66" i="38"/>
  <c r="M67" i="38"/>
  <c r="M68" i="38"/>
  <c r="M69" i="38"/>
  <c r="M70" i="38"/>
  <c r="M71" i="38"/>
  <c r="M63" i="38"/>
  <c r="M58" i="38"/>
  <c r="M59" i="38"/>
  <c r="M60" i="38"/>
  <c r="M61" i="38"/>
  <c r="M57" i="38"/>
  <c r="M48" i="38"/>
  <c r="M49" i="38"/>
  <c r="M50" i="38"/>
  <c r="M51" i="38"/>
  <c r="M52" i="38"/>
  <c r="M53" i="38"/>
  <c r="M54" i="38"/>
  <c r="M55" i="38"/>
  <c r="M47" i="38"/>
  <c r="M39" i="38"/>
  <c r="M40" i="38"/>
  <c r="M41" i="38"/>
  <c r="M42" i="38"/>
  <c r="M43" i="38"/>
  <c r="M44" i="38"/>
  <c r="M38" i="38"/>
  <c r="M29" i="38"/>
  <c r="M30" i="38"/>
  <c r="M31" i="38"/>
  <c r="M32" i="38"/>
  <c r="M33" i="38"/>
  <c r="M34" i="38"/>
  <c r="M35" i="38"/>
  <c r="M36" i="38"/>
  <c r="M28" i="38"/>
  <c r="M25" i="38"/>
  <c r="M24" i="38"/>
  <c r="M23" i="38"/>
  <c r="M22" i="38"/>
  <c r="M21" i="38"/>
  <c r="M20" i="38"/>
  <c r="M19" i="38"/>
  <c r="M11" i="38"/>
  <c r="M12" i="38"/>
  <c r="M13" i="38"/>
  <c r="M14" i="38"/>
  <c r="M6" i="38"/>
  <c r="M7" i="38"/>
  <c r="M8" i="38"/>
  <c r="T74" i="38"/>
  <c r="H77" i="67" s="1"/>
  <c r="T75" i="38"/>
  <c r="H78" i="67" s="1"/>
  <c r="T76" i="38"/>
  <c r="H79" i="67" s="1"/>
  <c r="T77" i="38"/>
  <c r="H80" i="67" s="1"/>
  <c r="T78" i="38"/>
  <c r="H81" i="67" s="1"/>
  <c r="T79" i="38"/>
  <c r="H82" i="67" s="1"/>
  <c r="T80" i="38"/>
  <c r="H83" i="67" s="1"/>
  <c r="T81" i="38"/>
  <c r="H84" i="67" s="1"/>
  <c r="T83" i="38"/>
  <c r="H86" i="67" s="1"/>
  <c r="T84" i="38"/>
  <c r="H87" i="67" s="1"/>
  <c r="T85" i="38"/>
  <c r="H88" i="67" s="1"/>
  <c r="T86" i="38"/>
  <c r="H89" i="67" s="1"/>
  <c r="T87" i="38"/>
  <c r="H90" i="67" s="1"/>
  <c r="T88" i="38"/>
  <c r="H91" i="67" s="1"/>
  <c r="T90" i="38"/>
  <c r="H93" i="67" s="1"/>
  <c r="T91" i="38"/>
  <c r="H94" i="67" s="1"/>
  <c r="T92" i="38"/>
  <c r="H95" i="67" s="1"/>
  <c r="T93" i="38"/>
  <c r="H96" i="67" s="1"/>
  <c r="T94" i="38"/>
  <c r="H97" i="67" s="1"/>
  <c r="T95" i="38"/>
  <c r="H98" i="67" s="1"/>
  <c r="T96" i="38"/>
  <c r="H99" i="67" s="1"/>
  <c r="T97" i="38"/>
  <c r="H100" i="67" s="1"/>
  <c r="T98" i="38"/>
  <c r="H101" i="67" s="1"/>
  <c r="T101" i="38"/>
  <c r="H104" i="67" s="1"/>
  <c r="U101" i="38"/>
  <c r="T102" i="38"/>
  <c r="H105" i="67" s="1"/>
  <c r="U102" i="38"/>
  <c r="T103" i="38"/>
  <c r="H106" i="67" s="1"/>
  <c r="U103" i="38"/>
  <c r="T104" i="38"/>
  <c r="H107" i="67" s="1"/>
  <c r="U104" i="38"/>
  <c r="T105" i="38"/>
  <c r="H108" i="67" s="1"/>
  <c r="U105" i="38"/>
  <c r="T106" i="38"/>
  <c r="H109" i="67" s="1"/>
  <c r="U106" i="38"/>
  <c r="T107" i="38"/>
  <c r="H110" i="67" s="1"/>
  <c r="U107" i="38"/>
  <c r="T108" i="38"/>
  <c r="H111" i="67" s="1"/>
  <c r="U108" i="38"/>
  <c r="T109" i="38"/>
  <c r="H112" i="67" s="1"/>
  <c r="U109" i="38"/>
  <c r="T111" i="38"/>
  <c r="H114" i="67" s="1"/>
  <c r="U111" i="38"/>
  <c r="T112" i="38"/>
  <c r="H115" i="67" s="1"/>
  <c r="U112" i="38"/>
  <c r="T113" i="38"/>
  <c r="H116" i="67" s="1"/>
  <c r="U113" i="38"/>
  <c r="T114" i="38"/>
  <c r="H117" i="67" s="1"/>
  <c r="U114" i="38"/>
  <c r="T115" i="38"/>
  <c r="H118" i="67" s="1"/>
  <c r="U115" i="38"/>
  <c r="T116" i="38"/>
  <c r="H119" i="67" s="1"/>
  <c r="U116" i="38"/>
  <c r="T117" i="38"/>
  <c r="H120" i="67" s="1"/>
  <c r="U117" i="38"/>
  <c r="T118" i="38"/>
  <c r="H121" i="67" s="1"/>
  <c r="U118" i="38"/>
  <c r="T119" i="38"/>
  <c r="H122" i="67" s="1"/>
  <c r="U119" i="38"/>
  <c r="T73" i="38"/>
  <c r="H76" i="67" s="1"/>
  <c r="T39" i="38"/>
  <c r="H42" i="67" s="1"/>
  <c r="T40" i="38"/>
  <c r="H43" i="67" s="1"/>
  <c r="T41" i="38"/>
  <c r="H44" i="67" s="1"/>
  <c r="T42" i="38"/>
  <c r="H45" i="67" s="1"/>
  <c r="T43" i="38"/>
  <c r="H46" i="67" s="1"/>
  <c r="T44" i="38"/>
  <c r="H47" i="67" s="1"/>
  <c r="T38" i="38"/>
  <c r="H41" i="67" s="1"/>
  <c r="T30" i="38"/>
  <c r="H34" i="67" s="1"/>
  <c r="T31" i="38"/>
  <c r="H35" i="67" s="1"/>
  <c r="T32" i="38"/>
  <c r="H36" i="67" s="1"/>
  <c r="T33" i="38"/>
  <c r="H37" i="67" s="1"/>
  <c r="T34" i="38"/>
  <c r="H38" i="67" s="1"/>
  <c r="T35" i="38"/>
  <c r="H39" i="67" s="1"/>
  <c r="T36" i="38"/>
  <c r="T29" i="38"/>
  <c r="H33" i="67" s="1"/>
  <c r="T28" i="38"/>
  <c r="H32" i="67" s="1"/>
  <c r="T18" i="38"/>
  <c r="H22" i="67" s="1"/>
  <c r="T19" i="38"/>
  <c r="H23" i="67" s="1"/>
  <c r="T20" i="38"/>
  <c r="H24" i="67" s="1"/>
  <c r="T21" i="38"/>
  <c r="H25" i="67" s="1"/>
  <c r="T22" i="38"/>
  <c r="H26" i="67" s="1"/>
  <c r="T23" i="38"/>
  <c r="H27" i="67" s="1"/>
  <c r="T24" i="38"/>
  <c r="H28" i="67" s="1"/>
  <c r="T25" i="38"/>
  <c r="H29" i="67" s="1"/>
  <c r="T17" i="38"/>
  <c r="H21" i="67" s="1"/>
  <c r="T11" i="38"/>
  <c r="H16" i="67" s="1"/>
  <c r="U11" i="38"/>
  <c r="T12" i="38"/>
  <c r="H17" i="67" s="1"/>
  <c r="U12" i="38"/>
  <c r="T13" i="38"/>
  <c r="H18" i="67" s="1"/>
  <c r="U13" i="38"/>
  <c r="T14" i="38"/>
  <c r="U14" i="38"/>
  <c r="U10" i="38"/>
  <c r="T10" i="38"/>
  <c r="H15" i="67" s="1"/>
  <c r="T6" i="38"/>
  <c r="H12" i="67" s="1"/>
  <c r="T7" i="38"/>
  <c r="H13" i="67" s="1"/>
  <c r="T8" i="38"/>
  <c r="H14" i="67" s="1"/>
  <c r="A143" i="38"/>
  <c r="A144" i="38" s="1"/>
  <c r="A123" i="38"/>
  <c r="A124" i="38" s="1"/>
  <c r="A125" i="38" s="1"/>
  <c r="A126" i="38" s="1"/>
  <c r="A102" i="38"/>
  <c r="A103" i="38" s="1"/>
  <c r="A104" i="38" s="1"/>
  <c r="A105" i="38" s="1"/>
  <c r="A106" i="38" s="1"/>
  <c r="A107" i="38" s="1"/>
  <c r="A108" i="38" s="1"/>
  <c r="A109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74" i="38"/>
  <c r="A75" i="38" s="1"/>
  <c r="A76" i="38" s="1"/>
  <c r="A77" i="38" s="1"/>
  <c r="A78" i="38" s="1"/>
  <c r="A79" i="38" s="1"/>
  <c r="A80" i="38" s="1"/>
  <c r="A81" i="38" s="1"/>
  <c r="A83" i="38" s="1"/>
  <c r="A84" i="38" s="1"/>
  <c r="A85" i="38" s="1"/>
  <c r="A86" i="38" s="1"/>
  <c r="A87" i="38" s="1"/>
  <c r="A88" i="38" s="1"/>
  <c r="A90" i="38" s="1"/>
  <c r="A91" i="38" s="1"/>
  <c r="A92" i="38" s="1"/>
  <c r="A93" i="38" s="1"/>
  <c r="A94" i="38" s="1"/>
  <c r="A95" i="38" s="1"/>
  <c r="A96" i="38" s="1"/>
  <c r="A97" i="38" s="1"/>
  <c r="A98" i="38" s="1"/>
  <c r="A48" i="38"/>
  <c r="A49" i="38" s="1"/>
  <c r="A50" i="38" s="1"/>
  <c r="A51" i="38" s="1"/>
  <c r="A52" i="38" s="1"/>
  <c r="A53" i="38" s="1"/>
  <c r="A54" i="38" s="1"/>
  <c r="A55" i="38" s="1"/>
  <c r="A57" i="38" s="1"/>
  <c r="A58" i="38" s="1"/>
  <c r="A59" i="38" s="1"/>
  <c r="A60" i="38" s="1"/>
  <c r="A61" i="38" s="1"/>
  <c r="A63" i="38" s="1"/>
  <c r="A64" i="38" s="1"/>
  <c r="A65" i="38" s="1"/>
  <c r="A66" i="38" s="1"/>
  <c r="A67" i="38" s="1"/>
  <c r="A68" i="38" s="1"/>
  <c r="A69" i="38" s="1"/>
  <c r="A70" i="38" s="1"/>
  <c r="A71" i="38" s="1"/>
  <c r="C42" i="38"/>
  <c r="C43" i="38" s="1"/>
  <c r="C44" i="38" s="1"/>
  <c r="A29" i="38"/>
  <c r="A30" i="38" s="1"/>
  <c r="A31" i="38" s="1"/>
  <c r="A32" i="38" s="1"/>
  <c r="A11" i="38"/>
  <c r="A12" i="38" s="1"/>
  <c r="A13" i="38" s="1"/>
  <c r="A14" i="38" s="1"/>
  <c r="C7" i="38"/>
  <c r="A7" i="38"/>
  <c r="A8" i="38" s="1"/>
  <c r="E18" i="40" l="1"/>
  <c r="E29" i="73"/>
  <c r="E115" i="73"/>
  <c r="E111" i="73"/>
  <c r="E137" i="73"/>
  <c r="E135" i="73"/>
  <c r="E133" i="73"/>
  <c r="E131" i="73"/>
  <c r="E129" i="73"/>
  <c r="E114" i="73"/>
  <c r="E110" i="73"/>
  <c r="E35" i="73"/>
  <c r="E113" i="73"/>
  <c r="E109" i="73"/>
  <c r="E26" i="73"/>
  <c r="E46" i="73"/>
  <c r="E90" i="73"/>
  <c r="E136" i="73"/>
  <c r="E134" i="73"/>
  <c r="E132" i="73"/>
  <c r="E130" i="73"/>
  <c r="E118" i="73"/>
  <c r="E112" i="73"/>
  <c r="E108" i="73"/>
  <c r="K189" i="38"/>
  <c r="J160" i="38"/>
  <c r="J150" i="38"/>
  <c r="AA8" i="38"/>
  <c r="AA13" i="38"/>
  <c r="AA11" i="38"/>
  <c r="AA24" i="38"/>
  <c r="AA29" i="38"/>
  <c r="AA33" i="38"/>
  <c r="AA38" i="38"/>
  <c r="AA41" i="38"/>
  <c r="AA97" i="38"/>
  <c r="AA93" i="38"/>
  <c r="AA88" i="38"/>
  <c r="AA84" i="38"/>
  <c r="AA79" i="38"/>
  <c r="AA75" i="38"/>
  <c r="AA23" i="38"/>
  <c r="AA19" i="38"/>
  <c r="AA36" i="38"/>
  <c r="AA32" i="38"/>
  <c r="AA44" i="38"/>
  <c r="AA40" i="38"/>
  <c r="AA118" i="38"/>
  <c r="AA116" i="38"/>
  <c r="AA114" i="38"/>
  <c r="AA112" i="38"/>
  <c r="AA109" i="38"/>
  <c r="AA107" i="38"/>
  <c r="AA105" i="38"/>
  <c r="AA103" i="38"/>
  <c r="AA96" i="38"/>
  <c r="AA92" i="38"/>
  <c r="AA87" i="38"/>
  <c r="AA83" i="38"/>
  <c r="AA78" i="38"/>
  <c r="AA74" i="38"/>
  <c r="AA7" i="38"/>
  <c r="AA14" i="38"/>
  <c r="AA12" i="38"/>
  <c r="AA22" i="38"/>
  <c r="AA18" i="38"/>
  <c r="AA35" i="38"/>
  <c r="AA31" i="38"/>
  <c r="AA43" i="38"/>
  <c r="AA39" i="38"/>
  <c r="AA95" i="38"/>
  <c r="AA91" i="38"/>
  <c r="AA86" i="38"/>
  <c r="AA81" i="38"/>
  <c r="AA77" i="38"/>
  <c r="AA25" i="38"/>
  <c r="AA21" i="38"/>
  <c r="AA34" i="38"/>
  <c r="AA30" i="38"/>
  <c r="AA42" i="38"/>
  <c r="AA119" i="38"/>
  <c r="AA117" i="38"/>
  <c r="AA115" i="38"/>
  <c r="AA113" i="38"/>
  <c r="AA108" i="38"/>
  <c r="AA106" i="38"/>
  <c r="AA104" i="38"/>
  <c r="AA102" i="38"/>
  <c r="AA98" i="38"/>
  <c r="AA94" i="38"/>
  <c r="AA85" i="38"/>
  <c r="AA80" i="38"/>
  <c r="AA76" i="38"/>
  <c r="AH101" i="38"/>
  <c r="AH10" i="38"/>
  <c r="AH111" i="38"/>
  <c r="AB14" i="38"/>
  <c r="AH14" i="38"/>
  <c r="AB12" i="38"/>
  <c r="AH12" i="38"/>
  <c r="AB119" i="38"/>
  <c r="AH119" i="38"/>
  <c r="AB117" i="38"/>
  <c r="AH117" i="38"/>
  <c r="AB115" i="38"/>
  <c r="AH115" i="38"/>
  <c r="AB113" i="38"/>
  <c r="AH113" i="38"/>
  <c r="AB108" i="38"/>
  <c r="AH108" i="38"/>
  <c r="AB106" i="38"/>
  <c r="AH106" i="38"/>
  <c r="AB104" i="38"/>
  <c r="AH104" i="38"/>
  <c r="AB102" i="38"/>
  <c r="AH102" i="38"/>
  <c r="AB11" i="38"/>
  <c r="AH11" i="38"/>
  <c r="AB13" i="38"/>
  <c r="AH13" i="38"/>
  <c r="AB118" i="38"/>
  <c r="AH118" i="38"/>
  <c r="AB116" i="38"/>
  <c r="AH116" i="38"/>
  <c r="AB114" i="38"/>
  <c r="AH114" i="38"/>
  <c r="AB112" i="38"/>
  <c r="AH112" i="38"/>
  <c r="AB109" i="38"/>
  <c r="AH109" i="38"/>
  <c r="AB107" i="38"/>
  <c r="AH107" i="38"/>
  <c r="AB105" i="38"/>
  <c r="AH105" i="38"/>
  <c r="AB103" i="38"/>
  <c r="AH103" i="38"/>
  <c r="AA101" i="38"/>
  <c r="AB111" i="38"/>
  <c r="AA10" i="38"/>
  <c r="AA28" i="38"/>
  <c r="AA111" i="38"/>
  <c r="AA90" i="38"/>
  <c r="AB10" i="38"/>
  <c r="AB101" i="38"/>
  <c r="AA6" i="38"/>
  <c r="AA17" i="38"/>
  <c r="AG17" i="38"/>
  <c r="AG20" i="38"/>
  <c r="AA20" i="38"/>
  <c r="AG73" i="38"/>
  <c r="AA73" i="38"/>
  <c r="C8" i="38"/>
  <c r="AG10" i="38"/>
  <c r="AG24" i="38"/>
  <c r="AG29" i="38"/>
  <c r="AG33" i="38"/>
  <c r="AG38" i="38"/>
  <c r="AG41" i="38"/>
  <c r="AG97" i="38"/>
  <c r="AG93" i="38"/>
  <c r="AG88" i="38"/>
  <c r="AG84" i="38"/>
  <c r="AG79" i="38"/>
  <c r="AG75" i="38"/>
  <c r="AG8" i="38"/>
  <c r="AG13" i="38"/>
  <c r="AG11" i="38"/>
  <c r="AG23" i="38"/>
  <c r="AG19" i="38"/>
  <c r="AG36" i="38"/>
  <c r="AG32" i="38"/>
  <c r="AG44" i="38"/>
  <c r="AG40" i="38"/>
  <c r="AG118" i="38"/>
  <c r="AG116" i="38"/>
  <c r="AG114" i="38"/>
  <c r="AG112" i="38"/>
  <c r="AG109" i="38"/>
  <c r="AG107" i="38"/>
  <c r="AG105" i="38"/>
  <c r="AG103" i="38"/>
  <c r="AG101" i="38"/>
  <c r="AG96" i="38"/>
  <c r="AG92" i="38"/>
  <c r="AG87" i="38"/>
  <c r="AG83" i="38"/>
  <c r="AG78" i="38"/>
  <c r="AG74" i="38"/>
  <c r="AG7" i="38"/>
  <c r="AG22" i="38"/>
  <c r="AG18" i="38"/>
  <c r="AG35" i="38"/>
  <c r="AG31" i="38"/>
  <c r="AG43" i="38"/>
  <c r="AG39" i="38"/>
  <c r="AG95" i="38"/>
  <c r="AG91" i="38"/>
  <c r="AG86" i="38"/>
  <c r="AG81" i="38"/>
  <c r="AG77" i="38"/>
  <c r="AG6" i="38"/>
  <c r="AG14" i="38"/>
  <c r="AG12" i="38"/>
  <c r="AG25" i="38"/>
  <c r="AG21" i="38"/>
  <c r="AG28" i="38"/>
  <c r="AG34" i="38"/>
  <c r="AG30" i="38"/>
  <c r="AG42" i="38"/>
  <c r="AG119" i="38"/>
  <c r="AG117" i="38"/>
  <c r="AG115" i="38"/>
  <c r="AG113" i="38"/>
  <c r="AG111" i="38"/>
  <c r="AG108" i="38"/>
  <c r="AG106" i="38"/>
  <c r="AG104" i="38"/>
  <c r="AG102" i="38"/>
  <c r="AG98" i="38"/>
  <c r="AG94" i="38"/>
  <c r="AG90" i="38"/>
  <c r="AG85" i="38"/>
  <c r="AG80" i="38"/>
  <c r="AG76" i="38"/>
  <c r="M127" i="38"/>
  <c r="M124" i="38"/>
  <c r="M125" i="38"/>
  <c r="M135" i="38"/>
  <c r="K126" i="38"/>
  <c r="M123" i="38"/>
  <c r="E38" i="40" s="1"/>
  <c r="L123" i="38"/>
  <c r="E29" i="40" s="1"/>
  <c r="L135" i="38"/>
  <c r="L126" i="38"/>
  <c r="K127" i="38"/>
  <c r="L125" i="38"/>
  <c r="L127" i="38"/>
  <c r="L124" i="38"/>
  <c r="K123" i="38"/>
  <c r="K135" i="38"/>
  <c r="M126" i="38"/>
  <c r="K125" i="38"/>
  <c r="K124" i="38"/>
  <c r="K129" i="38"/>
  <c r="A145" i="38"/>
  <c r="A150" i="38"/>
  <c r="A149" i="38"/>
  <c r="A127" i="38"/>
  <c r="A129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33" i="38"/>
  <c r="A38" i="38"/>
  <c r="E107" i="73" l="1"/>
  <c r="M191" i="38"/>
  <c r="J136" i="38"/>
  <c r="J70" i="38"/>
  <c r="J125" i="38"/>
  <c r="J73" i="38"/>
  <c r="J153" i="38"/>
  <c r="J96" i="38"/>
  <c r="J60" i="38"/>
  <c r="J157" i="38"/>
  <c r="J135" i="38"/>
  <c r="J97" i="38"/>
  <c r="J77" i="38"/>
  <c r="J61" i="38"/>
  <c r="J139" i="38"/>
  <c r="J138" i="38"/>
  <c r="J144" i="38"/>
  <c r="J94" i="38"/>
  <c r="J67" i="38"/>
  <c r="J55" i="38"/>
  <c r="J86" i="38"/>
  <c r="J87" i="38"/>
  <c r="J145" i="38"/>
  <c r="J91" i="38"/>
  <c r="J64" i="38"/>
  <c r="J52" i="38"/>
  <c r="J156" i="38"/>
  <c r="J123" i="38"/>
  <c r="J80" i="38"/>
  <c r="J49" i="38"/>
  <c r="J93" i="38"/>
  <c r="J58" i="38"/>
  <c r="J137" i="38"/>
  <c r="J51" i="38"/>
  <c r="J126" i="38"/>
  <c r="J76" i="38"/>
  <c r="J151" i="38"/>
  <c r="J124" i="38"/>
  <c r="J81" i="38"/>
  <c r="J50" i="38"/>
  <c r="J161" i="38"/>
  <c r="J142" i="38"/>
  <c r="J98" i="38"/>
  <c r="J74" i="38"/>
  <c r="J71" i="38"/>
  <c r="J59" i="38"/>
  <c r="J85" i="38"/>
  <c r="J83" i="38"/>
  <c r="J95" i="38"/>
  <c r="J90" i="38"/>
  <c r="J68" i="38"/>
  <c r="J47" i="38"/>
  <c r="J149" i="38"/>
  <c r="J65" i="38"/>
  <c r="J53" i="38"/>
  <c r="J147" i="38"/>
  <c r="J152" i="38"/>
  <c r="J84" i="38"/>
  <c r="J79" i="38"/>
  <c r="J48" i="38"/>
  <c r="J7" i="38"/>
  <c r="J143" i="38"/>
  <c r="J127" i="38"/>
  <c r="J66" i="38"/>
  <c r="J54" i="38"/>
  <c r="J158" i="38"/>
  <c r="J129" i="38"/>
  <c r="J78" i="38"/>
  <c r="J57" i="38"/>
  <c r="J88" i="38"/>
  <c r="J155" i="38"/>
  <c r="J122" i="38"/>
  <c r="J75" i="38"/>
  <c r="J146" i="38"/>
  <c r="J92" i="38"/>
  <c r="J69" i="38"/>
  <c r="J63" i="38"/>
  <c r="E93" i="73"/>
  <c r="E102" i="73"/>
  <c r="E119" i="73"/>
  <c r="E123" i="73"/>
  <c r="E59" i="73"/>
  <c r="E52" i="73"/>
  <c r="E39" i="73"/>
  <c r="E43" i="73"/>
  <c r="E94" i="73"/>
  <c r="E103" i="73"/>
  <c r="E60" i="73"/>
  <c r="E53" i="73"/>
  <c r="E91" i="73"/>
  <c r="E100" i="73"/>
  <c r="E122" i="73"/>
  <c r="E126" i="73"/>
  <c r="E57" i="73"/>
  <c r="E50" i="73"/>
  <c r="E38" i="73"/>
  <c r="E42" i="73"/>
  <c r="E96" i="73"/>
  <c r="E105" i="73"/>
  <c r="E58" i="73"/>
  <c r="E51" i="73"/>
  <c r="E30" i="73"/>
  <c r="E28" i="73"/>
  <c r="E97" i="73"/>
  <c r="E121" i="73"/>
  <c r="E125" i="73"/>
  <c r="E48" i="73"/>
  <c r="E37" i="73"/>
  <c r="E41" i="73"/>
  <c r="E98" i="73"/>
  <c r="E56" i="73"/>
  <c r="E49" i="73"/>
  <c r="E31" i="73"/>
  <c r="E27" i="73"/>
  <c r="E95" i="73"/>
  <c r="E104" i="73"/>
  <c r="E120" i="73"/>
  <c r="E124" i="73"/>
  <c r="E61" i="73"/>
  <c r="E36" i="73"/>
  <c r="E40" i="73"/>
  <c r="E92" i="73"/>
  <c r="E101" i="73"/>
  <c r="E55" i="73"/>
  <c r="E47" i="73"/>
  <c r="E32" i="73"/>
  <c r="C10" i="38"/>
  <c r="A153" i="38"/>
  <c r="A146" i="38"/>
  <c r="A151" i="38"/>
  <c r="A34" i="38"/>
  <c r="A39" i="38"/>
  <c r="J8" i="38" l="1"/>
  <c r="C11" i="38"/>
  <c r="A147" i="38"/>
  <c r="A152" i="38"/>
  <c r="A155" i="38"/>
  <c r="A35" i="38"/>
  <c r="A40" i="38"/>
  <c r="C12" i="38" l="1"/>
  <c r="A41" i="38"/>
  <c r="A42" i="38" s="1"/>
  <c r="A43" i="38" s="1"/>
  <c r="A44" i="38" s="1"/>
  <c r="A36" i="38"/>
  <c r="A156" i="38"/>
  <c r="A160" i="38" s="1"/>
  <c r="A157" i="38"/>
  <c r="A161" i="38" l="1"/>
  <c r="A158" i="38" s="1"/>
  <c r="C13" i="38"/>
  <c r="C14" i="38" l="1"/>
  <c r="U28" i="38" l="1"/>
  <c r="U24" i="38"/>
  <c r="U35" i="38"/>
  <c r="U42" i="38"/>
  <c r="AH42" i="38" s="1"/>
  <c r="U40" i="38"/>
  <c r="U25" i="38"/>
  <c r="U44" i="38"/>
  <c r="U19" i="38"/>
  <c r="U43" i="38"/>
  <c r="U22" i="38"/>
  <c r="U23" i="38"/>
  <c r="U39" i="38"/>
  <c r="U18" i="38"/>
  <c r="U41" i="38"/>
  <c r="U36" i="38"/>
  <c r="U30" i="38"/>
  <c r="U31" i="38"/>
  <c r="U29" i="38"/>
  <c r="U34" i="38"/>
  <c r="U38" i="38"/>
  <c r="U20" i="38"/>
  <c r="U21" i="38"/>
  <c r="U33" i="38"/>
  <c r="U32" i="38"/>
  <c r="AI46" i="38"/>
  <c r="AI26" i="38"/>
  <c r="AI15" i="38"/>
  <c r="AI45" i="38"/>
  <c r="AI16" i="38"/>
  <c r="AI5" i="38"/>
  <c r="AI9" i="38"/>
  <c r="AI27" i="38"/>
  <c r="U17" i="38"/>
  <c r="AB28" i="38" l="1"/>
  <c r="AH24" i="38"/>
  <c r="AB24" i="38"/>
  <c r="AB25" i="38"/>
  <c r="AB40" i="38"/>
  <c r="AB42" i="38"/>
  <c r="AH40" i="38"/>
  <c r="AB44" i="38"/>
  <c r="AH35" i="38"/>
  <c r="AH19" i="38"/>
  <c r="AB35" i="38"/>
  <c r="AH44" i="38"/>
  <c r="AH25" i="38"/>
  <c r="AB19" i="38"/>
  <c r="AB23" i="38"/>
  <c r="AB43" i="38"/>
  <c r="AB32" i="38"/>
  <c r="AH41" i="38"/>
  <c r="AB18" i="38"/>
  <c r="AB38" i="38"/>
  <c r="AB33" i="38"/>
  <c r="AB21" i="38"/>
  <c r="AB31" i="38"/>
  <c r="AB29" i="38"/>
  <c r="AB22" i="38"/>
  <c r="AB20" i="38"/>
  <c r="AB34" i="38"/>
  <c r="AB30" i="38"/>
  <c r="AB36" i="38"/>
  <c r="AB39" i="38"/>
  <c r="AH38" i="38"/>
  <c r="AH20" i="38"/>
  <c r="AH43" i="38"/>
  <c r="AH31" i="38"/>
  <c r="AB41" i="38"/>
  <c r="AH39" i="38"/>
  <c r="AH22" i="38"/>
  <c r="AH32" i="38"/>
  <c r="AH33" i="38"/>
  <c r="AH21" i="38"/>
  <c r="AH34" i="38"/>
  <c r="AH29" i="38"/>
  <c r="AH30" i="38"/>
  <c r="AH36" i="38"/>
  <c r="AH18" i="38"/>
  <c r="AH23" i="38"/>
  <c r="AH28" i="38"/>
  <c r="AH17" i="38"/>
  <c r="AB17" i="38"/>
  <c r="P133" i="38" l="1"/>
  <c r="P52" i="38"/>
  <c r="P126" i="38"/>
  <c r="P157" i="38"/>
  <c r="P33" i="38"/>
  <c r="P11" i="38"/>
  <c r="P174" i="38"/>
  <c r="P58" i="38"/>
  <c r="P125" i="38"/>
  <c r="P31" i="38"/>
  <c r="P116" i="38"/>
  <c r="P117" i="38"/>
  <c r="P166" i="38"/>
  <c r="P160" i="38"/>
  <c r="P85" i="38"/>
  <c r="P53" i="38"/>
  <c r="P70" i="38"/>
  <c r="P171" i="38"/>
  <c r="P163" i="38"/>
  <c r="P25" i="38"/>
  <c r="P47" i="38"/>
  <c r="P42" i="38"/>
  <c r="P17" i="38"/>
  <c r="P150" i="38"/>
  <c r="P48" i="38"/>
  <c r="P111" i="38"/>
  <c r="P28" i="38"/>
  <c r="P6" i="38"/>
  <c r="P51" i="38"/>
  <c r="P78" i="38"/>
  <c r="P97" i="38"/>
  <c r="P143" i="38"/>
  <c r="P84" i="38"/>
  <c r="P136" i="38"/>
  <c r="P184" i="38"/>
  <c r="P88" i="38"/>
  <c r="P119" i="38"/>
  <c r="P155" i="38"/>
  <c r="P19" i="38"/>
  <c r="P188" i="38"/>
  <c r="P161" i="38"/>
  <c r="P144" i="38"/>
  <c r="P21" i="38"/>
  <c r="P102" i="38"/>
  <c r="P167" i="38"/>
  <c r="P49" i="38"/>
  <c r="P29" i="38"/>
  <c r="P60" i="38"/>
  <c r="P93" i="38"/>
  <c r="P12" i="38"/>
  <c r="P172" i="38"/>
  <c r="P74" i="38"/>
  <c r="P91" i="38"/>
  <c r="P105" i="38"/>
  <c r="P147" i="38"/>
  <c r="P175" i="38"/>
  <c r="P44" i="38"/>
  <c r="P40" i="38"/>
  <c r="P10" i="38"/>
  <c r="P59" i="38"/>
  <c r="P35" i="38"/>
  <c r="P151" i="38"/>
  <c r="P142" i="38"/>
  <c r="P92" i="38"/>
  <c r="P149" i="38"/>
  <c r="P41" i="38"/>
  <c r="P146" i="38"/>
  <c r="P118" i="38"/>
  <c r="P139" i="38"/>
  <c r="P63" i="38"/>
  <c r="P55" i="38"/>
  <c r="P22" i="38"/>
  <c r="P107" i="38"/>
  <c r="P109" i="38"/>
  <c r="P71" i="38"/>
  <c r="P38" i="38"/>
  <c r="P43" i="38"/>
  <c r="P169" i="38"/>
  <c r="P32" i="38"/>
  <c r="P145" i="38"/>
  <c r="P115" i="38"/>
  <c r="P20" i="38"/>
  <c r="P86" i="38"/>
  <c r="P122" i="38"/>
  <c r="P34" i="38"/>
  <c r="P90" i="38"/>
  <c r="P135" i="38"/>
  <c r="P96" i="38"/>
  <c r="P30" i="38"/>
  <c r="P165" i="38"/>
  <c r="P66" i="38"/>
  <c r="P87" i="38"/>
  <c r="P39" i="38"/>
  <c r="P101" i="38"/>
  <c r="P164" i="38"/>
  <c r="P14" i="38"/>
  <c r="P73" i="38"/>
  <c r="P124" i="38"/>
  <c r="P65" i="38"/>
  <c r="P24" i="38"/>
  <c r="P23" i="38"/>
  <c r="P67" i="38"/>
  <c r="P69" i="38"/>
  <c r="P138" i="38"/>
  <c r="P187" i="38"/>
  <c r="P104" i="38"/>
  <c r="P8" i="38"/>
  <c r="P13" i="38"/>
  <c r="P64" i="38"/>
  <c r="P68" i="38"/>
  <c r="P185" i="38"/>
  <c r="P80" i="38"/>
  <c r="P168" i="38"/>
  <c r="P94" i="38"/>
  <c r="P54" i="38"/>
  <c r="P127" i="38"/>
  <c r="P7" i="38"/>
  <c r="P103" i="38"/>
  <c r="P177" i="38"/>
  <c r="P18" i="38"/>
  <c r="P83" i="38"/>
  <c r="P57" i="38"/>
  <c r="P153" i="38"/>
  <c r="P79" i="38"/>
  <c r="P170" i="38"/>
  <c r="P95" i="38"/>
  <c r="P75" i="38"/>
  <c r="P108" i="38"/>
  <c r="P158" i="38"/>
  <c r="P123" i="38"/>
  <c r="P106" i="38"/>
  <c r="P61" i="38"/>
  <c r="P76" i="38"/>
  <c r="P152" i="38"/>
  <c r="P81" i="38"/>
  <c r="P50" i="38"/>
  <c r="P113" i="38"/>
  <c r="P156" i="38"/>
  <c r="P77" i="38"/>
  <c r="P36" i="38"/>
  <c r="P114" i="38"/>
  <c r="P129" i="38"/>
  <c r="P137" i="38"/>
  <c r="P98" i="38"/>
  <c r="P112" i="38"/>
  <c r="P176" i="38"/>
  <c r="P132" i="38"/>
  <c r="P173" i="38"/>
  <c r="P181" i="38"/>
  <c r="P131" i="38"/>
  <c r="P4" i="38"/>
  <c r="P134" i="38"/>
  <c r="U146" i="38" l="1"/>
  <c r="AH146" i="38" s="1"/>
  <c r="U147" i="38"/>
  <c r="AB147" i="38" s="1"/>
  <c r="U145" i="38"/>
  <c r="AB145" i="38" s="1"/>
  <c r="U132" i="38"/>
  <c r="U137" i="38"/>
  <c r="U77" i="38"/>
  <c r="U81" i="38"/>
  <c r="U75" i="38"/>
  <c r="U153" i="38"/>
  <c r="U177" i="38"/>
  <c r="U54" i="38"/>
  <c r="U185" i="38"/>
  <c r="U8" i="38"/>
  <c r="U69" i="38"/>
  <c r="U65" i="38"/>
  <c r="U164" i="38"/>
  <c r="U66" i="38"/>
  <c r="U135" i="38"/>
  <c r="U86" i="38"/>
  <c r="U71" i="38"/>
  <c r="U55" i="38"/>
  <c r="U142" i="38"/>
  <c r="U172" i="38"/>
  <c r="U184" i="38"/>
  <c r="U97" i="38"/>
  <c r="U163" i="38"/>
  <c r="U85" i="38"/>
  <c r="U174" i="38"/>
  <c r="U126" i="38"/>
  <c r="U131" i="38"/>
  <c r="U176" i="38"/>
  <c r="U129" i="38"/>
  <c r="U156" i="38"/>
  <c r="U152" i="38"/>
  <c r="U123" i="38"/>
  <c r="U95" i="38"/>
  <c r="U57" i="38"/>
  <c r="U94" i="38"/>
  <c r="U68" i="38"/>
  <c r="U67" i="38"/>
  <c r="U124" i="38"/>
  <c r="U165" i="38"/>
  <c r="U90" i="38"/>
  <c r="U169" i="38"/>
  <c r="U63" i="38"/>
  <c r="U151" i="38"/>
  <c r="U49" i="38"/>
  <c r="U144" i="38"/>
  <c r="U155" i="38"/>
  <c r="U136" i="38"/>
  <c r="U78" i="38"/>
  <c r="U171" i="38"/>
  <c r="U160" i="38"/>
  <c r="U52" i="38"/>
  <c r="U76" i="38"/>
  <c r="U158" i="38"/>
  <c r="U170" i="38"/>
  <c r="U83" i="38"/>
  <c r="U7" i="38"/>
  <c r="U168" i="38"/>
  <c r="U64" i="38"/>
  <c r="U187" i="38"/>
  <c r="U73" i="38"/>
  <c r="U139" i="38"/>
  <c r="U149" i="38"/>
  <c r="U91" i="38"/>
  <c r="U93" i="38"/>
  <c r="U167" i="38"/>
  <c r="U161" i="38"/>
  <c r="U84" i="38"/>
  <c r="U51" i="38"/>
  <c r="U48" i="38"/>
  <c r="U47" i="38"/>
  <c r="U70" i="38"/>
  <c r="U166" i="38"/>
  <c r="U125" i="38"/>
  <c r="U133" i="38"/>
  <c r="U134" i="38"/>
  <c r="U173" i="38"/>
  <c r="U98" i="38"/>
  <c r="U50" i="38"/>
  <c r="U61" i="38"/>
  <c r="U79" i="38"/>
  <c r="U127" i="38"/>
  <c r="U80" i="38"/>
  <c r="U138" i="38"/>
  <c r="U87" i="38"/>
  <c r="U96" i="38"/>
  <c r="U122" i="38"/>
  <c r="U92" i="38"/>
  <c r="U59" i="38"/>
  <c r="U175" i="38"/>
  <c r="U74" i="38"/>
  <c r="U60" i="38"/>
  <c r="U188" i="38"/>
  <c r="U88" i="38"/>
  <c r="U143" i="38"/>
  <c r="U6" i="38"/>
  <c r="U150" i="38"/>
  <c r="U53" i="38"/>
  <c r="U58" i="38"/>
  <c r="U157" i="38"/>
  <c r="AB146" i="38" l="1"/>
  <c r="AH145" i="38"/>
  <c r="AH147" i="38"/>
  <c r="AB53" i="38"/>
  <c r="AH53" i="38"/>
  <c r="AB6" i="38"/>
  <c r="AH6" i="38"/>
  <c r="AB88" i="38"/>
  <c r="AH88" i="38"/>
  <c r="AB175" i="38"/>
  <c r="AH175" i="38"/>
  <c r="AB92" i="38"/>
  <c r="AH92" i="38"/>
  <c r="AB87" i="38"/>
  <c r="AH87" i="38"/>
  <c r="AB173" i="38"/>
  <c r="AH173" i="38"/>
  <c r="AB70" i="38"/>
  <c r="AH70" i="38"/>
  <c r="AH84" i="38"/>
  <c r="AB84" i="38"/>
  <c r="AB167" i="38"/>
  <c r="AH167" i="38"/>
  <c r="AB139" i="38"/>
  <c r="AH139" i="38"/>
  <c r="AH187" i="38"/>
  <c r="AH168" i="38"/>
  <c r="AB168" i="38"/>
  <c r="AH83" i="38"/>
  <c r="AB83" i="38"/>
  <c r="AH158" i="38"/>
  <c r="AB158" i="38"/>
  <c r="AB160" i="38"/>
  <c r="AH160" i="38"/>
  <c r="AB78" i="38"/>
  <c r="AH78" i="38"/>
  <c r="AB49" i="38"/>
  <c r="AH49" i="38"/>
  <c r="AB90" i="38"/>
  <c r="AH90" i="38"/>
  <c r="AB68" i="38"/>
  <c r="AH68" i="38"/>
  <c r="Q181" i="38"/>
  <c r="AB172" i="38"/>
  <c r="AH172" i="38"/>
  <c r="AB55" i="38"/>
  <c r="AH55" i="38"/>
  <c r="AB66" i="38"/>
  <c r="AH66" i="38"/>
  <c r="AB65" i="38"/>
  <c r="AH65" i="38"/>
  <c r="AB153" i="38"/>
  <c r="AH153" i="38"/>
  <c r="AH81" i="38"/>
  <c r="AB81" i="38"/>
  <c r="AB137" i="38"/>
  <c r="AH137" i="38"/>
  <c r="AB157" i="38"/>
  <c r="AH157" i="38"/>
  <c r="AB60" i="38"/>
  <c r="AH60" i="38"/>
  <c r="AB122" i="38"/>
  <c r="AH122" i="38"/>
  <c r="AB80" i="38"/>
  <c r="AH80" i="38"/>
  <c r="AH79" i="38"/>
  <c r="AB79" i="38"/>
  <c r="AB50" i="38"/>
  <c r="AH50" i="38"/>
  <c r="AB125" i="38"/>
  <c r="AH125" i="38"/>
  <c r="AB48" i="38"/>
  <c r="AH48" i="38"/>
  <c r="AB91" i="38"/>
  <c r="AH91" i="38"/>
  <c r="AB171" i="38"/>
  <c r="AH171" i="38"/>
  <c r="AB136" i="38"/>
  <c r="AH136" i="38"/>
  <c r="AH151" i="38"/>
  <c r="AB151" i="38"/>
  <c r="AB169" i="38"/>
  <c r="AH169" i="38"/>
  <c r="AB165" i="38"/>
  <c r="AH165" i="38"/>
  <c r="AB67" i="38"/>
  <c r="AH67" i="38"/>
  <c r="AB95" i="38"/>
  <c r="AH95" i="38"/>
  <c r="AH152" i="38"/>
  <c r="AB152" i="38"/>
  <c r="AB131" i="38"/>
  <c r="AH131" i="38"/>
  <c r="AB126" i="38"/>
  <c r="AH126" i="38"/>
  <c r="AH85" i="38"/>
  <c r="AB85" i="38"/>
  <c r="AB97" i="38"/>
  <c r="AH97" i="38"/>
  <c r="AH142" i="38"/>
  <c r="AB142" i="38"/>
  <c r="AH86" i="38"/>
  <c r="AB86" i="38"/>
  <c r="AB8" i="38"/>
  <c r="AH8" i="38"/>
  <c r="AH54" i="38"/>
  <c r="AB54" i="38"/>
  <c r="AB74" i="38"/>
  <c r="AH74" i="38"/>
  <c r="AH138" i="38"/>
  <c r="AB138" i="38"/>
  <c r="AB133" i="38"/>
  <c r="AH133" i="38"/>
  <c r="AB166" i="38"/>
  <c r="AH166" i="38"/>
  <c r="AB47" i="38"/>
  <c r="AH47" i="38"/>
  <c r="AB51" i="38"/>
  <c r="AH51" i="38"/>
  <c r="AH161" i="38"/>
  <c r="AB161" i="38"/>
  <c r="AB149" i="38"/>
  <c r="AH149" i="38"/>
  <c r="AH73" i="38"/>
  <c r="AB73" i="38"/>
  <c r="AB170" i="38"/>
  <c r="AH170" i="38"/>
  <c r="AH52" i="38"/>
  <c r="AB52" i="38"/>
  <c r="AH144" i="38"/>
  <c r="AB144" i="38"/>
  <c r="AB94" i="38"/>
  <c r="AH94" i="38"/>
  <c r="AB129" i="38"/>
  <c r="AH129" i="38"/>
  <c r="AB174" i="38"/>
  <c r="AH174" i="38"/>
  <c r="AB135" i="38"/>
  <c r="AH135" i="38"/>
  <c r="AH164" i="38"/>
  <c r="AB164" i="38"/>
  <c r="AH69" i="38"/>
  <c r="AB69" i="38"/>
  <c r="AH185" i="38"/>
  <c r="AH177" i="38"/>
  <c r="AB177" i="38"/>
  <c r="AH188" i="38"/>
  <c r="AB59" i="38"/>
  <c r="AH59" i="38"/>
  <c r="AB96" i="38"/>
  <c r="AH96" i="38"/>
  <c r="AB58" i="38"/>
  <c r="AH58" i="38"/>
  <c r="AB150" i="38"/>
  <c r="AH150" i="38"/>
  <c r="AH143" i="38"/>
  <c r="AB143" i="38"/>
  <c r="AH127" i="38"/>
  <c r="AB127" i="38"/>
  <c r="AB61" i="38"/>
  <c r="AH61" i="38"/>
  <c r="AH98" i="38"/>
  <c r="AB98" i="38"/>
  <c r="AH134" i="38"/>
  <c r="AB134" i="38"/>
  <c r="AB93" i="38"/>
  <c r="AH93" i="38"/>
  <c r="AB64" i="38"/>
  <c r="AH64" i="38"/>
  <c r="AB7" i="38"/>
  <c r="AH7" i="38"/>
  <c r="AB76" i="38"/>
  <c r="AH76" i="38"/>
  <c r="AB155" i="38"/>
  <c r="AH155" i="38"/>
  <c r="AB63" i="38"/>
  <c r="AH63" i="38"/>
  <c r="AB124" i="38"/>
  <c r="AH124" i="38"/>
  <c r="AH57" i="38"/>
  <c r="AB57" i="38"/>
  <c r="AB123" i="38"/>
  <c r="AH123" i="38"/>
  <c r="AB156" i="38"/>
  <c r="AH156" i="38"/>
  <c r="AB176" i="38"/>
  <c r="AH176" i="38"/>
  <c r="AH163" i="38"/>
  <c r="AB163" i="38"/>
  <c r="AH184" i="38"/>
  <c r="AB71" i="38"/>
  <c r="AH71" i="38"/>
  <c r="AH75" i="38"/>
  <c r="AB75" i="38"/>
  <c r="AB77" i="38"/>
  <c r="AH77" i="38"/>
  <c r="AB132" i="38"/>
  <c r="AH132" i="38"/>
  <c r="V181" i="38" l="1"/>
  <c r="Q121" i="38"/>
  <c r="V121" i="38" s="1"/>
  <c r="AI121" i="38" s="1"/>
  <c r="Q10" i="38"/>
  <c r="Q122" i="38"/>
  <c r="Q24" i="38"/>
  <c r="Q162" i="38"/>
  <c r="V162" i="38" s="1"/>
  <c r="AI162" i="38" s="1"/>
  <c r="Q103" i="38"/>
  <c r="Q141" i="38"/>
  <c r="V141" i="38" s="1"/>
  <c r="AI141" i="38" s="1"/>
  <c r="Q80" i="38"/>
  <c r="Q88" i="38"/>
  <c r="Q62" i="38"/>
  <c r="V62" i="38" s="1"/>
  <c r="AI62" i="38" s="1"/>
  <c r="Q142" i="38"/>
  <c r="Q137" i="38"/>
  <c r="Q50" i="38"/>
  <c r="Q146" i="38"/>
  <c r="Q108" i="38"/>
  <c r="Q47" i="38"/>
  <c r="Q168" i="38"/>
  <c r="Q171" i="38"/>
  <c r="Q118" i="38"/>
  <c r="Q161" i="38"/>
  <c r="Q20" i="38"/>
  <c r="Q95" i="38"/>
  <c r="Q166" i="38"/>
  <c r="Q21" i="38"/>
  <c r="Q147" i="38"/>
  <c r="Q66" i="38"/>
  <c r="Q140" i="38"/>
  <c r="V140" i="38" s="1"/>
  <c r="AI140" i="38" s="1"/>
  <c r="Q48" i="38"/>
  <c r="Q7" i="38"/>
  <c r="Q29" i="38"/>
  <c r="Q157" i="38"/>
  <c r="Q69" i="38"/>
  <c r="Q65" i="38"/>
  <c r="Q165" i="38"/>
  <c r="Q115" i="38"/>
  <c r="Q173" i="38"/>
  <c r="Q57" i="38"/>
  <c r="Q130" i="38"/>
  <c r="V130" i="38" s="1"/>
  <c r="AI130" i="38" s="1"/>
  <c r="AL130" i="38" s="1"/>
  <c r="AM130" i="38" s="1"/>
  <c r="Q75" i="38"/>
  <c r="Q159" i="38"/>
  <c r="V159" i="38" s="1"/>
  <c r="AI159" i="38" s="1"/>
  <c r="Q188" i="38"/>
  <c r="Q184" i="38"/>
  <c r="Q35" i="38"/>
  <c r="Q17" i="38"/>
  <c r="Q51" i="38"/>
  <c r="Q19" i="38"/>
  <c r="Q127" i="38"/>
  <c r="Q99" i="38"/>
  <c r="V99" i="38" s="1"/>
  <c r="AI99" i="38" s="1"/>
  <c r="Q63" i="38"/>
  <c r="Q82" i="38"/>
  <c r="V82" i="38" s="1"/>
  <c r="AI82" i="38" s="1"/>
  <c r="Q104" i="38"/>
  <c r="Q119" i="38"/>
  <c r="Q43" i="38"/>
  <c r="Q153" i="38"/>
  <c r="Q169" i="38"/>
  <c r="Q117" i="38"/>
  <c r="Q31" i="38"/>
  <c r="Q126" i="38"/>
  <c r="Q40" i="38"/>
  <c r="Q67" i="38"/>
  <c r="Q174" i="38"/>
  <c r="Q155" i="38"/>
  <c r="Q49" i="38"/>
  <c r="Q96" i="38"/>
  <c r="Q160" i="38"/>
  <c r="Q39" i="38"/>
  <c r="Q12" i="38"/>
  <c r="Q98" i="38"/>
  <c r="Q44" i="38"/>
  <c r="Q59" i="38"/>
  <c r="Q134" i="38"/>
  <c r="Q110" i="38"/>
  <c r="Q125" i="38"/>
  <c r="Q60" i="38"/>
  <c r="Q11" i="38"/>
  <c r="Q112" i="38"/>
  <c r="Q42" i="38"/>
  <c r="Q116" i="38"/>
  <c r="Q52" i="38"/>
  <c r="Q14" i="38"/>
  <c r="Q89" i="38"/>
  <c r="V89" i="38" s="1"/>
  <c r="AI89" i="38" s="1"/>
  <c r="Q105" i="38"/>
  <c r="Q22" i="38"/>
  <c r="Q123" i="38"/>
  <c r="Q187" i="38"/>
  <c r="Q132" i="38"/>
  <c r="Q72" i="38"/>
  <c r="V72" i="38" s="1"/>
  <c r="AI72" i="38" s="1"/>
  <c r="Q150" i="38"/>
  <c r="Q28" i="38"/>
  <c r="Q64" i="38"/>
  <c r="Q151" i="38"/>
  <c r="Q129" i="38"/>
  <c r="Q37" i="38"/>
  <c r="V37" i="38" s="1"/>
  <c r="AI37" i="38" s="1"/>
  <c r="Q177" i="38"/>
  <c r="Q54" i="38"/>
  <c r="Q131" i="38"/>
  <c r="Q136" i="38"/>
  <c r="Q97" i="38"/>
  <c r="Q170" i="38"/>
  <c r="Q23" i="38"/>
  <c r="Q38" i="38"/>
  <c r="Q25" i="38"/>
  <c r="Q83" i="38"/>
  <c r="Q81" i="38"/>
  <c r="Q101" i="38"/>
  <c r="Q8" i="38"/>
  <c r="Q56" i="38"/>
  <c r="V56" i="38" s="1"/>
  <c r="AI56" i="38" s="1"/>
  <c r="Q128" i="38"/>
  <c r="V128" i="38" s="1"/>
  <c r="AI128" i="38" s="1"/>
  <c r="Q175" i="38"/>
  <c r="Q30" i="38"/>
  <c r="Q149" i="38"/>
  <c r="Q73" i="38"/>
  <c r="Q144" i="38"/>
  <c r="Q145" i="38"/>
  <c r="Q6" i="38"/>
  <c r="Q74" i="38"/>
  <c r="Q34" i="38"/>
  <c r="Q172" i="38"/>
  <c r="Q109" i="38"/>
  <c r="Q33" i="38"/>
  <c r="Q91" i="38"/>
  <c r="Q139" i="38"/>
  <c r="Q86" i="38"/>
  <c r="Q164" i="38"/>
  <c r="Q167" i="38"/>
  <c r="Q94" i="38"/>
  <c r="Q53" i="38"/>
  <c r="Q186" i="38"/>
  <c r="Q154" i="38"/>
  <c r="V154" i="38" s="1"/>
  <c r="AI154" i="38" s="1"/>
  <c r="Q158" i="38"/>
  <c r="Q77" i="38"/>
  <c r="Q120" i="38"/>
  <c r="V120" i="38" s="1"/>
  <c r="AI120" i="38" s="1"/>
  <c r="Q71" i="38"/>
  <c r="Q76" i="38"/>
  <c r="Q79" i="38"/>
  <c r="Q32" i="38"/>
  <c r="Q156" i="38"/>
  <c r="Q93" i="38"/>
  <c r="Q114" i="38"/>
  <c r="Q18" i="38"/>
  <c r="Q92" i="38"/>
  <c r="Q55" i="38"/>
  <c r="Q176" i="38"/>
  <c r="Q113" i="38"/>
  <c r="Q78" i="38"/>
  <c r="Q90" i="38"/>
  <c r="Q106" i="38"/>
  <c r="Q133" i="38"/>
  <c r="Q100" i="38"/>
  <c r="V100" i="38" s="1"/>
  <c r="AI100" i="38" s="1"/>
  <c r="Q13" i="38"/>
  <c r="Q124" i="38"/>
  <c r="Q148" i="38"/>
  <c r="V148" i="38" s="1"/>
  <c r="AI148" i="38" s="1"/>
  <c r="Q138" i="38"/>
  <c r="Q68" i="38"/>
  <c r="Q143" i="38"/>
  <c r="Q61" i="38"/>
  <c r="Q102" i="38"/>
  <c r="Q135" i="38"/>
  <c r="Q152" i="38"/>
  <c r="Q4" i="38"/>
  <c r="Q41" i="38"/>
  <c r="Q111" i="38"/>
  <c r="Q70" i="38"/>
  <c r="Q87" i="38"/>
  <c r="Q163" i="38"/>
  <c r="Q84" i="38"/>
  <c r="Q58" i="38"/>
  <c r="Q107" i="38"/>
  <c r="Q36" i="38"/>
  <c r="Q85" i="38"/>
  <c r="Q185" i="38"/>
  <c r="AH194" i="38"/>
  <c r="AH195" i="38" s="1"/>
  <c r="V192" i="38" l="1"/>
  <c r="V146" i="38"/>
  <c r="AC146" i="38" s="1"/>
  <c r="V147" i="38"/>
  <c r="AC147" i="38" s="1"/>
  <c r="V145" i="38"/>
  <c r="AI145" i="38" s="1"/>
  <c r="V185" i="38"/>
  <c r="V87" i="38"/>
  <c r="V4" i="38"/>
  <c r="V61" i="38"/>
  <c r="V133" i="38"/>
  <c r="V113" i="38"/>
  <c r="V18" i="38"/>
  <c r="V32" i="38"/>
  <c r="V186" i="38"/>
  <c r="V164" i="38"/>
  <c r="V33" i="38"/>
  <c r="V74" i="38"/>
  <c r="V144" i="38"/>
  <c r="V175" i="38"/>
  <c r="V101" i="38"/>
  <c r="V38" i="38"/>
  <c r="V136" i="38"/>
  <c r="V28" i="38"/>
  <c r="V187" i="38"/>
  <c r="V42" i="38"/>
  <c r="V125" i="38"/>
  <c r="V44" i="38"/>
  <c r="V160" i="38"/>
  <c r="V174" i="38"/>
  <c r="V31" i="38"/>
  <c r="V43" i="38"/>
  <c r="V63" i="38"/>
  <c r="V51" i="38"/>
  <c r="V188" i="38"/>
  <c r="V57" i="38"/>
  <c r="V65" i="38"/>
  <c r="V29" i="38"/>
  <c r="V66" i="38"/>
  <c r="V95" i="38"/>
  <c r="V171" i="38"/>
  <c r="V142" i="38"/>
  <c r="V122" i="38"/>
  <c r="V85" i="38"/>
  <c r="V58" i="38"/>
  <c r="V70" i="38"/>
  <c r="V152" i="38"/>
  <c r="V143" i="38"/>
  <c r="V124" i="38"/>
  <c r="V106" i="38"/>
  <c r="V176" i="38"/>
  <c r="V114" i="38"/>
  <c r="V79" i="38"/>
  <c r="V77" i="38"/>
  <c r="V53" i="38"/>
  <c r="V86" i="38"/>
  <c r="V109" i="38"/>
  <c r="V6" i="38"/>
  <c r="V73" i="38"/>
  <c r="V81" i="38"/>
  <c r="V23" i="38"/>
  <c r="V131" i="38"/>
  <c r="V129" i="38"/>
  <c r="V150" i="38"/>
  <c r="V123" i="38"/>
  <c r="V14" i="38"/>
  <c r="V112" i="38"/>
  <c r="V110" i="38"/>
  <c r="V98" i="38"/>
  <c r="V96" i="38"/>
  <c r="V67" i="38"/>
  <c r="V117" i="38"/>
  <c r="V119" i="38"/>
  <c r="V17" i="38"/>
  <c r="V173" i="38"/>
  <c r="V69" i="38"/>
  <c r="V7" i="38"/>
  <c r="V20" i="38"/>
  <c r="V168" i="38"/>
  <c r="V50" i="38"/>
  <c r="V103" i="38"/>
  <c r="V10" i="38"/>
  <c r="V36" i="38"/>
  <c r="V84" i="38"/>
  <c r="V111" i="38"/>
  <c r="V135" i="38"/>
  <c r="V68" i="38"/>
  <c r="V13" i="38"/>
  <c r="V90" i="38"/>
  <c r="V55" i="38"/>
  <c r="V93" i="38"/>
  <c r="V76" i="38"/>
  <c r="V158" i="38"/>
  <c r="V94" i="38"/>
  <c r="V139" i="38"/>
  <c r="V172" i="38"/>
  <c r="V149" i="38"/>
  <c r="V83" i="38"/>
  <c r="V170" i="38"/>
  <c r="V54" i="38"/>
  <c r="V151" i="38"/>
  <c r="V22" i="38"/>
  <c r="V52" i="38"/>
  <c r="V11" i="38"/>
  <c r="V134" i="38"/>
  <c r="V12" i="38"/>
  <c r="V49" i="38"/>
  <c r="V40" i="38"/>
  <c r="V169" i="38"/>
  <c r="V104" i="38"/>
  <c r="V127" i="38"/>
  <c r="V35" i="38"/>
  <c r="V75" i="38"/>
  <c r="V115" i="38"/>
  <c r="V48" i="38"/>
  <c r="V21" i="38"/>
  <c r="V161" i="38"/>
  <c r="V47" i="38"/>
  <c r="V137" i="38"/>
  <c r="V88" i="38"/>
  <c r="V107" i="38"/>
  <c r="V163" i="38"/>
  <c r="V41" i="38"/>
  <c r="V102" i="38"/>
  <c r="V138" i="38"/>
  <c r="V78" i="38"/>
  <c r="V92" i="38"/>
  <c r="V156" i="38"/>
  <c r="V71" i="38"/>
  <c r="V167" i="38"/>
  <c r="V91" i="38"/>
  <c r="V34" i="38"/>
  <c r="V30" i="38"/>
  <c r="V8" i="38"/>
  <c r="V25" i="38"/>
  <c r="V97" i="38"/>
  <c r="V177" i="38"/>
  <c r="V64" i="38"/>
  <c r="V132" i="38"/>
  <c r="V105" i="38"/>
  <c r="V116" i="38"/>
  <c r="V60" i="38"/>
  <c r="V59" i="38"/>
  <c r="V39" i="38"/>
  <c r="V155" i="38"/>
  <c r="V126" i="38"/>
  <c r="V153" i="38"/>
  <c r="V19" i="38"/>
  <c r="V184" i="38"/>
  <c r="V165" i="38"/>
  <c r="V157" i="38"/>
  <c r="V166" i="38"/>
  <c r="V118" i="38"/>
  <c r="V108" i="38"/>
  <c r="V80" i="38"/>
  <c r="V24" i="38"/>
  <c r="AC145" i="38" l="1"/>
  <c r="AI147" i="38"/>
  <c r="AI146" i="38"/>
  <c r="AC80" i="38"/>
  <c r="AI80" i="38"/>
  <c r="AC118" i="38"/>
  <c r="AI118" i="38"/>
  <c r="AI184" i="38"/>
  <c r="AC59" i="38"/>
  <c r="AI59" i="38"/>
  <c r="AI116" i="38"/>
  <c r="AC116" i="38"/>
  <c r="AC177" i="38"/>
  <c r="AI177" i="38"/>
  <c r="AC30" i="38"/>
  <c r="AI30" i="38"/>
  <c r="AI91" i="38"/>
  <c r="AC91" i="38"/>
  <c r="AC138" i="38"/>
  <c r="AI138" i="38"/>
  <c r="AC107" i="38"/>
  <c r="AI107" i="38"/>
  <c r="AC47" i="38"/>
  <c r="AI47" i="38"/>
  <c r="AI115" i="38"/>
  <c r="AC115" i="38"/>
  <c r="AI104" i="38"/>
  <c r="AC104" i="38"/>
  <c r="AC12" i="38"/>
  <c r="AI12" i="38"/>
  <c r="AI11" i="38"/>
  <c r="AC11" i="38"/>
  <c r="AC22" i="38"/>
  <c r="AI22" i="38"/>
  <c r="AI83" i="38"/>
  <c r="AC83" i="38"/>
  <c r="AC76" i="38"/>
  <c r="AI76" i="38"/>
  <c r="AC103" i="38"/>
  <c r="AI103" i="38"/>
  <c r="AC168" i="38"/>
  <c r="AI168" i="38"/>
  <c r="AI7" i="38"/>
  <c r="AC7" i="38"/>
  <c r="AI112" i="38"/>
  <c r="AC112" i="38"/>
  <c r="AC23" i="38"/>
  <c r="AI23" i="38"/>
  <c r="AI58" i="38"/>
  <c r="AC58" i="38"/>
  <c r="AC95" i="38"/>
  <c r="AI95" i="38"/>
  <c r="AI57" i="38"/>
  <c r="AC57" i="38"/>
  <c r="AC51" i="38"/>
  <c r="AI51" i="38"/>
  <c r="AI43" i="38"/>
  <c r="AC43" i="38"/>
  <c r="AC174" i="38"/>
  <c r="AI174" i="38"/>
  <c r="AC38" i="38"/>
  <c r="AI38" i="38"/>
  <c r="AC175" i="38"/>
  <c r="AI175" i="38"/>
  <c r="AC164" i="38"/>
  <c r="AI164" i="38"/>
  <c r="AI32" i="38"/>
  <c r="AC32" i="38"/>
  <c r="AC157" i="38"/>
  <c r="AI157" i="38"/>
  <c r="AI153" i="38"/>
  <c r="AC153" i="38"/>
  <c r="AC155" i="38"/>
  <c r="AI155" i="38"/>
  <c r="AC132" i="38"/>
  <c r="AI132" i="38"/>
  <c r="AC25" i="38"/>
  <c r="AI25" i="38"/>
  <c r="AI71" i="38"/>
  <c r="AC71" i="38"/>
  <c r="AI92" i="38"/>
  <c r="AC92" i="38"/>
  <c r="AI41" i="38"/>
  <c r="AC41" i="38"/>
  <c r="AI88" i="38"/>
  <c r="AC88" i="38"/>
  <c r="AI21" i="38"/>
  <c r="AC21" i="38"/>
  <c r="AC35" i="38"/>
  <c r="AI35" i="38"/>
  <c r="AI40" i="38"/>
  <c r="AC40" i="38"/>
  <c r="AC54" i="38"/>
  <c r="AI54" i="38"/>
  <c r="AC93" i="38"/>
  <c r="AI93" i="38"/>
  <c r="AI90" i="38"/>
  <c r="AC90" i="38"/>
  <c r="AI68" i="38"/>
  <c r="AC68" i="38"/>
  <c r="AI111" i="38"/>
  <c r="AC111" i="38"/>
  <c r="AI69" i="38"/>
  <c r="AC69" i="38"/>
  <c r="AC17" i="38"/>
  <c r="AI17" i="38"/>
  <c r="AC96" i="38"/>
  <c r="AI96" i="38"/>
  <c r="AI110" i="38"/>
  <c r="AC14" i="38"/>
  <c r="AI14" i="38"/>
  <c r="AI150" i="38"/>
  <c r="AC150" i="38"/>
  <c r="AI81" i="38"/>
  <c r="AC81" i="38"/>
  <c r="AC6" i="38"/>
  <c r="AI6" i="38"/>
  <c r="AI86" i="38"/>
  <c r="AC86" i="38"/>
  <c r="AC77" i="38"/>
  <c r="AI77" i="38"/>
  <c r="AI114" i="38"/>
  <c r="AC114" i="38"/>
  <c r="AC70" i="38"/>
  <c r="AI70" i="38"/>
  <c r="AC85" i="38"/>
  <c r="AI85" i="38"/>
  <c r="AI29" i="38"/>
  <c r="AC29" i="38"/>
  <c r="AI44" i="38"/>
  <c r="AC44" i="38"/>
  <c r="AC42" i="38"/>
  <c r="AI42" i="38"/>
  <c r="AC28" i="38"/>
  <c r="AI28" i="38"/>
  <c r="AC74" i="38"/>
  <c r="AI74" i="38"/>
  <c r="AC113" i="38"/>
  <c r="AI113" i="38"/>
  <c r="AI61" i="38"/>
  <c r="AC61" i="38"/>
  <c r="AI87" i="38"/>
  <c r="AC87" i="38"/>
  <c r="AC166" i="38"/>
  <c r="AI166" i="38"/>
  <c r="AC165" i="38"/>
  <c r="AI165" i="38"/>
  <c r="AI19" i="38"/>
  <c r="AC19" i="38"/>
  <c r="AC126" i="38"/>
  <c r="AI126" i="38"/>
  <c r="AC39" i="38"/>
  <c r="AI39" i="38"/>
  <c r="AC105" i="38"/>
  <c r="AI105" i="38"/>
  <c r="AI64" i="38"/>
  <c r="AC64" i="38"/>
  <c r="AI97" i="38"/>
  <c r="AC97" i="38"/>
  <c r="AC8" i="38"/>
  <c r="AI8" i="38"/>
  <c r="AC34" i="38"/>
  <c r="AI34" i="38"/>
  <c r="AC167" i="38"/>
  <c r="AI167" i="38"/>
  <c r="AI156" i="38"/>
  <c r="AC156" i="38"/>
  <c r="AI78" i="38"/>
  <c r="AC78" i="38"/>
  <c r="AC163" i="38"/>
  <c r="AI163" i="38"/>
  <c r="AI137" i="38"/>
  <c r="AC137" i="38"/>
  <c r="AI161" i="38"/>
  <c r="AC161" i="38"/>
  <c r="AC127" i="38"/>
  <c r="AI127" i="38"/>
  <c r="AI169" i="38"/>
  <c r="AC169" i="38"/>
  <c r="AC49" i="38"/>
  <c r="AI49" i="38"/>
  <c r="AC52" i="38"/>
  <c r="AI52" i="38"/>
  <c r="AI151" i="38"/>
  <c r="AC151" i="38"/>
  <c r="AC149" i="38"/>
  <c r="AI149" i="38"/>
  <c r="AC139" i="38"/>
  <c r="AI139" i="38"/>
  <c r="AI158" i="38"/>
  <c r="AC158" i="38"/>
  <c r="AI36" i="38"/>
  <c r="AC36" i="38"/>
  <c r="AI10" i="38"/>
  <c r="AC10" i="38"/>
  <c r="AC117" i="38"/>
  <c r="AI117" i="38"/>
  <c r="AC131" i="38"/>
  <c r="AI131" i="38"/>
  <c r="AI106" i="38"/>
  <c r="AC106" i="38"/>
  <c r="AI143" i="38"/>
  <c r="AC143" i="38"/>
  <c r="AI142" i="38"/>
  <c r="AC142" i="38"/>
  <c r="AI171" i="38"/>
  <c r="AC171" i="38"/>
  <c r="AC65" i="38"/>
  <c r="AI65" i="38"/>
  <c r="AI188" i="38"/>
  <c r="AI125" i="38"/>
  <c r="AC125" i="38"/>
  <c r="AI136" i="38"/>
  <c r="AC136" i="38"/>
  <c r="AC101" i="38"/>
  <c r="AI101" i="38"/>
  <c r="AC144" i="38"/>
  <c r="AI144" i="38"/>
  <c r="AC33" i="38"/>
  <c r="AI33" i="38"/>
  <c r="AI186" i="38"/>
  <c r="AC18" i="38"/>
  <c r="AI18" i="38"/>
  <c r="AI24" i="38"/>
  <c r="AC24" i="38"/>
  <c r="AC108" i="38"/>
  <c r="AI108" i="38"/>
  <c r="AI60" i="38"/>
  <c r="AC60" i="38"/>
  <c r="AI102" i="38"/>
  <c r="AC102" i="38"/>
  <c r="AC48" i="38"/>
  <c r="AI48" i="38"/>
  <c r="AI75" i="38"/>
  <c r="AC75" i="38"/>
  <c r="AC134" i="38"/>
  <c r="AI134" i="38"/>
  <c r="AI170" i="38"/>
  <c r="AC170" i="38"/>
  <c r="AC172" i="38"/>
  <c r="AI172" i="38"/>
  <c r="AC94" i="38"/>
  <c r="AI94" i="38"/>
  <c r="AC55" i="38"/>
  <c r="AI55" i="38"/>
  <c r="AI13" i="38"/>
  <c r="AC13" i="38"/>
  <c r="AI135" i="38"/>
  <c r="AC135" i="38"/>
  <c r="AC84" i="38"/>
  <c r="AI84" i="38"/>
  <c r="AI181" i="38"/>
  <c r="AC181" i="38"/>
  <c r="AC50" i="38"/>
  <c r="AI50" i="38"/>
  <c r="AC20" i="38"/>
  <c r="AI20" i="38"/>
  <c r="AI173" i="38"/>
  <c r="AC173" i="38"/>
  <c r="AC119" i="38"/>
  <c r="AI119" i="38"/>
  <c r="AC67" i="38"/>
  <c r="AI67" i="38"/>
  <c r="AI98" i="38"/>
  <c r="AC98" i="38"/>
  <c r="AC123" i="38"/>
  <c r="AI123" i="38"/>
  <c r="AC129" i="38"/>
  <c r="AI129" i="38"/>
  <c r="AI73" i="38"/>
  <c r="AC73" i="38"/>
  <c r="AI109" i="38"/>
  <c r="AC109" i="38"/>
  <c r="AI53" i="38"/>
  <c r="AC53" i="38"/>
  <c r="AC79" i="38"/>
  <c r="AI79" i="38"/>
  <c r="AI176" i="38"/>
  <c r="AC176" i="38"/>
  <c r="AI124" i="38"/>
  <c r="AC124" i="38"/>
  <c r="AI152" i="38"/>
  <c r="AC152" i="38"/>
  <c r="AI122" i="38"/>
  <c r="AC122" i="38"/>
  <c r="AI66" i="38"/>
  <c r="AC66" i="38"/>
  <c r="AC63" i="38"/>
  <c r="AI63" i="38"/>
  <c r="AI31" i="38"/>
  <c r="AC31" i="38"/>
  <c r="AI160" i="38"/>
  <c r="AC160" i="38"/>
  <c r="AI187" i="38"/>
  <c r="AC133" i="38"/>
  <c r="AI133" i="38"/>
  <c r="AI4" i="38"/>
  <c r="AC4" i="38"/>
  <c r="AI185" i="38"/>
  <c r="AF187" i="38" l="1"/>
  <c r="AF188" i="38" l="1"/>
  <c r="AF185" i="38"/>
  <c r="AF184" i="38"/>
  <c r="J29" i="74" l="1"/>
  <c r="K28" i="74" s="1"/>
  <c r="N8" i="73" s="1"/>
  <c r="K27" i="74" l="1"/>
  <c r="M8" i="73" s="1"/>
  <c r="K211" i="73"/>
  <c r="M10" i="74" s="1"/>
  <c r="K29" i="74" l="1"/>
  <c r="N7" i="74"/>
  <c r="N9" i="74"/>
  <c r="N8" i="74"/>
  <c r="L22" i="74" s="1"/>
  <c r="M20" i="74" s="1"/>
  <c r="M21" i="74"/>
  <c r="B17" i="40" s="1"/>
  <c r="B19" i="40" s="1"/>
  <c r="B20" i="40" s="1"/>
  <c r="N10" i="74" l="1"/>
  <c r="J14" i="74"/>
  <c r="L16" i="74" s="1"/>
  <c r="E5" i="40" s="1"/>
  <c r="O184" i="38"/>
  <c r="O185" i="38"/>
  <c r="O187" i="38"/>
  <c r="T187" i="38" s="1"/>
  <c r="O188" i="38"/>
  <c r="B7" i="40"/>
  <c r="B9" i="40" s="1"/>
  <c r="B13" i="40" s="1"/>
  <c r="M22" i="74"/>
  <c r="L15" i="74"/>
  <c r="E37" i="40" s="1"/>
  <c r="E39" i="40" s="1"/>
  <c r="E15" i="40" l="1"/>
  <c r="E7" i="40"/>
  <c r="E9" i="40" s="1"/>
  <c r="E10" i="40" s="1"/>
  <c r="B14" i="40"/>
  <c r="B31" i="40"/>
  <c r="B36" i="40" s="1"/>
  <c r="B37" i="40" s="1"/>
  <c r="G190" i="67"/>
  <c r="T188" i="38"/>
  <c r="AG187" i="38"/>
  <c r="T185" i="38"/>
  <c r="G188" i="67"/>
  <c r="S90" i="38"/>
  <c r="S135" i="38"/>
  <c r="S187" i="38"/>
  <c r="X187" i="38" s="1"/>
  <c r="AK187" i="38" s="1"/>
  <c r="S61" i="38"/>
  <c r="S23" i="38"/>
  <c r="S156" i="38"/>
  <c r="S24" i="38"/>
  <c r="S188" i="38"/>
  <c r="S139" i="38"/>
  <c r="S84" i="38"/>
  <c r="S21" i="38"/>
  <c r="S85" i="38"/>
  <c r="S78" i="38"/>
  <c r="S6" i="38"/>
  <c r="S186" i="38"/>
  <c r="G188" i="68" s="1"/>
  <c r="S91" i="38"/>
  <c r="S168" i="38"/>
  <c r="S143" i="38"/>
  <c r="S32" i="38"/>
  <c r="S77" i="38"/>
  <c r="S153" i="38"/>
  <c r="S124" i="38"/>
  <c r="S171" i="38"/>
  <c r="S33" i="38"/>
  <c r="S106" i="38"/>
  <c r="S11" i="38"/>
  <c r="S68" i="38"/>
  <c r="S83" i="38"/>
  <c r="S150" i="38"/>
  <c r="S174" i="38"/>
  <c r="S44" i="38"/>
  <c r="S14" i="38"/>
  <c r="X14" i="38" s="1"/>
  <c r="S80" i="38"/>
  <c r="S169" i="38"/>
  <c r="S35" i="38"/>
  <c r="S116" i="38"/>
  <c r="S67" i="38"/>
  <c r="S147" i="38"/>
  <c r="S30" i="38"/>
  <c r="S95" i="38"/>
  <c r="S119" i="38"/>
  <c r="S112" i="38"/>
  <c r="S127" i="38"/>
  <c r="S54" i="38"/>
  <c r="S22" i="38"/>
  <c r="S93" i="38"/>
  <c r="S185" i="38"/>
  <c r="S104" i="38"/>
  <c r="S49" i="38"/>
  <c r="S151" i="38"/>
  <c r="S66" i="38"/>
  <c r="S50" i="38"/>
  <c r="S20" i="38"/>
  <c r="S109" i="38"/>
  <c r="S144" i="38"/>
  <c r="S146" i="38"/>
  <c r="S94" i="38"/>
  <c r="S131" i="38"/>
  <c r="S101" i="38"/>
  <c r="S157" i="38"/>
  <c r="S17" i="38"/>
  <c r="S108" i="38"/>
  <c r="S8" i="38"/>
  <c r="S145" i="38"/>
  <c r="S57" i="38"/>
  <c r="S134" i="38"/>
  <c r="S75" i="38"/>
  <c r="S63" i="38"/>
  <c r="S71" i="38"/>
  <c r="S43" i="38"/>
  <c r="S161" i="38"/>
  <c r="S58" i="38"/>
  <c r="S176" i="38"/>
  <c r="S73" i="38"/>
  <c r="S87" i="38"/>
  <c r="S29" i="38"/>
  <c r="S51" i="38"/>
  <c r="S118" i="38"/>
  <c r="S69" i="38"/>
  <c r="S172" i="38"/>
  <c r="S53" i="38"/>
  <c r="S34" i="38"/>
  <c r="S12" i="38"/>
  <c r="S111" i="38"/>
  <c r="S98" i="38"/>
  <c r="S55" i="38"/>
  <c r="S64" i="38"/>
  <c r="S25" i="38"/>
  <c r="S59" i="38"/>
  <c r="S28" i="38"/>
  <c r="S138" i="38"/>
  <c r="S152" i="38"/>
  <c r="S36" i="38"/>
  <c r="X36" i="38" s="1"/>
  <c r="S170" i="38"/>
  <c r="S114" i="38"/>
  <c r="S96" i="38"/>
  <c r="S117" i="38"/>
  <c r="S4" i="38"/>
  <c r="S166" i="38"/>
  <c r="S155" i="38"/>
  <c r="S74" i="38"/>
  <c r="S76" i="38"/>
  <c r="S18" i="38"/>
  <c r="S158" i="38"/>
  <c r="S129" i="38"/>
  <c r="S105" i="38"/>
  <c r="S107" i="38"/>
  <c r="S173" i="38"/>
  <c r="S142" i="38"/>
  <c r="S181" i="38"/>
  <c r="S136" i="38"/>
  <c r="S81" i="38"/>
  <c r="S88" i="38"/>
  <c r="S52" i="38"/>
  <c r="S102" i="38"/>
  <c r="S123" i="38"/>
  <c r="S163" i="38"/>
  <c r="S137" i="38"/>
  <c r="S175" i="38"/>
  <c r="S60" i="38"/>
  <c r="S103" i="38"/>
  <c r="S167" i="38"/>
  <c r="S177" i="38"/>
  <c r="S132" i="38"/>
  <c r="S38" i="38"/>
  <c r="S86" i="38"/>
  <c r="S122" i="38"/>
  <c r="S7" i="38"/>
  <c r="S65" i="38"/>
  <c r="S39" i="38"/>
  <c r="S40" i="38"/>
  <c r="S160" i="38"/>
  <c r="S113" i="38"/>
  <c r="S149" i="38"/>
  <c r="S126" i="38"/>
  <c r="S125" i="38"/>
  <c r="S13" i="38"/>
  <c r="S70" i="38"/>
  <c r="S97" i="38"/>
  <c r="S79" i="38"/>
  <c r="S133" i="38"/>
  <c r="S19" i="38"/>
  <c r="S42" i="38"/>
  <c r="S41" i="38"/>
  <c r="S48" i="38"/>
  <c r="S47" i="38"/>
  <c r="S92" i="38"/>
  <c r="S10" i="38"/>
  <c r="S115" i="38"/>
  <c r="S31" i="38"/>
  <c r="S164" i="38"/>
  <c r="S165" i="38"/>
  <c r="S184" i="38"/>
  <c r="G187" i="67"/>
  <c r="T184" i="38"/>
  <c r="G183" i="68" l="1"/>
  <c r="H183" i="68" s="1"/>
  <c r="G199" i="73" s="1"/>
  <c r="X181" i="38"/>
  <c r="G121" i="68"/>
  <c r="X118" i="38"/>
  <c r="G112" i="68"/>
  <c r="X109" i="38"/>
  <c r="X156" i="38"/>
  <c r="G159" i="68"/>
  <c r="G118" i="68"/>
  <c r="X115" i="38"/>
  <c r="G136" i="68"/>
  <c r="X133" i="38"/>
  <c r="X113" i="38"/>
  <c r="G116" i="68"/>
  <c r="G41" i="68"/>
  <c r="X38" i="38"/>
  <c r="G166" i="68"/>
  <c r="X163" i="38"/>
  <c r="G145" i="68"/>
  <c r="X142" i="38"/>
  <c r="G77" i="68"/>
  <c r="X74" i="38"/>
  <c r="AK36" i="38"/>
  <c r="AE36" i="38"/>
  <c r="X98" i="38"/>
  <c r="G101" i="68"/>
  <c r="X51" i="38"/>
  <c r="G54" i="68"/>
  <c r="X71" i="38"/>
  <c r="G74" i="68"/>
  <c r="G21" i="68"/>
  <c r="X17" i="38"/>
  <c r="X20" i="38"/>
  <c r="G24" i="68"/>
  <c r="G26" i="68"/>
  <c r="X22" i="38"/>
  <c r="X67" i="38"/>
  <c r="G70" i="68"/>
  <c r="X150" i="38"/>
  <c r="G153" i="68"/>
  <c r="X153" i="38"/>
  <c r="G156" i="68"/>
  <c r="X78" i="38"/>
  <c r="G81" i="68"/>
  <c r="G27" i="68"/>
  <c r="X23" i="38"/>
  <c r="X170" i="38"/>
  <c r="G173" i="68"/>
  <c r="X10" i="38"/>
  <c r="G15" i="68"/>
  <c r="G82" i="68"/>
  <c r="X79" i="38"/>
  <c r="X160" i="38"/>
  <c r="G163" i="68"/>
  <c r="X132" i="38"/>
  <c r="G135" i="68"/>
  <c r="G126" i="68"/>
  <c r="X123" i="38"/>
  <c r="G176" i="68"/>
  <c r="X173" i="38"/>
  <c r="X155" i="38"/>
  <c r="G158" i="68"/>
  <c r="G155" i="68"/>
  <c r="X152" i="38"/>
  <c r="X111" i="38"/>
  <c r="G114" i="68"/>
  <c r="G33" i="68"/>
  <c r="X29" i="38"/>
  <c r="X63" i="38"/>
  <c r="G66" i="68"/>
  <c r="X157" i="38"/>
  <c r="G160" i="68"/>
  <c r="X50" i="38"/>
  <c r="G53" i="68"/>
  <c r="G57" i="68"/>
  <c r="X54" i="38"/>
  <c r="X116" i="38"/>
  <c r="G119" i="68"/>
  <c r="G86" i="68"/>
  <c r="X83" i="38"/>
  <c r="G80" i="68"/>
  <c r="X77" i="38"/>
  <c r="G88" i="68"/>
  <c r="X85" i="38"/>
  <c r="X61" i="38"/>
  <c r="G64" i="68"/>
  <c r="AG188" i="38"/>
  <c r="H190" i="67"/>
  <c r="E205" i="73" s="1"/>
  <c r="X19" i="38"/>
  <c r="G23" i="68"/>
  <c r="G12" i="68"/>
  <c r="X6" i="38"/>
  <c r="AG184" i="38"/>
  <c r="H187" i="67"/>
  <c r="E202" i="73" s="1"/>
  <c r="G95" i="68"/>
  <c r="X92" i="38"/>
  <c r="G100" i="68"/>
  <c r="X97" i="38"/>
  <c r="G43" i="68"/>
  <c r="X40" i="38"/>
  <c r="G180" i="68"/>
  <c r="X177" i="38"/>
  <c r="G105" i="68"/>
  <c r="X102" i="38"/>
  <c r="X107" i="38"/>
  <c r="G110" i="68"/>
  <c r="X166" i="38"/>
  <c r="G169" i="68"/>
  <c r="G141" i="68"/>
  <c r="X138" i="38"/>
  <c r="X12" i="38"/>
  <c r="G17" i="68"/>
  <c r="G90" i="68"/>
  <c r="X87" i="38"/>
  <c r="G78" i="68"/>
  <c r="X75" i="38"/>
  <c r="X101" i="38"/>
  <c r="G104" i="68"/>
  <c r="G69" i="68"/>
  <c r="X66" i="38"/>
  <c r="G130" i="68"/>
  <c r="X127" i="38"/>
  <c r="G39" i="68"/>
  <c r="X35" i="38"/>
  <c r="G71" i="68"/>
  <c r="X68" i="38"/>
  <c r="X32" i="38"/>
  <c r="G36" i="68"/>
  <c r="X21" i="38"/>
  <c r="G25" i="68"/>
  <c r="X86" i="38"/>
  <c r="G89" i="68"/>
  <c r="G177" i="68"/>
  <c r="X174" i="38"/>
  <c r="G50" i="68"/>
  <c r="X47" i="38"/>
  <c r="G73" i="68"/>
  <c r="X70" i="38"/>
  <c r="G42" i="68"/>
  <c r="X39" i="38"/>
  <c r="X167" i="38"/>
  <c r="G170" i="68"/>
  <c r="G55" i="68"/>
  <c r="X52" i="38"/>
  <c r="X105" i="38"/>
  <c r="G108" i="68"/>
  <c r="G10" i="68"/>
  <c r="X4" i="38"/>
  <c r="X28" i="38"/>
  <c r="G32" i="68"/>
  <c r="G38" i="68"/>
  <c r="X34" i="38"/>
  <c r="G76" i="68"/>
  <c r="X73" i="38"/>
  <c r="X134" i="38"/>
  <c r="G137" i="68"/>
  <c r="G134" i="68"/>
  <c r="X131" i="38"/>
  <c r="X151" i="38"/>
  <c r="G154" i="68"/>
  <c r="G115" i="68"/>
  <c r="X112" i="38"/>
  <c r="G172" i="68"/>
  <c r="X169" i="38"/>
  <c r="G16" i="68"/>
  <c r="X11" i="38"/>
  <c r="G146" i="68"/>
  <c r="X143" i="38"/>
  <c r="X84" i="38"/>
  <c r="G87" i="68"/>
  <c r="G138" i="68"/>
  <c r="X135" i="38"/>
  <c r="O69" i="38"/>
  <c r="O64" i="38"/>
  <c r="O65" i="38"/>
  <c r="O71" i="38"/>
  <c r="O68" i="38"/>
  <c r="O63" i="38"/>
  <c r="O70" i="38"/>
  <c r="O66" i="38"/>
  <c r="O67" i="38"/>
  <c r="G152" i="68"/>
  <c r="X149" i="38"/>
  <c r="G140" i="68"/>
  <c r="X137" i="38"/>
  <c r="G58" i="68"/>
  <c r="X55" i="38"/>
  <c r="X43" i="38"/>
  <c r="G46" i="68"/>
  <c r="G111" i="68"/>
  <c r="X108" i="38"/>
  <c r="G150" i="68"/>
  <c r="X147" i="38"/>
  <c r="X184" i="38"/>
  <c r="G186" i="68"/>
  <c r="X48" i="38"/>
  <c r="G51" i="68"/>
  <c r="X13" i="38"/>
  <c r="G18" i="68"/>
  <c r="X65" i="38"/>
  <c r="G68" i="68"/>
  <c r="G106" i="68"/>
  <c r="X103" i="38"/>
  <c r="X88" i="38"/>
  <c r="G91" i="68"/>
  <c r="X129" i="38"/>
  <c r="G132" i="68"/>
  <c r="G120" i="68"/>
  <c r="X117" i="38"/>
  <c r="X59" i="38"/>
  <c r="G62" i="68"/>
  <c r="G56" i="68"/>
  <c r="X53" i="38"/>
  <c r="G179" i="68"/>
  <c r="X176" i="38"/>
  <c r="G60" i="68"/>
  <c r="X57" i="38"/>
  <c r="X94" i="38"/>
  <c r="G97" i="68"/>
  <c r="X49" i="38"/>
  <c r="G52" i="68"/>
  <c r="X119" i="38"/>
  <c r="G122" i="68"/>
  <c r="X80" i="38"/>
  <c r="G83" i="68"/>
  <c r="X106" i="38"/>
  <c r="G109" i="68"/>
  <c r="X168" i="38"/>
  <c r="G171" i="68"/>
  <c r="G142" i="68"/>
  <c r="X139" i="38"/>
  <c r="G93" i="68"/>
  <c r="X90" i="38"/>
  <c r="O106" i="38"/>
  <c r="G109" i="67" s="1"/>
  <c r="O35" i="38"/>
  <c r="G39" i="67" s="1"/>
  <c r="O58" i="38"/>
  <c r="O114" i="38"/>
  <c r="G117" i="67" s="1"/>
  <c r="O174" i="38"/>
  <c r="O44" i="38"/>
  <c r="G47" i="67" s="1"/>
  <c r="O124" i="38"/>
  <c r="O73" i="38"/>
  <c r="G76" i="67" s="1"/>
  <c r="O42" i="38"/>
  <c r="G45" i="67" s="1"/>
  <c r="O135" i="38"/>
  <c r="O92" i="38"/>
  <c r="G95" i="67" s="1"/>
  <c r="O133" i="38"/>
  <c r="O76" i="38"/>
  <c r="G79" i="67" s="1"/>
  <c r="O21" i="38"/>
  <c r="G25" i="67" s="1"/>
  <c r="O151" i="38"/>
  <c r="O120" i="38"/>
  <c r="O97" i="38"/>
  <c r="G100" i="67" s="1"/>
  <c r="O118" i="38"/>
  <c r="G121" i="67" s="1"/>
  <c r="O28" i="38"/>
  <c r="G32" i="67" s="1"/>
  <c r="O126" i="38"/>
  <c r="O48" i="38"/>
  <c r="O29" i="38"/>
  <c r="G33" i="67" s="1"/>
  <c r="O140" i="38"/>
  <c r="O153" i="38"/>
  <c r="O102" i="38"/>
  <c r="G105" i="67" s="1"/>
  <c r="O6" i="38"/>
  <c r="G12" i="67" s="1"/>
  <c r="O116" i="38"/>
  <c r="G119" i="67" s="1"/>
  <c r="O152" i="38"/>
  <c r="O170" i="38"/>
  <c r="O129" i="38"/>
  <c r="O146" i="38"/>
  <c r="O14" i="38"/>
  <c r="O72" i="38"/>
  <c r="O32" i="38"/>
  <c r="G36" i="67" s="1"/>
  <c r="O38" i="38"/>
  <c r="G41" i="67" s="1"/>
  <c r="O61" i="38"/>
  <c r="O103" i="38"/>
  <c r="G106" i="67" s="1"/>
  <c r="O110" i="38"/>
  <c r="O117" i="38"/>
  <c r="G120" i="67" s="1"/>
  <c r="O171" i="38"/>
  <c r="O119" i="38"/>
  <c r="G122" i="67" s="1"/>
  <c r="O131" i="38"/>
  <c r="O25" i="38"/>
  <c r="G29" i="67" s="1"/>
  <c r="O52" i="38"/>
  <c r="O57" i="38"/>
  <c r="O137" i="38"/>
  <c r="O127" i="38"/>
  <c r="O50" i="38"/>
  <c r="O13" i="38"/>
  <c r="G18" i="67" s="1"/>
  <c r="O62" i="38"/>
  <c r="O155" i="38"/>
  <c r="O164" i="38"/>
  <c r="O59" i="38"/>
  <c r="O88" i="38"/>
  <c r="G91" i="67" s="1"/>
  <c r="O20" i="38"/>
  <c r="G24" i="67" s="1"/>
  <c r="O55" i="38"/>
  <c r="O136" i="38"/>
  <c r="O33" i="38"/>
  <c r="G37" i="67" s="1"/>
  <c r="O157" i="38"/>
  <c r="O4" i="38"/>
  <c r="G10" i="67" s="1"/>
  <c r="O51" i="38"/>
  <c r="O109" i="38"/>
  <c r="G112" i="67" s="1"/>
  <c r="O10" i="38"/>
  <c r="G15" i="67" s="1"/>
  <c r="O149" i="38"/>
  <c r="O121" i="38"/>
  <c r="O158" i="38"/>
  <c r="O128" i="38"/>
  <c r="O31" i="38"/>
  <c r="G35" i="67" s="1"/>
  <c r="O39" i="38"/>
  <c r="G42" i="67" s="1"/>
  <c r="O115" i="38"/>
  <c r="G118" i="67" s="1"/>
  <c r="O84" i="38"/>
  <c r="G87" i="67" s="1"/>
  <c r="O34" i="38"/>
  <c r="G38" i="67" s="1"/>
  <c r="O96" i="38"/>
  <c r="G99" i="67" s="1"/>
  <c r="O144" i="38"/>
  <c r="O7" i="38"/>
  <c r="G13" i="67" s="1"/>
  <c r="O30" i="38"/>
  <c r="G34" i="67" s="1"/>
  <c r="O99" i="38"/>
  <c r="O169" i="38"/>
  <c r="O148" i="38"/>
  <c r="O90" i="38"/>
  <c r="G93" i="67" s="1"/>
  <c r="O142" i="38"/>
  <c r="O74" i="38"/>
  <c r="G77" i="67" s="1"/>
  <c r="O19" i="38"/>
  <c r="G23" i="67" s="1"/>
  <c r="O87" i="38"/>
  <c r="G90" i="67" s="1"/>
  <c r="O89" i="38"/>
  <c r="O53" i="38"/>
  <c r="O167" i="38"/>
  <c r="O77" i="38"/>
  <c r="G80" i="67" s="1"/>
  <c r="O11" i="38"/>
  <c r="G16" i="67" s="1"/>
  <c r="O80" i="38"/>
  <c r="G83" i="67" s="1"/>
  <c r="O159" i="38"/>
  <c r="O8" i="38"/>
  <c r="G14" i="67" s="1"/>
  <c r="O108" i="38"/>
  <c r="G111" i="67" s="1"/>
  <c r="O86" i="38"/>
  <c r="G89" i="67" s="1"/>
  <c r="O154" i="38"/>
  <c r="O113" i="38"/>
  <c r="G116" i="67" s="1"/>
  <c r="O37" i="38"/>
  <c r="O176" i="38"/>
  <c r="O43" i="38"/>
  <c r="G46" i="67" s="1"/>
  <c r="O145" i="38"/>
  <c r="O98" i="38"/>
  <c r="G101" i="67" s="1"/>
  <c r="O162" i="38"/>
  <c r="O177" i="38"/>
  <c r="O105" i="38"/>
  <c r="G108" i="67" s="1"/>
  <c r="O23" i="38"/>
  <c r="G27" i="67" s="1"/>
  <c r="O112" i="38"/>
  <c r="G115" i="67" s="1"/>
  <c r="O172" i="38"/>
  <c r="O60" i="38"/>
  <c r="O79" i="38"/>
  <c r="G82" i="67" s="1"/>
  <c r="O93" i="38"/>
  <c r="G96" i="67" s="1"/>
  <c r="O41" i="38"/>
  <c r="G44" i="67" s="1"/>
  <c r="O161" i="38"/>
  <c r="O17" i="38"/>
  <c r="G21" i="67" s="1"/>
  <c r="O56" i="38"/>
  <c r="O181" i="38"/>
  <c r="G184" i="67" s="1"/>
  <c r="O100" i="38"/>
  <c r="O111" i="38"/>
  <c r="G114" i="67" s="1"/>
  <c r="O166" i="38"/>
  <c r="O143" i="38"/>
  <c r="O147" i="38"/>
  <c r="O175" i="38"/>
  <c r="O163" i="38"/>
  <c r="O75" i="38"/>
  <c r="G78" i="67" s="1"/>
  <c r="O168" i="38"/>
  <c r="O160" i="38"/>
  <c r="O125" i="38"/>
  <c r="O47" i="38"/>
  <c r="O138" i="38"/>
  <c r="O83" i="38"/>
  <c r="G86" i="67" s="1"/>
  <c r="O36" i="38"/>
  <c r="O130" i="38"/>
  <c r="O141" i="38"/>
  <c r="O22" i="38"/>
  <c r="G26" i="67" s="1"/>
  <c r="O18" i="38"/>
  <c r="G22" i="67" s="1"/>
  <c r="O85" i="38"/>
  <c r="G88" i="67" s="1"/>
  <c r="O139" i="38"/>
  <c r="O95" i="38"/>
  <c r="G98" i="67" s="1"/>
  <c r="O156" i="38"/>
  <c r="O24" i="38"/>
  <c r="G28" i="67" s="1"/>
  <c r="O132" i="38"/>
  <c r="O40" i="38"/>
  <c r="G43" i="67" s="1"/>
  <c r="O107" i="38"/>
  <c r="G110" i="67" s="1"/>
  <c r="O173" i="38"/>
  <c r="O12" i="38"/>
  <c r="G17" i="67" s="1"/>
  <c r="O134" i="38"/>
  <c r="O165" i="38"/>
  <c r="O104" i="38"/>
  <c r="G107" i="67" s="1"/>
  <c r="O81" i="38"/>
  <c r="G84" i="67" s="1"/>
  <c r="O101" i="38"/>
  <c r="G104" i="67" s="1"/>
  <c r="O123" i="38"/>
  <c r="O82" i="38"/>
  <c r="O49" i="38"/>
  <c r="O122" i="38"/>
  <c r="O94" i="38"/>
  <c r="G97" i="67" s="1"/>
  <c r="O150" i="38"/>
  <c r="O91" i="38"/>
  <c r="G94" i="67" s="1"/>
  <c r="O54" i="38"/>
  <c r="O78" i="38"/>
  <c r="G81" i="67" s="1"/>
  <c r="X76" i="38"/>
  <c r="G79" i="68"/>
  <c r="X93" i="38"/>
  <c r="G96" i="68"/>
  <c r="G168" i="68"/>
  <c r="X165" i="38"/>
  <c r="G44" i="68"/>
  <c r="X41" i="38"/>
  <c r="X125" i="38"/>
  <c r="G128" i="68"/>
  <c r="X7" i="38"/>
  <c r="G13" i="68"/>
  <c r="G63" i="68"/>
  <c r="X60" i="38"/>
  <c r="X81" i="38"/>
  <c r="G84" i="68"/>
  <c r="X158" i="38"/>
  <c r="G161" i="68"/>
  <c r="X96" i="38"/>
  <c r="G99" i="68"/>
  <c r="X25" i="38"/>
  <c r="G29" i="68"/>
  <c r="G175" i="68"/>
  <c r="X172" i="38"/>
  <c r="G61" i="68"/>
  <c r="X58" i="38"/>
  <c r="G148" i="68"/>
  <c r="X145" i="38"/>
  <c r="G149" i="68"/>
  <c r="X146" i="38"/>
  <c r="X104" i="38"/>
  <c r="G107" i="68"/>
  <c r="G98" i="68"/>
  <c r="X95" i="38"/>
  <c r="AK14" i="38"/>
  <c r="AE14" i="38"/>
  <c r="X33" i="38"/>
  <c r="G37" i="68"/>
  <c r="G94" i="68"/>
  <c r="X91" i="38"/>
  <c r="X188" i="38"/>
  <c r="G189" i="68"/>
  <c r="R185" i="38"/>
  <c r="R187" i="38"/>
  <c r="W187" i="38" s="1"/>
  <c r="R188" i="38"/>
  <c r="R181" i="38"/>
  <c r="R184" i="38"/>
  <c r="G35" i="68"/>
  <c r="X31" i="38"/>
  <c r="G127" i="68"/>
  <c r="X124" i="38"/>
  <c r="X164" i="38"/>
  <c r="G167" i="68"/>
  <c r="G45" i="68"/>
  <c r="X42" i="38"/>
  <c r="X126" i="38"/>
  <c r="G129" i="68"/>
  <c r="X122" i="38"/>
  <c r="G125" i="68"/>
  <c r="X175" i="38"/>
  <c r="G178" i="68"/>
  <c r="G139" i="68"/>
  <c r="X136" i="38"/>
  <c r="X18" i="38"/>
  <c r="G22" i="68"/>
  <c r="X114" i="38"/>
  <c r="G117" i="68"/>
  <c r="X64" i="38"/>
  <c r="G67" i="68"/>
  <c r="X69" i="38"/>
  <c r="G72" i="68"/>
  <c r="G164" i="68"/>
  <c r="X161" i="38"/>
  <c r="X8" i="38"/>
  <c r="G14" i="68"/>
  <c r="G147" i="68"/>
  <c r="X144" i="38"/>
  <c r="X185" i="38"/>
  <c r="G187" i="68"/>
  <c r="G34" i="68"/>
  <c r="X30" i="38"/>
  <c r="X44" i="38"/>
  <c r="G47" i="68"/>
  <c r="X171" i="38"/>
  <c r="G174" i="68"/>
  <c r="G28" i="68"/>
  <c r="X24" i="38"/>
  <c r="H188" i="67"/>
  <c r="E203" i="73" s="1"/>
  <c r="AG185" i="38"/>
  <c r="E26" i="40"/>
  <c r="E28" i="40" s="1"/>
  <c r="E31" i="40" s="1"/>
  <c r="E32" i="40" s="1"/>
  <c r="E17" i="40"/>
  <c r="E19" i="40" s="1"/>
  <c r="E20" i="40" s="1"/>
  <c r="H28" i="68" l="1"/>
  <c r="G42" i="73" s="1"/>
  <c r="AE24" i="38"/>
  <c r="AK24" i="38"/>
  <c r="AK136" i="38"/>
  <c r="H139" i="68"/>
  <c r="G154" i="73" s="1"/>
  <c r="AE136" i="38"/>
  <c r="AE42" i="38"/>
  <c r="AK42" i="38"/>
  <c r="H45" i="68"/>
  <c r="G59" i="73" s="1"/>
  <c r="E186" i="70"/>
  <c r="W184" i="38"/>
  <c r="H107" i="68"/>
  <c r="G121" i="73" s="1"/>
  <c r="AE104" i="38"/>
  <c r="AK104" i="38"/>
  <c r="H84" i="68"/>
  <c r="G98" i="73" s="1"/>
  <c r="AE81" i="38"/>
  <c r="AK81" i="38"/>
  <c r="G57" i="67"/>
  <c r="T54" i="38"/>
  <c r="G164" i="67"/>
  <c r="T160" i="38"/>
  <c r="T51" i="38"/>
  <c r="G54" i="67"/>
  <c r="G62" i="67"/>
  <c r="T59" i="38"/>
  <c r="T57" i="38"/>
  <c r="G60" i="67"/>
  <c r="G174" i="67"/>
  <c r="T170" i="38"/>
  <c r="G51" i="67"/>
  <c r="T48" i="38"/>
  <c r="T174" i="38"/>
  <c r="G178" i="67"/>
  <c r="H122" i="68"/>
  <c r="G137" i="73" s="1"/>
  <c r="AK119" i="38"/>
  <c r="AE119" i="38"/>
  <c r="AE129" i="38"/>
  <c r="H132" i="68"/>
  <c r="G147" i="73" s="1"/>
  <c r="AK129" i="38"/>
  <c r="H18" i="68"/>
  <c r="G32" i="73" s="1"/>
  <c r="AE13" i="38"/>
  <c r="AK13" i="38"/>
  <c r="T64" i="38"/>
  <c r="G67" i="67"/>
  <c r="H16" i="68"/>
  <c r="G30" i="73" s="1"/>
  <c r="AK11" i="38"/>
  <c r="AE11" i="38"/>
  <c r="AE131" i="38"/>
  <c r="AK131" i="38"/>
  <c r="H134" i="68"/>
  <c r="G149" i="73" s="1"/>
  <c r="H177" i="68"/>
  <c r="G193" i="73" s="1"/>
  <c r="AK174" i="38"/>
  <c r="AE174" i="38"/>
  <c r="AE68" i="38"/>
  <c r="H71" i="68"/>
  <c r="G85" i="73" s="1"/>
  <c r="AK68" i="38"/>
  <c r="AE138" i="38"/>
  <c r="H141" i="68"/>
  <c r="G156" i="73" s="1"/>
  <c r="AK138" i="38"/>
  <c r="H180" i="68"/>
  <c r="G196" i="73" s="1"/>
  <c r="AK177" i="38"/>
  <c r="AE177" i="38"/>
  <c r="AK83" i="38"/>
  <c r="H86" i="68"/>
  <c r="G100" i="73" s="1"/>
  <c r="AE83" i="38"/>
  <c r="AE152" i="38"/>
  <c r="H155" i="68"/>
  <c r="G170" i="73" s="1"/>
  <c r="AK152" i="38"/>
  <c r="AE17" i="38"/>
  <c r="AK17" i="38"/>
  <c r="H21" i="68"/>
  <c r="G35" i="73" s="1"/>
  <c r="AE38" i="38"/>
  <c r="H41" i="68"/>
  <c r="G55" i="73" s="1"/>
  <c r="AK38" i="38"/>
  <c r="H187" i="68"/>
  <c r="G203" i="73" s="1"/>
  <c r="AK185" i="38"/>
  <c r="H72" i="68"/>
  <c r="G86" i="73" s="1"/>
  <c r="AK69" i="38"/>
  <c r="AE69" i="38"/>
  <c r="W181" i="38"/>
  <c r="E183" i="70"/>
  <c r="F183" i="70" s="1"/>
  <c r="F199" i="73" s="1"/>
  <c r="H199" i="73" s="1"/>
  <c r="H149" i="68"/>
  <c r="G164" i="73" s="1"/>
  <c r="AK146" i="38"/>
  <c r="AE146" i="38"/>
  <c r="AE60" i="38"/>
  <c r="H63" i="68"/>
  <c r="G77" i="73" s="1"/>
  <c r="AK60" i="38"/>
  <c r="H168" i="68"/>
  <c r="G184" i="73" s="1"/>
  <c r="AK165" i="38"/>
  <c r="AE165" i="38"/>
  <c r="G135" i="67"/>
  <c r="T132" i="38"/>
  <c r="T168" i="38"/>
  <c r="G172" i="67"/>
  <c r="T60" i="38"/>
  <c r="G63" i="67"/>
  <c r="T145" i="38"/>
  <c r="G148" i="67"/>
  <c r="G168" i="67"/>
  <c r="T164" i="38"/>
  <c r="T52" i="38"/>
  <c r="G55" i="67"/>
  <c r="G64" i="67"/>
  <c r="T61" i="38"/>
  <c r="T152" i="38"/>
  <c r="G155" i="67"/>
  <c r="G129" i="67"/>
  <c r="T126" i="38"/>
  <c r="G136" i="67"/>
  <c r="T133" i="38"/>
  <c r="AK53" i="38"/>
  <c r="H56" i="68"/>
  <c r="G70" i="73" s="1"/>
  <c r="AE53" i="38"/>
  <c r="T67" i="38"/>
  <c r="G70" i="67"/>
  <c r="T69" i="38"/>
  <c r="G72" i="67"/>
  <c r="AE28" i="38"/>
  <c r="H32" i="68"/>
  <c r="G46" i="73" s="1"/>
  <c r="AK28" i="38"/>
  <c r="AE167" i="38"/>
  <c r="H170" i="68"/>
  <c r="G186" i="73" s="1"/>
  <c r="AK167" i="38"/>
  <c r="AK101" i="38"/>
  <c r="H104" i="68"/>
  <c r="G118" i="73" s="1"/>
  <c r="AE101" i="38"/>
  <c r="H160" i="68"/>
  <c r="G175" i="73" s="1"/>
  <c r="AE157" i="38"/>
  <c r="AK157" i="38"/>
  <c r="AE132" i="38"/>
  <c r="H135" i="68"/>
  <c r="G150" i="73" s="1"/>
  <c r="AK132" i="38"/>
  <c r="H173" i="68"/>
  <c r="G189" i="73" s="1"/>
  <c r="AK170" i="38"/>
  <c r="AE170" i="38"/>
  <c r="H153" i="68"/>
  <c r="G168" i="73" s="1"/>
  <c r="AE150" i="38"/>
  <c r="AK150" i="38"/>
  <c r="AE156" i="38"/>
  <c r="H159" i="68"/>
  <c r="G174" i="73" s="1"/>
  <c r="AK156" i="38"/>
  <c r="AK168" i="38"/>
  <c r="AE168" i="38"/>
  <c r="H171" i="68"/>
  <c r="G187" i="73" s="1"/>
  <c r="AK135" i="38"/>
  <c r="AE135" i="38"/>
  <c r="H138" i="68"/>
  <c r="G153" i="73" s="1"/>
  <c r="H77" i="68"/>
  <c r="G91" i="73" s="1"/>
  <c r="AE74" i="38"/>
  <c r="AK74" i="38"/>
  <c r="H67" i="68"/>
  <c r="G81" i="73" s="1"/>
  <c r="AK64" i="38"/>
  <c r="AE64" i="38"/>
  <c r="AE145" i="38"/>
  <c r="AK145" i="38"/>
  <c r="H148" i="68"/>
  <c r="G163" i="73" s="1"/>
  <c r="G169" i="67"/>
  <c r="T165" i="38"/>
  <c r="H74" i="68"/>
  <c r="G88" i="73" s="1"/>
  <c r="AK71" i="38"/>
  <c r="AE71" i="38"/>
  <c r="R170" i="38"/>
  <c r="R125" i="38"/>
  <c r="R153" i="38"/>
  <c r="R158" i="38"/>
  <c r="R157" i="38"/>
  <c r="R144" i="38"/>
  <c r="R168" i="38"/>
  <c r="R176" i="38"/>
  <c r="R160" i="38"/>
  <c r="R151" i="38"/>
  <c r="R150" i="38"/>
  <c r="R173" i="38"/>
  <c r="R166" i="38"/>
  <c r="R147" i="38"/>
  <c r="R172" i="38"/>
  <c r="R177" i="38"/>
  <c r="R137" i="38"/>
  <c r="R136" i="38"/>
  <c r="R124" i="38"/>
  <c r="R127" i="38"/>
  <c r="R149" i="38"/>
  <c r="R134" i="38"/>
  <c r="R152" i="38"/>
  <c r="R122" i="38"/>
  <c r="R123" i="38"/>
  <c r="R165" i="38"/>
  <c r="R174" i="38"/>
  <c r="R139" i="38"/>
  <c r="R164" i="38"/>
  <c r="R131" i="38"/>
  <c r="R145" i="38"/>
  <c r="R135" i="38"/>
  <c r="R138" i="38"/>
  <c r="R126" i="38"/>
  <c r="R155" i="38"/>
  <c r="R146" i="38"/>
  <c r="R133" i="38"/>
  <c r="R132" i="38"/>
  <c r="R161" i="38"/>
  <c r="R142" i="38"/>
  <c r="R129" i="38"/>
  <c r="R156" i="38"/>
  <c r="R163" i="38"/>
  <c r="R143" i="38"/>
  <c r="R167" i="38"/>
  <c r="R175" i="38"/>
  <c r="R171" i="38"/>
  <c r="R169" i="38"/>
  <c r="AK124" i="38"/>
  <c r="AE124" i="38"/>
  <c r="H127" i="68"/>
  <c r="G142" i="73" s="1"/>
  <c r="E187" i="70"/>
  <c r="W185" i="38"/>
  <c r="AK96" i="38"/>
  <c r="H99" i="68"/>
  <c r="G113" i="73" s="1"/>
  <c r="AE96" i="38"/>
  <c r="H13" i="68"/>
  <c r="G27" i="73" s="1"/>
  <c r="AK7" i="38"/>
  <c r="AE7" i="38"/>
  <c r="AE93" i="38"/>
  <c r="AK93" i="38"/>
  <c r="H96" i="68"/>
  <c r="G110" i="73" s="1"/>
  <c r="G125" i="67"/>
  <c r="T122" i="38"/>
  <c r="T134" i="38"/>
  <c r="G137" i="67"/>
  <c r="T175" i="38"/>
  <c r="G179" i="67"/>
  <c r="G145" i="67"/>
  <c r="T142" i="38"/>
  <c r="G139" i="67"/>
  <c r="T136" i="38"/>
  <c r="AE106" i="38"/>
  <c r="H109" i="68"/>
  <c r="G123" i="73" s="1"/>
  <c r="AK106" i="38"/>
  <c r="AE94" i="38"/>
  <c r="H97" i="68"/>
  <c r="G111" i="73" s="1"/>
  <c r="AK94" i="38"/>
  <c r="H62" i="68"/>
  <c r="G76" i="73" s="1"/>
  <c r="AK59" i="38"/>
  <c r="AE59" i="38"/>
  <c r="H186" i="68"/>
  <c r="G202" i="73" s="1"/>
  <c r="AK184" i="38"/>
  <c r="G66" i="67"/>
  <c r="T63" i="38"/>
  <c r="AE112" i="38"/>
  <c r="H115" i="68"/>
  <c r="G130" i="73" s="1"/>
  <c r="AK112" i="38"/>
  <c r="AK73" i="38"/>
  <c r="AE73" i="38"/>
  <c r="H76" i="68"/>
  <c r="G90" i="73" s="1"/>
  <c r="AE70" i="38"/>
  <c r="H73" i="68"/>
  <c r="G87" i="73" s="1"/>
  <c r="AK70" i="38"/>
  <c r="AK127" i="38"/>
  <c r="H130" i="68"/>
  <c r="G145" i="73" s="1"/>
  <c r="AE127" i="38"/>
  <c r="H90" i="68"/>
  <c r="G104" i="73" s="1"/>
  <c r="AK87" i="38"/>
  <c r="AE87" i="38"/>
  <c r="H100" i="68"/>
  <c r="G114" i="73" s="1"/>
  <c r="AE97" i="38"/>
  <c r="AK97" i="38"/>
  <c r="AE85" i="38"/>
  <c r="AK85" i="38"/>
  <c r="H88" i="68"/>
  <c r="G102" i="73" s="1"/>
  <c r="H57" i="68"/>
  <c r="G71" i="73" s="1"/>
  <c r="AK54" i="38"/>
  <c r="AE54" i="38"/>
  <c r="H33" i="68"/>
  <c r="G47" i="73" s="1"/>
  <c r="AK29" i="38"/>
  <c r="AE29" i="38"/>
  <c r="AK173" i="38"/>
  <c r="AE173" i="38"/>
  <c r="H176" i="68"/>
  <c r="G192" i="73" s="1"/>
  <c r="AK79" i="38"/>
  <c r="AE79" i="38"/>
  <c r="H82" i="68"/>
  <c r="G96" i="73" s="1"/>
  <c r="H26" i="68"/>
  <c r="G40" i="73" s="1"/>
  <c r="AE22" i="38"/>
  <c r="AK22" i="38"/>
  <c r="AK142" i="38"/>
  <c r="H145" i="68"/>
  <c r="G160" i="73" s="1"/>
  <c r="AE142" i="38"/>
  <c r="AE133" i="38"/>
  <c r="AK133" i="38"/>
  <c r="H136" i="68"/>
  <c r="G151" i="73" s="1"/>
  <c r="H121" i="68"/>
  <c r="G136" i="73" s="1"/>
  <c r="AE118" i="38"/>
  <c r="AK118" i="38"/>
  <c r="AE25" i="38"/>
  <c r="H29" i="68"/>
  <c r="G43" i="73" s="1"/>
  <c r="AK25" i="38"/>
  <c r="H91" i="68"/>
  <c r="G105" i="73" s="1"/>
  <c r="AK88" i="38"/>
  <c r="AE88" i="38"/>
  <c r="G69" i="67"/>
  <c r="T66" i="38"/>
  <c r="AK40" i="38"/>
  <c r="AE40" i="38"/>
  <c r="H43" i="68"/>
  <c r="G57" i="73" s="1"/>
  <c r="AK109" i="38"/>
  <c r="AE109" i="38"/>
  <c r="H112" i="68"/>
  <c r="G126" i="73" s="1"/>
  <c r="H178" i="68"/>
  <c r="G194" i="73" s="1"/>
  <c r="AK175" i="38"/>
  <c r="AE175" i="38"/>
  <c r="H89" i="68"/>
  <c r="G103" i="73" s="1"/>
  <c r="AE86" i="38"/>
  <c r="AK86" i="38"/>
  <c r="AK6" i="38"/>
  <c r="AE6" i="38"/>
  <c r="H12" i="68"/>
  <c r="G26" i="73" s="1"/>
  <c r="AE44" i="38"/>
  <c r="H47" i="68"/>
  <c r="G61" i="73" s="1"/>
  <c r="AK44" i="38"/>
  <c r="AE8" i="38"/>
  <c r="H14" i="68"/>
  <c r="G28" i="73" s="1"/>
  <c r="AK8" i="38"/>
  <c r="H117" i="68"/>
  <c r="G132" i="73" s="1"/>
  <c r="AK114" i="38"/>
  <c r="AE114" i="38"/>
  <c r="AK122" i="38"/>
  <c r="H125" i="68"/>
  <c r="G140" i="73" s="1"/>
  <c r="AE122" i="38"/>
  <c r="AE95" i="38"/>
  <c r="AK95" i="38"/>
  <c r="H98" i="68"/>
  <c r="G112" i="73" s="1"/>
  <c r="AK58" i="38"/>
  <c r="H61" i="68"/>
  <c r="G75" i="73" s="1"/>
  <c r="AE58" i="38"/>
  <c r="T49" i="38"/>
  <c r="G52" i="67"/>
  <c r="G142" i="67"/>
  <c r="T139" i="38"/>
  <c r="G141" i="67"/>
  <c r="T138" i="38"/>
  <c r="T147" i="38"/>
  <c r="G150" i="67"/>
  <c r="T161" i="38"/>
  <c r="G165" i="67"/>
  <c r="G152" i="67"/>
  <c r="T149" i="38"/>
  <c r="T55" i="38"/>
  <c r="G58" i="67"/>
  <c r="G53" i="67"/>
  <c r="T50" i="38"/>
  <c r="T171" i="38"/>
  <c r="G175" i="67"/>
  <c r="G156" i="67"/>
  <c r="T153" i="38"/>
  <c r="AK90" i="38"/>
  <c r="AE90" i="38"/>
  <c r="H93" i="68"/>
  <c r="G107" i="73" s="1"/>
  <c r="AE57" i="38"/>
  <c r="H60" i="68"/>
  <c r="G74" i="73" s="1"/>
  <c r="AK57" i="38"/>
  <c r="AK117" i="38"/>
  <c r="H120" i="68"/>
  <c r="G135" i="73" s="1"/>
  <c r="AE117" i="38"/>
  <c r="AE147" i="38"/>
  <c r="AK147" i="38"/>
  <c r="H150" i="68"/>
  <c r="G165" i="73" s="1"/>
  <c r="AK137" i="38"/>
  <c r="AE137" i="38"/>
  <c r="H140" i="68"/>
  <c r="G155" i="73" s="1"/>
  <c r="T68" i="38"/>
  <c r="G71" i="67"/>
  <c r="AK84" i="38"/>
  <c r="H87" i="68"/>
  <c r="G101" i="73" s="1"/>
  <c r="AE84" i="38"/>
  <c r="AK105" i="38"/>
  <c r="AE105" i="38"/>
  <c r="H108" i="68"/>
  <c r="G122" i="73" s="1"/>
  <c r="H25" i="68"/>
  <c r="G39" i="73" s="1"/>
  <c r="AK21" i="38"/>
  <c r="AE21" i="38"/>
  <c r="H110" i="68"/>
  <c r="G124" i="73" s="1"/>
  <c r="AK107" i="38"/>
  <c r="AE107" i="38"/>
  <c r="AE78" i="38"/>
  <c r="H81" i="68"/>
  <c r="G95" i="73" s="1"/>
  <c r="AK78" i="38"/>
  <c r="AE51" i="38"/>
  <c r="H54" i="68"/>
  <c r="G68" i="73" s="1"/>
  <c r="AK51" i="38"/>
  <c r="H147" i="68"/>
  <c r="G162" i="73" s="1"/>
  <c r="AE144" i="38"/>
  <c r="AK144" i="38"/>
  <c r="G161" i="67"/>
  <c r="T157" i="38"/>
  <c r="G61" i="67"/>
  <c r="T58" i="38"/>
  <c r="AK43" i="38"/>
  <c r="H46" i="68"/>
  <c r="G60" i="73" s="1"/>
  <c r="AE43" i="38"/>
  <c r="AE4" i="38"/>
  <c r="H10" i="68"/>
  <c r="G24" i="73" s="1"/>
  <c r="AK4" i="38"/>
  <c r="AE75" i="38"/>
  <c r="AK75" i="38"/>
  <c r="H78" i="68"/>
  <c r="G92" i="73" s="1"/>
  <c r="H174" i="68"/>
  <c r="G190" i="73" s="1"/>
  <c r="AE171" i="38"/>
  <c r="AK171" i="38"/>
  <c r="AJ187" i="38"/>
  <c r="AL187" i="38" s="1"/>
  <c r="Y187" i="38"/>
  <c r="G167" i="67"/>
  <c r="T163" i="38"/>
  <c r="T176" i="38"/>
  <c r="G180" i="67"/>
  <c r="T144" i="38"/>
  <c r="G147" i="67"/>
  <c r="T135" i="38"/>
  <c r="G138" i="67"/>
  <c r="AK103" i="38"/>
  <c r="H106" i="68"/>
  <c r="G120" i="73" s="1"/>
  <c r="AE103" i="38"/>
  <c r="G73" i="67"/>
  <c r="T70" i="38"/>
  <c r="AK134" i="38"/>
  <c r="AE134" i="38"/>
  <c r="H137" i="68"/>
  <c r="G152" i="73" s="1"/>
  <c r="H169" i="68"/>
  <c r="G185" i="73" s="1"/>
  <c r="AK166" i="38"/>
  <c r="AE166" i="38"/>
  <c r="AK61" i="38"/>
  <c r="AE61" i="38"/>
  <c r="H64" i="68"/>
  <c r="G78" i="73" s="1"/>
  <c r="H116" i="68"/>
  <c r="G131" i="73" s="1"/>
  <c r="AE113" i="38"/>
  <c r="AK113" i="38"/>
  <c r="H34" i="68"/>
  <c r="G48" i="73" s="1"/>
  <c r="AE30" i="38"/>
  <c r="AK30" i="38"/>
  <c r="AE161" i="38"/>
  <c r="H164" i="68"/>
  <c r="G179" i="73" s="1"/>
  <c r="AK161" i="38"/>
  <c r="AK31" i="38"/>
  <c r="AE31" i="38"/>
  <c r="H35" i="68"/>
  <c r="G49" i="73" s="1"/>
  <c r="AK188" i="38"/>
  <c r="H189" i="68"/>
  <c r="G205" i="73" s="1"/>
  <c r="AK158" i="38"/>
  <c r="AE158" i="38"/>
  <c r="H161" i="68"/>
  <c r="G176" i="73" s="1"/>
  <c r="AE125" i="38"/>
  <c r="AK125" i="38"/>
  <c r="H128" i="68"/>
  <c r="G143" i="73" s="1"/>
  <c r="H79" i="68"/>
  <c r="G93" i="73" s="1"/>
  <c r="AE76" i="38"/>
  <c r="AK76" i="38"/>
  <c r="T173" i="38"/>
  <c r="G177" i="67"/>
  <c r="G50" i="67"/>
  <c r="T47" i="38"/>
  <c r="G146" i="67"/>
  <c r="T143" i="38"/>
  <c r="T177" i="38"/>
  <c r="G181" i="67"/>
  <c r="G171" i="67"/>
  <c r="T167" i="38"/>
  <c r="T127" i="38"/>
  <c r="G130" i="67"/>
  <c r="G149" i="67"/>
  <c r="T146" i="38"/>
  <c r="G154" i="67"/>
  <c r="T151" i="38"/>
  <c r="G127" i="67"/>
  <c r="T124" i="38"/>
  <c r="H83" i="68"/>
  <c r="G97" i="73" s="1"/>
  <c r="AK80" i="38"/>
  <c r="AE80" i="38"/>
  <c r="AE65" i="38"/>
  <c r="H68" i="68"/>
  <c r="G82" i="73" s="1"/>
  <c r="AK65" i="38"/>
  <c r="G74" i="67"/>
  <c r="T71" i="38"/>
  <c r="AK143" i="38"/>
  <c r="H146" i="68"/>
  <c r="G161" i="73" s="1"/>
  <c r="AE143" i="38"/>
  <c r="H38" i="68"/>
  <c r="G52" i="73" s="1"/>
  <c r="AE34" i="38"/>
  <c r="AK34" i="38"/>
  <c r="H55" i="68"/>
  <c r="G69" i="73" s="1"/>
  <c r="AE52" i="38"/>
  <c r="AK52" i="38"/>
  <c r="H50" i="68"/>
  <c r="G64" i="73" s="1"/>
  <c r="AE47" i="38"/>
  <c r="AK47" i="38"/>
  <c r="AE66" i="38"/>
  <c r="H69" i="68"/>
  <c r="G83" i="73" s="1"/>
  <c r="AK66" i="38"/>
  <c r="AE102" i="38"/>
  <c r="AK102" i="38"/>
  <c r="H105" i="68"/>
  <c r="G119" i="73" s="1"/>
  <c r="AE92" i="38"/>
  <c r="H95" i="68"/>
  <c r="G109" i="73" s="1"/>
  <c r="AK92" i="38"/>
  <c r="H23" i="68"/>
  <c r="G37" i="73" s="1"/>
  <c r="AE19" i="38"/>
  <c r="AK19" i="38"/>
  <c r="AK77" i="38"/>
  <c r="AE77" i="38"/>
  <c r="H80" i="68"/>
  <c r="G94" i="73" s="1"/>
  <c r="AE123" i="38"/>
  <c r="H126" i="68"/>
  <c r="G141" i="73" s="1"/>
  <c r="AK123" i="38"/>
  <c r="AE163" i="38"/>
  <c r="H166" i="68"/>
  <c r="G182" i="73" s="1"/>
  <c r="AK163" i="38"/>
  <c r="H118" i="68"/>
  <c r="G133" i="73" s="1"/>
  <c r="AE115" i="38"/>
  <c r="AK115" i="38"/>
  <c r="AK181" i="38"/>
  <c r="AE181" i="38"/>
  <c r="E189" i="70"/>
  <c r="W188" i="38"/>
  <c r="H37" i="68"/>
  <c r="G51" i="73" s="1"/>
  <c r="AE33" i="38"/>
  <c r="AK33" i="38"/>
  <c r="G153" i="67"/>
  <c r="T150" i="38"/>
  <c r="G176" i="67"/>
  <c r="T172" i="38"/>
  <c r="G159" i="67"/>
  <c r="T155" i="38"/>
  <c r="H52" i="68"/>
  <c r="G66" i="73" s="1"/>
  <c r="AK49" i="38"/>
  <c r="AE49" i="38"/>
  <c r="H51" i="68"/>
  <c r="G65" i="73" s="1"/>
  <c r="AE48" i="38"/>
  <c r="AK48" i="38"/>
  <c r="H172" i="68"/>
  <c r="G188" i="73" s="1"/>
  <c r="AE169" i="38"/>
  <c r="AK169" i="38"/>
  <c r="H42" i="68"/>
  <c r="G56" i="73" s="1"/>
  <c r="AK39" i="38"/>
  <c r="AE39" i="38"/>
  <c r="H39" i="68"/>
  <c r="G53" i="73" s="1"/>
  <c r="AK35" i="38"/>
  <c r="AE35" i="38"/>
  <c r="AE23" i="38"/>
  <c r="AK23" i="38"/>
  <c r="H27" i="68"/>
  <c r="G41" i="73" s="1"/>
  <c r="R92" i="38"/>
  <c r="R115" i="38"/>
  <c r="R96" i="38"/>
  <c r="R106" i="38"/>
  <c r="R109" i="38"/>
  <c r="R22" i="38"/>
  <c r="R101" i="38"/>
  <c r="R94" i="38"/>
  <c r="R44" i="38"/>
  <c r="R68" i="38"/>
  <c r="R32" i="38"/>
  <c r="R77" i="38"/>
  <c r="R78" i="38"/>
  <c r="R25" i="38"/>
  <c r="R97" i="38"/>
  <c r="R59" i="38"/>
  <c r="R102" i="38"/>
  <c r="R74" i="38"/>
  <c r="R55" i="38"/>
  <c r="R7" i="38"/>
  <c r="R36" i="38"/>
  <c r="W36" i="38" s="1"/>
  <c r="R11" i="38"/>
  <c r="R40" i="38"/>
  <c r="R60" i="38"/>
  <c r="R28" i="38"/>
  <c r="R4" i="38"/>
  <c r="R66" i="38"/>
  <c r="R14" i="38"/>
  <c r="W14" i="38" s="1"/>
  <c r="R8" i="38"/>
  <c r="R91" i="38"/>
  <c r="R73" i="38"/>
  <c r="R98" i="38"/>
  <c r="R63" i="38"/>
  <c r="R31" i="38"/>
  <c r="R43" i="38"/>
  <c r="R79" i="38"/>
  <c r="R34" i="38"/>
  <c r="R93" i="38"/>
  <c r="R24" i="38"/>
  <c r="R12" i="38"/>
  <c r="R86" i="38"/>
  <c r="R88" i="38"/>
  <c r="R116" i="38"/>
  <c r="R69" i="38"/>
  <c r="R35" i="38"/>
  <c r="R111" i="38"/>
  <c r="R23" i="38"/>
  <c r="R42" i="38"/>
  <c r="R57" i="38"/>
  <c r="R65" i="38"/>
  <c r="R84" i="38"/>
  <c r="R48" i="38"/>
  <c r="R47" i="38"/>
  <c r="R17" i="38"/>
  <c r="R50" i="38"/>
  <c r="R29" i="38"/>
  <c r="R107" i="38"/>
  <c r="R117" i="38"/>
  <c r="R105" i="38"/>
  <c r="R33" i="38"/>
  <c r="R87" i="38"/>
  <c r="R70" i="38"/>
  <c r="R61" i="38"/>
  <c r="R52" i="38"/>
  <c r="R90" i="38"/>
  <c r="R80" i="38"/>
  <c r="R118" i="38"/>
  <c r="R81" i="38"/>
  <c r="R113" i="38"/>
  <c r="R53" i="38"/>
  <c r="R119" i="38"/>
  <c r="R13" i="38"/>
  <c r="R49" i="38"/>
  <c r="R6" i="38"/>
  <c r="R41" i="38"/>
  <c r="R71" i="38"/>
  <c r="R51" i="38"/>
  <c r="R83" i="38"/>
  <c r="R108" i="38"/>
  <c r="R54" i="38"/>
  <c r="R64" i="38"/>
  <c r="R38" i="38"/>
  <c r="R67" i="38"/>
  <c r="R21" i="38"/>
  <c r="R20" i="38"/>
  <c r="R95" i="38"/>
  <c r="R39" i="38"/>
  <c r="R76" i="38"/>
  <c r="R10" i="38"/>
  <c r="R85" i="38"/>
  <c r="R75" i="38"/>
  <c r="R103" i="38"/>
  <c r="R18" i="38"/>
  <c r="R30" i="38"/>
  <c r="R104" i="38"/>
  <c r="R19" i="38"/>
  <c r="R114" i="38"/>
  <c r="R112" i="38"/>
  <c r="R58" i="38"/>
  <c r="H167" i="68"/>
  <c r="G183" i="73" s="1"/>
  <c r="AE164" i="38"/>
  <c r="AK164" i="38"/>
  <c r="T156" i="38"/>
  <c r="G160" i="67"/>
  <c r="G162" i="67"/>
  <c r="T158" i="38"/>
  <c r="G134" i="67"/>
  <c r="T131" i="38"/>
  <c r="AK55" i="38"/>
  <c r="H58" i="68"/>
  <c r="G72" i="73" s="1"/>
  <c r="AE55" i="38"/>
  <c r="AK116" i="38"/>
  <c r="AE116" i="38"/>
  <c r="H119" i="68"/>
  <c r="G134" i="73" s="1"/>
  <c r="AK63" i="38"/>
  <c r="AE63" i="38"/>
  <c r="H66" i="68"/>
  <c r="G80" i="73" s="1"/>
  <c r="AE155" i="38"/>
  <c r="AK155" i="38"/>
  <c r="H158" i="68"/>
  <c r="G173" i="73" s="1"/>
  <c r="H163" i="68"/>
  <c r="G178" i="73" s="1"/>
  <c r="AK160" i="38"/>
  <c r="AE160" i="38"/>
  <c r="AK67" i="38"/>
  <c r="H70" i="68"/>
  <c r="G84" i="73" s="1"/>
  <c r="AE67" i="38"/>
  <c r="AE18" i="38"/>
  <c r="H22" i="68"/>
  <c r="G36" i="73" s="1"/>
  <c r="AK18" i="38"/>
  <c r="AK126" i="38"/>
  <c r="H129" i="68"/>
  <c r="G144" i="73" s="1"/>
  <c r="AE126" i="38"/>
  <c r="H94" i="68"/>
  <c r="G108" i="73" s="1"/>
  <c r="AK91" i="38"/>
  <c r="AE91" i="38"/>
  <c r="AE172" i="38"/>
  <c r="AK172" i="38"/>
  <c r="H175" i="68"/>
  <c r="G191" i="73" s="1"/>
  <c r="H44" i="68"/>
  <c r="G58" i="73" s="1"/>
  <c r="AK41" i="38"/>
  <c r="AE41" i="38"/>
  <c r="G126" i="67"/>
  <c r="T123" i="38"/>
  <c r="T125" i="38"/>
  <c r="G128" i="67"/>
  <c r="G170" i="67"/>
  <c r="T166" i="38"/>
  <c r="G56" i="67"/>
  <c r="T53" i="38"/>
  <c r="T169" i="38"/>
  <c r="G173" i="67"/>
  <c r="T137" i="38"/>
  <c r="G140" i="67"/>
  <c r="T129" i="38"/>
  <c r="G132" i="67"/>
  <c r="H142" i="68"/>
  <c r="G157" i="73" s="1"/>
  <c r="AK139" i="38"/>
  <c r="AE139" i="38"/>
  <c r="H179" i="68"/>
  <c r="G195" i="73" s="1"/>
  <c r="AK176" i="38"/>
  <c r="AE176" i="38"/>
  <c r="H111" i="68"/>
  <c r="G125" i="73" s="1"/>
  <c r="AK108" i="38"/>
  <c r="AE108" i="38"/>
  <c r="H152" i="68"/>
  <c r="G167" i="73" s="1"/>
  <c r="AE149" i="38"/>
  <c r="AK149" i="38"/>
  <c r="G68" i="67"/>
  <c r="T65" i="38"/>
  <c r="AK151" i="38"/>
  <c r="H154" i="68"/>
  <c r="G169" i="73" s="1"/>
  <c r="AE151" i="38"/>
  <c r="AE32" i="38"/>
  <c r="AK32" i="38"/>
  <c r="H36" i="68"/>
  <c r="G50" i="73" s="1"/>
  <c r="H17" i="68"/>
  <c r="G31" i="73" s="1"/>
  <c r="AK12" i="38"/>
  <c r="AE12" i="38"/>
  <c r="AK50" i="38"/>
  <c r="H53" i="68"/>
  <c r="G67" i="73" s="1"/>
  <c r="AE50" i="38"/>
  <c r="AK111" i="38"/>
  <c r="AE111" i="38"/>
  <c r="H114" i="68"/>
  <c r="G129" i="73" s="1"/>
  <c r="AE10" i="38"/>
  <c r="AK10" i="38"/>
  <c r="H15" i="68"/>
  <c r="G29" i="73" s="1"/>
  <c r="H156" i="68"/>
  <c r="G171" i="73" s="1"/>
  <c r="AK153" i="38"/>
  <c r="AE153" i="38"/>
  <c r="AE20" i="38"/>
  <c r="H24" i="68"/>
  <c r="G38" i="73" s="1"/>
  <c r="AK20" i="38"/>
  <c r="H101" i="68"/>
  <c r="G115" i="73" s="1"/>
  <c r="AK98" i="38"/>
  <c r="AE98" i="38"/>
  <c r="AM187" i="38" l="1"/>
  <c r="AG169" i="38"/>
  <c r="H173" i="67"/>
  <c r="E188" i="73" s="1"/>
  <c r="AA169" i="38"/>
  <c r="E34" i="70"/>
  <c r="W30" i="38"/>
  <c r="W95" i="38"/>
  <c r="E98" i="70"/>
  <c r="E86" i="70"/>
  <c r="W83" i="38"/>
  <c r="W53" i="38"/>
  <c r="Y53" i="38" s="1"/>
  <c r="E56" i="70"/>
  <c r="E73" i="70"/>
  <c r="W70" i="38"/>
  <c r="Y70" i="38" s="1"/>
  <c r="E21" i="70"/>
  <c r="W17" i="38"/>
  <c r="E114" i="70"/>
  <c r="W111" i="38"/>
  <c r="E96" i="70"/>
  <c r="W93" i="38"/>
  <c r="W91" i="38"/>
  <c r="E94" i="70"/>
  <c r="W11" i="38"/>
  <c r="E16" i="70"/>
  <c r="W25" i="38"/>
  <c r="E29" i="70"/>
  <c r="W22" i="38"/>
  <c r="E26" i="70"/>
  <c r="H159" i="67"/>
  <c r="E173" i="73" s="1"/>
  <c r="AG155" i="38"/>
  <c r="AA155" i="38"/>
  <c r="H130" i="67"/>
  <c r="E145" i="73" s="1"/>
  <c r="AA127" i="38"/>
  <c r="AG127" i="38"/>
  <c r="AK194" i="38"/>
  <c r="AK195" i="38" s="1"/>
  <c r="AA157" i="38"/>
  <c r="H161" i="67"/>
  <c r="E175" i="73" s="1"/>
  <c r="AG157" i="38"/>
  <c r="AG68" i="38"/>
  <c r="H71" i="67"/>
  <c r="E85" i="73" s="1"/>
  <c r="AA68" i="38"/>
  <c r="H156" i="67"/>
  <c r="E171" i="73" s="1"/>
  <c r="AG153" i="38"/>
  <c r="AA153" i="38"/>
  <c r="H152" i="67"/>
  <c r="E167" i="73" s="1"/>
  <c r="AA149" i="38"/>
  <c r="AG149" i="38"/>
  <c r="AA139" i="38"/>
  <c r="H142" i="67"/>
  <c r="E157" i="73" s="1"/>
  <c r="AG139" i="38"/>
  <c r="W171" i="38"/>
  <c r="Y171" i="38" s="1"/>
  <c r="E174" i="70"/>
  <c r="W161" i="38"/>
  <c r="E164" i="70"/>
  <c r="E148" i="70"/>
  <c r="W145" i="38"/>
  <c r="W152" i="38"/>
  <c r="E155" i="70"/>
  <c r="E175" i="70"/>
  <c r="W172" i="38"/>
  <c r="W168" i="38"/>
  <c r="Y168" i="38" s="1"/>
  <c r="E171" i="70"/>
  <c r="H64" i="67"/>
  <c r="E78" i="73" s="1"/>
  <c r="AA61" i="38"/>
  <c r="AG61" i="38"/>
  <c r="AD181" i="38"/>
  <c r="AF181" i="38" s="1"/>
  <c r="AJ181" i="38"/>
  <c r="AL181" i="38" s="1"/>
  <c r="Y181" i="38"/>
  <c r="W192" i="38"/>
  <c r="H178" i="67"/>
  <c r="E193" i="73" s="1"/>
  <c r="AA174" i="38"/>
  <c r="AG174" i="38"/>
  <c r="AG53" i="38"/>
  <c r="H56" i="67"/>
  <c r="E70" i="73" s="1"/>
  <c r="AA53" i="38"/>
  <c r="W18" i="38"/>
  <c r="E22" i="70"/>
  <c r="W20" i="38"/>
  <c r="E24" i="70"/>
  <c r="W51" i="38"/>
  <c r="E54" i="70"/>
  <c r="W113" i="38"/>
  <c r="E116" i="70"/>
  <c r="E90" i="70"/>
  <c r="W87" i="38"/>
  <c r="E50" i="70"/>
  <c r="W47" i="38"/>
  <c r="E39" i="70"/>
  <c r="W35" i="38"/>
  <c r="E38" i="70"/>
  <c r="W34" i="38"/>
  <c r="E14" i="70"/>
  <c r="W8" i="38"/>
  <c r="AD36" i="38"/>
  <c r="AF36" i="38" s="1"/>
  <c r="AJ36" i="38"/>
  <c r="AL36" i="38" s="1"/>
  <c r="Y36" i="38"/>
  <c r="E81" i="70"/>
  <c r="W78" i="38"/>
  <c r="W109" i="38"/>
  <c r="E112" i="70"/>
  <c r="AJ188" i="38"/>
  <c r="AL188" i="38" s="1"/>
  <c r="F189" i="70"/>
  <c r="F205" i="73" s="1"/>
  <c r="H205" i="73" s="1"/>
  <c r="Y188" i="38"/>
  <c r="H74" i="67"/>
  <c r="E88" i="73" s="1"/>
  <c r="AG71" i="38"/>
  <c r="AA71" i="38"/>
  <c r="H127" i="67"/>
  <c r="E142" i="73" s="1"/>
  <c r="AA124" i="38"/>
  <c r="AG124" i="38"/>
  <c r="AG167" i="38"/>
  <c r="H171" i="67"/>
  <c r="E186" i="73" s="1"/>
  <c r="AA167" i="38"/>
  <c r="AA135" i="38"/>
  <c r="AG135" i="38"/>
  <c r="H138" i="67"/>
  <c r="E153" i="73" s="1"/>
  <c r="H145" i="67"/>
  <c r="E160" i="73" s="1"/>
  <c r="AG142" i="38"/>
  <c r="AA142" i="38"/>
  <c r="W175" i="38"/>
  <c r="Y175" i="38" s="1"/>
  <c r="E178" i="70"/>
  <c r="E135" i="70"/>
  <c r="W132" i="38"/>
  <c r="Y132" i="38" s="1"/>
  <c r="W131" i="38"/>
  <c r="E134" i="70"/>
  <c r="W134" i="38"/>
  <c r="Y134" i="38" s="1"/>
  <c r="E137" i="70"/>
  <c r="E150" i="70"/>
  <c r="W147" i="38"/>
  <c r="Y147" i="38" s="1"/>
  <c r="W144" i="38"/>
  <c r="E147" i="70"/>
  <c r="H63" i="67"/>
  <c r="E77" i="73" s="1"/>
  <c r="AG60" i="38"/>
  <c r="AA60" i="38"/>
  <c r="H51" i="67"/>
  <c r="E65" i="73" s="1"/>
  <c r="AA48" i="38"/>
  <c r="AG48" i="38"/>
  <c r="W71" i="38"/>
  <c r="E74" i="70"/>
  <c r="AD14" i="38"/>
  <c r="AF14" i="38" s="1"/>
  <c r="AJ14" i="38"/>
  <c r="AL14" i="38" s="1"/>
  <c r="Y14" i="38"/>
  <c r="E109" i="70"/>
  <c r="W106" i="38"/>
  <c r="AJ185" i="38"/>
  <c r="AL185" i="38" s="1"/>
  <c r="F187" i="70"/>
  <c r="F203" i="73" s="1"/>
  <c r="H203" i="73" s="1"/>
  <c r="Y185" i="38"/>
  <c r="E152" i="70"/>
  <c r="W149" i="38"/>
  <c r="Y149" i="38" s="1"/>
  <c r="E61" i="70"/>
  <c r="W58" i="38"/>
  <c r="Y58" i="38" s="1"/>
  <c r="W105" i="38"/>
  <c r="E108" i="70"/>
  <c r="W55" i="38"/>
  <c r="E58" i="70"/>
  <c r="H73" i="67"/>
  <c r="E87" i="73" s="1"/>
  <c r="AA70" i="38"/>
  <c r="AG70" i="38"/>
  <c r="W139" i="38"/>
  <c r="Y139" i="38" s="1"/>
  <c r="E142" i="70"/>
  <c r="H164" i="67"/>
  <c r="E178" i="73" s="1"/>
  <c r="AA160" i="38"/>
  <c r="AG160" i="38"/>
  <c r="H132" i="67"/>
  <c r="E147" i="73" s="1"/>
  <c r="AG129" i="38"/>
  <c r="AA129" i="38"/>
  <c r="H162" i="67"/>
  <c r="E176" i="73" s="1"/>
  <c r="AA158" i="38"/>
  <c r="AG158" i="38"/>
  <c r="E115" i="70"/>
  <c r="W112" i="38"/>
  <c r="W85" i="38"/>
  <c r="E88" i="70"/>
  <c r="W38" i="38"/>
  <c r="E41" i="70"/>
  <c r="E12" i="70"/>
  <c r="W6" i="38"/>
  <c r="W80" i="38"/>
  <c r="E83" i="70"/>
  <c r="E120" i="70"/>
  <c r="W117" i="38"/>
  <c r="E68" i="70"/>
  <c r="W65" i="38"/>
  <c r="W88" i="38"/>
  <c r="E91" i="70"/>
  <c r="W31" i="38"/>
  <c r="E35" i="70"/>
  <c r="W4" i="38"/>
  <c r="E10" i="70"/>
  <c r="E77" i="70"/>
  <c r="W74" i="38"/>
  <c r="W68" i="38"/>
  <c r="E71" i="70"/>
  <c r="E118" i="70"/>
  <c r="W115" i="38"/>
  <c r="H153" i="67"/>
  <c r="E168" i="73" s="1"/>
  <c r="AG150" i="38"/>
  <c r="AA150" i="38"/>
  <c r="H181" i="67"/>
  <c r="E196" i="73" s="1"/>
  <c r="AG177" i="38"/>
  <c r="AA177" i="38"/>
  <c r="H53" i="67"/>
  <c r="E67" i="73" s="1"/>
  <c r="AG50" i="38"/>
  <c r="AA50" i="38"/>
  <c r="H179" i="67"/>
  <c r="E194" i="73" s="1"/>
  <c r="AG175" i="38"/>
  <c r="AA175" i="38"/>
  <c r="W163" i="38"/>
  <c r="E166" i="70"/>
  <c r="E158" i="70"/>
  <c r="W155" i="38"/>
  <c r="E177" i="70"/>
  <c r="W174" i="38"/>
  <c r="Y174" i="38" s="1"/>
  <c r="E127" i="70"/>
  <c r="W124" i="38"/>
  <c r="Y124" i="38" s="1"/>
  <c r="W150" i="38"/>
  <c r="Y150" i="38" s="1"/>
  <c r="E153" i="70"/>
  <c r="E156" i="70"/>
  <c r="W153" i="38"/>
  <c r="H72" i="67"/>
  <c r="E86" i="73" s="1"/>
  <c r="AA69" i="38"/>
  <c r="AG69" i="38"/>
  <c r="AG126" i="38"/>
  <c r="AA126" i="38"/>
  <c r="H129" i="67"/>
  <c r="E144" i="73" s="1"/>
  <c r="H168" i="67"/>
  <c r="E183" i="73" s="1"/>
  <c r="AA164" i="38"/>
  <c r="AG164" i="38"/>
  <c r="AA132" i="38"/>
  <c r="H135" i="67"/>
  <c r="E150" i="73" s="1"/>
  <c r="AG132" i="38"/>
  <c r="W81" i="38"/>
  <c r="E84" i="70"/>
  <c r="E72" i="70"/>
  <c r="W69" i="38"/>
  <c r="Y69" i="38" s="1"/>
  <c r="E80" i="70"/>
  <c r="W77" i="38"/>
  <c r="AA172" i="38"/>
  <c r="AG172" i="38"/>
  <c r="H176" i="67"/>
  <c r="E191" i="73" s="1"/>
  <c r="E170" i="70"/>
  <c r="W167" i="38"/>
  <c r="E136" i="70"/>
  <c r="W133" i="38"/>
  <c r="E169" i="70"/>
  <c r="W166" i="38"/>
  <c r="E160" i="70"/>
  <c r="W157" i="38"/>
  <c r="H54" i="67"/>
  <c r="E68" i="73" s="1"/>
  <c r="AA51" i="38"/>
  <c r="AG51" i="38"/>
  <c r="W67" i="38"/>
  <c r="Y67" i="38" s="1"/>
  <c r="E70" i="70"/>
  <c r="W43" i="38"/>
  <c r="E46" i="70"/>
  <c r="H154" i="67"/>
  <c r="E169" i="73" s="1"/>
  <c r="AA151" i="38"/>
  <c r="AG151" i="38"/>
  <c r="AA171" i="38"/>
  <c r="H175" i="67"/>
  <c r="E190" i="73" s="1"/>
  <c r="AG171" i="38"/>
  <c r="H68" i="67"/>
  <c r="E82" i="73" s="1"/>
  <c r="AA65" i="38"/>
  <c r="AG65" i="38"/>
  <c r="E117" i="70"/>
  <c r="W114" i="38"/>
  <c r="E15" i="70"/>
  <c r="W10" i="38"/>
  <c r="W64" i="38"/>
  <c r="Y64" i="38" s="1"/>
  <c r="E67" i="70"/>
  <c r="W49" i="38"/>
  <c r="Y49" i="38" s="1"/>
  <c r="E52" i="70"/>
  <c r="E93" i="70"/>
  <c r="W90" i="38"/>
  <c r="E110" i="70"/>
  <c r="W107" i="38"/>
  <c r="W57" i="38"/>
  <c r="Y57" i="38" s="1"/>
  <c r="E60" i="70"/>
  <c r="W86" i="38"/>
  <c r="E89" i="70"/>
  <c r="E66" i="70"/>
  <c r="W63" i="38"/>
  <c r="Y63" i="38" s="1"/>
  <c r="W28" i="38"/>
  <c r="E32" i="70"/>
  <c r="W102" i="38"/>
  <c r="E105" i="70"/>
  <c r="W44" i="38"/>
  <c r="E47" i="70"/>
  <c r="E95" i="70"/>
  <c r="W92" i="38"/>
  <c r="H149" i="67"/>
  <c r="E164" i="73" s="1"/>
  <c r="AA146" i="38"/>
  <c r="AG146" i="38"/>
  <c r="H146" i="67"/>
  <c r="E161" i="73" s="1"/>
  <c r="AA143" i="38"/>
  <c r="AG143" i="38"/>
  <c r="H180" i="67"/>
  <c r="E195" i="73" s="1"/>
  <c r="AG176" i="38"/>
  <c r="AA176" i="38"/>
  <c r="H150" i="67"/>
  <c r="E165" i="73" s="1"/>
  <c r="AG147" i="38"/>
  <c r="AA147" i="38"/>
  <c r="H69" i="67"/>
  <c r="E83" i="73" s="1"/>
  <c r="AG66" i="38"/>
  <c r="AA66" i="38"/>
  <c r="E159" i="70"/>
  <c r="W156" i="38"/>
  <c r="Y156" i="38" s="1"/>
  <c r="E129" i="70"/>
  <c r="W126" i="38"/>
  <c r="E168" i="70"/>
  <c r="W165" i="38"/>
  <c r="Y165" i="38" s="1"/>
  <c r="W136" i="38"/>
  <c r="Y136" i="38" s="1"/>
  <c r="E139" i="70"/>
  <c r="W151" i="38"/>
  <c r="E154" i="70"/>
  <c r="E128" i="70"/>
  <c r="W125" i="38"/>
  <c r="Y125" i="38" s="1"/>
  <c r="H67" i="67"/>
  <c r="E81" i="73" s="1"/>
  <c r="AA64" i="38"/>
  <c r="AG64" i="38"/>
  <c r="AG54" i="38"/>
  <c r="H57" i="67"/>
  <c r="E71" i="73" s="1"/>
  <c r="AA54" i="38"/>
  <c r="F186" i="70"/>
  <c r="F202" i="73" s="1"/>
  <c r="H202" i="73" s="1"/>
  <c r="AJ184" i="38"/>
  <c r="AL184" i="38" s="1"/>
  <c r="Y184" i="38"/>
  <c r="H134" i="67"/>
  <c r="E149" i="73" s="1"/>
  <c r="AA131" i="38"/>
  <c r="AG131" i="38"/>
  <c r="W75" i="38"/>
  <c r="E78" i="70"/>
  <c r="W118" i="38"/>
  <c r="E121" i="70"/>
  <c r="W84" i="38"/>
  <c r="E87" i="70"/>
  <c r="W66" i="38"/>
  <c r="Y66" i="38" s="1"/>
  <c r="E69" i="70"/>
  <c r="E36" i="70"/>
  <c r="W32" i="38"/>
  <c r="H147" i="67"/>
  <c r="E162" i="73" s="1"/>
  <c r="AG144" i="38"/>
  <c r="AA144" i="38"/>
  <c r="H165" i="67"/>
  <c r="E179" i="73" s="1"/>
  <c r="AA161" i="38"/>
  <c r="AG161" i="38"/>
  <c r="H52" i="67"/>
  <c r="E66" i="73" s="1"/>
  <c r="AA49" i="38"/>
  <c r="AG49" i="38"/>
  <c r="W143" i="38"/>
  <c r="Y143" i="38" s="1"/>
  <c r="E146" i="70"/>
  <c r="W146" i="38"/>
  <c r="Y146" i="38" s="1"/>
  <c r="E149" i="70"/>
  <c r="W173" i="38"/>
  <c r="E176" i="70"/>
  <c r="H174" i="67"/>
  <c r="E189" i="73" s="1"/>
  <c r="AG170" i="38"/>
  <c r="AA170" i="38"/>
  <c r="AG125" i="38"/>
  <c r="H128" i="67"/>
  <c r="E143" i="73" s="1"/>
  <c r="AA125" i="38"/>
  <c r="E23" i="70"/>
  <c r="W19" i="38"/>
  <c r="W76" i="38"/>
  <c r="E79" i="70"/>
  <c r="E57" i="70"/>
  <c r="W54" i="38"/>
  <c r="W13" i="38"/>
  <c r="E18" i="70"/>
  <c r="W52" i="38"/>
  <c r="Y52" i="38" s="1"/>
  <c r="E55" i="70"/>
  <c r="W29" i="38"/>
  <c r="E33" i="70"/>
  <c r="W42" i="38"/>
  <c r="E45" i="70"/>
  <c r="E17" i="70"/>
  <c r="W12" i="38"/>
  <c r="W98" i="38"/>
  <c r="E101" i="70"/>
  <c r="W60" i="38"/>
  <c r="E63" i="70"/>
  <c r="E62" i="70"/>
  <c r="W59" i="38"/>
  <c r="Y59" i="38" s="1"/>
  <c r="E97" i="70"/>
  <c r="W94" i="38"/>
  <c r="AG163" i="38"/>
  <c r="H167" i="67"/>
  <c r="E182" i="73" s="1"/>
  <c r="AA163" i="38"/>
  <c r="AG58" i="38"/>
  <c r="AA58" i="38"/>
  <c r="H61" i="67"/>
  <c r="E75" i="73" s="1"/>
  <c r="H141" i="67"/>
  <c r="E156" i="73" s="1"/>
  <c r="AA138" i="38"/>
  <c r="AG138" i="38"/>
  <c r="H137" i="67"/>
  <c r="E152" i="73" s="1"/>
  <c r="AA134" i="38"/>
  <c r="AG134" i="38"/>
  <c r="E132" i="70"/>
  <c r="W129" i="38"/>
  <c r="Y129" i="38" s="1"/>
  <c r="W138" i="38"/>
  <c r="E141" i="70"/>
  <c r="W123" i="38"/>
  <c r="Y123" i="38" s="1"/>
  <c r="E126" i="70"/>
  <c r="E140" i="70"/>
  <c r="W137" i="38"/>
  <c r="Y137" i="38" s="1"/>
  <c r="W160" i="38"/>
  <c r="Y160" i="38" s="1"/>
  <c r="E163" i="70"/>
  <c r="W170" i="38"/>
  <c r="E173" i="70"/>
  <c r="H70" i="67"/>
  <c r="E84" i="73" s="1"/>
  <c r="AA67" i="38"/>
  <c r="AG67" i="38"/>
  <c r="H60" i="67"/>
  <c r="E74" i="73" s="1"/>
  <c r="AG57" i="38"/>
  <c r="AA57" i="38"/>
  <c r="W103" i="38"/>
  <c r="E106" i="70"/>
  <c r="E25" i="70"/>
  <c r="W21" i="38"/>
  <c r="E37" i="70"/>
  <c r="W33" i="38"/>
  <c r="W48" i="38"/>
  <c r="Y48" i="38" s="1"/>
  <c r="E51" i="70"/>
  <c r="W79" i="38"/>
  <c r="E82" i="70"/>
  <c r="E13" i="70"/>
  <c r="W7" i="38"/>
  <c r="AA173" i="38"/>
  <c r="AG173" i="38"/>
  <c r="H177" i="67"/>
  <c r="E192" i="73" s="1"/>
  <c r="H66" i="67"/>
  <c r="E80" i="73" s="1"/>
  <c r="AG63" i="38"/>
  <c r="AA63" i="38"/>
  <c r="W164" i="38"/>
  <c r="E167" i="70"/>
  <c r="AA165" i="38"/>
  <c r="H169" i="67"/>
  <c r="E184" i="73" s="1"/>
  <c r="AG165" i="38"/>
  <c r="H136" i="67"/>
  <c r="E151" i="73" s="1"/>
  <c r="AA133" i="38"/>
  <c r="AG133" i="38"/>
  <c r="H170" i="67"/>
  <c r="E185" i="73" s="1"/>
  <c r="AA166" i="38"/>
  <c r="AG166" i="38"/>
  <c r="E44" i="70"/>
  <c r="W41" i="38"/>
  <c r="W116" i="38"/>
  <c r="E119" i="70"/>
  <c r="W96" i="38"/>
  <c r="E99" i="70"/>
  <c r="W127" i="38"/>
  <c r="Y127" i="38" s="1"/>
  <c r="E130" i="70"/>
  <c r="W158" i="38"/>
  <c r="E161" i="70"/>
  <c r="H55" i="67"/>
  <c r="E69" i="73" s="1"/>
  <c r="AA52" i="38"/>
  <c r="AG52" i="38"/>
  <c r="AG168" i="38"/>
  <c r="AA168" i="38"/>
  <c r="H172" i="67"/>
  <c r="E187" i="73" s="1"/>
  <c r="H140" i="67"/>
  <c r="E155" i="73" s="1"/>
  <c r="AG137" i="38"/>
  <c r="AA137" i="38"/>
  <c r="AG123" i="38"/>
  <c r="AA123" i="38"/>
  <c r="H126" i="67"/>
  <c r="E141" i="73" s="1"/>
  <c r="H160" i="67"/>
  <c r="E174" i="73" s="1"/>
  <c r="AA156" i="38"/>
  <c r="AG156" i="38"/>
  <c r="W104" i="38"/>
  <c r="E107" i="70"/>
  <c r="E42" i="70"/>
  <c r="W39" i="38"/>
  <c r="E111" i="70"/>
  <c r="W108" i="38"/>
  <c r="E122" i="70"/>
  <c r="W119" i="38"/>
  <c r="E64" i="70"/>
  <c r="W61" i="38"/>
  <c r="Y61" i="38" s="1"/>
  <c r="W50" i="38"/>
  <c r="Y50" i="38" s="1"/>
  <c r="E53" i="70"/>
  <c r="E27" i="70"/>
  <c r="W23" i="38"/>
  <c r="W24" i="38"/>
  <c r="E28" i="70"/>
  <c r="E76" i="70"/>
  <c r="W73" i="38"/>
  <c r="E43" i="70"/>
  <c r="W40" i="38"/>
  <c r="W97" i="38"/>
  <c r="E100" i="70"/>
  <c r="W101" i="38"/>
  <c r="E104" i="70"/>
  <c r="H50" i="67"/>
  <c r="E64" i="73" s="1"/>
  <c r="AA47" i="38"/>
  <c r="AG47" i="38"/>
  <c r="H58" i="67"/>
  <c r="E72" i="73" s="1"/>
  <c r="AG55" i="38"/>
  <c r="AA55" i="38"/>
  <c r="H139" i="67"/>
  <c r="E154" i="73" s="1"/>
  <c r="AA136" i="38"/>
  <c r="AG136" i="38"/>
  <c r="H125" i="67"/>
  <c r="E140" i="73" s="1"/>
  <c r="AA122" i="38"/>
  <c r="AG122" i="38"/>
  <c r="E172" i="70"/>
  <c r="W169" i="38"/>
  <c r="E145" i="70"/>
  <c r="W142" i="38"/>
  <c r="Y142" i="38" s="1"/>
  <c r="E138" i="70"/>
  <c r="W135" i="38"/>
  <c r="Y135" i="38" s="1"/>
  <c r="W122" i="38"/>
  <c r="Y122" i="38" s="1"/>
  <c r="E125" i="70"/>
  <c r="W177" i="38"/>
  <c r="E180" i="70"/>
  <c r="E179" i="70"/>
  <c r="W176" i="38"/>
  <c r="Y176" i="38" s="1"/>
  <c r="H155" i="67"/>
  <c r="E170" i="73" s="1"/>
  <c r="AG152" i="38"/>
  <c r="AA152" i="38"/>
  <c r="AA145" i="38"/>
  <c r="AG145" i="38"/>
  <c r="H148" i="67"/>
  <c r="E163" i="73" s="1"/>
  <c r="K199" i="73"/>
  <c r="K16" i="73" s="1"/>
  <c r="N199" i="73"/>
  <c r="M199" i="73" s="1"/>
  <c r="O199" i="73" s="1"/>
  <c r="P199" i="73" s="1"/>
  <c r="AG59" i="38"/>
  <c r="H62" i="67"/>
  <c r="E76" i="73" s="1"/>
  <c r="AA59" i="38"/>
  <c r="AM181" i="38" l="1"/>
  <c r="AM14" i="38"/>
  <c r="F27" i="70"/>
  <c r="F41" i="73" s="1"/>
  <c r="H41" i="73" s="1"/>
  <c r="AJ23" i="38"/>
  <c r="AL23" i="38" s="1"/>
  <c r="Y23" i="38"/>
  <c r="AD23" i="38"/>
  <c r="AF23" i="38" s="1"/>
  <c r="AJ12" i="38"/>
  <c r="AL12" i="38" s="1"/>
  <c r="AD12" i="38"/>
  <c r="AF12" i="38" s="1"/>
  <c r="Y12" i="38"/>
  <c r="F17" i="70"/>
  <c r="F31" i="73" s="1"/>
  <c r="H31" i="73" s="1"/>
  <c r="F172" i="70"/>
  <c r="F188" i="73" s="1"/>
  <c r="H188" i="73" s="1"/>
  <c r="AJ169" i="38"/>
  <c r="AL169" i="38" s="1"/>
  <c r="AD169" i="38"/>
  <c r="AF169" i="38" s="1"/>
  <c r="AD119" i="38"/>
  <c r="AF119" i="38" s="1"/>
  <c r="Y119" i="38"/>
  <c r="AJ119" i="38"/>
  <c r="AL119" i="38" s="1"/>
  <c r="F122" i="70"/>
  <c r="F137" i="73" s="1"/>
  <c r="H137" i="73" s="1"/>
  <c r="AJ48" i="38"/>
  <c r="AL48" i="38" s="1"/>
  <c r="AM48" i="38" s="1"/>
  <c r="F51" i="70"/>
  <c r="F65" i="73" s="1"/>
  <c r="H65" i="73" s="1"/>
  <c r="AD48" i="38"/>
  <c r="AF48" i="38" s="1"/>
  <c r="F173" i="70"/>
  <c r="F189" i="73" s="1"/>
  <c r="H189" i="73" s="1"/>
  <c r="K189" i="73" s="1"/>
  <c r="AD170" i="38"/>
  <c r="AF170" i="38" s="1"/>
  <c r="AJ170" i="38"/>
  <c r="AL170" i="38" s="1"/>
  <c r="AJ138" i="38"/>
  <c r="AL138" i="38" s="1"/>
  <c r="AD138" i="38"/>
  <c r="AF138" i="38" s="1"/>
  <c r="F141" i="70"/>
  <c r="F156" i="73" s="1"/>
  <c r="H156" i="73" s="1"/>
  <c r="F23" i="70"/>
  <c r="F37" i="73" s="1"/>
  <c r="H37" i="73" s="1"/>
  <c r="Y19" i="38"/>
  <c r="AJ19" i="38"/>
  <c r="AL19" i="38" s="1"/>
  <c r="AD19" i="38"/>
  <c r="AF19" i="38" s="1"/>
  <c r="AD84" i="38"/>
  <c r="AF84" i="38" s="1"/>
  <c r="AJ84" i="38"/>
  <c r="AL84" i="38" s="1"/>
  <c r="Y84" i="38"/>
  <c r="F87" i="70"/>
  <c r="F101" i="73" s="1"/>
  <c r="H101" i="73" s="1"/>
  <c r="AJ157" i="38"/>
  <c r="AL157" i="38" s="1"/>
  <c r="AD157" i="38"/>
  <c r="AF157" i="38" s="1"/>
  <c r="F160" i="70"/>
  <c r="F175" i="73" s="1"/>
  <c r="H175" i="73" s="1"/>
  <c r="F84" i="70"/>
  <c r="F98" i="73" s="1"/>
  <c r="H98" i="73" s="1"/>
  <c r="Y81" i="38"/>
  <c r="AJ81" i="38"/>
  <c r="AL81" i="38" s="1"/>
  <c r="AD81" i="38"/>
  <c r="AF81" i="38" s="1"/>
  <c r="AJ153" i="38"/>
  <c r="AL153" i="38" s="1"/>
  <c r="F156" i="70"/>
  <c r="F171" i="73" s="1"/>
  <c r="H171" i="73" s="1"/>
  <c r="AD153" i="38"/>
  <c r="AF153" i="38" s="1"/>
  <c r="AD155" i="38"/>
  <c r="AF155" i="38" s="1"/>
  <c r="AJ155" i="38"/>
  <c r="AL155" i="38" s="1"/>
  <c r="F158" i="70"/>
  <c r="F173" i="73" s="1"/>
  <c r="H173" i="73" s="1"/>
  <c r="AD74" i="38"/>
  <c r="AF74" i="38" s="1"/>
  <c r="F77" i="70"/>
  <c r="F91" i="73" s="1"/>
  <c r="H91" i="73" s="1"/>
  <c r="AJ74" i="38"/>
  <c r="AL74" i="38" s="1"/>
  <c r="Y74" i="38"/>
  <c r="AD65" i="38"/>
  <c r="AF65" i="38" s="1"/>
  <c r="AJ65" i="38"/>
  <c r="AL65" i="38" s="1"/>
  <c r="F68" i="70"/>
  <c r="F82" i="73" s="1"/>
  <c r="H82" i="73" s="1"/>
  <c r="AM185" i="38"/>
  <c r="F134" i="70"/>
  <c r="F149" i="73" s="1"/>
  <c r="H149" i="73" s="1"/>
  <c r="AD131" i="38"/>
  <c r="AF131" i="38" s="1"/>
  <c r="AJ131" i="38"/>
  <c r="AL131" i="38" s="1"/>
  <c r="AM188" i="38"/>
  <c r="Y47" i="38"/>
  <c r="AD47" i="38"/>
  <c r="AF47" i="38" s="1"/>
  <c r="AJ47" i="38"/>
  <c r="AL47" i="38" s="1"/>
  <c r="F50" i="70"/>
  <c r="F64" i="73" s="1"/>
  <c r="H64" i="73" s="1"/>
  <c r="Y153" i="38"/>
  <c r="Y155" i="38"/>
  <c r="F21" i="70"/>
  <c r="F35" i="73" s="1"/>
  <c r="H35" i="73" s="1"/>
  <c r="AD17" i="38"/>
  <c r="AF17" i="38" s="1"/>
  <c r="Y17" i="38"/>
  <c r="AJ17" i="38"/>
  <c r="AL17" i="38" s="1"/>
  <c r="F180" i="70"/>
  <c r="F196" i="73" s="1"/>
  <c r="H196" i="73" s="1"/>
  <c r="AD177" i="38"/>
  <c r="AF177" i="38" s="1"/>
  <c r="AJ177" i="38"/>
  <c r="AL177" i="38" s="1"/>
  <c r="AD101" i="38"/>
  <c r="AF101" i="38" s="1"/>
  <c r="F104" i="70"/>
  <c r="F118" i="73" s="1"/>
  <c r="H118" i="73" s="1"/>
  <c r="Y101" i="38"/>
  <c r="AJ101" i="38"/>
  <c r="AL101" i="38" s="1"/>
  <c r="F28" i="70"/>
  <c r="F42" i="73" s="1"/>
  <c r="H42" i="73" s="1"/>
  <c r="AD24" i="38"/>
  <c r="AF24" i="38" s="1"/>
  <c r="AJ24" i="38"/>
  <c r="AL24" i="38" s="1"/>
  <c r="Y24" i="38"/>
  <c r="Y96" i="38"/>
  <c r="AJ96" i="38"/>
  <c r="AL96" i="38" s="1"/>
  <c r="F99" i="70"/>
  <c r="F113" i="73" s="1"/>
  <c r="H113" i="73" s="1"/>
  <c r="AD96" i="38"/>
  <c r="AF96" i="38" s="1"/>
  <c r="F37" i="70"/>
  <c r="F51" i="73" s="1"/>
  <c r="H51" i="73" s="1"/>
  <c r="Y33" i="38"/>
  <c r="AJ33" i="38"/>
  <c r="AL33" i="38" s="1"/>
  <c r="AD33" i="38"/>
  <c r="AF33" i="38" s="1"/>
  <c r="AJ129" i="38"/>
  <c r="AL129" i="38" s="1"/>
  <c r="AM129" i="38" s="1"/>
  <c r="AD129" i="38"/>
  <c r="AF129" i="38" s="1"/>
  <c r="F132" i="70"/>
  <c r="F147" i="73" s="1"/>
  <c r="H147" i="73" s="1"/>
  <c r="AJ98" i="38"/>
  <c r="AL98" i="38" s="1"/>
  <c r="Y98" i="38"/>
  <c r="AD98" i="38"/>
  <c r="AF98" i="38" s="1"/>
  <c r="F101" i="70"/>
  <c r="F115" i="73" s="1"/>
  <c r="H115" i="73" s="1"/>
  <c r="AJ52" i="38"/>
  <c r="AL52" i="38" s="1"/>
  <c r="AM52" i="38" s="1"/>
  <c r="F55" i="70"/>
  <c r="F69" i="73" s="1"/>
  <c r="H69" i="73" s="1"/>
  <c r="AD52" i="38"/>
  <c r="AF52" i="38" s="1"/>
  <c r="AM184" i="38"/>
  <c r="AD136" i="38"/>
  <c r="AF136" i="38" s="1"/>
  <c r="AJ136" i="38"/>
  <c r="AL136" i="38" s="1"/>
  <c r="AM136" i="38" s="1"/>
  <c r="F139" i="70"/>
  <c r="F154" i="73" s="1"/>
  <c r="H154" i="73" s="1"/>
  <c r="AJ102" i="38"/>
  <c r="AL102" i="38" s="1"/>
  <c r="F105" i="70"/>
  <c r="F119" i="73" s="1"/>
  <c r="H119" i="73" s="1"/>
  <c r="Y102" i="38"/>
  <c r="AD102" i="38"/>
  <c r="AF102" i="38" s="1"/>
  <c r="F60" i="70"/>
  <c r="F74" i="73" s="1"/>
  <c r="H74" i="73" s="1"/>
  <c r="AD57" i="38"/>
  <c r="AF57" i="38" s="1"/>
  <c r="AJ57" i="38"/>
  <c r="AL57" i="38" s="1"/>
  <c r="AM57" i="38" s="1"/>
  <c r="F67" i="70"/>
  <c r="F81" i="73" s="1"/>
  <c r="H81" i="73" s="1"/>
  <c r="AJ64" i="38"/>
  <c r="AL64" i="38" s="1"/>
  <c r="AM64" i="38" s="1"/>
  <c r="AD64" i="38"/>
  <c r="AF64" i="38" s="1"/>
  <c r="Y38" i="38"/>
  <c r="AJ38" i="38"/>
  <c r="AL38" i="38" s="1"/>
  <c r="AD38" i="38"/>
  <c r="AF38" i="38" s="1"/>
  <c r="F41" i="70"/>
  <c r="F55" i="73" s="1"/>
  <c r="H55" i="73" s="1"/>
  <c r="Y55" i="38"/>
  <c r="F58" i="70"/>
  <c r="F72" i="73" s="1"/>
  <c r="H72" i="73" s="1"/>
  <c r="AJ55" i="38"/>
  <c r="AL55" i="38" s="1"/>
  <c r="AD55" i="38"/>
  <c r="AF55" i="38" s="1"/>
  <c r="K203" i="73"/>
  <c r="N203" i="73"/>
  <c r="M203" i="73" s="1"/>
  <c r="O203" i="73" s="1"/>
  <c r="P203" i="73" s="1"/>
  <c r="AD71" i="38"/>
  <c r="AF71" i="38" s="1"/>
  <c r="F74" i="70"/>
  <c r="F88" i="73" s="1"/>
  <c r="H88" i="73" s="1"/>
  <c r="AJ71" i="38"/>
  <c r="AL71" i="38" s="1"/>
  <c r="AJ132" i="38"/>
  <c r="AL132" i="38" s="1"/>
  <c r="AM132" i="38" s="1"/>
  <c r="AD132" i="38"/>
  <c r="AF132" i="38" s="1"/>
  <c r="F135" i="70"/>
  <c r="F150" i="73" s="1"/>
  <c r="H150" i="73" s="1"/>
  <c r="N205" i="73"/>
  <c r="M205" i="73" s="1"/>
  <c r="O205" i="73" s="1"/>
  <c r="P205" i="73" s="1"/>
  <c r="K205" i="73"/>
  <c r="Y20" i="38"/>
  <c r="AD20" i="38"/>
  <c r="AF20" i="38" s="1"/>
  <c r="AJ20" i="38"/>
  <c r="AL20" i="38" s="1"/>
  <c r="F24" i="70"/>
  <c r="F38" i="73" s="1"/>
  <c r="H38" i="73" s="1"/>
  <c r="Y152" i="38"/>
  <c r="AJ152" i="38"/>
  <c r="AL152" i="38" s="1"/>
  <c r="AD152" i="38"/>
  <c r="AF152" i="38" s="1"/>
  <c r="F155" i="70"/>
  <c r="F170" i="73" s="1"/>
  <c r="H170" i="73" s="1"/>
  <c r="AD11" i="38"/>
  <c r="AF11" i="38" s="1"/>
  <c r="F16" i="70"/>
  <c r="F30" i="73" s="1"/>
  <c r="H30" i="73" s="1"/>
  <c r="Y11" i="38"/>
  <c r="AJ11" i="38"/>
  <c r="AL11" i="38" s="1"/>
  <c r="Y95" i="38"/>
  <c r="F98" i="70"/>
  <c r="F112" i="73" s="1"/>
  <c r="H112" i="73" s="1"/>
  <c r="AD95" i="38"/>
  <c r="AF95" i="38" s="1"/>
  <c r="AJ95" i="38"/>
  <c r="AL95" i="38" s="1"/>
  <c r="F121" i="70"/>
  <c r="F136" i="73" s="1"/>
  <c r="H136" i="73" s="1"/>
  <c r="AJ118" i="38"/>
  <c r="AL118" i="38" s="1"/>
  <c r="AD118" i="38"/>
  <c r="AF118" i="38" s="1"/>
  <c r="Y118" i="38"/>
  <c r="Y28" i="38"/>
  <c r="AJ28" i="38"/>
  <c r="AL28" i="38" s="1"/>
  <c r="F32" i="70"/>
  <c r="F46" i="73" s="1"/>
  <c r="H46" i="73" s="1"/>
  <c r="AD28" i="38"/>
  <c r="AF28" i="38" s="1"/>
  <c r="AJ150" i="38"/>
  <c r="AL150" i="38" s="1"/>
  <c r="AM150" i="38" s="1"/>
  <c r="AD150" i="38"/>
  <c r="AF150" i="38" s="1"/>
  <c r="F153" i="70"/>
  <c r="F168" i="73" s="1"/>
  <c r="H168" i="73" s="1"/>
  <c r="AD85" i="38"/>
  <c r="AF85" i="38" s="1"/>
  <c r="Y85" i="38"/>
  <c r="AJ85" i="38"/>
  <c r="AL85" i="38" s="1"/>
  <c r="F88" i="70"/>
  <c r="F102" i="73" s="1"/>
  <c r="H102" i="73" s="1"/>
  <c r="AD105" i="38"/>
  <c r="AF105" i="38" s="1"/>
  <c r="F108" i="70"/>
  <c r="F122" i="73" s="1"/>
  <c r="H122" i="73" s="1"/>
  <c r="Y105" i="38"/>
  <c r="AJ105" i="38"/>
  <c r="AL105" i="38" s="1"/>
  <c r="F22" i="70"/>
  <c r="F36" i="73" s="1"/>
  <c r="H36" i="73" s="1"/>
  <c r="AJ18" i="38"/>
  <c r="AL18" i="38" s="1"/>
  <c r="Y18" i="38"/>
  <c r="AD18" i="38"/>
  <c r="AF18" i="38" s="1"/>
  <c r="F94" i="70"/>
  <c r="F108" i="73" s="1"/>
  <c r="H108" i="73" s="1"/>
  <c r="Y91" i="38"/>
  <c r="AD91" i="38"/>
  <c r="AF91" i="38" s="1"/>
  <c r="AJ91" i="38"/>
  <c r="AL91" i="38" s="1"/>
  <c r="AD135" i="38"/>
  <c r="AF135" i="38" s="1"/>
  <c r="AJ135" i="38"/>
  <c r="AL135" i="38" s="1"/>
  <c r="AM135" i="38" s="1"/>
  <c r="F138" i="70"/>
  <c r="F153" i="73" s="1"/>
  <c r="H153" i="73" s="1"/>
  <c r="AJ40" i="38"/>
  <c r="AL40" i="38" s="1"/>
  <c r="AD40" i="38"/>
  <c r="AF40" i="38" s="1"/>
  <c r="Y40" i="38"/>
  <c r="F43" i="70"/>
  <c r="F57" i="73" s="1"/>
  <c r="H57" i="73" s="1"/>
  <c r="F42" i="70"/>
  <c r="F56" i="73" s="1"/>
  <c r="H56" i="73" s="1"/>
  <c r="AD39" i="38"/>
  <c r="AF39" i="38" s="1"/>
  <c r="Y39" i="38"/>
  <c r="AJ39" i="38"/>
  <c r="AL39" i="38" s="1"/>
  <c r="AD41" i="38"/>
  <c r="AF41" i="38" s="1"/>
  <c r="F44" i="70"/>
  <c r="F58" i="73" s="1"/>
  <c r="H58" i="73" s="1"/>
  <c r="AJ41" i="38"/>
  <c r="AL41" i="38" s="1"/>
  <c r="Y41" i="38"/>
  <c r="AD59" i="38"/>
  <c r="AF59" i="38" s="1"/>
  <c r="F62" i="70"/>
  <c r="F76" i="73" s="1"/>
  <c r="H76" i="73" s="1"/>
  <c r="AJ59" i="38"/>
  <c r="AL59" i="38" s="1"/>
  <c r="AM59" i="38" s="1"/>
  <c r="AD54" i="38"/>
  <c r="AF54" i="38" s="1"/>
  <c r="AJ54" i="38"/>
  <c r="AL54" i="38" s="1"/>
  <c r="F57" i="70"/>
  <c r="F71" i="73" s="1"/>
  <c r="H71" i="73" s="1"/>
  <c r="AD75" i="38"/>
  <c r="AF75" i="38" s="1"/>
  <c r="F78" i="70"/>
  <c r="F92" i="73" s="1"/>
  <c r="H92" i="73" s="1"/>
  <c r="AJ75" i="38"/>
  <c r="AL75" i="38" s="1"/>
  <c r="Y75" i="38"/>
  <c r="Y54" i="38"/>
  <c r="F128" i="70"/>
  <c r="F143" i="73" s="1"/>
  <c r="H143" i="73" s="1"/>
  <c r="AD125" i="38"/>
  <c r="AF125" i="38" s="1"/>
  <c r="AJ125" i="38"/>
  <c r="AL125" i="38" s="1"/>
  <c r="AM125" i="38" s="1"/>
  <c r="Y126" i="38"/>
  <c r="F129" i="70"/>
  <c r="F144" i="73" s="1"/>
  <c r="H144" i="73" s="1"/>
  <c r="AD126" i="38"/>
  <c r="AF126" i="38" s="1"/>
  <c r="AJ126" i="38"/>
  <c r="AL126" i="38" s="1"/>
  <c r="AJ92" i="38"/>
  <c r="AL92" i="38" s="1"/>
  <c r="AD92" i="38"/>
  <c r="AF92" i="38" s="1"/>
  <c r="Y92" i="38"/>
  <c r="F95" i="70"/>
  <c r="F109" i="73" s="1"/>
  <c r="H109" i="73" s="1"/>
  <c r="AD63" i="38"/>
  <c r="AF63" i="38" s="1"/>
  <c r="F66" i="70"/>
  <c r="F80" i="73" s="1"/>
  <c r="H80" i="73" s="1"/>
  <c r="AJ63" i="38"/>
  <c r="AL63" i="38" s="1"/>
  <c r="AM63" i="38" s="1"/>
  <c r="F93" i="70"/>
  <c r="F107" i="73" s="1"/>
  <c r="H107" i="73" s="1"/>
  <c r="Y90" i="38"/>
  <c r="AD90" i="38"/>
  <c r="AF90" i="38" s="1"/>
  <c r="AJ90" i="38"/>
  <c r="AL90" i="38" s="1"/>
  <c r="Y114" i="38"/>
  <c r="F117" i="70"/>
  <c r="F132" i="73" s="1"/>
  <c r="H132" i="73" s="1"/>
  <c r="AD114" i="38"/>
  <c r="AF114" i="38" s="1"/>
  <c r="AJ114" i="38"/>
  <c r="AL114" i="38" s="1"/>
  <c r="AJ67" i="38"/>
  <c r="AL67" i="38" s="1"/>
  <c r="AM67" i="38" s="1"/>
  <c r="F70" i="70"/>
  <c r="F84" i="73" s="1"/>
  <c r="H84" i="73" s="1"/>
  <c r="AD67" i="38"/>
  <c r="AF67" i="38" s="1"/>
  <c r="Y133" i="38"/>
  <c r="AJ133" i="38"/>
  <c r="AL133" i="38" s="1"/>
  <c r="AD133" i="38"/>
  <c r="AF133" i="38" s="1"/>
  <c r="F136" i="70"/>
  <c r="F151" i="73" s="1"/>
  <c r="H151" i="73" s="1"/>
  <c r="AD124" i="38"/>
  <c r="AF124" i="38" s="1"/>
  <c r="F127" i="70"/>
  <c r="F142" i="73" s="1"/>
  <c r="H142" i="73" s="1"/>
  <c r="AJ124" i="38"/>
  <c r="AL124" i="38" s="1"/>
  <c r="AM124" i="38" s="1"/>
  <c r="Y177" i="38"/>
  <c r="AD115" i="38"/>
  <c r="AF115" i="38" s="1"/>
  <c r="AJ115" i="38"/>
  <c r="AL115" i="38" s="1"/>
  <c r="Y115" i="38"/>
  <c r="F118" i="70"/>
  <c r="F133" i="73" s="1"/>
  <c r="H133" i="73" s="1"/>
  <c r="AJ112" i="38"/>
  <c r="AL112" i="38" s="1"/>
  <c r="AD112" i="38"/>
  <c r="AF112" i="38" s="1"/>
  <c r="F115" i="70"/>
  <c r="F130" i="73" s="1"/>
  <c r="H130" i="73" s="1"/>
  <c r="Y112" i="38"/>
  <c r="AD58" i="38"/>
  <c r="AF58" i="38" s="1"/>
  <c r="AJ58" i="38"/>
  <c r="AL58" i="38" s="1"/>
  <c r="AM58" i="38" s="1"/>
  <c r="F61" i="70"/>
  <c r="F75" i="73" s="1"/>
  <c r="H75" i="73" s="1"/>
  <c r="AJ175" i="38"/>
  <c r="AL175" i="38" s="1"/>
  <c r="AM175" i="38" s="1"/>
  <c r="F178" i="70"/>
  <c r="F194" i="73" s="1"/>
  <c r="H194" i="73" s="1"/>
  <c r="AD175" i="38"/>
  <c r="AF175" i="38" s="1"/>
  <c r="Y71" i="38"/>
  <c r="AJ109" i="38"/>
  <c r="AL109" i="38" s="1"/>
  <c r="F112" i="70"/>
  <c r="F126" i="73" s="1"/>
  <c r="H126" i="73" s="1"/>
  <c r="AD109" i="38"/>
  <c r="AF109" i="38" s="1"/>
  <c r="Y109" i="38"/>
  <c r="AD34" i="38"/>
  <c r="AF34" i="38" s="1"/>
  <c r="Y34" i="38"/>
  <c r="F38" i="70"/>
  <c r="F52" i="73" s="1"/>
  <c r="H52" i="73" s="1"/>
  <c r="AJ34" i="38"/>
  <c r="AL34" i="38" s="1"/>
  <c r="Y93" i="38"/>
  <c r="AJ93" i="38"/>
  <c r="AL93" i="38" s="1"/>
  <c r="AD93" i="38"/>
  <c r="AF93" i="38" s="1"/>
  <c r="F96" i="70"/>
  <c r="F110" i="73" s="1"/>
  <c r="H110" i="73" s="1"/>
  <c r="Y169" i="38"/>
  <c r="AM169" i="38" s="1"/>
  <c r="AJ164" i="38"/>
  <c r="AL164" i="38" s="1"/>
  <c r="AD164" i="38"/>
  <c r="AF164" i="38" s="1"/>
  <c r="F167" i="70"/>
  <c r="F183" i="73" s="1"/>
  <c r="H183" i="73" s="1"/>
  <c r="F15" i="70"/>
  <c r="F29" i="73" s="1"/>
  <c r="H29" i="73" s="1"/>
  <c r="AD10" i="38"/>
  <c r="AF10" i="38" s="1"/>
  <c r="AJ10" i="38"/>
  <c r="AL10" i="38" s="1"/>
  <c r="Y10" i="38"/>
  <c r="F169" i="70"/>
  <c r="F185" i="73" s="1"/>
  <c r="H185" i="73" s="1"/>
  <c r="AD166" i="38"/>
  <c r="AF166" i="38" s="1"/>
  <c r="AJ166" i="38"/>
  <c r="AL166" i="38" s="1"/>
  <c r="Y8" i="38"/>
  <c r="F14" i="70"/>
  <c r="F28" i="73" s="1"/>
  <c r="H28" i="73" s="1"/>
  <c r="AJ8" i="38"/>
  <c r="AL8" i="38" s="1"/>
  <c r="AD8" i="38"/>
  <c r="AF8" i="38" s="1"/>
  <c r="F34" i="70"/>
  <c r="F48" i="73" s="1"/>
  <c r="H48" i="73" s="1"/>
  <c r="AD30" i="38"/>
  <c r="AF30" i="38" s="1"/>
  <c r="AJ30" i="38"/>
  <c r="AL30" i="38" s="1"/>
  <c r="Y30" i="38"/>
  <c r="AJ122" i="38"/>
  <c r="AL122" i="38" s="1"/>
  <c r="AM122" i="38" s="1"/>
  <c r="F125" i="70"/>
  <c r="F140" i="73" s="1"/>
  <c r="H140" i="73" s="1"/>
  <c r="AD122" i="38"/>
  <c r="AF122" i="38" s="1"/>
  <c r="AJ7" i="38"/>
  <c r="AL7" i="38" s="1"/>
  <c r="Y7" i="38"/>
  <c r="AD7" i="38"/>
  <c r="AF7" i="38" s="1"/>
  <c r="F13" i="70"/>
  <c r="F27" i="73" s="1"/>
  <c r="H27" i="73" s="1"/>
  <c r="AD137" i="38"/>
  <c r="AF137" i="38" s="1"/>
  <c r="F140" i="70"/>
  <c r="F155" i="73" s="1"/>
  <c r="H155" i="73" s="1"/>
  <c r="AJ137" i="38"/>
  <c r="AL137" i="38" s="1"/>
  <c r="AM137" i="38" s="1"/>
  <c r="AD173" i="38"/>
  <c r="AF173" i="38" s="1"/>
  <c r="AJ173" i="38"/>
  <c r="AL173" i="38" s="1"/>
  <c r="F176" i="70"/>
  <c r="F192" i="73" s="1"/>
  <c r="H192" i="73" s="1"/>
  <c r="Y163" i="38"/>
  <c r="AD163" i="38"/>
  <c r="AF163" i="38" s="1"/>
  <c r="AJ163" i="38"/>
  <c r="AL163" i="38" s="1"/>
  <c r="F166" i="70"/>
  <c r="F182" i="73" s="1"/>
  <c r="H182" i="73" s="1"/>
  <c r="F10" i="70"/>
  <c r="F24" i="73" s="1"/>
  <c r="H24" i="73" s="1"/>
  <c r="AJ4" i="38"/>
  <c r="Y4" i="38"/>
  <c r="AD4" i="38"/>
  <c r="AF4" i="38" s="1"/>
  <c r="F109" i="70"/>
  <c r="F123" i="73" s="1"/>
  <c r="H123" i="73" s="1"/>
  <c r="AJ106" i="38"/>
  <c r="AL106" i="38" s="1"/>
  <c r="Y106" i="38"/>
  <c r="AD106" i="38"/>
  <c r="AF106" i="38" s="1"/>
  <c r="AG194" i="38"/>
  <c r="AG195" i="38" s="1"/>
  <c r="AD50" i="38"/>
  <c r="AF50" i="38" s="1"/>
  <c r="F53" i="70"/>
  <c r="F67" i="73" s="1"/>
  <c r="H67" i="73" s="1"/>
  <c r="AJ50" i="38"/>
  <c r="AL50" i="38" s="1"/>
  <c r="AM50" i="38" s="1"/>
  <c r="F161" i="70"/>
  <c r="F176" i="73" s="1"/>
  <c r="H176" i="73" s="1"/>
  <c r="AJ158" i="38"/>
  <c r="AL158" i="38" s="1"/>
  <c r="AD158" i="38"/>
  <c r="AF158" i="38" s="1"/>
  <c r="AJ42" i="38"/>
  <c r="AL42" i="38" s="1"/>
  <c r="F45" i="70"/>
  <c r="F59" i="73" s="1"/>
  <c r="H59" i="73" s="1"/>
  <c r="AD42" i="38"/>
  <c r="AF42" i="38" s="1"/>
  <c r="Y42" i="38"/>
  <c r="AJ146" i="38"/>
  <c r="AL146" i="38" s="1"/>
  <c r="AM146" i="38" s="1"/>
  <c r="F149" i="70"/>
  <c r="F164" i="73" s="1"/>
  <c r="H164" i="73" s="1"/>
  <c r="AD146" i="38"/>
  <c r="AF146" i="38" s="1"/>
  <c r="Y131" i="38"/>
  <c r="F72" i="70"/>
  <c r="F86" i="73" s="1"/>
  <c r="H86" i="73" s="1"/>
  <c r="AD69" i="38"/>
  <c r="AF69" i="38" s="1"/>
  <c r="AJ69" i="38"/>
  <c r="AL69" i="38" s="1"/>
  <c r="AM69" i="38" s="1"/>
  <c r="Y164" i="38"/>
  <c r="F35" i="70"/>
  <c r="F49" i="73" s="1"/>
  <c r="H49" i="73" s="1"/>
  <c r="AJ31" i="38"/>
  <c r="AL31" i="38" s="1"/>
  <c r="AD31" i="38"/>
  <c r="AF31" i="38" s="1"/>
  <c r="Y31" i="38"/>
  <c r="AJ80" i="38"/>
  <c r="AL80" i="38" s="1"/>
  <c r="F83" i="70"/>
  <c r="F97" i="73" s="1"/>
  <c r="H97" i="73" s="1"/>
  <c r="AD80" i="38"/>
  <c r="AF80" i="38" s="1"/>
  <c r="Y80" i="38"/>
  <c r="AJ78" i="38"/>
  <c r="AL78" i="38" s="1"/>
  <c r="F81" i="70"/>
  <c r="F95" i="73" s="1"/>
  <c r="H95" i="73" s="1"/>
  <c r="AD78" i="38"/>
  <c r="AF78" i="38" s="1"/>
  <c r="Y78" i="38"/>
  <c r="F116" i="70"/>
  <c r="F131" i="73" s="1"/>
  <c r="H131" i="73" s="1"/>
  <c r="AD113" i="38"/>
  <c r="AF113" i="38" s="1"/>
  <c r="Y113" i="38"/>
  <c r="AJ113" i="38"/>
  <c r="AL113" i="38" s="1"/>
  <c r="AD168" i="38"/>
  <c r="AF168" i="38" s="1"/>
  <c r="F171" i="70"/>
  <c r="F187" i="73" s="1"/>
  <c r="H187" i="73" s="1"/>
  <c r="AJ168" i="38"/>
  <c r="AL168" i="38" s="1"/>
  <c r="AM168" i="38" s="1"/>
  <c r="Y161" i="38"/>
  <c r="AJ161" i="38"/>
  <c r="AL161" i="38" s="1"/>
  <c r="F164" i="70"/>
  <c r="F179" i="73" s="1"/>
  <c r="H179" i="73" s="1"/>
  <c r="AD161" i="38"/>
  <c r="AF161" i="38" s="1"/>
  <c r="F26" i="70"/>
  <c r="F40" i="73" s="1"/>
  <c r="H40" i="73" s="1"/>
  <c r="Y22" i="38"/>
  <c r="AJ22" i="38"/>
  <c r="AL22" i="38" s="1"/>
  <c r="AD22" i="38"/>
  <c r="AF22" i="38" s="1"/>
  <c r="AJ53" i="38"/>
  <c r="AL53" i="38" s="1"/>
  <c r="AM53" i="38" s="1"/>
  <c r="AD53" i="38"/>
  <c r="AF53" i="38" s="1"/>
  <c r="F56" i="70"/>
  <c r="F70" i="73" s="1"/>
  <c r="H70" i="73" s="1"/>
  <c r="F168" i="70"/>
  <c r="F184" i="73" s="1"/>
  <c r="H184" i="73" s="1"/>
  <c r="AJ165" i="38"/>
  <c r="AL165" i="38" s="1"/>
  <c r="AM165" i="38" s="1"/>
  <c r="AD165" i="38"/>
  <c r="AF165" i="38" s="1"/>
  <c r="Y117" i="38"/>
  <c r="AJ117" i="38"/>
  <c r="AL117" i="38" s="1"/>
  <c r="AD117" i="38"/>
  <c r="AF117" i="38" s="1"/>
  <c r="F120" i="70"/>
  <c r="F135" i="73" s="1"/>
  <c r="H135" i="73" s="1"/>
  <c r="F90" i="70"/>
  <c r="F104" i="73" s="1"/>
  <c r="H104" i="73" s="1"/>
  <c r="Y87" i="38"/>
  <c r="AJ87" i="38"/>
  <c r="AL87" i="38" s="1"/>
  <c r="AD87" i="38"/>
  <c r="AF87" i="38" s="1"/>
  <c r="AJ70" i="38"/>
  <c r="AL70" i="38" s="1"/>
  <c r="AM70" i="38" s="1"/>
  <c r="F73" i="70"/>
  <c r="F87" i="73" s="1"/>
  <c r="H87" i="73" s="1"/>
  <c r="AD70" i="38"/>
  <c r="AF70" i="38" s="1"/>
  <c r="K202" i="73"/>
  <c r="N202" i="73"/>
  <c r="M202" i="73" s="1"/>
  <c r="O202" i="73" s="1"/>
  <c r="P202" i="73" s="1"/>
  <c r="AJ139" i="38"/>
  <c r="AL139" i="38" s="1"/>
  <c r="AM139" i="38" s="1"/>
  <c r="AD139" i="38"/>
  <c r="AF139" i="38" s="1"/>
  <c r="F142" i="70"/>
  <c r="F157" i="73" s="1"/>
  <c r="H157" i="73" s="1"/>
  <c r="AJ73" i="38"/>
  <c r="AL73" i="38" s="1"/>
  <c r="Y73" i="38"/>
  <c r="AD73" i="38"/>
  <c r="AF73" i="38" s="1"/>
  <c r="F76" i="70"/>
  <c r="F90" i="73" s="1"/>
  <c r="H90" i="73" s="1"/>
  <c r="Y166" i="38"/>
  <c r="F82" i="70"/>
  <c r="F96" i="73" s="1"/>
  <c r="H96" i="73" s="1"/>
  <c r="AJ79" i="38"/>
  <c r="AL79" i="38" s="1"/>
  <c r="Y79" i="38"/>
  <c r="AD79" i="38"/>
  <c r="AF79" i="38" s="1"/>
  <c r="F106" i="70"/>
  <c r="F120" i="73" s="1"/>
  <c r="H120" i="73" s="1"/>
  <c r="AD103" i="38"/>
  <c r="AF103" i="38" s="1"/>
  <c r="Y103" i="38"/>
  <c r="AJ103" i="38"/>
  <c r="AL103" i="38" s="1"/>
  <c r="AJ123" i="38"/>
  <c r="AL123" i="38" s="1"/>
  <c r="AM123" i="38" s="1"/>
  <c r="F126" i="70"/>
  <c r="F141" i="73" s="1"/>
  <c r="H141" i="73" s="1"/>
  <c r="AD123" i="38"/>
  <c r="AF123" i="38" s="1"/>
  <c r="Y170" i="38"/>
  <c r="AJ66" i="38"/>
  <c r="AL66" i="38" s="1"/>
  <c r="AM66" i="38" s="1"/>
  <c r="F69" i="70"/>
  <c r="F83" i="73" s="1"/>
  <c r="H83" i="73" s="1"/>
  <c r="AD66" i="38"/>
  <c r="AF66" i="38" s="1"/>
  <c r="AJ156" i="38"/>
  <c r="AL156" i="38" s="1"/>
  <c r="AM156" i="38" s="1"/>
  <c r="F159" i="70"/>
  <c r="F174" i="73" s="1"/>
  <c r="H174" i="73" s="1"/>
  <c r="AD156" i="38"/>
  <c r="AF156" i="38" s="1"/>
  <c r="Y65" i="38"/>
  <c r="Y167" i="38"/>
  <c r="AD167" i="38"/>
  <c r="AF167" i="38" s="1"/>
  <c r="F170" i="70"/>
  <c r="F186" i="73" s="1"/>
  <c r="H186" i="73" s="1"/>
  <c r="AJ167" i="38"/>
  <c r="AL167" i="38" s="1"/>
  <c r="AJ174" i="38"/>
  <c r="AL174" i="38" s="1"/>
  <c r="AM174" i="38" s="1"/>
  <c r="F177" i="70"/>
  <c r="F193" i="73" s="1"/>
  <c r="H193" i="73" s="1"/>
  <c r="AD174" i="38"/>
  <c r="AF174" i="38" s="1"/>
  <c r="Y6" i="38"/>
  <c r="F12" i="70"/>
  <c r="F26" i="73" s="1"/>
  <c r="H26" i="73" s="1"/>
  <c r="AD6" i="38"/>
  <c r="AF6" i="38" s="1"/>
  <c r="AJ6" i="38"/>
  <c r="AL6" i="38" s="1"/>
  <c r="Y158" i="38"/>
  <c r="AJ149" i="38"/>
  <c r="AL149" i="38" s="1"/>
  <c r="AM149" i="38" s="1"/>
  <c r="AD149" i="38"/>
  <c r="AF149" i="38" s="1"/>
  <c r="F152" i="70"/>
  <c r="F167" i="73" s="1"/>
  <c r="H167" i="73" s="1"/>
  <c r="AD134" i="38"/>
  <c r="AF134" i="38" s="1"/>
  <c r="F137" i="70"/>
  <c r="F152" i="73" s="1"/>
  <c r="H152" i="73" s="1"/>
  <c r="AJ134" i="38"/>
  <c r="AL134" i="38" s="1"/>
  <c r="AM134" i="38" s="1"/>
  <c r="AJ35" i="38"/>
  <c r="AL35" i="38" s="1"/>
  <c r="AD35" i="38"/>
  <c r="AF35" i="38" s="1"/>
  <c r="F39" i="70"/>
  <c r="F53" i="73" s="1"/>
  <c r="H53" i="73" s="1"/>
  <c r="Y35" i="38"/>
  <c r="Y172" i="38"/>
  <c r="F175" i="70"/>
  <c r="F191" i="73" s="1"/>
  <c r="H191" i="73" s="1"/>
  <c r="AJ172" i="38"/>
  <c r="AL172" i="38" s="1"/>
  <c r="AD172" i="38"/>
  <c r="AF172" i="38" s="1"/>
  <c r="AJ111" i="38"/>
  <c r="AL111" i="38" s="1"/>
  <c r="AD111" i="38"/>
  <c r="AF111" i="38" s="1"/>
  <c r="F114" i="70"/>
  <c r="F129" i="73" s="1"/>
  <c r="H129" i="73" s="1"/>
  <c r="Y111" i="38"/>
  <c r="AJ83" i="38"/>
  <c r="AL83" i="38" s="1"/>
  <c r="F86" i="70"/>
  <c r="F100" i="73" s="1"/>
  <c r="H100" i="73" s="1"/>
  <c r="Y83" i="38"/>
  <c r="AD83" i="38"/>
  <c r="AF83" i="38" s="1"/>
  <c r="F111" i="70"/>
  <c r="F125" i="73" s="1"/>
  <c r="H125" i="73" s="1"/>
  <c r="AD108" i="38"/>
  <c r="AF108" i="38" s="1"/>
  <c r="AJ108" i="38"/>
  <c r="AL108" i="38" s="1"/>
  <c r="Y108" i="38"/>
  <c r="F163" i="70"/>
  <c r="F178" i="73" s="1"/>
  <c r="H178" i="73" s="1"/>
  <c r="AD160" i="38"/>
  <c r="AF160" i="38" s="1"/>
  <c r="AJ160" i="38"/>
  <c r="AL160" i="38" s="1"/>
  <c r="AM160" i="38" s="1"/>
  <c r="AD94" i="38"/>
  <c r="AF94" i="38" s="1"/>
  <c r="F97" i="70"/>
  <c r="F111" i="73" s="1"/>
  <c r="H111" i="73" s="1"/>
  <c r="Y94" i="38"/>
  <c r="AJ94" i="38"/>
  <c r="AL94" i="38" s="1"/>
  <c r="AD107" i="38"/>
  <c r="AF107" i="38" s="1"/>
  <c r="F110" i="70"/>
  <c r="F124" i="73" s="1"/>
  <c r="H124" i="73" s="1"/>
  <c r="AJ107" i="38"/>
  <c r="AL107" i="38" s="1"/>
  <c r="Y107" i="38"/>
  <c r="AJ43" i="38"/>
  <c r="AL43" i="38" s="1"/>
  <c r="F46" i="70"/>
  <c r="F60" i="73" s="1"/>
  <c r="H60" i="73" s="1"/>
  <c r="Y43" i="38"/>
  <c r="AD43" i="38"/>
  <c r="AF43" i="38" s="1"/>
  <c r="F147" i="70"/>
  <c r="F162" i="73" s="1"/>
  <c r="H162" i="73" s="1"/>
  <c r="AD144" i="38"/>
  <c r="AF144" i="38" s="1"/>
  <c r="AJ144" i="38"/>
  <c r="AL144" i="38" s="1"/>
  <c r="Y145" i="38"/>
  <c r="AJ145" i="38"/>
  <c r="AL145" i="38" s="1"/>
  <c r="F148" i="70"/>
  <c r="F163" i="73" s="1"/>
  <c r="H163" i="73" s="1"/>
  <c r="AD145" i="38"/>
  <c r="AF145" i="38" s="1"/>
  <c r="F100" i="70"/>
  <c r="F114" i="73" s="1"/>
  <c r="H114" i="73" s="1"/>
  <c r="AJ97" i="38"/>
  <c r="AL97" i="38" s="1"/>
  <c r="AD97" i="38"/>
  <c r="AF97" i="38" s="1"/>
  <c r="Y97" i="38"/>
  <c r="Y116" i="38"/>
  <c r="F119" i="70"/>
  <c r="F134" i="73" s="1"/>
  <c r="H134" i="73" s="1"/>
  <c r="AJ116" i="38"/>
  <c r="AL116" i="38" s="1"/>
  <c r="AD116" i="38"/>
  <c r="AF116" i="38" s="1"/>
  <c r="AD21" i="38"/>
  <c r="AF21" i="38" s="1"/>
  <c r="Y21" i="38"/>
  <c r="AJ21" i="38"/>
  <c r="AL21" i="38" s="1"/>
  <c r="F25" i="70"/>
  <c r="F39" i="73" s="1"/>
  <c r="H39" i="73" s="1"/>
  <c r="Y13" i="38"/>
  <c r="F18" i="70"/>
  <c r="F32" i="73" s="1"/>
  <c r="H32" i="73" s="1"/>
  <c r="AD13" i="38"/>
  <c r="AF13" i="38" s="1"/>
  <c r="AJ13" i="38"/>
  <c r="AL13" i="38" s="1"/>
  <c r="AD32" i="38"/>
  <c r="AF32" i="38" s="1"/>
  <c r="AJ32" i="38"/>
  <c r="AL32" i="38" s="1"/>
  <c r="F36" i="70"/>
  <c r="F50" i="73" s="1"/>
  <c r="H50" i="73" s="1"/>
  <c r="Y32" i="38"/>
  <c r="Y77" i="38"/>
  <c r="AJ77" i="38"/>
  <c r="AL77" i="38" s="1"/>
  <c r="F80" i="70"/>
  <c r="F94" i="73" s="1"/>
  <c r="H94" i="73" s="1"/>
  <c r="AD77" i="38"/>
  <c r="AF77" i="38" s="1"/>
  <c r="F150" i="70"/>
  <c r="F165" i="73" s="1"/>
  <c r="H165" i="73" s="1"/>
  <c r="AD147" i="38"/>
  <c r="AF147" i="38" s="1"/>
  <c r="AJ147" i="38"/>
  <c r="AL147" i="38" s="1"/>
  <c r="AM147" i="38" s="1"/>
  <c r="F179" i="70"/>
  <c r="F195" i="73" s="1"/>
  <c r="H195" i="73" s="1"/>
  <c r="AD176" i="38"/>
  <c r="AF176" i="38" s="1"/>
  <c r="AJ176" i="38"/>
  <c r="AL176" i="38" s="1"/>
  <c r="AM176" i="38" s="1"/>
  <c r="AD142" i="38"/>
  <c r="AF142" i="38" s="1"/>
  <c r="F145" i="70"/>
  <c r="F160" i="73" s="1"/>
  <c r="H160" i="73" s="1"/>
  <c r="AJ142" i="38"/>
  <c r="AL142" i="38" s="1"/>
  <c r="AM142" i="38" s="1"/>
  <c r="AJ61" i="38"/>
  <c r="AL61" i="38" s="1"/>
  <c r="AM61" i="38" s="1"/>
  <c r="AD61" i="38"/>
  <c r="AF61" i="38" s="1"/>
  <c r="F64" i="70"/>
  <c r="F78" i="73" s="1"/>
  <c r="H78" i="73" s="1"/>
  <c r="F107" i="70"/>
  <c r="F121" i="73" s="1"/>
  <c r="H121" i="73" s="1"/>
  <c r="Y104" i="38"/>
  <c r="AD104" i="38"/>
  <c r="AF104" i="38" s="1"/>
  <c r="AJ104" i="38"/>
  <c r="AL104" i="38" s="1"/>
  <c r="AJ127" i="38"/>
  <c r="AL127" i="38" s="1"/>
  <c r="AM127" i="38" s="1"/>
  <c r="F130" i="70"/>
  <c r="F145" i="73" s="1"/>
  <c r="H145" i="73" s="1"/>
  <c r="AD127" i="38"/>
  <c r="AF127" i="38" s="1"/>
  <c r="Y173" i="38"/>
  <c r="Y138" i="38"/>
  <c r="Y60" i="38"/>
  <c r="AD60" i="38"/>
  <c r="AF60" i="38" s="1"/>
  <c r="F63" i="70"/>
  <c r="F77" i="73" s="1"/>
  <c r="H77" i="73" s="1"/>
  <c r="AJ60" i="38"/>
  <c r="AL60" i="38" s="1"/>
  <c r="AJ29" i="38"/>
  <c r="AL29" i="38" s="1"/>
  <c r="F33" i="70"/>
  <c r="F47" i="73" s="1"/>
  <c r="H47" i="73" s="1"/>
  <c r="Y29" i="38"/>
  <c r="AD29" i="38"/>
  <c r="AF29" i="38" s="1"/>
  <c r="AJ76" i="38"/>
  <c r="AL76" i="38" s="1"/>
  <c r="Y76" i="38"/>
  <c r="F79" i="70"/>
  <c r="F93" i="73" s="1"/>
  <c r="H93" i="73" s="1"/>
  <c r="AD76" i="38"/>
  <c r="AF76" i="38" s="1"/>
  <c r="AD143" i="38"/>
  <c r="AF143" i="38" s="1"/>
  <c r="AJ143" i="38"/>
  <c r="AL143" i="38" s="1"/>
  <c r="AM143" i="38" s="1"/>
  <c r="F146" i="70"/>
  <c r="F161" i="73" s="1"/>
  <c r="H161" i="73" s="1"/>
  <c r="Y144" i="38"/>
  <c r="Y151" i="38"/>
  <c r="F154" i="70"/>
  <c r="F169" i="73" s="1"/>
  <c r="H169" i="73" s="1"/>
  <c r="AJ151" i="38"/>
  <c r="AL151" i="38" s="1"/>
  <c r="AD151" i="38"/>
  <c r="AF151" i="38" s="1"/>
  <c r="F47" i="70"/>
  <c r="F61" i="73" s="1"/>
  <c r="H61" i="73" s="1"/>
  <c r="Y44" i="38"/>
  <c r="AD44" i="38"/>
  <c r="AF44" i="38" s="1"/>
  <c r="AJ44" i="38"/>
  <c r="AL44" i="38" s="1"/>
  <c r="Y86" i="38"/>
  <c r="AD86" i="38"/>
  <c r="AF86" i="38" s="1"/>
  <c r="AJ86" i="38"/>
  <c r="AL86" i="38" s="1"/>
  <c r="F89" i="70"/>
  <c r="F103" i="73" s="1"/>
  <c r="H103" i="73" s="1"/>
  <c r="AJ49" i="38"/>
  <c r="AL49" i="38" s="1"/>
  <c r="AM49" i="38" s="1"/>
  <c r="AD49" i="38"/>
  <c r="AF49" i="38" s="1"/>
  <c r="F52" i="70"/>
  <c r="F66" i="73" s="1"/>
  <c r="H66" i="73" s="1"/>
  <c r="Y68" i="38"/>
  <c r="F71" i="70"/>
  <c r="F85" i="73" s="1"/>
  <c r="H85" i="73" s="1"/>
  <c r="AJ68" i="38"/>
  <c r="AL68" i="38" s="1"/>
  <c r="AD68" i="38"/>
  <c r="AF68" i="38" s="1"/>
  <c r="F91" i="70"/>
  <c r="F105" i="73" s="1"/>
  <c r="H105" i="73" s="1"/>
  <c r="Y88" i="38"/>
  <c r="AJ88" i="38"/>
  <c r="AL88" i="38" s="1"/>
  <c r="AD88" i="38"/>
  <c r="AF88" i="38" s="1"/>
  <c r="AM36" i="38"/>
  <c r="Y51" i="38"/>
  <c r="AD51" i="38"/>
  <c r="AF51" i="38" s="1"/>
  <c r="F54" i="70"/>
  <c r="F68" i="73" s="1"/>
  <c r="H68" i="73" s="1"/>
  <c r="AJ51" i="38"/>
  <c r="AL51" i="38" s="1"/>
  <c r="F174" i="70"/>
  <c r="F190" i="73" s="1"/>
  <c r="H190" i="73" s="1"/>
  <c r="AD171" i="38"/>
  <c r="AF171" i="38" s="1"/>
  <c r="AJ171" i="38"/>
  <c r="AL171" i="38" s="1"/>
  <c r="AM171" i="38" s="1"/>
  <c r="Y157" i="38"/>
  <c r="AM157" i="38" s="1"/>
  <c r="F29" i="70"/>
  <c r="F43" i="73" s="1"/>
  <c r="H43" i="73" s="1"/>
  <c r="Y25" i="38"/>
  <c r="AD25" i="38"/>
  <c r="AF25" i="38" s="1"/>
  <c r="AJ25" i="38"/>
  <c r="AL25" i="38" s="1"/>
  <c r="AM65" i="38" l="1"/>
  <c r="AM131" i="38"/>
  <c r="AM173" i="38"/>
  <c r="AM74" i="38"/>
  <c r="AM94" i="38"/>
  <c r="AM109" i="38"/>
  <c r="AM98" i="38"/>
  <c r="AM23" i="38"/>
  <c r="AM166" i="38"/>
  <c r="AM43" i="38"/>
  <c r="AM167" i="38"/>
  <c r="AM153" i="38"/>
  <c r="AM76" i="38"/>
  <c r="AM18" i="38"/>
  <c r="AM71" i="38"/>
  <c r="AM13" i="38"/>
  <c r="AM126" i="38"/>
  <c r="AM75" i="38"/>
  <c r="AM95" i="38"/>
  <c r="AM24" i="38"/>
  <c r="AM41" i="38"/>
  <c r="AM108" i="38"/>
  <c r="AM151" i="38"/>
  <c r="AM92" i="38"/>
  <c r="AM144" i="38"/>
  <c r="AM138" i="38"/>
  <c r="AM25" i="38"/>
  <c r="AM32" i="38"/>
  <c r="AM84" i="38"/>
  <c r="AM51" i="38"/>
  <c r="AM60" i="38"/>
  <c r="AM170" i="38"/>
  <c r="AM78" i="38"/>
  <c r="AM106" i="38"/>
  <c r="AM30" i="38"/>
  <c r="AM34" i="38"/>
  <c r="AM21" i="38"/>
  <c r="AM7" i="38"/>
  <c r="AM10" i="38"/>
  <c r="AM38" i="38"/>
  <c r="AM155" i="38"/>
  <c r="AM80" i="38"/>
  <c r="AM164" i="38"/>
  <c r="AM42" i="38"/>
  <c r="AM29" i="38"/>
  <c r="AM104" i="38"/>
  <c r="AM158" i="38"/>
  <c r="AM113" i="38"/>
  <c r="AM133" i="38"/>
  <c r="AM11" i="38"/>
  <c r="AM55" i="38"/>
  <c r="AM54" i="38"/>
  <c r="AM145" i="38"/>
  <c r="AM91" i="38"/>
  <c r="AM68" i="38"/>
  <c r="N169" i="73"/>
  <c r="M169" i="73" s="1"/>
  <c r="O169" i="73" s="1"/>
  <c r="P169" i="73" s="1"/>
  <c r="K169" i="73"/>
  <c r="N165" i="73"/>
  <c r="M165" i="73" s="1"/>
  <c r="O165" i="73" s="1"/>
  <c r="P165" i="73" s="1"/>
  <c r="K165" i="73"/>
  <c r="N162" i="73"/>
  <c r="M162" i="73" s="1"/>
  <c r="O162" i="73" s="1"/>
  <c r="P162" i="73" s="1"/>
  <c r="K162" i="73"/>
  <c r="N167" i="73"/>
  <c r="M167" i="73" s="1"/>
  <c r="O167" i="73" s="1"/>
  <c r="P167" i="73" s="1"/>
  <c r="K167" i="73"/>
  <c r="K141" i="73"/>
  <c r="N141" i="73"/>
  <c r="M141" i="73" s="1"/>
  <c r="O141" i="73" s="1"/>
  <c r="P141" i="73" s="1"/>
  <c r="K157" i="73"/>
  <c r="N157" i="73"/>
  <c r="M157" i="73" s="1"/>
  <c r="O157" i="73" s="1"/>
  <c r="P157" i="73" s="1"/>
  <c r="AM31" i="38"/>
  <c r="AM163" i="38"/>
  <c r="N130" i="73"/>
  <c r="M130" i="73" s="1"/>
  <c r="O130" i="73" s="1"/>
  <c r="P130" i="73" s="1"/>
  <c r="K130" i="73"/>
  <c r="AM40" i="38"/>
  <c r="K122" i="73"/>
  <c r="N122" i="73"/>
  <c r="M122" i="73" s="1"/>
  <c r="O122" i="73" s="1"/>
  <c r="P122" i="73" s="1"/>
  <c r="AM118" i="38"/>
  <c r="K150" i="73"/>
  <c r="N150" i="73"/>
  <c r="M150" i="73" s="1"/>
  <c r="O150" i="73" s="1"/>
  <c r="P150" i="73" s="1"/>
  <c r="N118" i="73"/>
  <c r="M118" i="73" s="1"/>
  <c r="O118" i="73" s="1"/>
  <c r="P118" i="73" s="1"/>
  <c r="K118" i="73"/>
  <c r="K82" i="73"/>
  <c r="N82" i="73"/>
  <c r="M82" i="73" s="1"/>
  <c r="O82" i="73" s="1"/>
  <c r="P82" i="73" s="1"/>
  <c r="N189" i="73"/>
  <c r="M189" i="73" s="1"/>
  <c r="O189" i="73" s="1"/>
  <c r="P189" i="73" s="1"/>
  <c r="N43" i="73"/>
  <c r="M43" i="73" s="1"/>
  <c r="O43" i="73" s="1"/>
  <c r="P43" i="73" s="1"/>
  <c r="K43" i="73"/>
  <c r="N85" i="73"/>
  <c r="M85" i="73" s="1"/>
  <c r="O85" i="73" s="1"/>
  <c r="P85" i="73" s="1"/>
  <c r="K85" i="73"/>
  <c r="AM86" i="38"/>
  <c r="K160" i="73"/>
  <c r="N160" i="73"/>
  <c r="M160" i="73" s="1"/>
  <c r="O160" i="73" s="1"/>
  <c r="P160" i="73" s="1"/>
  <c r="N114" i="73"/>
  <c r="M114" i="73" s="1"/>
  <c r="O114" i="73" s="1"/>
  <c r="P114" i="73" s="1"/>
  <c r="K114" i="73"/>
  <c r="AM111" i="38"/>
  <c r="AM35" i="38"/>
  <c r="N193" i="73"/>
  <c r="M193" i="73" s="1"/>
  <c r="O193" i="73" s="1"/>
  <c r="P193" i="73" s="1"/>
  <c r="K193" i="73"/>
  <c r="N174" i="73"/>
  <c r="M174" i="73" s="1"/>
  <c r="O174" i="73" s="1"/>
  <c r="P174" i="73" s="1"/>
  <c r="K174" i="73"/>
  <c r="K96" i="73"/>
  <c r="N96" i="73"/>
  <c r="M96" i="73" s="1"/>
  <c r="O96" i="73" s="1"/>
  <c r="P96" i="73" s="1"/>
  <c r="AM117" i="38"/>
  <c r="N27" i="73"/>
  <c r="M27" i="73" s="1"/>
  <c r="O27" i="73" s="1"/>
  <c r="P27" i="73" s="1"/>
  <c r="K27" i="73"/>
  <c r="K52" i="73"/>
  <c r="N52" i="73"/>
  <c r="M52" i="73" s="1"/>
  <c r="O52" i="73" s="1"/>
  <c r="P52" i="73" s="1"/>
  <c r="K84" i="73"/>
  <c r="N84" i="73"/>
  <c r="M84" i="73" s="1"/>
  <c r="O84" i="73" s="1"/>
  <c r="P84" i="73" s="1"/>
  <c r="AM90" i="38"/>
  <c r="K143" i="73"/>
  <c r="N143" i="73"/>
  <c r="M143" i="73" s="1"/>
  <c r="O143" i="73" s="1"/>
  <c r="P143" i="73" s="1"/>
  <c r="N108" i="73"/>
  <c r="M108" i="73" s="1"/>
  <c r="O108" i="73" s="1"/>
  <c r="P108" i="73" s="1"/>
  <c r="K108" i="73"/>
  <c r="N38" i="73"/>
  <c r="M38" i="73" s="1"/>
  <c r="O38" i="73" s="1"/>
  <c r="P38" i="73" s="1"/>
  <c r="K38" i="73"/>
  <c r="AM102" i="38"/>
  <c r="K69" i="73"/>
  <c r="N69" i="73"/>
  <c r="M69" i="73" s="1"/>
  <c r="O69" i="73" s="1"/>
  <c r="P69" i="73" s="1"/>
  <c r="AM96" i="38"/>
  <c r="N35" i="73"/>
  <c r="M35" i="73" s="1"/>
  <c r="O35" i="73" s="1"/>
  <c r="P35" i="73" s="1"/>
  <c r="K35" i="73"/>
  <c r="N173" i="73"/>
  <c r="M173" i="73" s="1"/>
  <c r="O173" i="73" s="1"/>
  <c r="P173" i="73" s="1"/>
  <c r="K173" i="73"/>
  <c r="AM81" i="38"/>
  <c r="AM19" i="38"/>
  <c r="AM119" i="38"/>
  <c r="N176" i="73"/>
  <c r="M176" i="73" s="1"/>
  <c r="O176" i="73" s="1"/>
  <c r="P176" i="73" s="1"/>
  <c r="K176" i="73"/>
  <c r="K46" i="73"/>
  <c r="N46" i="73"/>
  <c r="M46" i="73" s="1"/>
  <c r="O46" i="73" s="1"/>
  <c r="P46" i="73" s="1"/>
  <c r="K98" i="73"/>
  <c r="N98" i="73"/>
  <c r="M98" i="73" s="1"/>
  <c r="O98" i="73" s="1"/>
  <c r="P98" i="73" s="1"/>
  <c r="N66" i="73"/>
  <c r="M66" i="73" s="1"/>
  <c r="O66" i="73" s="1"/>
  <c r="P66" i="73" s="1"/>
  <c r="K66" i="73"/>
  <c r="N32" i="73"/>
  <c r="M32" i="73" s="1"/>
  <c r="O32" i="73" s="1"/>
  <c r="P32" i="73" s="1"/>
  <c r="K32" i="73"/>
  <c r="K125" i="73"/>
  <c r="N125" i="73"/>
  <c r="M125" i="73" s="1"/>
  <c r="O125" i="73" s="1"/>
  <c r="P125" i="73" s="1"/>
  <c r="AM87" i="38"/>
  <c r="N48" i="73"/>
  <c r="M48" i="73" s="1"/>
  <c r="O48" i="73" s="1"/>
  <c r="P48" i="73" s="1"/>
  <c r="K48" i="73"/>
  <c r="AM44" i="38"/>
  <c r="K47" i="73"/>
  <c r="N47" i="73"/>
  <c r="M47" i="73" s="1"/>
  <c r="O47" i="73" s="1"/>
  <c r="P47" i="73" s="1"/>
  <c r="K121" i="73"/>
  <c r="N121" i="73"/>
  <c r="M121" i="73" s="1"/>
  <c r="O121" i="73" s="1"/>
  <c r="P121" i="73" s="1"/>
  <c r="AM77" i="38"/>
  <c r="N134" i="73"/>
  <c r="M134" i="73" s="1"/>
  <c r="O134" i="73" s="1"/>
  <c r="P134" i="73" s="1"/>
  <c r="K134" i="73"/>
  <c r="N186" i="73"/>
  <c r="M186" i="73" s="1"/>
  <c r="O186" i="73" s="1"/>
  <c r="P186" i="73" s="1"/>
  <c r="K186" i="73"/>
  <c r="K83" i="73"/>
  <c r="N83" i="73"/>
  <c r="M83" i="73" s="1"/>
  <c r="O83" i="73" s="1"/>
  <c r="P83" i="73" s="1"/>
  <c r="K18" i="73"/>
  <c r="K104" i="73"/>
  <c r="N104" i="73"/>
  <c r="M104" i="73" s="1"/>
  <c r="O104" i="73" s="1"/>
  <c r="P104" i="73" s="1"/>
  <c r="K40" i="73"/>
  <c r="N40" i="73"/>
  <c r="M40" i="73" s="1"/>
  <c r="O40" i="73" s="1"/>
  <c r="P40" i="73" s="1"/>
  <c r="N67" i="73"/>
  <c r="M67" i="73" s="1"/>
  <c r="O67" i="73" s="1"/>
  <c r="P67" i="73" s="1"/>
  <c r="K67" i="73"/>
  <c r="K75" i="73"/>
  <c r="N75" i="73"/>
  <c r="M75" i="73" s="1"/>
  <c r="O75" i="73" s="1"/>
  <c r="P75" i="73" s="1"/>
  <c r="AM115" i="38"/>
  <c r="K151" i="73"/>
  <c r="N151" i="73"/>
  <c r="M151" i="73" s="1"/>
  <c r="O151" i="73" s="1"/>
  <c r="P151" i="73" s="1"/>
  <c r="K80" i="73"/>
  <c r="N80" i="73"/>
  <c r="M80" i="73" s="1"/>
  <c r="O80" i="73" s="1"/>
  <c r="P80" i="73" s="1"/>
  <c r="AM39" i="38"/>
  <c r="AM85" i="38"/>
  <c r="AM28" i="38"/>
  <c r="AM20" i="38"/>
  <c r="K88" i="73"/>
  <c r="N88" i="73"/>
  <c r="M88" i="73" s="1"/>
  <c r="O88" i="73" s="1"/>
  <c r="P88" i="73" s="1"/>
  <c r="N81" i="73"/>
  <c r="M81" i="73" s="1"/>
  <c r="O81" i="73" s="1"/>
  <c r="P81" i="73" s="1"/>
  <c r="K81" i="73"/>
  <c r="K154" i="73"/>
  <c r="N154" i="73"/>
  <c r="M154" i="73" s="1"/>
  <c r="O154" i="73" s="1"/>
  <c r="P154" i="73" s="1"/>
  <c r="AM33" i="38"/>
  <c r="K196" i="73"/>
  <c r="N196" i="73"/>
  <c r="M196" i="73" s="1"/>
  <c r="O196" i="73" s="1"/>
  <c r="P196" i="73" s="1"/>
  <c r="K94" i="73"/>
  <c r="N94" i="73"/>
  <c r="M94" i="73" s="1"/>
  <c r="O94" i="73" s="1"/>
  <c r="P94" i="73" s="1"/>
  <c r="N53" i="73"/>
  <c r="M53" i="73" s="1"/>
  <c r="O53" i="73" s="1"/>
  <c r="P53" i="73" s="1"/>
  <c r="K53" i="73"/>
  <c r="K187" i="73"/>
  <c r="N187" i="73"/>
  <c r="M187" i="73" s="1"/>
  <c r="O187" i="73" s="1"/>
  <c r="P187" i="73" s="1"/>
  <c r="N194" i="73"/>
  <c r="M194" i="73" s="1"/>
  <c r="O194" i="73" s="1"/>
  <c r="P194" i="73" s="1"/>
  <c r="K194" i="73"/>
  <c r="K65" i="73"/>
  <c r="N65" i="73"/>
  <c r="M65" i="73" s="1"/>
  <c r="O65" i="73" s="1"/>
  <c r="P65" i="73" s="1"/>
  <c r="N163" i="73"/>
  <c r="M163" i="73" s="1"/>
  <c r="O163" i="73" s="1"/>
  <c r="P163" i="73" s="1"/>
  <c r="K163" i="73"/>
  <c r="AM103" i="38"/>
  <c r="K192" i="73"/>
  <c r="N192" i="73"/>
  <c r="M192" i="73" s="1"/>
  <c r="O192" i="73" s="1"/>
  <c r="P192" i="73" s="1"/>
  <c r="N133" i="73"/>
  <c r="M133" i="73" s="1"/>
  <c r="O133" i="73" s="1"/>
  <c r="P133" i="73" s="1"/>
  <c r="K133" i="73"/>
  <c r="N76" i="73"/>
  <c r="M76" i="73" s="1"/>
  <c r="O76" i="73" s="1"/>
  <c r="P76" i="73" s="1"/>
  <c r="K76" i="73"/>
  <c r="N72" i="73"/>
  <c r="M72" i="73" s="1"/>
  <c r="O72" i="73" s="1"/>
  <c r="P72" i="73" s="1"/>
  <c r="K72" i="73"/>
  <c r="N190" i="73"/>
  <c r="M190" i="73" s="1"/>
  <c r="O190" i="73" s="1"/>
  <c r="P190" i="73" s="1"/>
  <c r="K190" i="73"/>
  <c r="AM88" i="38"/>
  <c r="N61" i="73"/>
  <c r="M61" i="73" s="1"/>
  <c r="O61" i="73" s="1"/>
  <c r="P61" i="73" s="1"/>
  <c r="K61" i="73"/>
  <c r="K78" i="73"/>
  <c r="N78" i="73"/>
  <c r="M78" i="73" s="1"/>
  <c r="O78" i="73" s="1"/>
  <c r="P78" i="73" s="1"/>
  <c r="N195" i="73"/>
  <c r="M195" i="73" s="1"/>
  <c r="O195" i="73" s="1"/>
  <c r="P195" i="73" s="1"/>
  <c r="K195" i="73"/>
  <c r="AM116" i="38"/>
  <c r="AM107" i="38"/>
  <c r="K120" i="73"/>
  <c r="N120" i="73"/>
  <c r="M120" i="73" s="1"/>
  <c r="O120" i="73" s="1"/>
  <c r="P120" i="73" s="1"/>
  <c r="AM73" i="38"/>
  <c r="K184" i="73"/>
  <c r="N184" i="73"/>
  <c r="M184" i="73" s="1"/>
  <c r="O184" i="73" s="1"/>
  <c r="P184" i="73" s="1"/>
  <c r="AJ194" i="38"/>
  <c r="AJ195" i="38" s="1"/>
  <c r="AL4" i="38"/>
  <c r="AL194" i="38" s="1"/>
  <c r="AL197" i="38" s="1"/>
  <c r="N132" i="73"/>
  <c r="M132" i="73" s="1"/>
  <c r="O132" i="73" s="1"/>
  <c r="P132" i="73" s="1"/>
  <c r="K132" i="73"/>
  <c r="N144" i="73"/>
  <c r="M144" i="73" s="1"/>
  <c r="O144" i="73" s="1"/>
  <c r="P144" i="73" s="1"/>
  <c r="K144" i="73"/>
  <c r="K92" i="73"/>
  <c r="N92" i="73"/>
  <c r="M92" i="73" s="1"/>
  <c r="O92" i="73" s="1"/>
  <c r="P92" i="73" s="1"/>
  <c r="K36" i="73"/>
  <c r="N36" i="73"/>
  <c r="M36" i="73" s="1"/>
  <c r="O36" i="73" s="1"/>
  <c r="P36" i="73" s="1"/>
  <c r="K170" i="73"/>
  <c r="N170" i="73"/>
  <c r="M170" i="73" s="1"/>
  <c r="O170" i="73" s="1"/>
  <c r="P170" i="73" s="1"/>
  <c r="K55" i="73"/>
  <c r="N55" i="73"/>
  <c r="M55" i="73" s="1"/>
  <c r="O55" i="73" s="1"/>
  <c r="P55" i="73" s="1"/>
  <c r="K51" i="73"/>
  <c r="N51" i="73"/>
  <c r="M51" i="73" s="1"/>
  <c r="O51" i="73" s="1"/>
  <c r="P51" i="73" s="1"/>
  <c r="K42" i="73"/>
  <c r="N42" i="73"/>
  <c r="M42" i="73" s="1"/>
  <c r="O42" i="73" s="1"/>
  <c r="P42" i="73" s="1"/>
  <c r="K91" i="73"/>
  <c r="N91" i="73"/>
  <c r="M91" i="73" s="1"/>
  <c r="O91" i="73" s="1"/>
  <c r="P91" i="73" s="1"/>
  <c r="K171" i="73"/>
  <c r="N171" i="73"/>
  <c r="M171" i="73" s="1"/>
  <c r="O171" i="73" s="1"/>
  <c r="P171" i="73" s="1"/>
  <c r="N188" i="73"/>
  <c r="M188" i="73" s="1"/>
  <c r="O188" i="73" s="1"/>
  <c r="P188" i="73" s="1"/>
  <c r="K188" i="73"/>
  <c r="N41" i="73"/>
  <c r="M41" i="73" s="1"/>
  <c r="O41" i="73" s="1"/>
  <c r="P41" i="73" s="1"/>
  <c r="K41" i="73"/>
  <c r="K129" i="73"/>
  <c r="N129" i="73"/>
  <c r="M129" i="73" s="1"/>
  <c r="O129" i="73" s="1"/>
  <c r="P129" i="73" s="1"/>
  <c r="K95" i="73"/>
  <c r="N95" i="73"/>
  <c r="M95" i="73" s="1"/>
  <c r="O95" i="73" s="1"/>
  <c r="P95" i="73" s="1"/>
  <c r="K123" i="73"/>
  <c r="N123" i="73"/>
  <c r="M123" i="73" s="1"/>
  <c r="O123" i="73" s="1"/>
  <c r="P123" i="73" s="1"/>
  <c r="K107" i="73"/>
  <c r="N107" i="73"/>
  <c r="M107" i="73" s="1"/>
  <c r="O107" i="73" s="1"/>
  <c r="P107" i="73" s="1"/>
  <c r="N119" i="73"/>
  <c r="M119" i="73" s="1"/>
  <c r="O119" i="73" s="1"/>
  <c r="P119" i="73" s="1"/>
  <c r="K119" i="73"/>
  <c r="K161" i="73"/>
  <c r="N161" i="73"/>
  <c r="M161" i="73" s="1"/>
  <c r="O161" i="73" s="1"/>
  <c r="P161" i="73" s="1"/>
  <c r="K60" i="73"/>
  <c r="N60" i="73"/>
  <c r="M60" i="73" s="1"/>
  <c r="O60" i="73" s="1"/>
  <c r="P60" i="73" s="1"/>
  <c r="AM22" i="38"/>
  <c r="N136" i="73"/>
  <c r="M136" i="73" s="1"/>
  <c r="O136" i="73" s="1"/>
  <c r="P136" i="73" s="1"/>
  <c r="K136" i="73"/>
  <c r="K115" i="73"/>
  <c r="N115" i="73"/>
  <c r="M115" i="73" s="1"/>
  <c r="O115" i="73" s="1"/>
  <c r="P115" i="73" s="1"/>
  <c r="K103" i="73"/>
  <c r="N103" i="73"/>
  <c r="M103" i="73" s="1"/>
  <c r="O103" i="73" s="1"/>
  <c r="P103" i="73" s="1"/>
  <c r="N39" i="73"/>
  <c r="M39" i="73" s="1"/>
  <c r="O39" i="73" s="1"/>
  <c r="P39" i="73" s="1"/>
  <c r="K39" i="73"/>
  <c r="AM83" i="38"/>
  <c r="AM172" i="38"/>
  <c r="N152" i="73"/>
  <c r="M152" i="73" s="1"/>
  <c r="O152" i="73" s="1"/>
  <c r="P152" i="73" s="1"/>
  <c r="K152" i="73"/>
  <c r="K26" i="73"/>
  <c r="N26" i="73"/>
  <c r="M26" i="73" s="1"/>
  <c r="O26" i="73" s="1"/>
  <c r="P26" i="73" s="1"/>
  <c r="N135" i="73"/>
  <c r="M135" i="73" s="1"/>
  <c r="O135" i="73" s="1"/>
  <c r="P135" i="73" s="1"/>
  <c r="K135" i="73"/>
  <c r="K70" i="73"/>
  <c r="N70" i="73"/>
  <c r="M70" i="73" s="1"/>
  <c r="O70" i="73" s="1"/>
  <c r="P70" i="73" s="1"/>
  <c r="K179" i="73"/>
  <c r="N179" i="73"/>
  <c r="M179" i="73" s="1"/>
  <c r="O179" i="73" s="1"/>
  <c r="P179" i="73" s="1"/>
  <c r="K97" i="73"/>
  <c r="N97" i="73"/>
  <c r="M97" i="73" s="1"/>
  <c r="O97" i="73" s="1"/>
  <c r="P97" i="73" s="1"/>
  <c r="K59" i="73"/>
  <c r="N59" i="73"/>
  <c r="M59" i="73" s="1"/>
  <c r="O59" i="73" s="1"/>
  <c r="P59" i="73" s="1"/>
  <c r="K24" i="73"/>
  <c r="N24" i="73"/>
  <c r="M24" i="73" s="1"/>
  <c r="O24" i="73" s="1"/>
  <c r="P24" i="73" s="1"/>
  <c r="K140" i="73"/>
  <c r="N140" i="73"/>
  <c r="M140" i="73" s="1"/>
  <c r="O140" i="73" s="1"/>
  <c r="P140" i="73" s="1"/>
  <c r="N28" i="73"/>
  <c r="M28" i="73" s="1"/>
  <c r="O28" i="73" s="1"/>
  <c r="P28" i="73" s="1"/>
  <c r="K28" i="73"/>
  <c r="K29" i="73"/>
  <c r="N29" i="73"/>
  <c r="M29" i="73" s="1"/>
  <c r="O29" i="73" s="1"/>
  <c r="P29" i="73" s="1"/>
  <c r="AM93" i="38"/>
  <c r="K126" i="73"/>
  <c r="N126" i="73"/>
  <c r="M126" i="73" s="1"/>
  <c r="O126" i="73" s="1"/>
  <c r="P126" i="73" s="1"/>
  <c r="AM114" i="38"/>
  <c r="K109" i="73"/>
  <c r="N109" i="73"/>
  <c r="M109" i="73" s="1"/>
  <c r="O109" i="73" s="1"/>
  <c r="P109" i="73" s="1"/>
  <c r="K56" i="73"/>
  <c r="N56" i="73"/>
  <c r="M56" i="73" s="1"/>
  <c r="O56" i="73" s="1"/>
  <c r="P56" i="73" s="1"/>
  <c r="K168" i="73"/>
  <c r="N168" i="73"/>
  <c r="M168" i="73" s="1"/>
  <c r="O168" i="73" s="1"/>
  <c r="P168" i="73" s="1"/>
  <c r="N64" i="73"/>
  <c r="M64" i="73" s="1"/>
  <c r="O64" i="73" s="1"/>
  <c r="P64" i="73" s="1"/>
  <c r="K64" i="73"/>
  <c r="K149" i="73"/>
  <c r="N149" i="73"/>
  <c r="M149" i="73" s="1"/>
  <c r="O149" i="73" s="1"/>
  <c r="P149" i="73" s="1"/>
  <c r="N31" i="73"/>
  <c r="M31" i="73" s="1"/>
  <c r="O31" i="73" s="1"/>
  <c r="P31" i="73" s="1"/>
  <c r="K31" i="73"/>
  <c r="N164" i="73"/>
  <c r="M164" i="73" s="1"/>
  <c r="O164" i="73" s="1"/>
  <c r="P164" i="73" s="1"/>
  <c r="K164" i="73"/>
  <c r="N185" i="73"/>
  <c r="M185" i="73" s="1"/>
  <c r="O185" i="73" s="1"/>
  <c r="P185" i="73" s="1"/>
  <c r="K185" i="73"/>
  <c r="N142" i="73"/>
  <c r="M142" i="73" s="1"/>
  <c r="O142" i="73" s="1"/>
  <c r="P142" i="73" s="1"/>
  <c r="K142" i="73"/>
  <c r="N102" i="73"/>
  <c r="M102" i="73" s="1"/>
  <c r="O102" i="73" s="1"/>
  <c r="P102" i="73" s="1"/>
  <c r="K102" i="73"/>
  <c r="K101" i="73"/>
  <c r="N101" i="73"/>
  <c r="M101" i="73" s="1"/>
  <c r="O101" i="73" s="1"/>
  <c r="P101" i="73" s="1"/>
  <c r="K37" i="73"/>
  <c r="N37" i="73"/>
  <c r="M37" i="73" s="1"/>
  <c r="O37" i="73" s="1"/>
  <c r="P37" i="73" s="1"/>
  <c r="K111" i="73"/>
  <c r="N111" i="73"/>
  <c r="M111" i="73" s="1"/>
  <c r="O111" i="73" s="1"/>
  <c r="P111" i="73" s="1"/>
  <c r="K90" i="73"/>
  <c r="N90" i="73"/>
  <c r="M90" i="73" s="1"/>
  <c r="O90" i="73" s="1"/>
  <c r="P90" i="73" s="1"/>
  <c r="K49" i="73"/>
  <c r="N49" i="73"/>
  <c r="M49" i="73" s="1"/>
  <c r="O49" i="73" s="1"/>
  <c r="P49" i="73" s="1"/>
  <c r="K110" i="73"/>
  <c r="N110" i="73"/>
  <c r="M110" i="73" s="1"/>
  <c r="O110" i="73" s="1"/>
  <c r="P110" i="73" s="1"/>
  <c r="K153" i="73"/>
  <c r="N153" i="73"/>
  <c r="M153" i="73" s="1"/>
  <c r="O153" i="73" s="1"/>
  <c r="P153" i="73" s="1"/>
  <c r="N30" i="73"/>
  <c r="M30" i="73" s="1"/>
  <c r="O30" i="73" s="1"/>
  <c r="P30" i="73" s="1"/>
  <c r="K30" i="73"/>
  <c r="N175" i="73"/>
  <c r="M175" i="73" s="1"/>
  <c r="O175" i="73" s="1"/>
  <c r="P175" i="73" s="1"/>
  <c r="K175" i="73"/>
  <c r="K156" i="73"/>
  <c r="N156" i="73"/>
  <c r="M156" i="73" s="1"/>
  <c r="O156" i="73" s="1"/>
  <c r="P156" i="73" s="1"/>
  <c r="N105" i="73"/>
  <c r="M105" i="73" s="1"/>
  <c r="O105" i="73" s="1"/>
  <c r="P105" i="73" s="1"/>
  <c r="K105" i="73"/>
  <c r="K50" i="73"/>
  <c r="N50" i="73"/>
  <c r="M50" i="73" s="1"/>
  <c r="O50" i="73" s="1"/>
  <c r="P50" i="73" s="1"/>
  <c r="AM97" i="38"/>
  <c r="K68" i="73"/>
  <c r="N68" i="73"/>
  <c r="M68" i="73" s="1"/>
  <c r="O68" i="73" s="1"/>
  <c r="P68" i="73" s="1"/>
  <c r="K93" i="73"/>
  <c r="N93" i="73"/>
  <c r="M93" i="73" s="1"/>
  <c r="O93" i="73" s="1"/>
  <c r="P93" i="73" s="1"/>
  <c r="N77" i="73"/>
  <c r="M77" i="73" s="1"/>
  <c r="O77" i="73" s="1"/>
  <c r="P77" i="73" s="1"/>
  <c r="K77" i="73"/>
  <c r="K145" i="73"/>
  <c r="N145" i="73"/>
  <c r="M145" i="73" s="1"/>
  <c r="O145" i="73" s="1"/>
  <c r="P145" i="73" s="1"/>
  <c r="K124" i="73"/>
  <c r="N124" i="73"/>
  <c r="M124" i="73" s="1"/>
  <c r="O124" i="73" s="1"/>
  <c r="P124" i="73" s="1"/>
  <c r="K178" i="73"/>
  <c r="N178" i="73"/>
  <c r="M178" i="73" s="1"/>
  <c r="O178" i="73" s="1"/>
  <c r="P178" i="73" s="1"/>
  <c r="N100" i="73"/>
  <c r="M100" i="73" s="1"/>
  <c r="O100" i="73" s="1"/>
  <c r="P100" i="73" s="1"/>
  <c r="K100" i="73"/>
  <c r="N191" i="73"/>
  <c r="M191" i="73" s="1"/>
  <c r="O191" i="73" s="1"/>
  <c r="P191" i="73" s="1"/>
  <c r="K191" i="73"/>
  <c r="AM6" i="38"/>
  <c r="AM79" i="38"/>
  <c r="N87" i="73"/>
  <c r="M87" i="73" s="1"/>
  <c r="O87" i="73" s="1"/>
  <c r="P87" i="73" s="1"/>
  <c r="K87" i="73"/>
  <c r="AM161" i="38"/>
  <c r="K131" i="73"/>
  <c r="N131" i="73"/>
  <c r="M131" i="73" s="1"/>
  <c r="O131" i="73" s="1"/>
  <c r="P131" i="73" s="1"/>
  <c r="K86" i="73"/>
  <c r="N86" i="73"/>
  <c r="M86" i="73" s="1"/>
  <c r="O86" i="73" s="1"/>
  <c r="P86" i="73" s="1"/>
  <c r="K182" i="73"/>
  <c r="N182" i="73"/>
  <c r="M182" i="73" s="1"/>
  <c r="O182" i="73" s="1"/>
  <c r="P182" i="73" s="1"/>
  <c r="K155" i="73"/>
  <c r="N155" i="73"/>
  <c r="M155" i="73" s="1"/>
  <c r="O155" i="73" s="1"/>
  <c r="P155" i="73" s="1"/>
  <c r="AM8" i="38"/>
  <c r="N183" i="73"/>
  <c r="M183" i="73" s="1"/>
  <c r="O183" i="73" s="1"/>
  <c r="P183" i="73" s="1"/>
  <c r="K183" i="73"/>
  <c r="AM112" i="38"/>
  <c r="AM177" i="38"/>
  <c r="K71" i="73"/>
  <c r="N71" i="73"/>
  <c r="M71" i="73" s="1"/>
  <c r="O71" i="73" s="1"/>
  <c r="P71" i="73" s="1"/>
  <c r="N58" i="73"/>
  <c r="M58" i="73" s="1"/>
  <c r="O58" i="73" s="1"/>
  <c r="P58" i="73" s="1"/>
  <c r="K58" i="73"/>
  <c r="N57" i="73"/>
  <c r="M57" i="73" s="1"/>
  <c r="O57" i="73" s="1"/>
  <c r="P57" i="73" s="1"/>
  <c r="K57" i="73"/>
  <c r="AM105" i="38"/>
  <c r="N112" i="73"/>
  <c r="M112" i="73" s="1"/>
  <c r="O112" i="73" s="1"/>
  <c r="P112" i="73" s="1"/>
  <c r="K112" i="73"/>
  <c r="AM152" i="38"/>
  <c r="K74" i="73"/>
  <c r="N74" i="73"/>
  <c r="M74" i="73" s="1"/>
  <c r="O74" i="73" s="1"/>
  <c r="P74" i="73" s="1"/>
  <c r="N147" i="73"/>
  <c r="M147" i="73" s="1"/>
  <c r="O147" i="73" s="1"/>
  <c r="P147" i="73" s="1"/>
  <c r="K147" i="73"/>
  <c r="K113" i="73"/>
  <c r="N113" i="73"/>
  <c r="M113" i="73" s="1"/>
  <c r="O113" i="73" s="1"/>
  <c r="P113" i="73" s="1"/>
  <c r="AM101" i="38"/>
  <c r="AM17" i="38"/>
  <c r="AM47" i="38"/>
  <c r="K137" i="73"/>
  <c r="N137" i="73"/>
  <c r="M137" i="73" s="1"/>
  <c r="O137" i="73" s="1"/>
  <c r="P137" i="73" s="1"/>
  <c r="AM12" i="38"/>
  <c r="K207" i="73" l="1"/>
  <c r="K209" i="73" s="1"/>
  <c r="K17" i="73"/>
  <c r="K15" i="73"/>
  <c r="K13" i="73"/>
  <c r="AM4" i="38"/>
  <c r="K12" i="73"/>
  <c r="K11" i="73"/>
  <c r="K10" i="73"/>
  <c r="K14" i="73"/>
  <c r="K19" i="73" l="1"/>
  <c r="K21" i="73" s="1"/>
</calcChain>
</file>

<file path=xl/comments1.xml><?xml version="1.0" encoding="utf-8"?>
<comments xmlns="http://schemas.openxmlformats.org/spreadsheetml/2006/main">
  <authors>
    <author>Puget Sound Energy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Puget Sound Energy:
Only Pole Rentals</t>
        </r>
      </text>
    </comment>
  </commentList>
</comments>
</file>

<file path=xl/comments2.xml><?xml version="1.0" encoding="utf-8"?>
<comments xmlns="http://schemas.openxmlformats.org/spreadsheetml/2006/main">
  <authors>
    <author>Graham Marmion</author>
    <author>Puget Sound Energy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Estimates"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63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90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1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No count to reference as they're not yet offered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6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6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6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6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6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6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7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7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300 - 400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400 - 500</t>
        </r>
      </text>
    </comment>
    <comment ref="D17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500 - 600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600 - 700</t>
        </r>
      </text>
    </comment>
    <comment ref="D17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700 - 800</t>
        </r>
      </text>
    </comment>
    <comment ref="D17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800 - 900</t>
        </r>
      </text>
    </comment>
    <comment ref="D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Total connected Watts</t>
        </r>
      </text>
    </comment>
    <comment ref="F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Dummy Number to Force the equation to work.</t>
        </r>
      </text>
    </comment>
    <comment ref="M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Continuous usage so 8760 hours rather than 4200 hours</t>
        </r>
      </text>
    </comment>
    <comment ref="Y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J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</commentList>
</comments>
</file>

<file path=xl/sharedStrings.xml><?xml version="1.0" encoding="utf-8"?>
<sst xmlns="http://schemas.openxmlformats.org/spreadsheetml/2006/main" count="2048" uniqueCount="386">
  <si>
    <t>Puget Sound Energy</t>
  </si>
  <si>
    <t>Line No.</t>
  </si>
  <si>
    <t>(a)</t>
  </si>
  <si>
    <t>(b)</t>
  </si>
  <si>
    <t>(c)</t>
  </si>
  <si>
    <t>(d)</t>
  </si>
  <si>
    <t>(e)</t>
  </si>
  <si>
    <t>(g)</t>
  </si>
  <si>
    <t>(h)</t>
  </si>
  <si>
    <t>(k)</t>
  </si>
  <si>
    <t>Customer</t>
  </si>
  <si>
    <t>Total</t>
  </si>
  <si>
    <t>(f)</t>
  </si>
  <si>
    <t>(i)</t>
  </si>
  <si>
    <t>(j)</t>
  </si>
  <si>
    <t>Schedule</t>
  </si>
  <si>
    <t>50E-A</t>
  </si>
  <si>
    <t>50E-B</t>
  </si>
  <si>
    <t>54E</t>
  </si>
  <si>
    <t>57E</t>
  </si>
  <si>
    <t>Lamp Type</t>
  </si>
  <si>
    <t>53E - Company Owned</t>
  </si>
  <si>
    <t>Sodium Vapor</t>
  </si>
  <si>
    <t>53E - Customer Owned</t>
  </si>
  <si>
    <t>Mercury Vapor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</si>
  <si>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</si>
  <si>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</si>
  <si>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</si>
  <si>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</si>
  <si>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</si>
  <si>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</si>
  <si>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</si>
  <si>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003</t>
  </si>
  <si>
    <t>Compact Flourescent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</si>
  <si>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</si>
  <si>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</si>
  <si>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</si>
  <si>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</si>
  <si>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</si>
  <si>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</si>
  <si>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</si>
  <si>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</si>
  <si>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</si>
  <si>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</si>
  <si>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</si>
  <si>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</si>
  <si>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</si>
  <si>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Lamp O&amp;M Cost (Annually)</t>
  </si>
  <si>
    <t>Per kW Demand Cost (Annually)</t>
  </si>
  <si>
    <t>Per kW Demand Cost (Monthly)</t>
  </si>
  <si>
    <t>Per kWh Commodity Cost (Annually)</t>
  </si>
  <si>
    <t>Total Count of kWh (annual)</t>
  </si>
  <si>
    <t>Per Install Dollar Capital Cost (Annually)</t>
  </si>
  <si>
    <t>Per Install Dollar Capital Cost (Monthly)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</si>
  <si>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</si>
  <si>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</si>
  <si>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</si>
  <si>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</si>
  <si>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</si>
  <si>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</si>
  <si>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</si>
  <si>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</si>
  <si>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</si>
  <si>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</si>
  <si>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</si>
  <si>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</si>
  <si>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</si>
  <si>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</si>
  <si>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</si>
  <si>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</si>
  <si>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</si>
  <si>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</si>
  <si>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</si>
  <si>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</si>
  <si>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</si>
  <si>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</si>
  <si>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</si>
  <si>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</si>
  <si>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Total Revenue Per Month</t>
  </si>
  <si>
    <t>Check</t>
  </si>
  <si>
    <t>Weighted Count of O&amp;M Bulbs &amp; Lamps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</si>
  <si>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</si>
  <si>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</si>
  <si>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</si>
  <si>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</si>
  <si>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</si>
  <si>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</si>
  <si>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</si>
  <si>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</si>
  <si>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</si>
  <si>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</si>
  <si>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</si>
  <si>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</si>
  <si>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</si>
  <si>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Customer Charge</t>
  </si>
  <si>
    <t>A&amp;G Cost Per Watt</t>
  </si>
  <si>
    <t>Total Connected Watts</t>
  </si>
  <si>
    <t>Total Monthly Billed Usage</t>
  </si>
  <si>
    <t>Total Cost of Service of Single lamp</t>
  </si>
  <si>
    <t>Total Revenue Required</t>
  </si>
  <si>
    <t>Total Install Cost of other Lamps</t>
  </si>
  <si>
    <t>Revenue Required from Lamps Less Facilities charge Recovery</t>
  </si>
  <si>
    <t>Recovery per Install Dollar Capital Cost (Annually)</t>
  </si>
  <si>
    <t>Recovery per Install Dollar Capital Cost (Monthly)</t>
  </si>
  <si>
    <t>Recovery from 51&amp;52 Capital Facilities Charge</t>
  </si>
  <si>
    <t>Recovery from 51&amp;52 O&amp;M Facilities Charge</t>
  </si>
  <si>
    <t>Customer / A&amp;G Expense (Customer, non-57)</t>
  </si>
  <si>
    <t>Customer / A&amp;G Expense (Customer, 57)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</si>
  <si>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</si>
  <si>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</si>
  <si>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</si>
  <si>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</si>
  <si>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</si>
  <si>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</si>
  <si>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</si>
  <si>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</si>
  <si>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</si>
  <si>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</si>
  <si>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</si>
  <si>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</si>
  <si>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</si>
  <si>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</si>
  <si>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</si>
  <si>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</si>
  <si>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Demand Components (Plant, Continuous Street)</t>
  </si>
  <si>
    <t>Demand Components (plant, Non-Continous Street)</t>
  </si>
  <si>
    <t>Demand Components (plant, Non-Continous Area)</t>
  </si>
  <si>
    <t>Commodity Components</t>
  </si>
  <si>
    <t>Production / Transmission Plant Component of Demand Revenue Requirement</t>
  </si>
  <si>
    <t>Customer / A&amp;G Component of Demand Revenue Requirement</t>
  </si>
  <si>
    <t>Customer / A&amp;G Component of Commodity Revenue Requirement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</si>
  <si>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</si>
  <si>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</si>
  <si>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</si>
  <si>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</si>
  <si>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System Value of 51&amp;52 under option A &amp; B</t>
  </si>
  <si>
    <t>Annual O&amp;M Facilities Charge Percentage</t>
  </si>
  <si>
    <t>Monthly O&amp;M Facilities Charge Percentage</t>
  </si>
  <si>
    <t>Annual Capital Facilities Charge Percentage</t>
  </si>
  <si>
    <t>Monthly Capital Facilities Charge Percentage</t>
  </si>
  <si>
    <t xml:space="preserve"> Capital  (Facilities Charge)</t>
  </si>
  <si>
    <t xml:space="preserve">Distribution O&amp;M </t>
  </si>
  <si>
    <t>Distribution O&amp;M  (Facilities Charge)</t>
  </si>
  <si>
    <t>Per Watt A&amp;G Cost (Annually)</t>
  </si>
  <si>
    <t>Per Watt A&amp;G Cost (Monthly)</t>
  </si>
  <si>
    <t>Total Revenue Required from Distribution Capital (Poles)</t>
  </si>
  <si>
    <t>Total Revenue Required from Distribution Capital (Lamps)</t>
  </si>
  <si>
    <t xml:space="preserve"> Capital  (pole rental)</t>
  </si>
  <si>
    <t xml:space="preserve"> Capital  (lamps and poles)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</si>
  <si>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</si>
  <si>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</si>
  <si>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</si>
  <si>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</si>
  <si>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</si>
  <si>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</si>
  <si>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Per kWh A&amp;G Cost</t>
  </si>
  <si>
    <t>58E &amp; 59E - Directional</t>
  </si>
  <si>
    <t>58E &amp; 59E - Horizontal</t>
  </si>
  <si>
    <t>55 &amp; 56 - Old</t>
  </si>
  <si>
    <t>58 &amp; 59 - New</t>
  </si>
  <si>
    <t>55 &amp; 56 - New</t>
  </si>
  <si>
    <t>Monthly Billed Usage Per Lamp (kWh)</t>
  </si>
  <si>
    <t xml:space="preserve">(e) </t>
  </si>
  <si>
    <t>A&amp;G Cost per kWh</t>
  </si>
  <si>
    <t>Source</t>
  </si>
  <si>
    <t>Work Papers</t>
  </si>
  <si>
    <t>Billed Hours (Monthly)</t>
  </si>
  <si>
    <t>Test Year Usage (kWh) (calculated here and in Lamp inventory)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</si>
  <si>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</si>
  <si>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</si>
  <si>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</si>
  <si>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</si>
  <si>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</si>
  <si>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</si>
  <si>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</si>
  <si>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</si>
  <si>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300.01 - 400</t>
  </si>
  <si>
    <t>400.01 - 500</t>
  </si>
  <si>
    <t>500.01 - 600</t>
  </si>
  <si>
    <t>600.01 - 700</t>
  </si>
  <si>
    <t>700.01 - 800</t>
  </si>
  <si>
    <t>800.01 - 900</t>
  </si>
  <si>
    <t>Summary of Allocated Costs</t>
  </si>
  <si>
    <t>Allocation of Demand-Related Costs</t>
  </si>
  <si>
    <t>Allocation of Capital Costs</t>
  </si>
  <si>
    <t>Allocation of Energy-Related Costs</t>
  </si>
  <si>
    <t>Allocated Demand Costs</t>
  </si>
  <si>
    <t>Allocated Energy Costs</t>
  </si>
  <si>
    <t>Energy Cost per kWh</t>
  </si>
  <si>
    <t>Tariff</t>
  </si>
  <si>
    <t>Lighting Revenue to Collect</t>
  </si>
  <si>
    <t>Lighting Revenue Based on Inventory</t>
  </si>
  <si>
    <t>Adjusted Lighting Revenue Req</t>
  </si>
  <si>
    <t>Difference</t>
  </si>
  <si>
    <t>Production / Transmission Exp Component of Commodity Revenue Requirement</t>
  </si>
  <si>
    <t>COS ID</t>
  </si>
  <si>
    <t>Account Description</t>
  </si>
  <si>
    <t>Allocation Method</t>
  </si>
  <si>
    <t>(m)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</si>
  <si>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</si>
  <si>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</si>
  <si>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</si>
  <si>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</si>
  <si>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</si>
  <si>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</si>
  <si>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</si>
  <si>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</si>
  <si>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</si>
  <si>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</si>
  <si>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</si>
  <si>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</si>
  <si>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</si>
  <si>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</si>
  <si>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</si>
  <si>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</si>
  <si>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</si>
  <si>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</si>
  <si>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</si>
  <si>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</si>
  <si>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</si>
  <si>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</si>
  <si>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</si>
  <si>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</si>
  <si>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</si>
  <si>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</si>
  <si>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</si>
  <si>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</si>
  <si>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</si>
  <si>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</si>
  <si>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</si>
  <si>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</si>
  <si>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</si>
  <si>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</si>
  <si>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</si>
  <si>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</si>
  <si>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</si>
  <si>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</si>
  <si>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</si>
  <si>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</si>
  <si>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</si>
  <si>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</si>
  <si>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</si>
  <si>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</si>
  <si>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</si>
  <si>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</si>
  <si>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</si>
  <si>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</si>
  <si>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</si>
  <si>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</si>
  <si>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</si>
  <si>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</si>
  <si>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</si>
  <si>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</si>
  <si>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</si>
  <si>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</si>
  <si>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</si>
  <si>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</si>
  <si>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</si>
  <si>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</si>
  <si>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</si>
  <si>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</si>
  <si>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</si>
  <si>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</si>
  <si>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</si>
  <si>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</si>
  <si>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</si>
  <si>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</si>
  <si>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</si>
  <si>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</si>
  <si>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</si>
  <si>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</si>
  <si>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</si>
  <si>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</si>
  <si>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</si>
  <si>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</si>
  <si>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</si>
  <si>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 (PTDGP.T)</t>
  </si>
  <si>
    <t>Energy Related</t>
  </si>
  <si>
    <t>Demand Related</t>
  </si>
  <si>
    <t>Adjusted Test Year Twelve Months ended September 2016 @ Proforma Rev Requirement</t>
  </si>
  <si>
    <t>Lighting
Sch 50-59</t>
  </si>
  <si>
    <t>Install Cost of Lamps Less CIAC for Sch 53-P LED</t>
  </si>
  <si>
    <t xml:space="preserve"> Capital  (Sch 53-Company LED)</t>
  </si>
  <si>
    <t>Standard Recovery per Install Dollar Capital Cost (Annually)</t>
  </si>
  <si>
    <t>Estimated Install Cost Sch 53-Company LED</t>
  </si>
  <si>
    <t>CIAC for Sch 53-P LED</t>
  </si>
  <si>
    <t>SCh 53-P LED Install cost less CIAC</t>
  </si>
  <si>
    <t>CIAC Portion of Estimated Install Cost</t>
  </si>
  <si>
    <t>Discounted Recovery per Install Dollar Capital Cost (Annually)</t>
  </si>
  <si>
    <t>Discounted Recovery per Install Dollar Capital Cost (Monthly)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</si>
  <si>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</si>
  <si>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</si>
  <si>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</si>
  <si>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</si>
  <si>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</si>
  <si>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</si>
  <si>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</si>
  <si>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</si>
  <si>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</si>
  <si>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55, 56, 58 &amp; 59 Pole Rental</t>
  </si>
  <si>
    <t>Production &amp; Transmission Plant</t>
  </si>
  <si>
    <t>Other Plant</t>
  </si>
  <si>
    <t>% to Total</t>
  </si>
  <si>
    <t>Adjusted Rev Req to Collect</t>
  </si>
  <si>
    <t>UE-180382 Lighting COS (Distribution)</t>
  </si>
  <si>
    <t>Lighting COS Capital</t>
  </si>
  <si>
    <t>Distribution Rev Req to Allocate</t>
  </si>
  <si>
    <t>Distribution Rev Req</t>
  </si>
  <si>
    <t>% Energy &amp; Demand</t>
  </si>
  <si>
    <t>Current Portion</t>
  </si>
  <si>
    <t>Deferred Portion</t>
  </si>
  <si>
    <t>Production/Transmission Rev Req</t>
  </si>
  <si>
    <t>Adjusted Rev Req</t>
  </si>
  <si>
    <t>ECOS Plant in Service Summary</t>
  </si>
  <si>
    <t>ELECTRIC COST OF SERVICE SUMMARY - RATEBASE SUMMARY - Docket UE-180280</t>
  </si>
  <si>
    <t>Goal Seek Adjustment (try to set cell m209 to zero)</t>
  </si>
  <si>
    <t>2020 Schedule 140 Property Tax Workpapers</t>
  </si>
  <si>
    <t>Test Year Ending April 30, 2020</t>
  </si>
  <si>
    <t>Annual Inventory @ 12/31/2019</t>
  </si>
  <si>
    <t>Proposed Current Charge
 Effective
 5-1-2020</t>
  </si>
  <si>
    <t>Proposed Deferred Charge
 Effective
 5-1-2020</t>
  </si>
  <si>
    <t>Total Proposed Schedule 140 Charge Effective 5-1-2020</t>
  </si>
  <si>
    <t>(l)</t>
  </si>
  <si>
    <t>Proposed Annual Revenue Effective 5-1-2020</t>
  </si>
  <si>
    <t>COS %</t>
  </si>
  <si>
    <t>Total Excluding "Other Plant"</t>
  </si>
  <si>
    <t>Adj amount from COS</t>
  </si>
  <si>
    <t>WP2, Col G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</si>
  <si>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</si>
  <si>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</si>
  <si>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</si>
  <si>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</si>
  <si>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</si>
  <si>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</si>
  <si>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</si>
  <si>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</si>
  <si>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</si>
  <si>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</si>
  <si>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</si>
  <si>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</si>
  <si>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</si>
  <si>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</si>
  <si>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</si>
  <si>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</si>
  <si>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</si>
  <si>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</si>
  <si>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</si>
  <si>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</si>
  <si>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</si>
  <si>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</si>
  <si>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</si>
  <si>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</si>
  <si>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</si>
  <si>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</si>
  <si>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</si>
  <si>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</si>
  <si>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</si>
  <si>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</si>
  <si>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</si>
  <si>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</si>
  <si>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</si>
  <si>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</si>
  <si>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</si>
  <si>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</si>
  <si>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</si>
  <si>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</si>
  <si>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c</t>
  </si>
  <si>
    <t>WP2, Col O</t>
  </si>
  <si>
    <t>Allocated Capital Costs
(PSE Owned)</t>
  </si>
  <si>
    <t>Proposed Sch 140 Distribution Capital Charge Effective 5-1-2020</t>
  </si>
  <si>
    <t>Proposed Sch 140 Generation Demand Charge Effective 5-1-2020</t>
  </si>
  <si>
    <t>Proposed Sch 140 Generation Energy Charge Effective 5-1-2020</t>
  </si>
  <si>
    <t>Generation Energy &amp; Demand Revenue Req</t>
  </si>
  <si>
    <t xml:space="preserve"> Assigned Revenue Requirement </t>
  </si>
  <si>
    <t>WP2, Col R</t>
  </si>
  <si>
    <t>WP2, Col W</t>
  </si>
  <si>
    <t>WP2, Col N</t>
  </si>
  <si>
    <t>WP2, Col S</t>
  </si>
  <si>
    <t>WP2, Col X</t>
  </si>
  <si>
    <t>= (d) + (e) + (f)</t>
  </si>
  <si>
    <t>= (g) * (h)</t>
  </si>
  <si>
    <t>= (j) + (k)</t>
  </si>
  <si>
    <t>= (l) - (i)</t>
  </si>
  <si>
    <t>30.00 - 60</t>
  </si>
  <si>
    <t>WP2, Col T</t>
  </si>
  <si>
    <t>UE-180382 Test Year Count (Lamp Inventory) YE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</si>
</sst>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000"/>
    <numFmt numFmtId="169" formatCode="&quot;$&quot;#,##0"/>
    <numFmt numFmtId="170" formatCode="_(&quot;$&quot;* #,##0.00000_);_(&quot;$&quot;* \(#,##0.00000\);_(&quot;$&quot;* &quot;-&quot;??_);_(@_)"/>
    <numFmt numFmtId="171" formatCode="0.00000%"/>
    <numFmt numFmtId="172" formatCode="&quot;$&quot;#,##0.0"/>
    <numFmt numFmtId="173" formatCode="&quot;$&quot;#,##0.0000000000"/>
    <numFmt numFmtId="174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221">
    <xf numFmtId="0" fontId="0" fillId="0" borderId="0" xfId="0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/>
    <xf numFmtId="164" fontId="0" fillId="0" borderId="0" xfId="0" applyNumberFormat="1"/>
    <xf numFmtId="0" fontId="0" fillId="0" borderId="0" xfId="0" applyBorder="1"/>
    <xf numFmtId="0" fontId="3" fillId="0" borderId="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0" fillId="0" borderId="8" xfId="0" applyBorder="1"/>
    <xf numFmtId="168" fontId="6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6" xfId="0" applyBorder="1"/>
    <xf numFmtId="168" fontId="0" fillId="0" borderId="0" xfId="0" applyNumberFormat="1"/>
    <xf numFmtId="164" fontId="6" fillId="0" borderId="0" xfId="0" applyNumberFormat="1" applyFont="1" applyFill="1" applyBorder="1"/>
    <xf numFmtId="10" fontId="0" fillId="0" borderId="0" xfId="0" applyNumberFormat="1"/>
    <xf numFmtId="0" fontId="0" fillId="0" borderId="4" xfId="0" applyBorder="1" applyAlignment="1">
      <alignment wrapText="1"/>
    </xf>
    <xf numFmtId="10" fontId="0" fillId="0" borderId="7" xfId="0" applyNumberFormat="1" applyBorder="1"/>
    <xf numFmtId="164" fontId="0" fillId="0" borderId="7" xfId="0" applyNumberFormat="1" applyBorder="1"/>
    <xf numFmtId="0" fontId="0" fillId="0" borderId="6" xfId="0" applyBorder="1" applyAlignment="1">
      <alignment wrapText="1"/>
    </xf>
    <xf numFmtId="164" fontId="0" fillId="0" borderId="13" xfId="0" applyNumberFormat="1" applyBorder="1"/>
    <xf numFmtId="168" fontId="0" fillId="0" borderId="7" xfId="0" applyNumberFormat="1" applyFill="1" applyBorder="1"/>
    <xf numFmtId="168" fontId="0" fillId="5" borderId="9" xfId="0" applyNumberFormat="1" applyFill="1" applyBorder="1"/>
    <xf numFmtId="164" fontId="0" fillId="0" borderId="14" xfId="0" applyNumberFormat="1" applyBorder="1"/>
    <xf numFmtId="164" fontId="0" fillId="0" borderId="9" xfId="0" applyNumberFormat="1" applyBorder="1"/>
    <xf numFmtId="4" fontId="0" fillId="0" borderId="7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Fill="1" applyBorder="1"/>
    <xf numFmtId="0" fontId="0" fillId="0" borderId="8" xfId="0" applyFill="1" applyBorder="1"/>
    <xf numFmtId="10" fontId="0" fillId="0" borderId="9" xfId="0" applyNumberFormat="1" applyBorder="1"/>
    <xf numFmtId="171" fontId="0" fillId="0" borderId="7" xfId="0" applyNumberFormat="1" applyFill="1" applyBorder="1"/>
    <xf numFmtId="171" fontId="0" fillId="5" borderId="9" xfId="0" applyNumberFormat="1" applyFill="1" applyBorder="1"/>
    <xf numFmtId="4" fontId="0" fillId="0" borderId="7" xfId="0" applyNumberFormat="1" applyFill="1" applyBorder="1"/>
    <xf numFmtId="0" fontId="3" fillId="0" borderId="0" xfId="0" quotePrefix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/>
    <xf numFmtId="166" fontId="3" fillId="0" borderId="7" xfId="0" applyNumberFormat="1" applyFont="1" applyFill="1" applyBorder="1"/>
    <xf numFmtId="0" fontId="3" fillId="0" borderId="7" xfId="0" quotePrefix="1" applyFont="1" applyFill="1" applyBorder="1" applyAlignment="1">
      <alignment horizontal="right" wrapText="1"/>
    </xf>
    <xf numFmtId="0" fontId="3" fillId="0" borderId="7" xfId="0" quotePrefix="1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7" xfId="0" applyFont="1" applyFill="1" applyBorder="1"/>
    <xf numFmtId="168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7" xfId="0" quotePrefix="1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/>
    <xf numFmtId="164" fontId="7" fillId="0" borderId="0" xfId="0" applyNumberFormat="1" applyFont="1" applyFill="1"/>
    <xf numFmtId="43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/>
    <xf numFmtId="173" fontId="0" fillId="0" borderId="0" xfId="0" applyNumberFormat="1"/>
    <xf numFmtId="166" fontId="3" fillId="0" borderId="7" xfId="0" applyNumberFormat="1" applyFont="1" applyFill="1" applyBorder="1" applyAlignment="1">
      <alignment horizontal="center"/>
    </xf>
    <xf numFmtId="166" fontId="8" fillId="0" borderId="7" xfId="0" applyNumberFormat="1" applyFont="1" applyFill="1" applyBorder="1"/>
    <xf numFmtId="44" fontId="3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3" fillId="0" borderId="0" xfId="0" quotePrefix="1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7" fillId="0" borderId="0" xfId="0" quotePrefix="1" applyFont="1" applyFill="1" applyAlignment="1">
      <alignment horizontal="center" wrapText="1"/>
    </xf>
    <xf numFmtId="41" fontId="7" fillId="0" borderId="0" xfId="0" applyNumberFormat="1" applyFont="1" applyFill="1"/>
    <xf numFmtId="166" fontId="7" fillId="0" borderId="0" xfId="0" applyNumberFormat="1" applyFont="1" applyFill="1"/>
    <xf numFmtId="167" fontId="7" fillId="0" borderId="0" xfId="0" applyNumberFormat="1" applyFont="1" applyFill="1"/>
    <xf numFmtId="167" fontId="7" fillId="0" borderId="0" xfId="0" applyNumberFormat="1" applyFont="1" applyFill="1"/>
    <xf numFmtId="0" fontId="7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left"/>
    </xf>
    <xf numFmtId="9" fontId="7" fillId="0" borderId="0" xfId="0" applyNumberFormat="1" applyFont="1" applyFill="1"/>
    <xf numFmtId="170" fontId="7" fillId="0" borderId="0" xfId="0" applyNumberFormat="1" applyFont="1" applyFill="1"/>
    <xf numFmtId="0" fontId="0" fillId="2" borderId="0" xfId="0" applyNumberFormat="1" applyFill="1" applyAlignment="1"/>
    <xf numFmtId="0" fontId="0" fillId="2" borderId="0" xfId="0" applyNumberForma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/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7" fontId="0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0" fontId="2" fillId="2" borderId="2" xfId="0" quotePrefix="1" applyNumberFormat="1" applyFont="1" applyFill="1" applyBorder="1" applyAlignment="1">
      <alignment horizontal="left"/>
    </xf>
    <xf numFmtId="164" fontId="0" fillId="0" borderId="5" xfId="0" applyNumberFormat="1" applyBorder="1"/>
    <xf numFmtId="167" fontId="0" fillId="0" borderId="14" xfId="0" applyNumberFormat="1" applyFont="1" applyBorder="1"/>
    <xf numFmtId="166" fontId="0" fillId="0" borderId="7" xfId="0" applyNumberFormat="1" applyFont="1" applyBorder="1"/>
    <xf numFmtId="4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64" fontId="0" fillId="0" borderId="7" xfId="0" applyNumberFormat="1" applyFill="1" applyBorder="1"/>
    <xf numFmtId="0" fontId="7" fillId="0" borderId="10" xfId="0" applyFont="1" applyFill="1" applyBorder="1"/>
    <xf numFmtId="168" fontId="7" fillId="0" borderId="7" xfId="0" applyNumberFormat="1" applyFont="1" applyFill="1" applyBorder="1"/>
    <xf numFmtId="164" fontId="7" fillId="0" borderId="7" xfId="0" applyNumberFormat="1" applyFont="1" applyFill="1" applyBorder="1"/>
    <xf numFmtId="0" fontId="7" fillId="0" borderId="10" xfId="0" applyFont="1" applyFill="1" applyBorder="1" applyAlignment="1">
      <alignment wrapText="1"/>
    </xf>
    <xf numFmtId="10" fontId="7" fillId="0" borderId="7" xfId="0" applyNumberFormat="1" applyFont="1" applyFill="1" applyBorder="1"/>
    <xf numFmtId="168" fontId="7" fillId="0" borderId="9" xfId="0" applyNumberFormat="1" applyFont="1" applyFill="1" applyBorder="1"/>
    <xf numFmtId="0" fontId="7" fillId="0" borderId="15" xfId="0" applyFont="1" applyFill="1" applyBorder="1"/>
    <xf numFmtId="167" fontId="7" fillId="3" borderId="0" xfId="0" applyNumberFormat="1" applyFont="1" applyFill="1"/>
    <xf numFmtId="0" fontId="3" fillId="0" borderId="0" xfId="3" applyFont="1" applyFill="1" applyBorder="1"/>
    <xf numFmtId="0" fontId="3" fillId="0" borderId="0" xfId="3" quotePrefix="1" applyFont="1" applyFill="1" applyBorder="1" applyAlignment="1">
      <alignment horizontal="left"/>
    </xf>
    <xf numFmtId="167" fontId="7" fillId="0" borderId="0" xfId="1" applyNumberFormat="1" applyFont="1" applyFill="1"/>
    <xf numFmtId="167" fontId="0" fillId="0" borderId="0" xfId="0" applyNumberFormat="1" applyBorder="1"/>
    <xf numFmtId="167" fontId="0" fillId="0" borderId="0" xfId="0" applyNumberFormat="1" applyFont="1" applyBorder="1"/>
    <xf numFmtId="9" fontId="0" fillId="0" borderId="0" xfId="0" applyNumberFormat="1" applyFont="1" applyBorder="1"/>
    <xf numFmtId="9" fontId="0" fillId="0" borderId="0" xfId="2" applyFont="1" applyBorder="1"/>
    <xf numFmtId="0" fontId="12" fillId="0" borderId="1" xfId="0" applyFont="1" applyBorder="1"/>
    <xf numFmtId="0" fontId="1" fillId="0" borderId="1" xfId="0" applyFont="1" applyBorder="1"/>
    <xf numFmtId="0" fontId="11" fillId="0" borderId="0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9" xfId="0" applyFont="1" applyBorder="1"/>
    <xf numFmtId="0" fontId="0" fillId="0" borderId="21" xfId="0" quotePrefix="1" applyBorder="1" applyAlignment="1">
      <alignment horizontal="left"/>
    </xf>
    <xf numFmtId="167" fontId="0" fillId="0" borderId="22" xfId="0" applyNumberFormat="1" applyBorder="1"/>
    <xf numFmtId="0" fontId="0" fillId="0" borderId="23" xfId="0" applyBorder="1"/>
    <xf numFmtId="0" fontId="0" fillId="0" borderId="24" xfId="0" applyBorder="1"/>
    <xf numFmtId="167" fontId="0" fillId="0" borderId="24" xfId="0" applyNumberFormat="1" applyBorder="1"/>
    <xf numFmtId="9" fontId="0" fillId="0" borderId="24" xfId="0" applyNumberFormat="1" applyBorder="1"/>
    <xf numFmtId="167" fontId="0" fillId="0" borderId="24" xfId="0" applyNumberFormat="1" applyFont="1" applyBorder="1"/>
    <xf numFmtId="167" fontId="0" fillId="0" borderId="25" xfId="0" applyNumberFormat="1" applyBorder="1"/>
    <xf numFmtId="0" fontId="12" fillId="0" borderId="19" xfId="0" quotePrefix="1" applyFont="1" applyBorder="1" applyAlignment="1">
      <alignment horizontal="left"/>
    </xf>
    <xf numFmtId="0" fontId="0" fillId="0" borderId="21" xfId="0" applyBorder="1"/>
    <xf numFmtId="167" fontId="0" fillId="0" borderId="22" xfId="0" applyNumberFormat="1" applyFont="1" applyBorder="1"/>
    <xf numFmtId="0" fontId="0" fillId="0" borderId="2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0" fillId="0" borderId="22" xfId="0" applyBorder="1"/>
    <xf numFmtId="0" fontId="0" fillId="0" borderId="21" xfId="0" quotePrefix="1" applyBorder="1" applyAlignment="1">
      <alignment horizontal="left" indent="1"/>
    </xf>
    <xf numFmtId="0" fontId="0" fillId="0" borderId="23" xfId="0" applyBorder="1" applyAlignment="1">
      <alignment horizontal="left" indent="1"/>
    </xf>
    <xf numFmtId="9" fontId="0" fillId="0" borderId="24" xfId="2" applyFont="1" applyBorder="1"/>
    <xf numFmtId="167" fontId="0" fillId="0" borderId="25" xfId="0" applyNumberFormat="1" applyFont="1" applyBorder="1"/>
    <xf numFmtId="9" fontId="0" fillId="0" borderId="22" xfId="0" applyNumberFormat="1" applyFont="1" applyBorder="1"/>
    <xf numFmtId="9" fontId="0" fillId="0" borderId="25" xfId="0" applyNumberFormat="1" applyFont="1" applyBorder="1"/>
    <xf numFmtId="167" fontId="14" fillId="6" borderId="0" xfId="0" applyNumberFormat="1" applyFont="1" applyFill="1" applyBorder="1"/>
    <xf numFmtId="167" fontId="15" fillId="6" borderId="0" xfId="0" applyNumberFormat="1" applyFont="1" applyFill="1"/>
    <xf numFmtId="167" fontId="15" fillId="6" borderId="0" xfId="1" applyNumberFormat="1" applyFont="1" applyFill="1"/>
    <xf numFmtId="0" fontId="7" fillId="3" borderId="0" xfId="0" applyFont="1" applyFill="1" applyAlignment="1">
      <alignment horizontal="center"/>
    </xf>
    <xf numFmtId="0" fontId="7" fillId="3" borderId="0" xfId="0" quotePrefix="1" applyFont="1" applyFill="1" applyAlignment="1">
      <alignment horizontal="left"/>
    </xf>
    <xf numFmtId="0" fontId="3" fillId="3" borderId="0" xfId="0" applyFont="1" applyFill="1" applyBorder="1"/>
    <xf numFmtId="0" fontId="7" fillId="3" borderId="0" xfId="0" applyFont="1" applyFill="1"/>
    <xf numFmtId="164" fontId="0" fillId="3" borderId="13" xfId="0" applyNumberFormat="1" applyFill="1" applyBorder="1"/>
    <xf numFmtId="164" fontId="0" fillId="3" borderId="7" xfId="0" applyNumberFormat="1" applyFill="1" applyBorder="1"/>
    <xf numFmtId="167" fontId="0" fillId="3" borderId="14" xfId="0" applyNumberFormat="1" applyFont="1" applyFill="1" applyBorder="1"/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4" fontId="3" fillId="0" borderId="0" xfId="1" applyFont="1" applyFill="1" applyBorder="1"/>
    <xf numFmtId="44" fontId="7" fillId="0" borderId="0" xfId="1" applyFont="1" applyFill="1"/>
    <xf numFmtId="44" fontId="3" fillId="0" borderId="0" xfId="1" applyFont="1" applyFill="1" applyBorder="1" applyAlignment="1">
      <alignment horizontal="center"/>
    </xf>
    <xf numFmtId="170" fontId="3" fillId="0" borderId="0" xfId="1" applyNumberFormat="1" applyFont="1" applyFill="1" applyBorder="1" applyAlignment="1">
      <alignment horizontal="center"/>
    </xf>
    <xf numFmtId="170" fontId="7" fillId="0" borderId="0" xfId="1" applyNumberFormat="1" applyFont="1" applyFill="1"/>
    <xf numFmtId="9" fontId="7" fillId="0" borderId="0" xfId="0" applyNumberFormat="1" applyFont="1" applyFill="1" applyAlignment="1">
      <alignment horizontal="center"/>
    </xf>
    <xf numFmtId="166" fontId="3" fillId="0" borderId="7" xfId="0" quotePrefix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9" fontId="6" fillId="0" borderId="0" xfId="0" applyNumberFormat="1" applyFont="1" applyFill="1" applyBorder="1"/>
    <xf numFmtId="0" fontId="3" fillId="0" borderId="0" xfId="0" quotePrefix="1" applyNumberFormat="1" applyFont="1" applyFill="1" applyBorder="1" applyAlignment="1">
      <alignment horizontal="center" wrapText="1"/>
    </xf>
    <xf numFmtId="164" fontId="3" fillId="0" borderId="0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172" fontId="6" fillId="0" borderId="0" xfId="0" applyNumberFormat="1" applyFont="1" applyFill="1" applyBorder="1"/>
    <xf numFmtId="43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8" fontId="6" fillId="0" borderId="0" xfId="0" applyNumberFormat="1" applyFont="1" applyFill="1" applyBorder="1" applyAlignment="1">
      <alignment horizontal="center" wrapText="1"/>
    </xf>
    <xf numFmtId="167" fontId="6" fillId="0" borderId="0" xfId="1" applyNumberFormat="1" applyFont="1" applyFill="1" applyBorder="1"/>
    <xf numFmtId="0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quotePrefix="1" applyFont="1" applyFill="1" applyBorder="1" applyAlignment="1">
      <alignment horizontal="center" wrapText="1"/>
    </xf>
    <xf numFmtId="44" fontId="6" fillId="0" borderId="0" xfId="1" applyFont="1" applyFill="1" applyBorder="1"/>
    <xf numFmtId="174" fontId="6" fillId="0" borderId="0" xfId="4" applyNumberFormat="1" applyFont="1" applyFill="1" applyBorder="1" applyAlignment="1">
      <alignment horizontal="center"/>
    </xf>
    <xf numFmtId="174" fontId="3" fillId="0" borderId="0" xfId="4" quotePrefix="1" applyNumberFormat="1" applyFont="1" applyFill="1" applyBorder="1" applyAlignment="1">
      <alignment horizontal="center" wrapText="1"/>
    </xf>
    <xf numFmtId="174" fontId="3" fillId="0" borderId="0" xfId="4" applyNumberFormat="1" applyFont="1" applyFill="1" applyBorder="1" applyAlignment="1">
      <alignment horizontal="center"/>
    </xf>
    <xf numFmtId="174" fontId="6" fillId="0" borderId="0" xfId="4" applyNumberFormat="1" applyFont="1" applyFill="1" applyBorder="1" applyAlignment="1">
      <alignment horizontal="center" wrapText="1"/>
    </xf>
    <xf numFmtId="44" fontId="3" fillId="0" borderId="0" xfId="1" applyFont="1" applyFill="1" applyBorder="1" applyAlignment="1">
      <alignment horizontal="center" wrapText="1"/>
    </xf>
    <xf numFmtId="166" fontId="6" fillId="0" borderId="0" xfId="4" applyNumberFormat="1" applyFont="1" applyFill="1" applyBorder="1" applyAlignment="1">
      <alignment horizontal="center"/>
    </xf>
    <xf numFmtId="166" fontId="19" fillId="0" borderId="0" xfId="4" applyNumberFormat="1" applyFont="1" applyFill="1" applyBorder="1" applyAlignment="1">
      <alignment horizontal="center"/>
    </xf>
    <xf numFmtId="166" fontId="3" fillId="0" borderId="0" xfId="4" applyNumberFormat="1" applyFont="1" applyFill="1" applyBorder="1" applyAlignment="1">
      <alignment horizontal="center"/>
    </xf>
    <xf numFmtId="166" fontId="3" fillId="0" borderId="0" xfId="4" applyNumberFormat="1" applyFont="1" applyFill="1" applyBorder="1" applyAlignment="1">
      <alignment horizontal="center" wrapText="1"/>
    </xf>
    <xf numFmtId="166" fontId="6" fillId="0" borderId="0" xfId="4" applyNumberFormat="1" applyFont="1" applyFill="1" applyBorder="1"/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7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18" xfId="0" quotePrefix="1" applyFont="1" applyBorder="1" applyAlignment="1">
      <alignment horizontal="center" wrapText="1"/>
    </xf>
    <xf numFmtId="0" fontId="12" fillId="0" borderId="17" xfId="0" quotePrefix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3" fillId="0" borderId="18" xfId="0" quotePrefix="1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quotePrefix="1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</cellXfs>
  <cellStyles count="5">
    <cellStyle name="Comma" xfId="4" builtinId="3"/>
    <cellStyle name="Currency" xfId="1" builtinId="4"/>
    <cellStyle name="Normal" xfId="0" builtinId="0"/>
    <cellStyle name="Normal 510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295277</xdr:colOff>
      <xdr:row>6</xdr:row>
      <xdr:rowOff>95249</xdr:rowOff>
    </xdr:from>
    <xdr:to>
      <xdr:col>14</xdr:col>
      <xdr:colOff>66675</xdr:colOff>
      <xdr:row>13</xdr:row>
      <xdr:rowOff>133348</xdr:rowOff>
    </xdr:to>
    <xdr:cxnSp macro="">
      <xdr:nvCxnSpPr>
        <xdr:cNvPr id="8" name="Elbow Connector 7"/>
        <xdr:cNvCxnSpPr/>
      </xdr:nvCxnSpPr>
      <xdr:spPr>
        <a:xfrm rot="10800000" flipV="1">
          <a:off x="10696577" y="1390649"/>
          <a:ext cx="5124448" cy="1390649"/>
        </a:xfrm>
        <a:prstGeom prst="bentConnector3">
          <a:avLst>
            <a:gd name="adj1" fmla="val -744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7</xdr:row>
      <xdr:rowOff>76200</xdr:rowOff>
    </xdr:from>
    <xdr:to>
      <xdr:col>14</xdr:col>
      <xdr:colOff>361950</xdr:colOff>
      <xdr:row>21</xdr:row>
      <xdr:rowOff>76199</xdr:rowOff>
    </xdr:to>
    <xdr:cxnSp macro="">
      <xdr:nvCxnSpPr>
        <xdr:cNvPr id="16" name="Elbow Connector 15"/>
        <xdr:cNvCxnSpPr/>
      </xdr:nvCxnSpPr>
      <xdr:spPr>
        <a:xfrm rot="5400000">
          <a:off x="13758863" y="1900237"/>
          <a:ext cx="2695574" cy="2019300"/>
        </a:xfrm>
        <a:prstGeom prst="bentConnector3">
          <a:avLst>
            <a:gd name="adj1" fmla="val 99470"/>
          </a:avLst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171451</xdr:colOff>
      <xdr:row>9</xdr:row>
      <xdr:rowOff>57151</xdr:rowOff>
    </xdr:from>
    <xdr:to>
      <xdr:col>7</xdr:col>
      <xdr:colOff>2009778</xdr:colOff>
      <xdr:row>65</xdr:row>
      <xdr:rowOff>85727</xdr:rowOff>
    </xdr:to>
    <xdr:cxnSp macro="">
      <xdr:nvCxnSpPr>
        <xdr:cNvPr id="19" name="Elbow Connector 18"/>
        <xdr:cNvCxnSpPr/>
      </xdr:nvCxnSpPr>
      <xdr:spPr>
        <a:xfrm rot="5400000" flipH="1" flipV="1">
          <a:off x="1747839" y="5548313"/>
          <a:ext cx="10744201" cy="3495677"/>
        </a:xfrm>
        <a:prstGeom prst="bentConnector3">
          <a:avLst>
            <a:gd name="adj1" fmla="val 99823"/>
          </a:avLst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15"/>
  <sheetViews>
    <sheetView tabSelected="1" zoomScaleNormal="100" workbookViewId="0">
      <pane xSplit="4" ySplit="7" topLeftCell="E182" activePane="bottomRight" state="frozen"/>
      <selection pane="topRight" activeCell="E1" sqref="E1"/>
      <selection pane="bottomLeft" activeCell="A8" sqref="A8"/>
      <selection pane="bottomRight" activeCell="M210" sqref="M210"/>
    </sheetView>
  </sheetViews>
  <sheetFormatPr defaultColWidth="9.140625" defaultRowHeight="12.75" x14ac:dyDescent="0.2"/>
  <cols>
    <col min="1" max="1" width="6.28515625" style="60" bestFit="1" customWidth="1"/>
    <col min="2" max="2" width="23.28515625" style="7" customWidth="1"/>
    <col min="3" max="3" width="18.7109375" style="7" bestFit="1" customWidth="1"/>
    <col min="4" max="4" width="12.28515625" style="7" bestFit="1" customWidth="1"/>
    <col min="5" max="5" width="14.42578125" style="7" customWidth="1"/>
    <col min="6" max="7" width="14.42578125" style="61" customWidth="1"/>
    <col min="8" max="8" width="13.85546875" style="61" customWidth="1"/>
    <col min="9" max="9" width="2.85546875" style="61" customWidth="1"/>
    <col min="10" max="10" width="11.28515625" style="61" bestFit="1" customWidth="1"/>
    <col min="11" max="11" width="14.85546875" style="61" customWidth="1"/>
    <col min="12" max="12" width="3.28515625" style="61" customWidth="1"/>
    <col min="13" max="15" width="13.85546875" style="61" customWidth="1"/>
    <col min="16" max="16" width="8.85546875" style="84" customWidth="1"/>
    <col min="17" max="16384" width="9.140625" style="61"/>
  </cols>
  <sheetData>
    <row r="1" spans="1:16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">
      <c r="A2" s="203" t="s">
        <v>182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203" t="s">
        <v>316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x14ac:dyDescent="0.2">
      <c r="A4" s="203" t="s">
        <v>317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16" x14ac:dyDescent="0.2">
      <c r="B5" s="202"/>
      <c r="C5" s="202"/>
      <c r="D5" s="202"/>
      <c r="E5" s="202"/>
      <c r="F5" s="202"/>
      <c r="G5" s="202"/>
      <c r="H5" s="202"/>
    </row>
    <row r="6" spans="1:16" ht="63.75" x14ac:dyDescent="0.2">
      <c r="A6" s="2" t="s">
        <v>1</v>
      </c>
      <c r="B6" s="2" t="s">
        <v>15</v>
      </c>
      <c r="C6" s="4" t="s">
        <v>20</v>
      </c>
      <c r="D6" s="48" t="s">
        <v>63</v>
      </c>
      <c r="E6" s="3" t="s">
        <v>369</v>
      </c>
      <c r="F6" s="3" t="s">
        <v>370</v>
      </c>
      <c r="G6" s="3" t="s">
        <v>371</v>
      </c>
      <c r="H6" s="2" t="s">
        <v>321</v>
      </c>
      <c r="J6" s="3" t="s">
        <v>318</v>
      </c>
      <c r="K6" s="3" t="s">
        <v>323</v>
      </c>
      <c r="M6" s="3" t="s">
        <v>319</v>
      </c>
      <c r="N6" s="3" t="s">
        <v>320</v>
      </c>
      <c r="O6" s="2" t="s">
        <v>321</v>
      </c>
      <c r="P6" s="2" t="s">
        <v>79</v>
      </c>
    </row>
    <row r="7" spans="1:16" x14ac:dyDescent="0.2">
      <c r="B7" s="16" t="s">
        <v>2</v>
      </c>
      <c r="C7" s="50" t="s">
        <v>3</v>
      </c>
      <c r="D7" s="51" t="s">
        <v>4</v>
      </c>
      <c r="E7" s="5" t="s">
        <v>5</v>
      </c>
      <c r="F7" s="160" t="s">
        <v>6</v>
      </c>
      <c r="G7" s="160" t="s">
        <v>12</v>
      </c>
      <c r="H7" s="160" t="s">
        <v>7</v>
      </c>
      <c r="J7" s="160" t="s">
        <v>8</v>
      </c>
      <c r="K7" s="160" t="s">
        <v>13</v>
      </c>
      <c r="M7" s="160" t="s">
        <v>14</v>
      </c>
      <c r="N7" s="160" t="s">
        <v>9</v>
      </c>
      <c r="O7" s="160" t="s">
        <v>322</v>
      </c>
      <c r="P7" s="160" t="s">
        <v>198</v>
      </c>
    </row>
    <row r="8" spans="1:16" x14ac:dyDescent="0.2">
      <c r="A8" s="60" t="s">
        <v>164</v>
      </c>
      <c r="B8" s="16"/>
      <c r="C8" s="16"/>
      <c r="D8" s="57"/>
      <c r="E8" s="5"/>
      <c r="F8" s="5"/>
      <c r="G8" s="5"/>
      <c r="H8" s="5" t="s">
        <v>379</v>
      </c>
      <c r="K8" s="76" t="s">
        <v>380</v>
      </c>
      <c r="M8" s="169">
        <f>+'UE-180280 COS (PTDGP.T)'!$K$27</f>
        <v>0.75812104982399597</v>
      </c>
      <c r="N8" s="169">
        <f>+'UE-180280 COS (PTDGP.T)'!$K$28</f>
        <v>0.24187895017600408</v>
      </c>
      <c r="O8" s="5" t="s">
        <v>381</v>
      </c>
      <c r="P8" s="5" t="s">
        <v>382</v>
      </c>
    </row>
    <row r="9" spans="1:16" x14ac:dyDescent="0.2">
      <c r="A9" s="103"/>
      <c r="B9" s="16"/>
      <c r="C9" s="16"/>
      <c r="D9" s="57"/>
      <c r="E9" s="5"/>
      <c r="F9" s="5"/>
      <c r="G9" s="5"/>
      <c r="H9" s="5"/>
      <c r="K9" s="76"/>
      <c r="M9" s="159" t="s">
        <v>324</v>
      </c>
      <c r="N9" s="159" t="s">
        <v>324</v>
      </c>
    </row>
    <row r="10" spans="1:16" x14ac:dyDescent="0.2">
      <c r="A10" s="103">
        <v>1</v>
      </c>
      <c r="B10" s="114" t="s">
        <v>290</v>
      </c>
      <c r="C10" s="16"/>
      <c r="D10" s="57"/>
      <c r="E10" s="5"/>
      <c r="F10" s="5"/>
      <c r="G10" s="5"/>
      <c r="H10" s="5"/>
      <c r="I10" s="78"/>
      <c r="J10" s="78">
        <f>SUM(J24:J32)</f>
        <v>1224</v>
      </c>
      <c r="K10" s="116">
        <f>SUM(K24:K32)</f>
        <v>95</v>
      </c>
    </row>
    <row r="11" spans="1:16" x14ac:dyDescent="0.2">
      <c r="A11" s="103">
        <f>A10+1</f>
        <v>2</v>
      </c>
      <c r="B11" s="114" t="s">
        <v>291</v>
      </c>
      <c r="C11" s="16"/>
      <c r="D11" s="57"/>
      <c r="E11" s="5"/>
      <c r="F11" s="5"/>
      <c r="G11" s="5"/>
      <c r="H11" s="5"/>
      <c r="I11" s="78"/>
      <c r="J11" s="78">
        <f>SUM(J35:J43)</f>
        <v>72845</v>
      </c>
      <c r="K11" s="116">
        <f>SUM(K35:K43)</f>
        <v>3642</v>
      </c>
    </row>
    <row r="12" spans="1:16" x14ac:dyDescent="0.2">
      <c r="A12" s="103">
        <f t="shared" ref="A12:A23" si="0">A11+1</f>
        <v>3</v>
      </c>
      <c r="B12" s="114" t="s">
        <v>292</v>
      </c>
      <c r="C12" s="16"/>
      <c r="D12" s="57"/>
      <c r="E12" s="5"/>
      <c r="F12" s="5"/>
      <c r="G12" s="5"/>
      <c r="H12" s="5"/>
      <c r="I12" s="78"/>
      <c r="J12" s="78">
        <f>SUM(J46:J61)</f>
        <v>230444</v>
      </c>
      <c r="K12" s="116">
        <f>SUM(K46:K61)</f>
        <v>19877</v>
      </c>
    </row>
    <row r="13" spans="1:16" x14ac:dyDescent="0.2">
      <c r="A13" s="103">
        <f t="shared" si="0"/>
        <v>4</v>
      </c>
      <c r="B13" s="114" t="s">
        <v>293</v>
      </c>
      <c r="C13" s="16"/>
      <c r="D13" s="57"/>
      <c r="E13" s="5"/>
      <c r="F13" s="5"/>
      <c r="G13" s="5"/>
      <c r="H13" s="5"/>
      <c r="I13" s="78"/>
      <c r="J13" s="78">
        <f>SUM(J64:J115)</f>
        <v>919632</v>
      </c>
      <c r="K13" s="116">
        <f>SUM(K64:K115)</f>
        <v>521189</v>
      </c>
    </row>
    <row r="14" spans="1:16" x14ac:dyDescent="0.2">
      <c r="A14" s="103">
        <f t="shared" si="0"/>
        <v>5</v>
      </c>
      <c r="B14" s="115" t="s">
        <v>294</v>
      </c>
      <c r="C14" s="16"/>
      <c r="D14" s="57"/>
      <c r="E14" s="5"/>
      <c r="F14" s="5"/>
      <c r="G14" s="5"/>
      <c r="H14" s="5"/>
      <c r="I14" s="78"/>
      <c r="J14" s="78">
        <f>SUM(J118:J137)</f>
        <v>130144</v>
      </c>
      <c r="K14" s="116">
        <f>SUM(K118:K137)</f>
        <v>11924</v>
      </c>
    </row>
    <row r="15" spans="1:16" x14ac:dyDescent="0.2">
      <c r="A15" s="103">
        <f t="shared" si="0"/>
        <v>6</v>
      </c>
      <c r="B15" s="115" t="s">
        <v>295</v>
      </c>
      <c r="C15" s="16"/>
      <c r="D15" s="57"/>
      <c r="E15" s="5"/>
      <c r="F15" s="5"/>
      <c r="G15" s="5"/>
      <c r="H15" s="5"/>
      <c r="I15" s="78"/>
      <c r="J15" s="78">
        <f>SUM(J140:J157)</f>
        <v>74336</v>
      </c>
      <c r="K15" s="116">
        <f>SUM(K140:K157)</f>
        <v>46887</v>
      </c>
    </row>
    <row r="16" spans="1:16" x14ac:dyDescent="0.2">
      <c r="A16" s="103">
        <f t="shared" si="0"/>
        <v>7</v>
      </c>
      <c r="B16" s="114" t="s">
        <v>296</v>
      </c>
      <c r="C16" s="16"/>
      <c r="D16" s="57"/>
      <c r="E16" s="5"/>
      <c r="F16" s="5"/>
      <c r="G16" s="5"/>
      <c r="H16" s="5"/>
      <c r="I16" s="78"/>
      <c r="J16" s="78">
        <f>+J199</f>
        <v>12041074</v>
      </c>
      <c r="K16" s="116">
        <f>+K199</f>
        <v>12764</v>
      </c>
    </row>
    <row r="17" spans="1:16" x14ac:dyDescent="0.2">
      <c r="A17" s="103">
        <f t="shared" si="0"/>
        <v>8</v>
      </c>
      <c r="B17" s="115" t="s">
        <v>297</v>
      </c>
      <c r="C17" s="16"/>
      <c r="D17" s="57"/>
      <c r="E17" s="5"/>
      <c r="F17" s="5"/>
      <c r="G17" s="5"/>
      <c r="H17" s="5"/>
      <c r="I17" s="78"/>
      <c r="J17" s="78">
        <f>SUM(J160:J195)</f>
        <v>17469</v>
      </c>
      <c r="K17" s="116">
        <f>SUM(K160:K195)</f>
        <v>15766</v>
      </c>
    </row>
    <row r="18" spans="1:16" x14ac:dyDescent="0.2">
      <c r="A18" s="103">
        <f t="shared" si="0"/>
        <v>9</v>
      </c>
      <c r="B18" s="7" t="s">
        <v>299</v>
      </c>
      <c r="C18" s="16"/>
      <c r="D18" s="57"/>
      <c r="E18" s="5"/>
      <c r="F18" s="5"/>
      <c r="G18" s="5"/>
      <c r="H18" s="5"/>
      <c r="I18" s="78"/>
      <c r="J18" s="78">
        <f>SUM(J202:J205)</f>
        <v>13660</v>
      </c>
      <c r="K18" s="116">
        <f>SUM(K202:K205)</f>
        <v>12463</v>
      </c>
    </row>
    <row r="19" spans="1:16" x14ac:dyDescent="0.2">
      <c r="A19" s="103">
        <f t="shared" si="0"/>
        <v>10</v>
      </c>
      <c r="B19" s="114" t="s">
        <v>298</v>
      </c>
      <c r="C19" s="16"/>
      <c r="D19" s="57"/>
      <c r="E19" s="5"/>
      <c r="F19" s="5"/>
      <c r="G19" s="5"/>
      <c r="H19" s="5"/>
      <c r="I19" s="78"/>
      <c r="J19" s="78">
        <f>SUM(J10:J18)</f>
        <v>13500828</v>
      </c>
      <c r="K19" s="116">
        <f>SUM(K10:K18)</f>
        <v>644607</v>
      </c>
    </row>
    <row r="20" spans="1:16" x14ac:dyDescent="0.2">
      <c r="A20" s="103">
        <f t="shared" si="0"/>
        <v>11</v>
      </c>
      <c r="B20" s="11" t="s">
        <v>79</v>
      </c>
      <c r="C20" s="16"/>
      <c r="D20" s="57"/>
      <c r="E20" s="5"/>
      <c r="F20" s="5"/>
      <c r="G20" s="5"/>
      <c r="H20" s="5"/>
      <c r="I20" s="78"/>
      <c r="J20" s="78">
        <v>13500828</v>
      </c>
      <c r="K20" s="151">
        <v>646949.34964769613</v>
      </c>
    </row>
    <row r="21" spans="1:16" x14ac:dyDescent="0.2">
      <c r="A21" s="103">
        <f t="shared" si="0"/>
        <v>12</v>
      </c>
      <c r="B21" s="11" t="s">
        <v>79</v>
      </c>
      <c r="C21" s="16"/>
      <c r="D21" s="57"/>
      <c r="E21" s="5"/>
      <c r="F21" s="5"/>
      <c r="G21" s="5"/>
      <c r="H21" s="5"/>
      <c r="I21" s="78"/>
      <c r="J21" s="78">
        <f>+J19-J20</f>
        <v>0</v>
      </c>
      <c r="K21" s="116">
        <f>+K19-K20</f>
        <v>-2342.34964769613</v>
      </c>
    </row>
    <row r="22" spans="1:16" x14ac:dyDescent="0.2">
      <c r="A22" s="103">
        <f t="shared" si="0"/>
        <v>13</v>
      </c>
      <c r="B22" s="16"/>
      <c r="C22" s="16"/>
      <c r="D22" s="57"/>
      <c r="E22" s="5"/>
      <c r="F22" s="5"/>
      <c r="G22" s="5"/>
      <c r="H22" s="5"/>
      <c r="I22" s="78"/>
      <c r="J22" s="78"/>
      <c r="K22" s="116"/>
    </row>
    <row r="23" spans="1:16" x14ac:dyDescent="0.2">
      <c r="A23" s="103">
        <f t="shared" si="0"/>
        <v>14</v>
      </c>
      <c r="B23" s="7" t="s">
        <v>55</v>
      </c>
      <c r="D23" s="52"/>
      <c r="E23" s="16"/>
    </row>
    <row r="24" spans="1:16" x14ac:dyDescent="0.2">
      <c r="A24" s="60">
        <f>A23+1</f>
        <v>15</v>
      </c>
      <c r="B24" s="12" t="s">
        <v>32</v>
      </c>
      <c r="C24" s="6" t="s">
        <v>33</v>
      </c>
      <c r="D24" s="45">
        <v>22</v>
      </c>
      <c r="E24" s="165">
        <f>'Sch 140 Distribution Chg'!H10</f>
        <v>0</v>
      </c>
      <c r="F24" s="165">
        <f>'Sch 140 Prod Trans Demand Chg'!F10</f>
        <v>3.7010808289174592E-3</v>
      </c>
      <c r="G24" s="165">
        <f>'Sch 140 Prod Trans Energy Chg'!H10</f>
        <v>1.0011695155934959E-2</v>
      </c>
      <c r="H24" s="165">
        <f>ROUND(SUM(E24:G24),2)</f>
        <v>0.01</v>
      </c>
      <c r="I24" s="78"/>
      <c r="J24" s="78">
        <v>708</v>
      </c>
      <c r="K24" s="79">
        <f>ROUND(J24*H24,0)</f>
        <v>7</v>
      </c>
      <c r="M24" s="63">
        <f>ROUND(H24-N24,2)</f>
        <v>0.01</v>
      </c>
      <c r="N24" s="102">
        <f>ROUND(H24*$N$8,2)</f>
        <v>0</v>
      </c>
      <c r="O24" s="63">
        <f>SUM(M24:N24)</f>
        <v>0.01</v>
      </c>
      <c r="P24" s="84">
        <f>+O24-H24</f>
        <v>0</v>
      </c>
    </row>
    <row r="25" spans="1:16" x14ac:dyDescent="0.2">
      <c r="A25" s="60">
        <f t="shared" ref="A25:A88" si="1">A24+1</f>
        <v>16</v>
      </c>
      <c r="B25" s="4"/>
      <c r="C25" s="39"/>
      <c r="D25" s="46"/>
      <c r="E25" s="165"/>
      <c r="F25" s="165"/>
      <c r="G25" s="165"/>
      <c r="H25" s="165"/>
      <c r="I25" s="78"/>
      <c r="J25" s="78"/>
    </row>
    <row r="26" spans="1:16" x14ac:dyDescent="0.2">
      <c r="A26" s="60">
        <f t="shared" si="1"/>
        <v>17</v>
      </c>
      <c r="B26" s="12" t="s">
        <v>16</v>
      </c>
      <c r="C26" s="40" t="s">
        <v>24</v>
      </c>
      <c r="D26" s="47">
        <v>100</v>
      </c>
      <c r="E26" s="166">
        <f>'Sch 140 Distribution Chg'!H12</f>
        <v>0</v>
      </c>
      <c r="F26" s="165">
        <f>'Sch 140 Prod Trans Demand Chg'!F12</f>
        <v>1.6823094676897545E-2</v>
      </c>
      <c r="G26" s="165">
        <f>'Sch 140 Prod Trans Energy Chg'!H12</f>
        <v>4.5507705254249811E-2</v>
      </c>
      <c r="H26" s="165">
        <f t="shared" ref="H26:H32" si="2">ROUND(SUM(E26:G26),2)</f>
        <v>0.06</v>
      </c>
      <c r="I26" s="78"/>
      <c r="J26" s="78">
        <v>36</v>
      </c>
      <c r="K26" s="80">
        <f t="shared" ref="K26:K32" si="3">ROUND(J26*H26,0)</f>
        <v>2</v>
      </c>
      <c r="M26" s="63">
        <f t="shared" ref="M26:M32" si="4">ROUND(H26-N26,2)</f>
        <v>0.05</v>
      </c>
      <c r="N26" s="102">
        <f t="shared" ref="N26:N32" si="5">ROUND(H26*$N$8,2)</f>
        <v>0.01</v>
      </c>
      <c r="O26" s="63">
        <f t="shared" ref="O26" si="6">SUM(M26:N26)</f>
        <v>6.0000000000000005E-2</v>
      </c>
      <c r="P26" s="84">
        <f t="shared" ref="P26:P32" si="7">+O26-H26</f>
        <v>0</v>
      </c>
    </row>
    <row r="27" spans="1:16" x14ac:dyDescent="0.2">
      <c r="A27" s="60">
        <f t="shared" si="1"/>
        <v>18</v>
      </c>
      <c r="B27" s="12" t="str">
        <f>+B26</f>
        <v>50E-A</v>
      </c>
      <c r="C27" s="40" t="str">
        <f>+C26</f>
        <v>Mercury Vapor</v>
      </c>
      <c r="D27" s="47">
        <v>175</v>
      </c>
      <c r="E27" s="166">
        <f>'Sch 140 Distribution Chg'!H13</f>
        <v>0</v>
      </c>
      <c r="F27" s="165">
        <f>'Sch 140 Prod Trans Demand Chg'!F13</f>
        <v>2.9440415684570703E-2</v>
      </c>
      <c r="G27" s="165">
        <f>'Sch 140 Prod Trans Energy Chg'!H13</f>
        <v>7.9638484194937173E-2</v>
      </c>
      <c r="H27" s="165">
        <f t="shared" si="2"/>
        <v>0.11</v>
      </c>
      <c r="I27" s="78"/>
      <c r="J27" s="78">
        <v>228</v>
      </c>
      <c r="K27" s="80">
        <f t="shared" si="3"/>
        <v>25</v>
      </c>
      <c r="M27" s="63">
        <f t="shared" si="4"/>
        <v>0.08</v>
      </c>
      <c r="N27" s="102">
        <f t="shared" si="5"/>
        <v>0.03</v>
      </c>
      <c r="O27" s="63">
        <f t="shared" ref="O27:O32" si="8">SUM(M27:N27)</f>
        <v>0.11</v>
      </c>
      <c r="P27" s="84">
        <f t="shared" si="7"/>
        <v>0</v>
      </c>
    </row>
    <row r="28" spans="1:16" x14ac:dyDescent="0.2">
      <c r="A28" s="60">
        <f t="shared" si="1"/>
        <v>19</v>
      </c>
      <c r="B28" s="12" t="str">
        <f>+B27</f>
        <v>50E-A</v>
      </c>
      <c r="C28" s="40" t="str">
        <f>+C27</f>
        <v>Mercury Vapor</v>
      </c>
      <c r="D28" s="47">
        <v>400</v>
      </c>
      <c r="E28" s="166">
        <f>'Sch 140 Distribution Chg'!H14</f>
        <v>0</v>
      </c>
      <c r="F28" s="165">
        <f>'Sch 140 Prod Trans Demand Chg'!F14</f>
        <v>6.7292378707590181E-2</v>
      </c>
      <c r="G28" s="165">
        <f>'Sch 140 Prod Trans Energy Chg'!H14</f>
        <v>0.18203082101699924</v>
      </c>
      <c r="H28" s="165">
        <f t="shared" si="2"/>
        <v>0.25</v>
      </c>
      <c r="I28" s="78"/>
      <c r="J28" s="78">
        <v>240</v>
      </c>
      <c r="K28" s="80">
        <f t="shared" si="3"/>
        <v>60</v>
      </c>
      <c r="M28" s="63">
        <f t="shared" si="4"/>
        <v>0.19</v>
      </c>
      <c r="N28" s="102">
        <f t="shared" si="5"/>
        <v>0.06</v>
      </c>
      <c r="O28" s="63">
        <f t="shared" si="8"/>
        <v>0.25</v>
      </c>
      <c r="P28" s="84">
        <f t="shared" si="7"/>
        <v>0</v>
      </c>
    </row>
    <row r="29" spans="1:16" x14ac:dyDescent="0.2">
      <c r="A29" s="70">
        <f t="shared" si="1"/>
        <v>20</v>
      </c>
      <c r="B29" s="12" t="s">
        <v>17</v>
      </c>
      <c r="C29" s="40" t="str">
        <f>+C28</f>
        <v>Mercury Vapor</v>
      </c>
      <c r="D29" s="47">
        <v>100</v>
      </c>
      <c r="E29" s="166">
        <f>'Sch 140 Distribution Chg'!H15</f>
        <v>0</v>
      </c>
      <c r="F29" s="165">
        <f>'Sch 140 Prod Trans Demand Chg'!F15</f>
        <v>1.6823094676897545E-2</v>
      </c>
      <c r="G29" s="165">
        <f>'Sch 140 Prod Trans Energy Chg'!H15</f>
        <v>4.5507705254249811E-2</v>
      </c>
      <c r="H29" s="165">
        <f t="shared" si="2"/>
        <v>0.06</v>
      </c>
      <c r="I29" s="78"/>
      <c r="J29" s="78">
        <v>0</v>
      </c>
      <c r="K29" s="80">
        <f t="shared" si="3"/>
        <v>0</v>
      </c>
      <c r="M29" s="63">
        <f t="shared" si="4"/>
        <v>0.05</v>
      </c>
      <c r="N29" s="102">
        <f t="shared" si="5"/>
        <v>0.01</v>
      </c>
      <c r="O29" s="63">
        <f t="shared" si="8"/>
        <v>6.0000000000000005E-2</v>
      </c>
      <c r="P29" s="84">
        <f t="shared" si="7"/>
        <v>0</v>
      </c>
    </row>
    <row r="30" spans="1:16" x14ac:dyDescent="0.2">
      <c r="A30" s="70">
        <f t="shared" si="1"/>
        <v>21</v>
      </c>
      <c r="B30" s="12" t="str">
        <f t="shared" ref="B30:C32" si="9">+B29</f>
        <v>50E-B</v>
      </c>
      <c r="C30" s="40" t="str">
        <f t="shared" si="9"/>
        <v>Mercury Vapor</v>
      </c>
      <c r="D30" s="47">
        <v>175</v>
      </c>
      <c r="E30" s="166">
        <f>'Sch 140 Distribution Chg'!H16</f>
        <v>0</v>
      </c>
      <c r="F30" s="165">
        <f>'Sch 140 Prod Trans Demand Chg'!F16</f>
        <v>2.9440415684570703E-2</v>
      </c>
      <c r="G30" s="165">
        <f>'Sch 140 Prod Trans Energy Chg'!H16</f>
        <v>7.9638484194937173E-2</v>
      </c>
      <c r="H30" s="165">
        <f t="shared" si="2"/>
        <v>0.11</v>
      </c>
      <c r="I30" s="78"/>
      <c r="J30" s="78">
        <v>12</v>
      </c>
      <c r="K30" s="80">
        <f t="shared" si="3"/>
        <v>1</v>
      </c>
      <c r="M30" s="63">
        <f t="shared" si="4"/>
        <v>0.08</v>
      </c>
      <c r="N30" s="102">
        <f t="shared" si="5"/>
        <v>0.03</v>
      </c>
      <c r="O30" s="63">
        <f t="shared" si="8"/>
        <v>0.11</v>
      </c>
      <c r="P30" s="84">
        <f t="shared" si="7"/>
        <v>0</v>
      </c>
    </row>
    <row r="31" spans="1:16" x14ac:dyDescent="0.2">
      <c r="A31" s="70">
        <f t="shared" si="1"/>
        <v>22</v>
      </c>
      <c r="B31" s="12" t="str">
        <f t="shared" si="9"/>
        <v>50E-B</v>
      </c>
      <c r="C31" s="40" t="str">
        <f t="shared" si="9"/>
        <v>Mercury Vapor</v>
      </c>
      <c r="D31" s="47">
        <v>400</v>
      </c>
      <c r="E31" s="166">
        <f>'Sch 140 Distribution Chg'!H17</f>
        <v>0</v>
      </c>
      <c r="F31" s="165">
        <f>'Sch 140 Prod Trans Demand Chg'!F17</f>
        <v>6.7292378707590181E-2</v>
      </c>
      <c r="G31" s="165">
        <f>'Sch 140 Prod Trans Energy Chg'!H17</f>
        <v>0.18203082101699924</v>
      </c>
      <c r="H31" s="165">
        <f t="shared" si="2"/>
        <v>0.25</v>
      </c>
      <c r="I31" s="78"/>
      <c r="J31" s="78">
        <v>0</v>
      </c>
      <c r="K31" s="80">
        <f t="shared" si="3"/>
        <v>0</v>
      </c>
      <c r="M31" s="63">
        <f t="shared" si="4"/>
        <v>0.19</v>
      </c>
      <c r="N31" s="102">
        <f t="shared" si="5"/>
        <v>0.06</v>
      </c>
      <c r="O31" s="63">
        <f t="shared" si="8"/>
        <v>0.25</v>
      </c>
      <c r="P31" s="84">
        <f t="shared" si="7"/>
        <v>0</v>
      </c>
    </row>
    <row r="32" spans="1:16" x14ac:dyDescent="0.2">
      <c r="A32" s="70">
        <f t="shared" si="1"/>
        <v>23</v>
      </c>
      <c r="B32" s="12" t="str">
        <f t="shared" si="9"/>
        <v>50E-B</v>
      </c>
      <c r="C32" s="40" t="str">
        <f t="shared" si="9"/>
        <v>Mercury Vapor</v>
      </c>
      <c r="D32" s="47">
        <v>700</v>
      </c>
      <c r="E32" s="166">
        <f>'Sch 140 Distribution Chg'!H18</f>
        <v>0</v>
      </c>
      <c r="F32" s="165">
        <f>'Sch 140 Prod Trans Demand Chg'!F18</f>
        <v>0.11776166273828281</v>
      </c>
      <c r="G32" s="165">
        <f>'Sch 140 Prod Trans Energy Chg'!H18</f>
        <v>0.31855393677974869</v>
      </c>
      <c r="H32" s="165">
        <f t="shared" si="2"/>
        <v>0.44</v>
      </c>
      <c r="I32" s="78"/>
      <c r="J32" s="78"/>
      <c r="K32" s="80">
        <f t="shared" si="3"/>
        <v>0</v>
      </c>
      <c r="M32" s="63">
        <f t="shared" si="4"/>
        <v>0.33</v>
      </c>
      <c r="N32" s="102">
        <f t="shared" si="5"/>
        <v>0.11</v>
      </c>
      <c r="O32" s="63">
        <f t="shared" si="8"/>
        <v>0.44</v>
      </c>
      <c r="P32" s="84">
        <f t="shared" si="7"/>
        <v>0</v>
      </c>
    </row>
    <row r="33" spans="1:16" x14ac:dyDescent="0.2">
      <c r="A33" s="72">
        <f t="shared" si="1"/>
        <v>24</v>
      </c>
      <c r="B33" s="55"/>
      <c r="C33" s="56"/>
      <c r="D33" s="52"/>
      <c r="E33" s="166"/>
      <c r="F33" s="165"/>
      <c r="G33" s="165"/>
      <c r="H33" s="165"/>
      <c r="I33" s="78"/>
      <c r="J33" s="78"/>
    </row>
    <row r="34" spans="1:16" x14ac:dyDescent="0.2">
      <c r="A34" s="72">
        <f t="shared" si="1"/>
        <v>25</v>
      </c>
      <c r="B34" s="55" t="s">
        <v>56</v>
      </c>
      <c r="C34" s="56"/>
      <c r="D34" s="52"/>
      <c r="E34" s="166"/>
      <c r="F34" s="165"/>
      <c r="G34" s="165"/>
      <c r="H34" s="165"/>
      <c r="I34" s="78"/>
      <c r="J34" s="78"/>
    </row>
    <row r="35" spans="1:16" x14ac:dyDescent="0.2">
      <c r="A35" s="72">
        <f t="shared" si="1"/>
        <v>26</v>
      </c>
      <c r="B35" s="12" t="s">
        <v>25</v>
      </c>
      <c r="C35" s="42" t="s">
        <v>34</v>
      </c>
      <c r="D35" s="170" t="s">
        <v>383</v>
      </c>
      <c r="E35" s="166">
        <f>'Sch 140 Distribution Chg'!H21</f>
        <v>0</v>
      </c>
      <c r="F35" s="165">
        <f>'Sch 140 Prod Trans Demand Chg'!F21</f>
        <v>7.5703926046038943E-3</v>
      </c>
      <c r="G35" s="165">
        <f>'Sch 140 Prod Trans Energy Chg'!H21</f>
        <v>2.0478467364412417E-2</v>
      </c>
      <c r="H35" s="165">
        <f t="shared" ref="H35:H43" si="10">ROUND(SUM(E35:G35),2)</f>
        <v>0.03</v>
      </c>
      <c r="I35" s="78"/>
      <c r="J35" s="78">
        <v>34760</v>
      </c>
      <c r="K35" s="80">
        <f t="shared" ref="K35:K43" si="11">ROUND(J35*H35,0)</f>
        <v>1043</v>
      </c>
      <c r="M35" s="63">
        <f t="shared" ref="M35:M43" si="12">ROUND(H35-N35,2)</f>
        <v>0.02</v>
      </c>
      <c r="N35" s="102">
        <f t="shared" ref="N35:N43" si="13">ROUND(H35*$N$8,2)</f>
        <v>0.01</v>
      </c>
      <c r="O35" s="63">
        <f t="shared" ref="O35:O43" si="14">SUM(M35:N35)</f>
        <v>0.03</v>
      </c>
      <c r="P35" s="84">
        <f t="shared" ref="P35:P43" si="15">+O35-H35</f>
        <v>0</v>
      </c>
    </row>
    <row r="36" spans="1:16" x14ac:dyDescent="0.2">
      <c r="A36" s="72">
        <f t="shared" si="1"/>
        <v>27</v>
      </c>
      <c r="B36" s="12" t="s">
        <v>25</v>
      </c>
      <c r="C36" s="42" t="s">
        <v>34</v>
      </c>
      <c r="D36" s="67" t="s">
        <v>168</v>
      </c>
      <c r="E36" s="166">
        <f>'Sch 140 Distribution Chg'!H22</f>
        <v>0</v>
      </c>
      <c r="F36" s="165">
        <f>'Sch 140 Prod Trans Demand Chg'!F22</f>
        <v>1.2617321007673156E-2</v>
      </c>
      <c r="G36" s="165">
        <f>'Sch 140 Prod Trans Energy Chg'!H22</f>
        <v>3.4130778940687362E-2</v>
      </c>
      <c r="H36" s="165">
        <f t="shared" si="10"/>
        <v>0.05</v>
      </c>
      <c r="I36" s="78"/>
      <c r="J36" s="78">
        <v>19542</v>
      </c>
      <c r="K36" s="80">
        <f t="shared" si="11"/>
        <v>977</v>
      </c>
      <c r="M36" s="63">
        <f t="shared" si="12"/>
        <v>0.04</v>
      </c>
      <c r="N36" s="102">
        <f t="shared" si="13"/>
        <v>0.01</v>
      </c>
      <c r="O36" s="63">
        <f t="shared" si="14"/>
        <v>0.05</v>
      </c>
      <c r="P36" s="84">
        <f t="shared" si="15"/>
        <v>0</v>
      </c>
    </row>
    <row r="37" spans="1:16" x14ac:dyDescent="0.2">
      <c r="A37" s="72">
        <f t="shared" si="1"/>
        <v>28</v>
      </c>
      <c r="B37" s="12" t="s">
        <v>25</v>
      </c>
      <c r="C37" s="42" t="s">
        <v>34</v>
      </c>
      <c r="D37" s="67" t="s">
        <v>169</v>
      </c>
      <c r="E37" s="166">
        <f>'Sch 140 Distribution Chg'!H23</f>
        <v>0</v>
      </c>
      <c r="F37" s="165">
        <f>'Sch 140 Prod Trans Demand Chg'!F23</f>
        <v>1.7664249410742423E-2</v>
      </c>
      <c r="G37" s="165">
        <f>'Sch 140 Prod Trans Energy Chg'!H23</f>
        <v>4.7783090516962307E-2</v>
      </c>
      <c r="H37" s="165">
        <f t="shared" si="10"/>
        <v>7.0000000000000007E-2</v>
      </c>
      <c r="I37" s="78"/>
      <c r="J37" s="78">
        <v>9840</v>
      </c>
      <c r="K37" s="80">
        <f t="shared" si="11"/>
        <v>689</v>
      </c>
      <c r="M37" s="63">
        <f t="shared" si="12"/>
        <v>0.05</v>
      </c>
      <c r="N37" s="102">
        <f t="shared" si="13"/>
        <v>0.02</v>
      </c>
      <c r="O37" s="63">
        <f t="shared" si="14"/>
        <v>7.0000000000000007E-2</v>
      </c>
      <c r="P37" s="84">
        <f t="shared" si="15"/>
        <v>0</v>
      </c>
    </row>
    <row r="38" spans="1:16" x14ac:dyDescent="0.2">
      <c r="A38" s="72">
        <f t="shared" si="1"/>
        <v>29</v>
      </c>
      <c r="B38" s="12" t="s">
        <v>25</v>
      </c>
      <c r="C38" s="42" t="s">
        <v>34</v>
      </c>
      <c r="D38" s="67" t="s">
        <v>170</v>
      </c>
      <c r="E38" s="166">
        <f>'Sch 140 Distribution Chg'!H24</f>
        <v>0</v>
      </c>
      <c r="F38" s="165">
        <f>'Sch 140 Prod Trans Demand Chg'!F24</f>
        <v>2.2711177813811684E-2</v>
      </c>
      <c r="G38" s="165">
        <f>'Sch 140 Prod Trans Energy Chg'!H24</f>
        <v>6.1435402093237251E-2</v>
      </c>
      <c r="H38" s="165">
        <f t="shared" si="10"/>
        <v>0.08</v>
      </c>
      <c r="I38" s="78"/>
      <c r="J38" s="78">
        <v>4244</v>
      </c>
      <c r="K38" s="80">
        <f t="shared" si="11"/>
        <v>340</v>
      </c>
      <c r="M38" s="63">
        <f t="shared" si="12"/>
        <v>0.06</v>
      </c>
      <c r="N38" s="102">
        <f t="shared" si="13"/>
        <v>0.02</v>
      </c>
      <c r="O38" s="63">
        <f t="shared" si="14"/>
        <v>0.08</v>
      </c>
      <c r="P38" s="84">
        <f t="shared" si="15"/>
        <v>0</v>
      </c>
    </row>
    <row r="39" spans="1:16" x14ac:dyDescent="0.2">
      <c r="A39" s="72">
        <f t="shared" si="1"/>
        <v>30</v>
      </c>
      <c r="B39" s="12" t="s">
        <v>25</v>
      </c>
      <c r="C39" s="42" t="s">
        <v>34</v>
      </c>
      <c r="D39" s="67" t="s">
        <v>171</v>
      </c>
      <c r="E39" s="166">
        <f>'Sch 140 Distribution Chg'!H25</f>
        <v>0</v>
      </c>
      <c r="F39" s="165">
        <f>'Sch 140 Prod Trans Demand Chg'!F25</f>
        <v>2.7758106216880948E-2</v>
      </c>
      <c r="G39" s="165">
        <f>'Sch 140 Prod Trans Energy Chg'!H25</f>
        <v>7.5087713669512196E-2</v>
      </c>
      <c r="H39" s="165">
        <f t="shared" si="10"/>
        <v>0.1</v>
      </c>
      <c r="I39" s="78"/>
      <c r="J39" s="78">
        <v>596</v>
      </c>
      <c r="K39" s="80">
        <f t="shared" si="11"/>
        <v>60</v>
      </c>
      <c r="M39" s="63">
        <f t="shared" si="12"/>
        <v>0.08</v>
      </c>
      <c r="N39" s="102">
        <f t="shared" si="13"/>
        <v>0.02</v>
      </c>
      <c r="O39" s="63">
        <f t="shared" si="14"/>
        <v>0.1</v>
      </c>
      <c r="P39" s="84">
        <f t="shared" si="15"/>
        <v>0</v>
      </c>
    </row>
    <row r="40" spans="1:16" x14ac:dyDescent="0.2">
      <c r="A40" s="72">
        <f t="shared" si="1"/>
        <v>31</v>
      </c>
      <c r="B40" s="12" t="s">
        <v>25</v>
      </c>
      <c r="C40" s="42" t="s">
        <v>34</v>
      </c>
      <c r="D40" s="67" t="s">
        <v>172</v>
      </c>
      <c r="E40" s="166">
        <f>'Sch 140 Distribution Chg'!H26</f>
        <v>0</v>
      </c>
      <c r="F40" s="165">
        <f>'Sch 140 Prod Trans Demand Chg'!F26</f>
        <v>3.2805034619950206E-2</v>
      </c>
      <c r="G40" s="165">
        <f>'Sch 140 Prod Trans Energy Chg'!H26</f>
        <v>8.8740025245787141E-2</v>
      </c>
      <c r="H40" s="165">
        <f t="shared" si="10"/>
        <v>0.12</v>
      </c>
      <c r="I40" s="78"/>
      <c r="J40" s="78">
        <v>2413</v>
      </c>
      <c r="K40" s="80">
        <f t="shared" si="11"/>
        <v>290</v>
      </c>
      <c r="M40" s="63">
        <f t="shared" si="12"/>
        <v>0.09</v>
      </c>
      <c r="N40" s="102">
        <f t="shared" si="13"/>
        <v>0.03</v>
      </c>
      <c r="O40" s="63">
        <f t="shared" si="14"/>
        <v>0.12</v>
      </c>
      <c r="P40" s="84">
        <f t="shared" si="15"/>
        <v>0</v>
      </c>
    </row>
    <row r="41" spans="1:16" x14ac:dyDescent="0.2">
      <c r="A41" s="72">
        <f t="shared" si="1"/>
        <v>32</v>
      </c>
      <c r="B41" s="12" t="s">
        <v>25</v>
      </c>
      <c r="C41" s="42" t="s">
        <v>34</v>
      </c>
      <c r="D41" s="67" t="s">
        <v>173</v>
      </c>
      <c r="E41" s="166">
        <f>'Sch 140 Distribution Chg'!H27</f>
        <v>0</v>
      </c>
      <c r="F41" s="165">
        <f>'Sch 140 Prod Trans Demand Chg'!F27</f>
        <v>3.7851963023019471E-2</v>
      </c>
      <c r="G41" s="165">
        <f>'Sch 140 Prod Trans Energy Chg'!H27</f>
        <v>0.10239233682206209</v>
      </c>
      <c r="H41" s="165">
        <f t="shared" si="10"/>
        <v>0.14000000000000001</v>
      </c>
      <c r="I41" s="78"/>
      <c r="J41" s="78">
        <v>405</v>
      </c>
      <c r="K41" s="80">
        <f t="shared" si="11"/>
        <v>57</v>
      </c>
      <c r="M41" s="63">
        <f t="shared" si="12"/>
        <v>0.11</v>
      </c>
      <c r="N41" s="102">
        <f t="shared" si="13"/>
        <v>0.03</v>
      </c>
      <c r="O41" s="63">
        <f t="shared" si="14"/>
        <v>0.14000000000000001</v>
      </c>
      <c r="P41" s="84">
        <f t="shared" si="15"/>
        <v>0</v>
      </c>
    </row>
    <row r="42" spans="1:16" x14ac:dyDescent="0.2">
      <c r="A42" s="72">
        <f t="shared" si="1"/>
        <v>33</v>
      </c>
      <c r="B42" s="12" t="s">
        <v>25</v>
      </c>
      <c r="C42" s="42" t="s">
        <v>34</v>
      </c>
      <c r="D42" s="67" t="s">
        <v>174</v>
      </c>
      <c r="E42" s="166">
        <f>'Sch 140 Distribution Chg'!H28</f>
        <v>0</v>
      </c>
      <c r="F42" s="165">
        <f>'Sch 140 Prod Trans Demand Chg'!F28</f>
        <v>4.2898891426088735E-2</v>
      </c>
      <c r="G42" s="165">
        <f>'Sch 140 Prod Trans Energy Chg'!H28</f>
        <v>0.11604464839833703</v>
      </c>
      <c r="H42" s="165">
        <f t="shared" si="10"/>
        <v>0.16</v>
      </c>
      <c r="I42" s="78"/>
      <c r="J42" s="78">
        <v>120</v>
      </c>
      <c r="K42" s="80">
        <f t="shared" si="11"/>
        <v>19</v>
      </c>
      <c r="M42" s="63">
        <f t="shared" si="12"/>
        <v>0.12</v>
      </c>
      <c r="N42" s="102">
        <f t="shared" si="13"/>
        <v>0.04</v>
      </c>
      <c r="O42" s="63">
        <f t="shared" si="14"/>
        <v>0.16</v>
      </c>
      <c r="P42" s="84">
        <f t="shared" si="15"/>
        <v>0</v>
      </c>
    </row>
    <row r="43" spans="1:16" x14ac:dyDescent="0.2">
      <c r="A43" s="72">
        <f t="shared" si="1"/>
        <v>34</v>
      </c>
      <c r="B43" s="12" t="s">
        <v>25</v>
      </c>
      <c r="C43" s="42" t="s">
        <v>34</v>
      </c>
      <c r="D43" s="67" t="s">
        <v>175</v>
      </c>
      <c r="E43" s="166">
        <f>'Sch 140 Distribution Chg'!H29</f>
        <v>0</v>
      </c>
      <c r="F43" s="165">
        <f>'Sch 140 Prod Trans Demand Chg'!F29</f>
        <v>4.7945819829158E-2</v>
      </c>
      <c r="G43" s="165">
        <f>'Sch 140 Prod Trans Energy Chg'!H29</f>
        <v>0.12969695997461198</v>
      </c>
      <c r="H43" s="165">
        <f t="shared" si="10"/>
        <v>0.18</v>
      </c>
      <c r="I43" s="78"/>
      <c r="J43" s="78">
        <v>925</v>
      </c>
      <c r="K43" s="80">
        <f t="shared" si="11"/>
        <v>167</v>
      </c>
      <c r="M43" s="63">
        <f t="shared" si="12"/>
        <v>0.14000000000000001</v>
      </c>
      <c r="N43" s="102">
        <f t="shared" si="13"/>
        <v>0.04</v>
      </c>
      <c r="O43" s="63">
        <f t="shared" si="14"/>
        <v>0.18000000000000002</v>
      </c>
      <c r="P43" s="84">
        <f t="shared" si="15"/>
        <v>0</v>
      </c>
    </row>
    <row r="44" spans="1:16" x14ac:dyDescent="0.2">
      <c r="A44" s="72">
        <f t="shared" si="1"/>
        <v>35</v>
      </c>
      <c r="B44" s="55"/>
      <c r="D44" s="52"/>
      <c r="E44" s="166"/>
      <c r="F44" s="165"/>
      <c r="G44" s="165"/>
      <c r="H44" s="165"/>
      <c r="I44" s="78"/>
      <c r="J44" s="78"/>
    </row>
    <row r="45" spans="1:16" x14ac:dyDescent="0.2">
      <c r="A45" s="72">
        <f t="shared" si="1"/>
        <v>36</v>
      </c>
      <c r="B45" s="55" t="s">
        <v>57</v>
      </c>
      <c r="D45" s="52"/>
      <c r="E45" s="166"/>
      <c r="F45" s="165"/>
      <c r="G45" s="165"/>
      <c r="H45" s="165"/>
      <c r="I45" s="78"/>
      <c r="J45" s="78"/>
    </row>
    <row r="46" spans="1:16" x14ac:dyDescent="0.2">
      <c r="A46" s="72">
        <f t="shared" si="1"/>
        <v>37</v>
      </c>
      <c r="B46" s="12" t="s">
        <v>26</v>
      </c>
      <c r="C46" s="1" t="s">
        <v>22</v>
      </c>
      <c r="D46" s="44">
        <v>50</v>
      </c>
      <c r="E46" s="166">
        <f>'Sch 140 Distribution Chg'!H32</f>
        <v>0</v>
      </c>
      <c r="F46" s="165">
        <f>'Sch 140 Prod Trans Demand Chg'!F32</f>
        <v>8.4115473384487726E-3</v>
      </c>
      <c r="G46" s="165">
        <f>'Sch 140 Prod Trans Energy Chg'!H32</f>
        <v>2.2753852627124906E-2</v>
      </c>
      <c r="H46" s="165">
        <f t="shared" ref="H46:H53" si="16">ROUND(SUM(E46:G46),2)</f>
        <v>0.03</v>
      </c>
      <c r="I46" s="78"/>
      <c r="J46" s="78">
        <v>0</v>
      </c>
      <c r="K46" s="80">
        <f t="shared" ref="K46:K53" si="17">ROUND(J46*H46,0)</f>
        <v>0</v>
      </c>
      <c r="M46" s="63">
        <f t="shared" ref="M46:M53" si="18">ROUND(H46-N46,2)</f>
        <v>0.02</v>
      </c>
      <c r="N46" s="102">
        <f t="shared" ref="N46:N53" si="19">ROUND(H46*$N$8,2)</f>
        <v>0.01</v>
      </c>
      <c r="O46" s="63">
        <f t="shared" ref="O46:O53" si="20">SUM(M46:N46)</f>
        <v>0.03</v>
      </c>
      <c r="P46" s="84">
        <f t="shared" ref="P46:P53" si="21">+O46-H46</f>
        <v>0</v>
      </c>
    </row>
    <row r="47" spans="1:16" x14ac:dyDescent="0.2">
      <c r="A47" s="72">
        <f t="shared" si="1"/>
        <v>38</v>
      </c>
      <c r="B47" s="12" t="str">
        <f t="shared" ref="B47:B53" si="22">+B46</f>
        <v xml:space="preserve">52E </v>
      </c>
      <c r="C47" s="1" t="s">
        <v>22</v>
      </c>
      <c r="D47" s="44">
        <v>70</v>
      </c>
      <c r="E47" s="166">
        <f>'Sch 140 Distribution Chg'!H33</f>
        <v>0</v>
      </c>
      <c r="F47" s="165">
        <f>'Sch 140 Prod Trans Demand Chg'!F33</f>
        <v>1.1776166273828281E-2</v>
      </c>
      <c r="G47" s="165">
        <f>'Sch 140 Prod Trans Energy Chg'!H33</f>
        <v>3.1855393677974866E-2</v>
      </c>
      <c r="H47" s="165">
        <f t="shared" si="16"/>
        <v>0.04</v>
      </c>
      <c r="I47" s="78"/>
      <c r="J47" s="78">
        <v>8494</v>
      </c>
      <c r="K47" s="80">
        <f t="shared" si="17"/>
        <v>340</v>
      </c>
      <c r="M47" s="63">
        <f t="shared" si="18"/>
        <v>0.03</v>
      </c>
      <c r="N47" s="102">
        <f t="shared" si="19"/>
        <v>0.01</v>
      </c>
      <c r="O47" s="63">
        <f t="shared" si="20"/>
        <v>0.04</v>
      </c>
      <c r="P47" s="84">
        <f t="shared" si="21"/>
        <v>0</v>
      </c>
    </row>
    <row r="48" spans="1:16" x14ac:dyDescent="0.2">
      <c r="A48" s="72">
        <f t="shared" si="1"/>
        <v>39</v>
      </c>
      <c r="B48" s="12" t="str">
        <f t="shared" si="22"/>
        <v xml:space="preserve">52E </v>
      </c>
      <c r="C48" s="1" t="s">
        <v>22</v>
      </c>
      <c r="D48" s="44">
        <v>100</v>
      </c>
      <c r="E48" s="166">
        <f>'Sch 140 Distribution Chg'!H34</f>
        <v>0</v>
      </c>
      <c r="F48" s="165">
        <f>'Sch 140 Prod Trans Demand Chg'!F34</f>
        <v>1.6823094676897545E-2</v>
      </c>
      <c r="G48" s="165">
        <f>'Sch 140 Prod Trans Energy Chg'!H34</f>
        <v>4.5507705254249811E-2</v>
      </c>
      <c r="H48" s="165">
        <f t="shared" si="16"/>
        <v>0.06</v>
      </c>
      <c r="I48" s="78"/>
      <c r="J48" s="78">
        <v>120885</v>
      </c>
      <c r="K48" s="80">
        <f t="shared" si="17"/>
        <v>7253</v>
      </c>
      <c r="M48" s="63">
        <f t="shared" si="18"/>
        <v>0.05</v>
      </c>
      <c r="N48" s="102">
        <f t="shared" si="19"/>
        <v>0.01</v>
      </c>
      <c r="O48" s="63">
        <f t="shared" si="20"/>
        <v>6.0000000000000005E-2</v>
      </c>
      <c r="P48" s="84">
        <f t="shared" si="21"/>
        <v>0</v>
      </c>
    </row>
    <row r="49" spans="1:16" x14ac:dyDescent="0.2">
      <c r="A49" s="72">
        <f t="shared" si="1"/>
        <v>40</v>
      </c>
      <c r="B49" s="12" t="str">
        <f t="shared" si="22"/>
        <v xml:space="preserve">52E </v>
      </c>
      <c r="C49" s="1" t="s">
        <v>22</v>
      </c>
      <c r="D49" s="44">
        <v>150</v>
      </c>
      <c r="E49" s="166">
        <f>'Sch 140 Distribution Chg'!H35</f>
        <v>0</v>
      </c>
      <c r="F49" s="165">
        <f>'Sch 140 Prod Trans Demand Chg'!F35</f>
        <v>2.5234642015346313E-2</v>
      </c>
      <c r="G49" s="165">
        <f>'Sch 140 Prod Trans Energy Chg'!H35</f>
        <v>6.8261557881374724E-2</v>
      </c>
      <c r="H49" s="165">
        <f t="shared" si="16"/>
        <v>0.09</v>
      </c>
      <c r="I49" s="78"/>
      <c r="J49" s="78">
        <v>55207</v>
      </c>
      <c r="K49" s="80">
        <f t="shared" si="17"/>
        <v>4969</v>
      </c>
      <c r="M49" s="63">
        <f t="shared" si="18"/>
        <v>7.0000000000000007E-2</v>
      </c>
      <c r="N49" s="102">
        <f t="shared" si="19"/>
        <v>0.02</v>
      </c>
      <c r="O49" s="63">
        <f t="shared" si="20"/>
        <v>9.0000000000000011E-2</v>
      </c>
      <c r="P49" s="84">
        <f t="shared" si="21"/>
        <v>0</v>
      </c>
    </row>
    <row r="50" spans="1:16" x14ac:dyDescent="0.2">
      <c r="A50" s="72">
        <f t="shared" si="1"/>
        <v>41</v>
      </c>
      <c r="B50" s="12" t="str">
        <f t="shared" si="22"/>
        <v xml:space="preserve">52E </v>
      </c>
      <c r="C50" s="1" t="s">
        <v>22</v>
      </c>
      <c r="D50" s="44">
        <v>200</v>
      </c>
      <c r="E50" s="166">
        <f>'Sch 140 Distribution Chg'!H36</f>
        <v>0</v>
      </c>
      <c r="F50" s="165">
        <f>'Sch 140 Prod Trans Demand Chg'!F36</f>
        <v>3.364618935379509E-2</v>
      </c>
      <c r="G50" s="165">
        <f>'Sch 140 Prod Trans Energy Chg'!H36</f>
        <v>9.1015410508499622E-2</v>
      </c>
      <c r="H50" s="165">
        <f t="shared" si="16"/>
        <v>0.12</v>
      </c>
      <c r="I50" s="78"/>
      <c r="J50" s="78">
        <v>11890</v>
      </c>
      <c r="K50" s="80">
        <f t="shared" si="17"/>
        <v>1427</v>
      </c>
      <c r="M50" s="63">
        <f t="shared" si="18"/>
        <v>0.09</v>
      </c>
      <c r="N50" s="102">
        <f t="shared" si="19"/>
        <v>0.03</v>
      </c>
      <c r="O50" s="63">
        <f t="shared" si="20"/>
        <v>0.12</v>
      </c>
      <c r="P50" s="84">
        <f t="shared" si="21"/>
        <v>0</v>
      </c>
    </row>
    <row r="51" spans="1:16" x14ac:dyDescent="0.2">
      <c r="A51" s="72">
        <f t="shared" si="1"/>
        <v>42</v>
      </c>
      <c r="B51" s="12" t="str">
        <f t="shared" si="22"/>
        <v xml:space="preserve">52E </v>
      </c>
      <c r="C51" s="1" t="s">
        <v>22</v>
      </c>
      <c r="D51" s="44">
        <v>250</v>
      </c>
      <c r="E51" s="166">
        <f>'Sch 140 Distribution Chg'!H37</f>
        <v>0</v>
      </c>
      <c r="F51" s="165">
        <f>'Sch 140 Prod Trans Demand Chg'!F37</f>
        <v>4.2057736692243858E-2</v>
      </c>
      <c r="G51" s="165">
        <f>'Sch 140 Prod Trans Energy Chg'!H37</f>
        <v>0.11376926313562453</v>
      </c>
      <c r="H51" s="165">
        <f t="shared" si="16"/>
        <v>0.16</v>
      </c>
      <c r="I51" s="78"/>
      <c r="J51" s="78">
        <v>17377</v>
      </c>
      <c r="K51" s="80">
        <f t="shared" si="17"/>
        <v>2780</v>
      </c>
      <c r="M51" s="63">
        <f t="shared" si="18"/>
        <v>0.12</v>
      </c>
      <c r="N51" s="102">
        <f t="shared" si="19"/>
        <v>0.04</v>
      </c>
      <c r="O51" s="63">
        <f t="shared" si="20"/>
        <v>0.16</v>
      </c>
      <c r="P51" s="84">
        <f t="shared" si="21"/>
        <v>0</v>
      </c>
    </row>
    <row r="52" spans="1:16" x14ac:dyDescent="0.2">
      <c r="A52" s="72">
        <f t="shared" si="1"/>
        <v>43</v>
      </c>
      <c r="B52" s="12" t="str">
        <f t="shared" si="22"/>
        <v xml:space="preserve">52E </v>
      </c>
      <c r="C52" s="1" t="s">
        <v>22</v>
      </c>
      <c r="D52" s="44">
        <v>310</v>
      </c>
      <c r="E52" s="166">
        <f>'Sch 140 Distribution Chg'!H38</f>
        <v>0</v>
      </c>
      <c r="F52" s="165">
        <f>'Sch 140 Prod Trans Demand Chg'!F38</f>
        <v>5.215159349838238E-2</v>
      </c>
      <c r="G52" s="165">
        <f>'Sch 140 Prod Trans Energy Chg'!H38</f>
        <v>0.14107388628817441</v>
      </c>
      <c r="H52" s="165">
        <f t="shared" si="16"/>
        <v>0.19</v>
      </c>
      <c r="I52" s="78"/>
      <c r="J52" s="78">
        <v>1746</v>
      </c>
      <c r="K52" s="80">
        <f t="shared" si="17"/>
        <v>332</v>
      </c>
      <c r="M52" s="63">
        <f t="shared" si="18"/>
        <v>0.14000000000000001</v>
      </c>
      <c r="N52" s="102">
        <f t="shared" si="19"/>
        <v>0.05</v>
      </c>
      <c r="O52" s="63">
        <f t="shared" si="20"/>
        <v>0.19</v>
      </c>
      <c r="P52" s="84">
        <f t="shared" si="21"/>
        <v>0</v>
      </c>
    </row>
    <row r="53" spans="1:16" x14ac:dyDescent="0.2">
      <c r="A53" s="72">
        <f t="shared" si="1"/>
        <v>44</v>
      </c>
      <c r="B53" s="12" t="str">
        <f t="shared" si="22"/>
        <v xml:space="preserve">52E </v>
      </c>
      <c r="C53" s="1" t="s">
        <v>22</v>
      </c>
      <c r="D53" s="44">
        <v>400</v>
      </c>
      <c r="E53" s="166">
        <f>'Sch 140 Distribution Chg'!H39</f>
        <v>0</v>
      </c>
      <c r="F53" s="165">
        <f>'Sch 140 Prod Trans Demand Chg'!F39</f>
        <v>6.7292378707590181E-2</v>
      </c>
      <c r="G53" s="165">
        <f>'Sch 140 Prod Trans Energy Chg'!H39</f>
        <v>0.18203082101699924</v>
      </c>
      <c r="H53" s="165">
        <f t="shared" si="16"/>
        <v>0.25</v>
      </c>
      <c r="I53" s="78"/>
      <c r="J53" s="78">
        <v>7215</v>
      </c>
      <c r="K53" s="80">
        <f t="shared" si="17"/>
        <v>1804</v>
      </c>
      <c r="M53" s="63">
        <f t="shared" si="18"/>
        <v>0.19</v>
      </c>
      <c r="N53" s="102">
        <f t="shared" si="19"/>
        <v>0.06</v>
      </c>
      <c r="O53" s="63">
        <f t="shared" si="20"/>
        <v>0.25</v>
      </c>
      <c r="P53" s="84">
        <f t="shared" si="21"/>
        <v>0</v>
      </c>
    </row>
    <row r="54" spans="1:16" x14ac:dyDescent="0.2">
      <c r="A54" s="72">
        <f t="shared" si="1"/>
        <v>45</v>
      </c>
      <c r="B54" s="11"/>
      <c r="C54" s="1"/>
      <c r="D54" s="44"/>
      <c r="E54" s="166"/>
      <c r="F54" s="165"/>
      <c r="G54" s="165"/>
      <c r="H54" s="165"/>
      <c r="I54" s="78"/>
      <c r="J54" s="78"/>
    </row>
    <row r="55" spans="1:16" x14ac:dyDescent="0.2">
      <c r="A55" s="72">
        <f t="shared" si="1"/>
        <v>46</v>
      </c>
      <c r="B55" s="12" t="str">
        <f>+B50</f>
        <v xml:space="preserve">52E </v>
      </c>
      <c r="C55" s="1" t="s">
        <v>27</v>
      </c>
      <c r="D55" s="44">
        <v>70</v>
      </c>
      <c r="E55" s="166">
        <f>'Sch 140 Distribution Chg'!H41</f>
        <v>0</v>
      </c>
      <c r="F55" s="165">
        <f>'Sch 140 Prod Trans Demand Chg'!F41</f>
        <v>1.1776166273828281E-2</v>
      </c>
      <c r="G55" s="165">
        <f>'Sch 140 Prod Trans Energy Chg'!H41</f>
        <v>3.1855393677974866E-2</v>
      </c>
      <c r="H55" s="165">
        <f t="shared" ref="H55:H61" si="23">ROUND(SUM(E55:G55),2)</f>
        <v>0.04</v>
      </c>
      <c r="I55" s="78"/>
      <c r="J55" s="78">
        <v>830</v>
      </c>
      <c r="K55" s="80">
        <f t="shared" ref="K55:K61" si="24">ROUND(J55*H55,0)</f>
        <v>33</v>
      </c>
      <c r="M55" s="63">
        <f t="shared" ref="M55:M61" si="25">ROUND(H55-N55,2)</f>
        <v>0.03</v>
      </c>
      <c r="N55" s="102">
        <f t="shared" ref="N55:N61" si="26">ROUND(H55*$N$8,2)</f>
        <v>0.01</v>
      </c>
      <c r="O55" s="63">
        <f t="shared" ref="O55:O61" si="27">SUM(M55:N55)</f>
        <v>0.04</v>
      </c>
      <c r="P55" s="84">
        <f t="shared" ref="P55:P61" si="28">+O55-H55</f>
        <v>0</v>
      </c>
    </row>
    <row r="56" spans="1:16" x14ac:dyDescent="0.2">
      <c r="A56" s="72">
        <f t="shared" si="1"/>
        <v>47</v>
      </c>
      <c r="B56" s="12" t="str">
        <f>+B51</f>
        <v xml:space="preserve">52E </v>
      </c>
      <c r="C56" s="1" t="s">
        <v>27</v>
      </c>
      <c r="D56" s="44">
        <v>100</v>
      </c>
      <c r="E56" s="166">
        <f>'Sch 140 Distribution Chg'!H42</f>
        <v>0</v>
      </c>
      <c r="F56" s="165">
        <f>'Sch 140 Prod Trans Demand Chg'!F42</f>
        <v>1.6823094676897545E-2</v>
      </c>
      <c r="G56" s="165">
        <f>'Sch 140 Prod Trans Energy Chg'!H42</f>
        <v>4.5507705254249811E-2</v>
      </c>
      <c r="H56" s="165">
        <f t="shared" si="23"/>
        <v>0.06</v>
      </c>
      <c r="I56" s="78"/>
      <c r="J56" s="78">
        <v>44</v>
      </c>
      <c r="K56" s="80">
        <f t="shared" si="24"/>
        <v>3</v>
      </c>
      <c r="M56" s="63">
        <f t="shared" si="25"/>
        <v>0.05</v>
      </c>
      <c r="N56" s="102">
        <f t="shared" si="26"/>
        <v>0.01</v>
      </c>
      <c r="O56" s="63">
        <f t="shared" si="27"/>
        <v>6.0000000000000005E-2</v>
      </c>
      <c r="P56" s="84">
        <f t="shared" si="28"/>
        <v>0</v>
      </c>
    </row>
    <row r="57" spans="1:16" x14ac:dyDescent="0.2">
      <c r="A57" s="72">
        <f t="shared" si="1"/>
        <v>48</v>
      </c>
      <c r="B57" s="12" t="str">
        <f>+B52</f>
        <v xml:space="preserve">52E </v>
      </c>
      <c r="C57" s="1" t="s">
        <v>27</v>
      </c>
      <c r="D57" s="44">
        <v>150</v>
      </c>
      <c r="E57" s="166">
        <f>'Sch 140 Distribution Chg'!H43</f>
        <v>0</v>
      </c>
      <c r="F57" s="165">
        <f>'Sch 140 Prod Trans Demand Chg'!F43</f>
        <v>2.5234642015346313E-2</v>
      </c>
      <c r="G57" s="165">
        <f>'Sch 140 Prod Trans Energy Chg'!H43</f>
        <v>6.8261557881374724E-2</v>
      </c>
      <c r="H57" s="165">
        <f t="shared" si="23"/>
        <v>0.09</v>
      </c>
      <c r="I57" s="78"/>
      <c r="J57" s="78">
        <v>2460</v>
      </c>
      <c r="K57" s="80">
        <f t="shared" si="24"/>
        <v>221</v>
      </c>
      <c r="M57" s="63">
        <f t="shared" si="25"/>
        <v>7.0000000000000007E-2</v>
      </c>
      <c r="N57" s="102">
        <f t="shared" si="26"/>
        <v>0.02</v>
      </c>
      <c r="O57" s="63">
        <f t="shared" si="27"/>
        <v>9.0000000000000011E-2</v>
      </c>
      <c r="P57" s="84">
        <f t="shared" si="28"/>
        <v>0</v>
      </c>
    </row>
    <row r="58" spans="1:16" x14ac:dyDescent="0.2">
      <c r="A58" s="72">
        <f t="shared" si="1"/>
        <v>49</v>
      </c>
      <c r="B58" s="12" t="str">
        <f>+B53</f>
        <v xml:space="preserve">52E </v>
      </c>
      <c r="C58" s="1" t="s">
        <v>27</v>
      </c>
      <c r="D58" s="44">
        <v>175</v>
      </c>
      <c r="E58" s="166">
        <f>'Sch 140 Distribution Chg'!H44</f>
        <v>0</v>
      </c>
      <c r="F58" s="165">
        <f>'Sch 140 Prod Trans Demand Chg'!F44</f>
        <v>2.9440415684570703E-2</v>
      </c>
      <c r="G58" s="165">
        <f>'Sch 140 Prod Trans Energy Chg'!H44</f>
        <v>7.9638484194937173E-2</v>
      </c>
      <c r="H58" s="165">
        <f t="shared" si="23"/>
        <v>0.11</v>
      </c>
      <c r="I58" s="78"/>
      <c r="J58" s="78">
        <v>2664</v>
      </c>
      <c r="K58" s="80">
        <f t="shared" si="24"/>
        <v>293</v>
      </c>
      <c r="M58" s="63">
        <f t="shared" si="25"/>
        <v>0.08</v>
      </c>
      <c r="N58" s="102">
        <f t="shared" si="26"/>
        <v>0.03</v>
      </c>
      <c r="O58" s="63">
        <f t="shared" si="27"/>
        <v>0.11</v>
      </c>
      <c r="P58" s="84">
        <f t="shared" si="28"/>
        <v>0</v>
      </c>
    </row>
    <row r="59" spans="1:16" x14ac:dyDescent="0.2">
      <c r="A59" s="72">
        <f t="shared" si="1"/>
        <v>50</v>
      </c>
      <c r="B59" s="12" t="str">
        <f t="shared" ref="B59:C61" si="29">+B58</f>
        <v xml:space="preserve">52E </v>
      </c>
      <c r="C59" s="1" t="str">
        <f t="shared" si="29"/>
        <v>Metal Halide</v>
      </c>
      <c r="D59" s="44">
        <v>250</v>
      </c>
      <c r="E59" s="166">
        <f>'Sch 140 Distribution Chg'!H45</f>
        <v>0</v>
      </c>
      <c r="F59" s="165">
        <f>'Sch 140 Prod Trans Demand Chg'!F45</f>
        <v>4.2057736692243858E-2</v>
      </c>
      <c r="G59" s="165">
        <f>'Sch 140 Prod Trans Energy Chg'!H45</f>
        <v>0.11376926313562453</v>
      </c>
      <c r="H59" s="165">
        <f t="shared" si="23"/>
        <v>0.16</v>
      </c>
      <c r="I59" s="78"/>
      <c r="J59" s="78">
        <v>732</v>
      </c>
      <c r="K59" s="80">
        <f t="shared" si="24"/>
        <v>117</v>
      </c>
      <c r="M59" s="63">
        <f t="shared" si="25"/>
        <v>0.12</v>
      </c>
      <c r="N59" s="102">
        <f t="shared" si="26"/>
        <v>0.04</v>
      </c>
      <c r="O59" s="63">
        <f t="shared" si="27"/>
        <v>0.16</v>
      </c>
      <c r="P59" s="84">
        <f t="shared" si="28"/>
        <v>0</v>
      </c>
    </row>
    <row r="60" spans="1:16" x14ac:dyDescent="0.2">
      <c r="A60" s="72">
        <f t="shared" si="1"/>
        <v>51</v>
      </c>
      <c r="B60" s="12" t="str">
        <f t="shared" si="29"/>
        <v xml:space="preserve">52E </v>
      </c>
      <c r="C60" s="1" t="str">
        <f t="shared" si="29"/>
        <v>Metal Halide</v>
      </c>
      <c r="D60" s="44">
        <v>400</v>
      </c>
      <c r="E60" s="166">
        <f>'Sch 140 Distribution Chg'!H46</f>
        <v>0</v>
      </c>
      <c r="F60" s="165">
        <f>'Sch 140 Prod Trans Demand Chg'!F46</f>
        <v>6.7292378707590181E-2</v>
      </c>
      <c r="G60" s="165">
        <f>'Sch 140 Prod Trans Energy Chg'!H46</f>
        <v>0.18203082101699924</v>
      </c>
      <c r="H60" s="165">
        <f t="shared" si="23"/>
        <v>0.25</v>
      </c>
      <c r="I60" s="78"/>
      <c r="J60" s="78">
        <v>684</v>
      </c>
      <c r="K60" s="80">
        <f t="shared" si="24"/>
        <v>171</v>
      </c>
      <c r="M60" s="63">
        <f t="shared" si="25"/>
        <v>0.19</v>
      </c>
      <c r="N60" s="102">
        <f t="shared" si="26"/>
        <v>0.06</v>
      </c>
      <c r="O60" s="63">
        <f t="shared" si="27"/>
        <v>0.25</v>
      </c>
      <c r="P60" s="84">
        <f t="shared" si="28"/>
        <v>0</v>
      </c>
    </row>
    <row r="61" spans="1:16" x14ac:dyDescent="0.2">
      <c r="A61" s="72">
        <f t="shared" si="1"/>
        <v>52</v>
      </c>
      <c r="B61" s="12" t="str">
        <f t="shared" si="29"/>
        <v xml:space="preserve">52E </v>
      </c>
      <c r="C61" s="1" t="str">
        <f t="shared" si="29"/>
        <v>Metal Halide</v>
      </c>
      <c r="D61" s="44">
        <v>1000</v>
      </c>
      <c r="E61" s="166">
        <f>'Sch 140 Distribution Chg'!H47</f>
        <v>0</v>
      </c>
      <c r="F61" s="165">
        <f>'Sch 140 Prod Trans Demand Chg'!F47</f>
        <v>0.16823094676897543</v>
      </c>
      <c r="G61" s="165">
        <f>'Sch 140 Prod Trans Energy Chg'!H47</f>
        <v>0.45507705254249814</v>
      </c>
      <c r="H61" s="165">
        <f t="shared" si="23"/>
        <v>0.62</v>
      </c>
      <c r="I61" s="78"/>
      <c r="J61" s="78">
        <v>216</v>
      </c>
      <c r="K61" s="80">
        <f t="shared" si="24"/>
        <v>134</v>
      </c>
      <c r="M61" s="63">
        <f t="shared" si="25"/>
        <v>0.47</v>
      </c>
      <c r="N61" s="102">
        <f t="shared" si="26"/>
        <v>0.15</v>
      </c>
      <c r="O61" s="63">
        <f t="shared" si="27"/>
        <v>0.62</v>
      </c>
      <c r="P61" s="84">
        <f t="shared" si="28"/>
        <v>0</v>
      </c>
    </row>
    <row r="62" spans="1:16" x14ac:dyDescent="0.2">
      <c r="A62" s="72">
        <f t="shared" si="1"/>
        <v>53</v>
      </c>
      <c r="B62" s="55"/>
      <c r="D62" s="52"/>
      <c r="E62" s="166"/>
      <c r="F62" s="165"/>
      <c r="G62" s="165"/>
      <c r="H62" s="165"/>
      <c r="I62" s="78"/>
      <c r="J62" s="78"/>
    </row>
    <row r="63" spans="1:16" x14ac:dyDescent="0.2">
      <c r="A63" s="72">
        <f t="shared" si="1"/>
        <v>54</v>
      </c>
      <c r="B63" s="55" t="s">
        <v>58</v>
      </c>
      <c r="D63" s="52"/>
      <c r="E63" s="166"/>
      <c r="F63" s="165"/>
      <c r="G63" s="165"/>
      <c r="H63" s="165"/>
      <c r="I63" s="78"/>
      <c r="J63" s="78"/>
    </row>
    <row r="64" spans="1:16" x14ac:dyDescent="0.2">
      <c r="A64" s="72">
        <f t="shared" si="1"/>
        <v>55</v>
      </c>
      <c r="B64" s="12" t="s">
        <v>21</v>
      </c>
      <c r="C64" s="1" t="s">
        <v>22</v>
      </c>
      <c r="D64" s="44">
        <v>50</v>
      </c>
      <c r="E64" s="166">
        <f>'Sch 140 Distribution Chg'!H50</f>
        <v>0.48391637416145766</v>
      </c>
      <c r="F64" s="165">
        <f>'Sch 140 Prod Trans Demand Chg'!F50</f>
        <v>8.4115473384487726E-3</v>
      </c>
      <c r="G64" s="165">
        <f>'Sch 140 Prod Trans Energy Chg'!H50</f>
        <v>2.2753852627124906E-2</v>
      </c>
      <c r="H64" s="165">
        <f t="shared" ref="H64:H72" si="30">ROUND(SUM(E64:G64),2)</f>
        <v>0.52</v>
      </c>
      <c r="I64" s="78"/>
      <c r="J64" s="78">
        <v>0</v>
      </c>
      <c r="K64" s="80">
        <f t="shared" ref="K64:K72" si="31">ROUND(J64*H64,0)</f>
        <v>0</v>
      </c>
      <c r="M64" s="63">
        <f t="shared" ref="M64:M72" si="32">ROUND(H64-N64,2)</f>
        <v>0.39</v>
      </c>
      <c r="N64" s="102">
        <f t="shared" ref="N64:N72" si="33">ROUND(H64*$N$8,2)</f>
        <v>0.13</v>
      </c>
      <c r="O64" s="63">
        <f t="shared" ref="O64:O72" si="34">SUM(M64:N64)</f>
        <v>0.52</v>
      </c>
      <c r="P64" s="84">
        <f t="shared" ref="P64:P72" si="35">+O64-H64</f>
        <v>0</v>
      </c>
    </row>
    <row r="65" spans="1:16" x14ac:dyDescent="0.2">
      <c r="A65" s="72">
        <f t="shared" si="1"/>
        <v>56</v>
      </c>
      <c r="B65" s="12" t="str">
        <f t="shared" ref="B65:B72" si="36">+B64</f>
        <v>53E - Company Owned</v>
      </c>
      <c r="C65" s="1" t="s">
        <v>22</v>
      </c>
      <c r="D65" s="44">
        <v>70</v>
      </c>
      <c r="E65" s="166">
        <f>'Sch 140 Distribution Chg'!H51</f>
        <v>0.49541103421233756</v>
      </c>
      <c r="F65" s="165">
        <f>'Sch 140 Prod Trans Demand Chg'!F51</f>
        <v>1.1776166273828281E-2</v>
      </c>
      <c r="G65" s="165">
        <f>'Sch 140 Prod Trans Energy Chg'!H51</f>
        <v>3.1855393677974866E-2</v>
      </c>
      <c r="H65" s="165">
        <f t="shared" si="30"/>
        <v>0.54</v>
      </c>
      <c r="I65" s="78"/>
      <c r="J65" s="78">
        <v>52937</v>
      </c>
      <c r="K65" s="80">
        <f t="shared" si="31"/>
        <v>28586</v>
      </c>
      <c r="M65" s="63">
        <f t="shared" si="32"/>
        <v>0.41</v>
      </c>
      <c r="N65" s="102">
        <f t="shared" si="33"/>
        <v>0.13</v>
      </c>
      <c r="O65" s="63">
        <f t="shared" si="34"/>
        <v>0.54</v>
      </c>
      <c r="P65" s="84">
        <f t="shared" si="35"/>
        <v>0</v>
      </c>
    </row>
    <row r="66" spans="1:16" x14ac:dyDescent="0.2">
      <c r="A66" s="72">
        <f t="shared" si="1"/>
        <v>57</v>
      </c>
      <c r="B66" s="12" t="str">
        <f t="shared" si="36"/>
        <v>53E - Company Owned</v>
      </c>
      <c r="C66" s="1" t="s">
        <v>22</v>
      </c>
      <c r="D66" s="44">
        <v>100</v>
      </c>
      <c r="E66" s="166">
        <f>'Sch 140 Distribution Chg'!H52</f>
        <v>0.51265302428865756</v>
      </c>
      <c r="F66" s="165">
        <f>'Sch 140 Prod Trans Demand Chg'!F52</f>
        <v>1.6823094676897545E-2</v>
      </c>
      <c r="G66" s="165">
        <f>'Sch 140 Prod Trans Energy Chg'!H52</f>
        <v>4.5507705254249811E-2</v>
      </c>
      <c r="H66" s="165">
        <f t="shared" si="30"/>
        <v>0.56999999999999995</v>
      </c>
      <c r="I66" s="78"/>
      <c r="J66" s="78">
        <v>381842</v>
      </c>
      <c r="K66" s="80">
        <f t="shared" si="31"/>
        <v>217650</v>
      </c>
      <c r="M66" s="63">
        <f t="shared" si="32"/>
        <v>0.43</v>
      </c>
      <c r="N66" s="102">
        <f t="shared" si="33"/>
        <v>0.14000000000000001</v>
      </c>
      <c r="O66" s="63">
        <f t="shared" si="34"/>
        <v>0.57000000000000006</v>
      </c>
      <c r="P66" s="84">
        <f t="shared" si="35"/>
        <v>0</v>
      </c>
    </row>
    <row r="67" spans="1:16" x14ac:dyDescent="0.2">
      <c r="A67" s="72">
        <f t="shared" si="1"/>
        <v>58</v>
      </c>
      <c r="B67" s="12" t="str">
        <f t="shared" si="36"/>
        <v>53E - Company Owned</v>
      </c>
      <c r="C67" s="1" t="s">
        <v>22</v>
      </c>
      <c r="D67" s="44">
        <v>150</v>
      </c>
      <c r="E67" s="166">
        <f>'Sch 140 Distribution Chg'!H53</f>
        <v>0.54138967441585739</v>
      </c>
      <c r="F67" s="165">
        <f>'Sch 140 Prod Trans Demand Chg'!F53</f>
        <v>2.5234642015346313E-2</v>
      </c>
      <c r="G67" s="165">
        <f>'Sch 140 Prod Trans Energy Chg'!H53</f>
        <v>6.8261557881374724E-2</v>
      </c>
      <c r="H67" s="165">
        <f t="shared" si="30"/>
        <v>0.63</v>
      </c>
      <c r="I67" s="78"/>
      <c r="J67" s="78">
        <v>45417</v>
      </c>
      <c r="K67" s="80">
        <f t="shared" si="31"/>
        <v>28613</v>
      </c>
      <c r="M67" s="63">
        <f t="shared" si="32"/>
        <v>0.48</v>
      </c>
      <c r="N67" s="102">
        <f t="shared" si="33"/>
        <v>0.15</v>
      </c>
      <c r="O67" s="63">
        <f t="shared" si="34"/>
        <v>0.63</v>
      </c>
      <c r="P67" s="84">
        <f t="shared" si="35"/>
        <v>0</v>
      </c>
    </row>
    <row r="68" spans="1:16" x14ac:dyDescent="0.2">
      <c r="A68" s="72">
        <f t="shared" si="1"/>
        <v>59</v>
      </c>
      <c r="B68" s="12" t="str">
        <f t="shared" si="36"/>
        <v>53E - Company Owned</v>
      </c>
      <c r="C68" s="1" t="s">
        <v>22</v>
      </c>
      <c r="D68" s="44">
        <v>200</v>
      </c>
      <c r="E68" s="166">
        <f>'Sch 140 Distribution Chg'!H54</f>
        <v>0.57012632454305745</v>
      </c>
      <c r="F68" s="165">
        <f>'Sch 140 Prod Trans Demand Chg'!F54</f>
        <v>3.364618935379509E-2</v>
      </c>
      <c r="G68" s="165">
        <f>'Sch 140 Prod Trans Energy Chg'!H54</f>
        <v>9.1015410508499622E-2</v>
      </c>
      <c r="H68" s="165">
        <f t="shared" si="30"/>
        <v>0.69</v>
      </c>
      <c r="I68" s="78"/>
      <c r="J68" s="78">
        <v>59896</v>
      </c>
      <c r="K68" s="80">
        <f t="shared" si="31"/>
        <v>41328</v>
      </c>
      <c r="M68" s="63">
        <f t="shared" si="32"/>
        <v>0.52</v>
      </c>
      <c r="N68" s="102">
        <f t="shared" si="33"/>
        <v>0.17</v>
      </c>
      <c r="O68" s="63">
        <f t="shared" si="34"/>
        <v>0.69000000000000006</v>
      </c>
      <c r="P68" s="84">
        <f t="shared" si="35"/>
        <v>0</v>
      </c>
    </row>
    <row r="69" spans="1:16" x14ac:dyDescent="0.2">
      <c r="A69" s="72">
        <f t="shared" si="1"/>
        <v>60</v>
      </c>
      <c r="B69" s="12" t="str">
        <f t="shared" si="36"/>
        <v>53E - Company Owned</v>
      </c>
      <c r="C69" s="1" t="s">
        <v>22</v>
      </c>
      <c r="D69" s="44">
        <v>250</v>
      </c>
      <c r="E69" s="166">
        <f>'Sch 140 Distribution Chg'!H55</f>
        <v>0.5988629746702574</v>
      </c>
      <c r="F69" s="165">
        <f>'Sch 140 Prod Trans Demand Chg'!F55</f>
        <v>4.2057736692243858E-2</v>
      </c>
      <c r="G69" s="165">
        <f>'Sch 140 Prod Trans Energy Chg'!H55</f>
        <v>0.11376926313562453</v>
      </c>
      <c r="H69" s="165">
        <f t="shared" si="30"/>
        <v>0.75</v>
      </c>
      <c r="I69" s="78"/>
      <c r="J69" s="78">
        <v>20314</v>
      </c>
      <c r="K69" s="80">
        <f t="shared" si="31"/>
        <v>15236</v>
      </c>
      <c r="M69" s="63">
        <f t="shared" si="32"/>
        <v>0.56999999999999995</v>
      </c>
      <c r="N69" s="102">
        <f t="shared" si="33"/>
        <v>0.18</v>
      </c>
      <c r="O69" s="63">
        <f t="shared" si="34"/>
        <v>0.75</v>
      </c>
      <c r="P69" s="84">
        <f t="shared" si="35"/>
        <v>0</v>
      </c>
    </row>
    <row r="70" spans="1:16" x14ac:dyDescent="0.2">
      <c r="A70" s="72">
        <f t="shared" si="1"/>
        <v>61</v>
      </c>
      <c r="B70" s="12" t="str">
        <f t="shared" si="36"/>
        <v>53E - Company Owned</v>
      </c>
      <c r="C70" s="1" t="s">
        <v>22</v>
      </c>
      <c r="D70" s="44">
        <v>310</v>
      </c>
      <c r="E70" s="166">
        <f>'Sch 140 Distribution Chg'!H56</f>
        <v>0.63334695482289727</v>
      </c>
      <c r="F70" s="165">
        <f>'Sch 140 Prod Trans Demand Chg'!F56</f>
        <v>5.215159349838238E-2</v>
      </c>
      <c r="G70" s="165">
        <f>'Sch 140 Prod Trans Energy Chg'!H56</f>
        <v>0.14107388628817441</v>
      </c>
      <c r="H70" s="165">
        <f t="shared" si="30"/>
        <v>0.83</v>
      </c>
      <c r="I70" s="78"/>
      <c r="J70" s="78">
        <v>191</v>
      </c>
      <c r="K70" s="80">
        <f t="shared" si="31"/>
        <v>159</v>
      </c>
      <c r="M70" s="63">
        <f t="shared" si="32"/>
        <v>0.63</v>
      </c>
      <c r="N70" s="102">
        <f t="shared" si="33"/>
        <v>0.2</v>
      </c>
      <c r="O70" s="63">
        <f t="shared" si="34"/>
        <v>0.83000000000000007</v>
      </c>
      <c r="P70" s="84">
        <f t="shared" si="35"/>
        <v>0</v>
      </c>
    </row>
    <row r="71" spans="1:16" x14ac:dyDescent="0.2">
      <c r="A71" s="72">
        <f t="shared" si="1"/>
        <v>62</v>
      </c>
      <c r="B71" s="12" t="str">
        <f t="shared" si="36"/>
        <v>53E - Company Owned</v>
      </c>
      <c r="C71" s="1" t="s">
        <v>22</v>
      </c>
      <c r="D71" s="44">
        <v>400</v>
      </c>
      <c r="E71" s="166">
        <f>'Sch 140 Distribution Chg'!H57</f>
        <v>0.68507292505185713</v>
      </c>
      <c r="F71" s="165">
        <f>'Sch 140 Prod Trans Demand Chg'!F57</f>
        <v>6.7292378707590181E-2</v>
      </c>
      <c r="G71" s="165">
        <f>'Sch 140 Prod Trans Energy Chg'!H57</f>
        <v>0.18203082101699924</v>
      </c>
      <c r="H71" s="165">
        <f t="shared" si="30"/>
        <v>0.93</v>
      </c>
      <c r="I71" s="78"/>
      <c r="J71" s="78">
        <v>11904</v>
      </c>
      <c r="K71" s="80">
        <f t="shared" si="31"/>
        <v>11071</v>
      </c>
      <c r="M71" s="63">
        <f t="shared" si="32"/>
        <v>0.71</v>
      </c>
      <c r="N71" s="102">
        <f t="shared" si="33"/>
        <v>0.22</v>
      </c>
      <c r="O71" s="63">
        <f t="shared" si="34"/>
        <v>0.92999999999999994</v>
      </c>
      <c r="P71" s="84">
        <f t="shared" si="35"/>
        <v>0</v>
      </c>
    </row>
    <row r="72" spans="1:16" x14ac:dyDescent="0.2">
      <c r="A72" s="72">
        <f t="shared" si="1"/>
        <v>63</v>
      </c>
      <c r="B72" s="12" t="str">
        <f t="shared" si="36"/>
        <v>53E - Company Owned</v>
      </c>
      <c r="C72" s="1" t="s">
        <v>22</v>
      </c>
      <c r="D72" s="44">
        <v>1000</v>
      </c>
      <c r="E72" s="166">
        <f>'Sch 140 Distribution Chg'!H58</f>
        <v>1.0299127265782564</v>
      </c>
      <c r="F72" s="165">
        <f>'Sch 140 Prod Trans Demand Chg'!F58</f>
        <v>0.16823094676897543</v>
      </c>
      <c r="G72" s="165">
        <f>'Sch 140 Prod Trans Energy Chg'!H58</f>
        <v>0.45507705254249814</v>
      </c>
      <c r="H72" s="165">
        <f t="shared" si="30"/>
        <v>1.65</v>
      </c>
      <c r="I72" s="78"/>
      <c r="J72" s="78">
        <v>0</v>
      </c>
      <c r="K72" s="80">
        <f t="shared" si="31"/>
        <v>0</v>
      </c>
      <c r="M72" s="63">
        <f t="shared" si="32"/>
        <v>1.25</v>
      </c>
      <c r="N72" s="102">
        <f t="shared" si="33"/>
        <v>0.4</v>
      </c>
      <c r="O72" s="63">
        <f t="shared" si="34"/>
        <v>1.65</v>
      </c>
      <c r="P72" s="84">
        <f t="shared" si="35"/>
        <v>0</v>
      </c>
    </row>
    <row r="73" spans="1:16" x14ac:dyDescent="0.2">
      <c r="A73" s="72">
        <f t="shared" si="1"/>
        <v>64</v>
      </c>
      <c r="B73" s="12"/>
      <c r="C73" s="1"/>
      <c r="D73" s="44"/>
      <c r="E73" s="166"/>
      <c r="F73" s="165"/>
      <c r="G73" s="165"/>
      <c r="H73" s="165"/>
      <c r="I73" s="78"/>
      <c r="J73" s="78"/>
    </row>
    <row r="74" spans="1:16" x14ac:dyDescent="0.2">
      <c r="A74" s="72">
        <f t="shared" si="1"/>
        <v>65</v>
      </c>
      <c r="B74" s="12" t="str">
        <f>+B72</f>
        <v>53E - Company Owned</v>
      </c>
      <c r="C74" s="1" t="s">
        <v>27</v>
      </c>
      <c r="D74" s="44">
        <v>70</v>
      </c>
      <c r="E74" s="166">
        <f>'Sch 140 Distribution Chg'!H60</f>
        <v>0.53528023610463527</v>
      </c>
      <c r="F74" s="165">
        <f>'Sch 140 Prod Trans Demand Chg'!F60</f>
        <v>1.1776166273828281E-2</v>
      </c>
      <c r="G74" s="165">
        <f>'Sch 140 Prod Trans Energy Chg'!H60</f>
        <v>3.1855393677974866E-2</v>
      </c>
      <c r="H74" s="165">
        <f>ROUND(SUM(E74:G74),2)</f>
        <v>0.57999999999999996</v>
      </c>
      <c r="I74" s="78"/>
      <c r="J74" s="78">
        <v>0</v>
      </c>
      <c r="K74" s="80">
        <f>ROUND(J74*H74,0)</f>
        <v>0</v>
      </c>
      <c r="M74" s="63">
        <f>ROUND(H74-N74,2)</f>
        <v>0.44</v>
      </c>
      <c r="N74" s="102">
        <f>ROUND(H74*$N$8,2)</f>
        <v>0.14000000000000001</v>
      </c>
      <c r="O74" s="63">
        <f t="shared" ref="O74:O78" si="37">SUM(M74:N74)</f>
        <v>0.58000000000000007</v>
      </c>
      <c r="P74" s="84">
        <f>+O74-H74</f>
        <v>0</v>
      </c>
    </row>
    <row r="75" spans="1:16" x14ac:dyDescent="0.2">
      <c r="A75" s="72">
        <f t="shared" si="1"/>
        <v>66</v>
      </c>
      <c r="B75" s="12" t="str">
        <f>+B74</f>
        <v>53E - Company Owned</v>
      </c>
      <c r="C75" s="1" t="s">
        <v>27</v>
      </c>
      <c r="D75" s="44">
        <v>100</v>
      </c>
      <c r="E75" s="166">
        <f>'Sch 140 Distribution Chg'!H61</f>
        <v>0.55754903086640473</v>
      </c>
      <c r="F75" s="165">
        <f>'Sch 140 Prod Trans Demand Chg'!F61</f>
        <v>1.6823094676897545E-2</v>
      </c>
      <c r="G75" s="165">
        <f>'Sch 140 Prod Trans Energy Chg'!H61</f>
        <v>4.5507705254249811E-2</v>
      </c>
      <c r="H75" s="165">
        <f>ROUND(SUM(E75:G75),2)</f>
        <v>0.62</v>
      </c>
      <c r="I75" s="78"/>
      <c r="J75" s="78">
        <v>0</v>
      </c>
      <c r="K75" s="80">
        <f>ROUND(J75*H75,0)</f>
        <v>0</v>
      </c>
      <c r="M75" s="63">
        <f>ROUND(H75-N75,2)</f>
        <v>0.47</v>
      </c>
      <c r="N75" s="102">
        <f>ROUND(H75*$N$8,2)</f>
        <v>0.15</v>
      </c>
      <c r="O75" s="63">
        <f t="shared" si="37"/>
        <v>0.62</v>
      </c>
      <c r="P75" s="84">
        <f>+O75-H75</f>
        <v>0</v>
      </c>
    </row>
    <row r="76" spans="1:16" x14ac:dyDescent="0.2">
      <c r="A76" s="72">
        <f t="shared" si="1"/>
        <v>67</v>
      </c>
      <c r="B76" s="12" t="str">
        <f>+B75</f>
        <v>53E - Company Owned</v>
      </c>
      <c r="C76" s="1" t="s">
        <v>27</v>
      </c>
      <c r="D76" s="44">
        <v>150</v>
      </c>
      <c r="E76" s="166">
        <f>'Sch 140 Distribution Chg'!H62</f>
        <v>0.59466368880268727</v>
      </c>
      <c r="F76" s="165">
        <f>'Sch 140 Prod Trans Demand Chg'!F62</f>
        <v>2.5234642015346313E-2</v>
      </c>
      <c r="G76" s="165">
        <f>'Sch 140 Prod Trans Energy Chg'!H62</f>
        <v>6.8261557881374724E-2</v>
      </c>
      <c r="H76" s="165">
        <f>ROUND(SUM(E76:G76),2)</f>
        <v>0.69</v>
      </c>
      <c r="I76" s="78"/>
      <c r="J76" s="78">
        <v>0</v>
      </c>
      <c r="K76" s="80">
        <f>ROUND(J76*H76,0)</f>
        <v>0</v>
      </c>
      <c r="M76" s="63">
        <f>ROUND(H76-N76,2)</f>
        <v>0.52</v>
      </c>
      <c r="N76" s="102">
        <f>ROUND(H76*$N$8,2)</f>
        <v>0.17</v>
      </c>
      <c r="O76" s="63">
        <f t="shared" si="37"/>
        <v>0.69000000000000006</v>
      </c>
      <c r="P76" s="84">
        <f>+O76-H76</f>
        <v>0</v>
      </c>
    </row>
    <row r="77" spans="1:16" x14ac:dyDescent="0.2">
      <c r="A77" s="72">
        <f t="shared" si="1"/>
        <v>68</v>
      </c>
      <c r="B77" s="12" t="str">
        <f>B76</f>
        <v>53E - Company Owned</v>
      </c>
      <c r="C77" s="1" t="s">
        <v>27</v>
      </c>
      <c r="D77" s="44">
        <v>250</v>
      </c>
      <c r="E77" s="166">
        <f>'Sch 140 Distribution Chg'!H63</f>
        <v>0.66889300467525226</v>
      </c>
      <c r="F77" s="165">
        <f>'Sch 140 Prod Trans Demand Chg'!F63</f>
        <v>4.2057736692243858E-2</v>
      </c>
      <c r="G77" s="165">
        <f>'Sch 140 Prod Trans Energy Chg'!H63</f>
        <v>0.11376926313562453</v>
      </c>
      <c r="H77" s="165">
        <f>ROUND(SUM(E77:G77),2)</f>
        <v>0.82</v>
      </c>
      <c r="I77" s="78"/>
      <c r="J77" s="78">
        <v>0</v>
      </c>
      <c r="K77" s="80">
        <f>ROUND(J77*H77,0)</f>
        <v>0</v>
      </c>
      <c r="M77" s="63">
        <f>ROUND(H77-N77,2)</f>
        <v>0.62</v>
      </c>
      <c r="N77" s="102">
        <f>ROUND(H77*$N$8,2)</f>
        <v>0.2</v>
      </c>
      <c r="O77" s="63">
        <f t="shared" si="37"/>
        <v>0.82000000000000006</v>
      </c>
      <c r="P77" s="84">
        <f>+O77-H77</f>
        <v>0</v>
      </c>
    </row>
    <row r="78" spans="1:16" x14ac:dyDescent="0.2">
      <c r="A78" s="72">
        <f t="shared" si="1"/>
        <v>69</v>
      </c>
      <c r="B78" s="12" t="str">
        <f>B77</f>
        <v>53E - Company Owned</v>
      </c>
      <c r="C78" s="1" t="s">
        <v>27</v>
      </c>
      <c r="D78" s="44">
        <v>400</v>
      </c>
      <c r="E78" s="166">
        <f>'Sch 140 Distribution Chg'!H64</f>
        <v>0.78023697848409967</v>
      </c>
      <c r="F78" s="165">
        <f>'Sch 140 Prod Trans Demand Chg'!F64</f>
        <v>6.7292378707590181E-2</v>
      </c>
      <c r="G78" s="165">
        <f>'Sch 140 Prod Trans Energy Chg'!H64</f>
        <v>0.18203082101699924</v>
      </c>
      <c r="H78" s="165">
        <f>ROUND(SUM(E78:G78),2)</f>
        <v>1.03</v>
      </c>
      <c r="I78" s="78"/>
      <c r="J78" s="78">
        <v>0</v>
      </c>
      <c r="K78" s="80">
        <f>ROUND(J78*H78,0)</f>
        <v>0</v>
      </c>
      <c r="M78" s="63">
        <f>ROUND(H78-N78,2)</f>
        <v>0.78</v>
      </c>
      <c r="N78" s="102">
        <f>ROUND(H78*$N$8,2)</f>
        <v>0.25</v>
      </c>
      <c r="O78" s="63">
        <f t="shared" si="37"/>
        <v>1.03</v>
      </c>
      <c r="P78" s="84">
        <f>+O78-H78</f>
        <v>0</v>
      </c>
    </row>
    <row r="79" spans="1:16" x14ac:dyDescent="0.2">
      <c r="A79" s="72">
        <f t="shared" si="1"/>
        <v>70</v>
      </c>
      <c r="B79" s="12"/>
      <c r="C79" s="1"/>
      <c r="D79" s="44"/>
      <c r="E79" s="166"/>
      <c r="F79" s="165"/>
      <c r="G79" s="165"/>
      <c r="H79" s="165"/>
      <c r="I79" s="78"/>
      <c r="J79" s="78"/>
    </row>
    <row r="80" spans="1:16" x14ac:dyDescent="0.2">
      <c r="A80" s="72">
        <f t="shared" si="1"/>
        <v>71</v>
      </c>
      <c r="B80" s="12" t="str">
        <f>+B78</f>
        <v>53E - Company Owned</v>
      </c>
      <c r="C80" s="43" t="s">
        <v>34</v>
      </c>
      <c r="D80" s="170" t="s">
        <v>383</v>
      </c>
      <c r="E80" s="166">
        <f>'Sch 140 Distribution Chg'!H66</f>
        <v>0.55805672188683997</v>
      </c>
      <c r="F80" s="165">
        <f>'Sch 140 Prod Trans Demand Chg'!F66</f>
        <v>7.5703926046038943E-3</v>
      </c>
      <c r="G80" s="165">
        <f>'Sch 140 Prod Trans Energy Chg'!H66</f>
        <v>2.0478467364412417E-2</v>
      </c>
      <c r="H80" s="165">
        <f t="shared" ref="H80:H88" si="38">ROUND(SUM(E80:G80),2)</f>
        <v>0.59</v>
      </c>
      <c r="I80" s="78"/>
      <c r="J80" s="78">
        <v>228767</v>
      </c>
      <c r="K80" s="80">
        <f t="shared" ref="K80:K88" si="39">ROUND(J80*H80,0)</f>
        <v>134973</v>
      </c>
      <c r="M80" s="63">
        <f t="shared" ref="M80:M88" si="40">ROUND(H80-N80,2)</f>
        <v>0.45</v>
      </c>
      <c r="N80" s="102">
        <f t="shared" ref="N80:N88" si="41">ROUND(H80*$N$8,2)</f>
        <v>0.14000000000000001</v>
      </c>
      <c r="O80" s="63">
        <f t="shared" ref="O80:O88" si="42">SUM(M80:N80)</f>
        <v>0.59000000000000008</v>
      </c>
      <c r="P80" s="84">
        <f t="shared" ref="P80:P88" si="43">+O80-H80</f>
        <v>0</v>
      </c>
    </row>
    <row r="81" spans="1:16" x14ac:dyDescent="0.2">
      <c r="A81" s="72">
        <f t="shared" si="1"/>
        <v>72</v>
      </c>
      <c r="B81" s="12" t="str">
        <f>B80</f>
        <v>53E - Company Owned</v>
      </c>
      <c r="C81" s="43" t="s">
        <v>34</v>
      </c>
      <c r="D81" s="67" t="s">
        <v>168</v>
      </c>
      <c r="E81" s="166">
        <f>'Sch 140 Distribution Chg'!H67</f>
        <v>0.56752506877735387</v>
      </c>
      <c r="F81" s="165">
        <f>'Sch 140 Prod Trans Demand Chg'!F67</f>
        <v>1.2617321007673156E-2</v>
      </c>
      <c r="G81" s="165">
        <f>'Sch 140 Prod Trans Energy Chg'!H67</f>
        <v>3.4130778940687362E-2</v>
      </c>
      <c r="H81" s="165">
        <f t="shared" si="38"/>
        <v>0.61</v>
      </c>
      <c r="I81" s="78"/>
      <c r="J81" s="78">
        <v>2034</v>
      </c>
      <c r="K81" s="80">
        <f t="shared" si="39"/>
        <v>1241</v>
      </c>
      <c r="M81" s="63">
        <f t="shared" si="40"/>
        <v>0.46</v>
      </c>
      <c r="N81" s="102">
        <f t="shared" si="41"/>
        <v>0.15</v>
      </c>
      <c r="O81" s="63">
        <f t="shared" si="42"/>
        <v>0.61</v>
      </c>
      <c r="P81" s="84">
        <f t="shared" si="43"/>
        <v>0</v>
      </c>
    </row>
    <row r="82" spans="1:16" x14ac:dyDescent="0.2">
      <c r="A82" s="72">
        <f t="shared" si="1"/>
        <v>73</v>
      </c>
      <c r="B82" s="12" t="str">
        <f t="shared" ref="B82:B88" si="44">B81</f>
        <v>53E - Company Owned</v>
      </c>
      <c r="C82" s="43" t="s">
        <v>34</v>
      </c>
      <c r="D82" s="67" t="s">
        <v>169</v>
      </c>
      <c r="E82" s="166">
        <f>'Sch 140 Distribution Chg'!H68</f>
        <v>0.57699341566786777</v>
      </c>
      <c r="F82" s="165">
        <f>'Sch 140 Prod Trans Demand Chg'!F68</f>
        <v>1.7664249410742423E-2</v>
      </c>
      <c r="G82" s="165">
        <f>'Sch 140 Prod Trans Energy Chg'!H68</f>
        <v>4.7783090516962307E-2</v>
      </c>
      <c r="H82" s="165">
        <f t="shared" si="38"/>
        <v>0.64</v>
      </c>
      <c r="I82" s="78"/>
      <c r="J82" s="78">
        <v>25126</v>
      </c>
      <c r="K82" s="80">
        <f t="shared" si="39"/>
        <v>16081</v>
      </c>
      <c r="M82" s="63">
        <f t="shared" si="40"/>
        <v>0.49</v>
      </c>
      <c r="N82" s="102">
        <f t="shared" si="41"/>
        <v>0.15</v>
      </c>
      <c r="O82" s="63">
        <f t="shared" si="42"/>
        <v>0.64</v>
      </c>
      <c r="P82" s="84">
        <f t="shared" si="43"/>
        <v>0</v>
      </c>
    </row>
    <row r="83" spans="1:16" x14ac:dyDescent="0.2">
      <c r="A83" s="72">
        <f t="shared" si="1"/>
        <v>74</v>
      </c>
      <c r="B83" s="12" t="str">
        <f t="shared" si="44"/>
        <v>53E - Company Owned</v>
      </c>
      <c r="C83" s="43" t="s">
        <v>34</v>
      </c>
      <c r="D83" s="67" t="s">
        <v>170</v>
      </c>
      <c r="E83" s="166">
        <f>'Sch 140 Distribution Chg'!H69</f>
        <v>0.58646176255838167</v>
      </c>
      <c r="F83" s="165">
        <f>'Sch 140 Prod Trans Demand Chg'!F69</f>
        <v>2.2711177813811684E-2</v>
      </c>
      <c r="G83" s="165">
        <f>'Sch 140 Prod Trans Energy Chg'!H69</f>
        <v>6.1435402093237251E-2</v>
      </c>
      <c r="H83" s="165">
        <f t="shared" si="38"/>
        <v>0.67</v>
      </c>
      <c r="I83" s="78"/>
      <c r="J83" s="78">
        <v>21405</v>
      </c>
      <c r="K83" s="80">
        <f t="shared" si="39"/>
        <v>14341</v>
      </c>
      <c r="M83" s="63">
        <f t="shared" si="40"/>
        <v>0.51</v>
      </c>
      <c r="N83" s="102">
        <f t="shared" si="41"/>
        <v>0.16</v>
      </c>
      <c r="O83" s="63">
        <f t="shared" si="42"/>
        <v>0.67</v>
      </c>
      <c r="P83" s="84">
        <f t="shared" si="43"/>
        <v>0</v>
      </c>
    </row>
    <row r="84" spans="1:16" x14ac:dyDescent="0.2">
      <c r="A84" s="72">
        <f t="shared" si="1"/>
        <v>75</v>
      </c>
      <c r="B84" s="12" t="str">
        <f t="shared" si="44"/>
        <v>53E - Company Owned</v>
      </c>
      <c r="C84" s="43" t="s">
        <v>34</v>
      </c>
      <c r="D84" s="67" t="s">
        <v>171</v>
      </c>
      <c r="E84" s="166">
        <f>'Sch 140 Distribution Chg'!H70</f>
        <v>0.59593010944889557</v>
      </c>
      <c r="F84" s="165">
        <f>'Sch 140 Prod Trans Demand Chg'!F70</f>
        <v>2.7758106216880948E-2</v>
      </c>
      <c r="G84" s="165">
        <f>'Sch 140 Prod Trans Energy Chg'!H70</f>
        <v>7.5087713669512196E-2</v>
      </c>
      <c r="H84" s="165">
        <f t="shared" si="38"/>
        <v>0.7</v>
      </c>
      <c r="I84" s="78"/>
      <c r="J84" s="78">
        <v>1045</v>
      </c>
      <c r="K84" s="80">
        <f t="shared" si="39"/>
        <v>732</v>
      </c>
      <c r="M84" s="63">
        <f t="shared" si="40"/>
        <v>0.53</v>
      </c>
      <c r="N84" s="102">
        <f t="shared" si="41"/>
        <v>0.17</v>
      </c>
      <c r="O84" s="63">
        <f t="shared" si="42"/>
        <v>0.70000000000000007</v>
      </c>
      <c r="P84" s="84">
        <f t="shared" si="43"/>
        <v>0</v>
      </c>
    </row>
    <row r="85" spans="1:16" x14ac:dyDescent="0.2">
      <c r="A85" s="72">
        <f t="shared" si="1"/>
        <v>76</v>
      </c>
      <c r="B85" s="12" t="str">
        <f t="shared" si="44"/>
        <v>53E - Company Owned</v>
      </c>
      <c r="C85" s="43" t="s">
        <v>34</v>
      </c>
      <c r="D85" s="67" t="s">
        <v>172</v>
      </c>
      <c r="E85" s="166">
        <f>'Sch 140 Distribution Chg'!H71</f>
        <v>0.60539845633940936</v>
      </c>
      <c r="F85" s="165">
        <f>'Sch 140 Prod Trans Demand Chg'!F71</f>
        <v>3.2805034619950206E-2</v>
      </c>
      <c r="G85" s="165">
        <f>'Sch 140 Prod Trans Energy Chg'!H71</f>
        <v>8.8740025245787141E-2</v>
      </c>
      <c r="H85" s="165">
        <f t="shared" si="38"/>
        <v>0.73</v>
      </c>
      <c r="I85" s="78"/>
      <c r="J85" s="78">
        <v>5084</v>
      </c>
      <c r="K85" s="80">
        <f t="shared" si="39"/>
        <v>3711</v>
      </c>
      <c r="M85" s="63">
        <f t="shared" si="40"/>
        <v>0.55000000000000004</v>
      </c>
      <c r="N85" s="102">
        <f t="shared" si="41"/>
        <v>0.18</v>
      </c>
      <c r="O85" s="63">
        <f t="shared" si="42"/>
        <v>0.73</v>
      </c>
      <c r="P85" s="84">
        <f t="shared" si="43"/>
        <v>0</v>
      </c>
    </row>
    <row r="86" spans="1:16" x14ac:dyDescent="0.2">
      <c r="A86" s="72">
        <f t="shared" si="1"/>
        <v>77</v>
      </c>
      <c r="B86" s="12" t="str">
        <f t="shared" si="44"/>
        <v>53E - Company Owned</v>
      </c>
      <c r="C86" s="43" t="s">
        <v>34</v>
      </c>
      <c r="D86" s="67" t="s">
        <v>173</v>
      </c>
      <c r="E86" s="166">
        <f>'Sch 140 Distribution Chg'!H72</f>
        <v>0.61486680322992315</v>
      </c>
      <c r="F86" s="165">
        <f>'Sch 140 Prod Trans Demand Chg'!F72</f>
        <v>3.7851963023019471E-2</v>
      </c>
      <c r="G86" s="165">
        <f>'Sch 140 Prod Trans Energy Chg'!H72</f>
        <v>0.10239233682206209</v>
      </c>
      <c r="H86" s="165">
        <f t="shared" si="38"/>
        <v>0.76</v>
      </c>
      <c r="I86" s="78"/>
      <c r="J86" s="78">
        <v>147</v>
      </c>
      <c r="K86" s="80">
        <f t="shared" si="39"/>
        <v>112</v>
      </c>
      <c r="M86" s="63">
        <f t="shared" si="40"/>
        <v>0.57999999999999996</v>
      </c>
      <c r="N86" s="102">
        <f t="shared" si="41"/>
        <v>0.18</v>
      </c>
      <c r="O86" s="63">
        <f t="shared" si="42"/>
        <v>0.76</v>
      </c>
      <c r="P86" s="84">
        <f t="shared" si="43"/>
        <v>0</v>
      </c>
    </row>
    <row r="87" spans="1:16" x14ac:dyDescent="0.2">
      <c r="A87" s="72">
        <f t="shared" si="1"/>
        <v>78</v>
      </c>
      <c r="B87" s="12" t="str">
        <f t="shared" si="44"/>
        <v>53E - Company Owned</v>
      </c>
      <c r="C87" s="43" t="s">
        <v>34</v>
      </c>
      <c r="D87" s="67" t="s">
        <v>174</v>
      </c>
      <c r="E87" s="166">
        <f>'Sch 140 Distribution Chg'!H73</f>
        <v>0.62433515012043705</v>
      </c>
      <c r="F87" s="165">
        <f>'Sch 140 Prod Trans Demand Chg'!F73</f>
        <v>4.2898891426088735E-2</v>
      </c>
      <c r="G87" s="165">
        <f>'Sch 140 Prod Trans Energy Chg'!H73</f>
        <v>0.11604464839833703</v>
      </c>
      <c r="H87" s="165">
        <f t="shared" si="38"/>
        <v>0.78</v>
      </c>
      <c r="I87" s="78"/>
      <c r="J87" s="78">
        <v>288</v>
      </c>
      <c r="K87" s="80">
        <f t="shared" si="39"/>
        <v>225</v>
      </c>
      <c r="M87" s="63">
        <f t="shared" si="40"/>
        <v>0.59</v>
      </c>
      <c r="N87" s="102">
        <f t="shared" si="41"/>
        <v>0.19</v>
      </c>
      <c r="O87" s="63">
        <f t="shared" si="42"/>
        <v>0.78</v>
      </c>
      <c r="P87" s="84">
        <f t="shared" si="43"/>
        <v>0</v>
      </c>
    </row>
    <row r="88" spans="1:16" x14ac:dyDescent="0.2">
      <c r="A88" s="72">
        <f t="shared" si="1"/>
        <v>79</v>
      </c>
      <c r="B88" s="12" t="str">
        <f t="shared" si="44"/>
        <v>53E - Company Owned</v>
      </c>
      <c r="C88" s="43" t="s">
        <v>34</v>
      </c>
      <c r="D88" s="67" t="s">
        <v>175</v>
      </c>
      <c r="E88" s="166">
        <f>'Sch 140 Distribution Chg'!H74</f>
        <v>0.63380349701095096</v>
      </c>
      <c r="F88" s="165">
        <f>'Sch 140 Prod Trans Demand Chg'!F74</f>
        <v>4.7945819829158E-2</v>
      </c>
      <c r="G88" s="165">
        <f>'Sch 140 Prod Trans Energy Chg'!H74</f>
        <v>0.12969695997461198</v>
      </c>
      <c r="H88" s="165">
        <f t="shared" si="38"/>
        <v>0.81</v>
      </c>
      <c r="I88" s="78"/>
      <c r="J88" s="78">
        <v>1600</v>
      </c>
      <c r="K88" s="80">
        <f t="shared" si="39"/>
        <v>1296</v>
      </c>
      <c r="M88" s="63">
        <f t="shared" si="40"/>
        <v>0.61</v>
      </c>
      <c r="N88" s="102">
        <f t="shared" si="41"/>
        <v>0.2</v>
      </c>
      <c r="O88" s="63">
        <f t="shared" si="42"/>
        <v>0.81</v>
      </c>
      <c r="P88" s="84">
        <f t="shared" si="43"/>
        <v>0</v>
      </c>
    </row>
    <row r="89" spans="1:16" x14ac:dyDescent="0.2">
      <c r="A89" s="72">
        <f t="shared" ref="A89:A153" si="45">A88+1</f>
        <v>80</v>
      </c>
      <c r="B89" s="12"/>
      <c r="C89" s="1"/>
      <c r="D89" s="44"/>
      <c r="E89" s="166"/>
      <c r="F89" s="165"/>
      <c r="G89" s="165"/>
      <c r="H89" s="165"/>
      <c r="I89" s="78"/>
      <c r="J89" s="78"/>
    </row>
    <row r="90" spans="1:16" x14ac:dyDescent="0.2">
      <c r="A90" s="72">
        <f t="shared" si="45"/>
        <v>81</v>
      </c>
      <c r="B90" s="12" t="s">
        <v>23</v>
      </c>
      <c r="C90" s="1" t="s">
        <v>22</v>
      </c>
      <c r="D90" s="44">
        <v>50</v>
      </c>
      <c r="E90" s="166">
        <f>'Sch 140 Distribution Chg'!H76</f>
        <v>0</v>
      </c>
      <c r="F90" s="165">
        <f>'Sch 140 Prod Trans Demand Chg'!F76</f>
        <v>8.4115473384487726E-3</v>
      </c>
      <c r="G90" s="165">
        <f>'Sch 140 Prod Trans Energy Chg'!H76</f>
        <v>2.2753852627124906E-2</v>
      </c>
      <c r="H90" s="165">
        <f t="shared" ref="H90:H98" si="46">ROUND(SUM(E90:G90),2)</f>
        <v>0.03</v>
      </c>
      <c r="I90" s="78"/>
      <c r="J90" s="78">
        <v>0</v>
      </c>
      <c r="K90" s="80">
        <f t="shared" ref="K90:K98" si="47">ROUND(J90*H90,0)</f>
        <v>0</v>
      </c>
      <c r="M90" s="63">
        <f t="shared" ref="M90:M98" si="48">ROUND(H90-N90,2)</f>
        <v>0.02</v>
      </c>
      <c r="N90" s="102">
        <f t="shared" ref="N90:N98" si="49">ROUND(H90*$N$8,2)</f>
        <v>0.01</v>
      </c>
      <c r="O90" s="63">
        <f t="shared" ref="O90:O98" si="50">SUM(M90:N90)</f>
        <v>0.03</v>
      </c>
      <c r="P90" s="84">
        <f t="shared" ref="P90:P98" si="51">+O90-H90</f>
        <v>0</v>
      </c>
    </row>
    <row r="91" spans="1:16" x14ac:dyDescent="0.2">
      <c r="A91" s="72">
        <f t="shared" si="45"/>
        <v>82</v>
      </c>
      <c r="B91" s="12" t="str">
        <f t="shared" ref="B91:B98" si="52">+B90</f>
        <v>53E - Customer Owned</v>
      </c>
      <c r="C91" s="1" t="s">
        <v>22</v>
      </c>
      <c r="D91" s="44">
        <v>70</v>
      </c>
      <c r="E91" s="166">
        <f>'Sch 140 Distribution Chg'!H77</f>
        <v>0</v>
      </c>
      <c r="F91" s="165">
        <f>'Sch 140 Prod Trans Demand Chg'!F77</f>
        <v>1.1776166273828281E-2</v>
      </c>
      <c r="G91" s="165">
        <f>'Sch 140 Prod Trans Energy Chg'!H77</f>
        <v>3.1855393677974866E-2</v>
      </c>
      <c r="H91" s="165">
        <f t="shared" si="46"/>
        <v>0.04</v>
      </c>
      <c r="I91" s="78"/>
      <c r="J91" s="78">
        <v>653</v>
      </c>
      <c r="K91" s="80">
        <f t="shared" si="47"/>
        <v>26</v>
      </c>
      <c r="M91" s="63">
        <f t="shared" si="48"/>
        <v>0.03</v>
      </c>
      <c r="N91" s="102">
        <f t="shared" si="49"/>
        <v>0.01</v>
      </c>
      <c r="O91" s="63">
        <f t="shared" si="50"/>
        <v>0.04</v>
      </c>
      <c r="P91" s="84">
        <f t="shared" si="51"/>
        <v>0</v>
      </c>
    </row>
    <row r="92" spans="1:16" x14ac:dyDescent="0.2">
      <c r="A92" s="72">
        <f t="shared" si="45"/>
        <v>83</v>
      </c>
      <c r="B92" s="12" t="str">
        <f t="shared" si="52"/>
        <v>53E - Customer Owned</v>
      </c>
      <c r="C92" s="1" t="s">
        <v>22</v>
      </c>
      <c r="D92" s="44">
        <v>100</v>
      </c>
      <c r="E92" s="166">
        <f>'Sch 140 Distribution Chg'!H78</f>
        <v>0</v>
      </c>
      <c r="F92" s="165">
        <f>'Sch 140 Prod Trans Demand Chg'!F78</f>
        <v>1.6823094676897545E-2</v>
      </c>
      <c r="G92" s="165">
        <f>'Sch 140 Prod Trans Energy Chg'!H78</f>
        <v>4.5507705254249811E-2</v>
      </c>
      <c r="H92" s="165">
        <f t="shared" si="46"/>
        <v>0.06</v>
      </c>
      <c r="I92" s="78"/>
      <c r="J92" s="78">
        <v>2781</v>
      </c>
      <c r="K92" s="80">
        <f t="shared" si="47"/>
        <v>167</v>
      </c>
      <c r="M92" s="63">
        <f t="shared" si="48"/>
        <v>0.05</v>
      </c>
      <c r="N92" s="102">
        <f t="shared" si="49"/>
        <v>0.01</v>
      </c>
      <c r="O92" s="63">
        <f t="shared" si="50"/>
        <v>6.0000000000000005E-2</v>
      </c>
      <c r="P92" s="84">
        <f t="shared" si="51"/>
        <v>0</v>
      </c>
    </row>
    <row r="93" spans="1:16" x14ac:dyDescent="0.2">
      <c r="A93" s="72">
        <f t="shared" si="45"/>
        <v>84</v>
      </c>
      <c r="B93" s="12" t="str">
        <f t="shared" si="52"/>
        <v>53E - Customer Owned</v>
      </c>
      <c r="C93" s="1" t="s">
        <v>22</v>
      </c>
      <c r="D93" s="44">
        <v>150</v>
      </c>
      <c r="E93" s="166">
        <f>'Sch 140 Distribution Chg'!H79</f>
        <v>0</v>
      </c>
      <c r="F93" s="165">
        <f>'Sch 140 Prod Trans Demand Chg'!F79</f>
        <v>2.5234642015346313E-2</v>
      </c>
      <c r="G93" s="165">
        <f>'Sch 140 Prod Trans Energy Chg'!H79</f>
        <v>6.8261557881374724E-2</v>
      </c>
      <c r="H93" s="165">
        <f t="shared" si="46"/>
        <v>0.09</v>
      </c>
      <c r="I93" s="78"/>
      <c r="J93" s="78">
        <v>1459</v>
      </c>
      <c r="K93" s="80">
        <f t="shared" si="47"/>
        <v>131</v>
      </c>
      <c r="M93" s="63">
        <f t="shared" si="48"/>
        <v>7.0000000000000007E-2</v>
      </c>
      <c r="N93" s="102">
        <f t="shared" si="49"/>
        <v>0.02</v>
      </c>
      <c r="O93" s="63">
        <f t="shared" si="50"/>
        <v>9.0000000000000011E-2</v>
      </c>
      <c r="P93" s="84">
        <f t="shared" si="51"/>
        <v>0</v>
      </c>
    </row>
    <row r="94" spans="1:16" x14ac:dyDescent="0.2">
      <c r="A94" s="72">
        <f t="shared" si="45"/>
        <v>85</v>
      </c>
      <c r="B94" s="12" t="str">
        <f t="shared" si="52"/>
        <v>53E - Customer Owned</v>
      </c>
      <c r="C94" s="1" t="s">
        <v>22</v>
      </c>
      <c r="D94" s="44">
        <v>200</v>
      </c>
      <c r="E94" s="166">
        <f>'Sch 140 Distribution Chg'!H80</f>
        <v>0</v>
      </c>
      <c r="F94" s="165">
        <f>'Sch 140 Prod Trans Demand Chg'!F80</f>
        <v>3.364618935379509E-2</v>
      </c>
      <c r="G94" s="165">
        <f>'Sch 140 Prod Trans Energy Chg'!H80</f>
        <v>9.1015410508499622E-2</v>
      </c>
      <c r="H94" s="165">
        <f t="shared" si="46"/>
        <v>0.12</v>
      </c>
      <c r="I94" s="78"/>
      <c r="J94" s="78">
        <v>4973</v>
      </c>
      <c r="K94" s="80">
        <f t="shared" si="47"/>
        <v>597</v>
      </c>
      <c r="M94" s="63">
        <f t="shared" si="48"/>
        <v>0.09</v>
      </c>
      <c r="N94" s="102">
        <f t="shared" si="49"/>
        <v>0.03</v>
      </c>
      <c r="O94" s="63">
        <f t="shared" si="50"/>
        <v>0.12</v>
      </c>
      <c r="P94" s="84">
        <f t="shared" si="51"/>
        <v>0</v>
      </c>
    </row>
    <row r="95" spans="1:16" x14ac:dyDescent="0.2">
      <c r="A95" s="72">
        <f t="shared" si="45"/>
        <v>86</v>
      </c>
      <c r="B95" s="12" t="str">
        <f t="shared" si="52"/>
        <v>53E - Customer Owned</v>
      </c>
      <c r="C95" s="1" t="s">
        <v>22</v>
      </c>
      <c r="D95" s="44">
        <v>250</v>
      </c>
      <c r="E95" s="166">
        <f>'Sch 140 Distribution Chg'!H81</f>
        <v>0</v>
      </c>
      <c r="F95" s="165">
        <f>'Sch 140 Prod Trans Demand Chg'!F81</f>
        <v>4.2057736692243858E-2</v>
      </c>
      <c r="G95" s="165">
        <f>'Sch 140 Prod Trans Energy Chg'!H81</f>
        <v>0.11376926313562453</v>
      </c>
      <c r="H95" s="165">
        <f t="shared" si="46"/>
        <v>0.16</v>
      </c>
      <c r="I95" s="78"/>
      <c r="J95" s="78">
        <v>3282</v>
      </c>
      <c r="K95" s="80">
        <f t="shared" si="47"/>
        <v>525</v>
      </c>
      <c r="M95" s="63">
        <f t="shared" si="48"/>
        <v>0.12</v>
      </c>
      <c r="N95" s="102">
        <f t="shared" si="49"/>
        <v>0.04</v>
      </c>
      <c r="O95" s="63">
        <f t="shared" si="50"/>
        <v>0.16</v>
      </c>
      <c r="P95" s="84">
        <f t="shared" si="51"/>
        <v>0</v>
      </c>
    </row>
    <row r="96" spans="1:16" x14ac:dyDescent="0.2">
      <c r="A96" s="72">
        <f t="shared" si="45"/>
        <v>87</v>
      </c>
      <c r="B96" s="12" t="str">
        <f t="shared" si="52"/>
        <v>53E - Customer Owned</v>
      </c>
      <c r="C96" s="1" t="s">
        <v>22</v>
      </c>
      <c r="D96" s="44">
        <v>310</v>
      </c>
      <c r="E96" s="166">
        <f>'Sch 140 Distribution Chg'!H82</f>
        <v>0</v>
      </c>
      <c r="F96" s="165">
        <f>'Sch 140 Prod Trans Demand Chg'!F82</f>
        <v>5.215159349838238E-2</v>
      </c>
      <c r="G96" s="165">
        <f>'Sch 140 Prod Trans Energy Chg'!H82</f>
        <v>0.14107388628817441</v>
      </c>
      <c r="H96" s="165">
        <f t="shared" si="46"/>
        <v>0.19</v>
      </c>
      <c r="I96" s="78"/>
      <c r="J96" s="78">
        <v>84</v>
      </c>
      <c r="K96" s="80">
        <f t="shared" si="47"/>
        <v>16</v>
      </c>
      <c r="M96" s="63">
        <f t="shared" si="48"/>
        <v>0.14000000000000001</v>
      </c>
      <c r="N96" s="102">
        <f t="shared" si="49"/>
        <v>0.05</v>
      </c>
      <c r="O96" s="63">
        <f t="shared" si="50"/>
        <v>0.19</v>
      </c>
      <c r="P96" s="84">
        <f t="shared" si="51"/>
        <v>0</v>
      </c>
    </row>
    <row r="97" spans="1:16" x14ac:dyDescent="0.2">
      <c r="A97" s="72">
        <f t="shared" si="45"/>
        <v>88</v>
      </c>
      <c r="B97" s="12" t="str">
        <f t="shared" si="52"/>
        <v>53E - Customer Owned</v>
      </c>
      <c r="C97" s="1" t="s">
        <v>22</v>
      </c>
      <c r="D97" s="44">
        <v>400</v>
      </c>
      <c r="E97" s="166">
        <f>'Sch 140 Distribution Chg'!H83</f>
        <v>0</v>
      </c>
      <c r="F97" s="165">
        <f>'Sch 140 Prod Trans Demand Chg'!F83</f>
        <v>6.7292378707590181E-2</v>
      </c>
      <c r="G97" s="165">
        <f>'Sch 140 Prod Trans Energy Chg'!H83</f>
        <v>0.18203082101699924</v>
      </c>
      <c r="H97" s="165">
        <f t="shared" si="46"/>
        <v>0.25</v>
      </c>
      <c r="I97" s="78"/>
      <c r="J97" s="78">
        <v>4939</v>
      </c>
      <c r="K97" s="80">
        <f t="shared" si="47"/>
        <v>1235</v>
      </c>
      <c r="M97" s="63">
        <f t="shared" si="48"/>
        <v>0.19</v>
      </c>
      <c r="N97" s="102">
        <f t="shared" si="49"/>
        <v>0.06</v>
      </c>
      <c r="O97" s="63">
        <f t="shared" si="50"/>
        <v>0.25</v>
      </c>
      <c r="P97" s="84">
        <f t="shared" si="51"/>
        <v>0</v>
      </c>
    </row>
    <row r="98" spans="1:16" x14ac:dyDescent="0.2">
      <c r="A98" s="72">
        <f t="shared" si="45"/>
        <v>89</v>
      </c>
      <c r="B98" s="12" t="str">
        <f t="shared" si="52"/>
        <v>53E - Customer Owned</v>
      </c>
      <c r="C98" s="1" t="s">
        <v>22</v>
      </c>
      <c r="D98" s="44">
        <v>1000</v>
      </c>
      <c r="E98" s="166">
        <f>'Sch 140 Distribution Chg'!H84</f>
        <v>0</v>
      </c>
      <c r="F98" s="165">
        <f>'Sch 140 Prod Trans Demand Chg'!F84</f>
        <v>0.16823094676897543</v>
      </c>
      <c r="G98" s="165">
        <f>'Sch 140 Prod Trans Energy Chg'!H84</f>
        <v>0.45507705254249814</v>
      </c>
      <c r="H98" s="165">
        <f t="shared" si="46"/>
        <v>0.62</v>
      </c>
      <c r="I98" s="78"/>
      <c r="J98" s="78">
        <v>0</v>
      </c>
      <c r="K98" s="80">
        <f t="shared" si="47"/>
        <v>0</v>
      </c>
      <c r="M98" s="63">
        <f t="shared" si="48"/>
        <v>0.47</v>
      </c>
      <c r="N98" s="102">
        <f t="shared" si="49"/>
        <v>0.15</v>
      </c>
      <c r="O98" s="63">
        <f t="shared" si="50"/>
        <v>0.62</v>
      </c>
      <c r="P98" s="84">
        <f t="shared" si="51"/>
        <v>0</v>
      </c>
    </row>
    <row r="99" spans="1:16" x14ac:dyDescent="0.2">
      <c r="A99" s="72">
        <f t="shared" si="45"/>
        <v>90</v>
      </c>
      <c r="B99" s="12"/>
      <c r="C99" s="1"/>
      <c r="D99" s="44"/>
      <c r="E99" s="166"/>
      <c r="F99" s="165"/>
      <c r="G99" s="165"/>
      <c r="H99" s="165"/>
      <c r="I99" s="78"/>
      <c r="J99" s="78"/>
    </row>
    <row r="100" spans="1:16" x14ac:dyDescent="0.2">
      <c r="A100" s="72">
        <f t="shared" si="45"/>
        <v>91</v>
      </c>
      <c r="B100" s="12" t="str">
        <f>+B98</f>
        <v>53E - Customer Owned</v>
      </c>
      <c r="C100" s="1" t="s">
        <v>27</v>
      </c>
      <c r="D100" s="44">
        <v>70</v>
      </c>
      <c r="E100" s="166">
        <f>'Sch 140 Distribution Chg'!H86</f>
        <v>0</v>
      </c>
      <c r="F100" s="165">
        <f>'Sch 140 Prod Trans Demand Chg'!F86</f>
        <v>1.1776166273828281E-2</v>
      </c>
      <c r="G100" s="165">
        <f>'Sch 140 Prod Trans Energy Chg'!H86</f>
        <v>3.1855393677974866E-2</v>
      </c>
      <c r="H100" s="165">
        <f t="shared" ref="H100:H105" si="53">ROUND(SUM(E100:G100),2)</f>
        <v>0.04</v>
      </c>
      <c r="I100" s="78"/>
      <c r="J100" s="78">
        <v>0</v>
      </c>
      <c r="K100" s="80">
        <f t="shared" ref="K100:K105" si="54">ROUND(J100*H100,0)</f>
        <v>0</v>
      </c>
      <c r="M100" s="63">
        <f t="shared" ref="M100:M105" si="55">ROUND(H100-N100,2)</f>
        <v>0.03</v>
      </c>
      <c r="N100" s="102">
        <f t="shared" ref="N100:N105" si="56">ROUND(H100*$N$8,2)</f>
        <v>0.01</v>
      </c>
      <c r="O100" s="63">
        <f t="shared" ref="O100:O105" si="57">SUM(M100:N100)</f>
        <v>0.04</v>
      </c>
      <c r="P100" s="84">
        <f t="shared" ref="P100:P105" si="58">+O100-H100</f>
        <v>0</v>
      </c>
    </row>
    <row r="101" spans="1:16" x14ac:dyDescent="0.2">
      <c r="A101" s="72">
        <f t="shared" si="45"/>
        <v>92</v>
      </c>
      <c r="B101" s="12" t="str">
        <f>+B100</f>
        <v>53E - Customer Owned</v>
      </c>
      <c r="C101" s="1" t="s">
        <v>27</v>
      </c>
      <c r="D101" s="44">
        <v>100</v>
      </c>
      <c r="E101" s="166">
        <f>'Sch 140 Distribution Chg'!H87</f>
        <v>0</v>
      </c>
      <c r="F101" s="165">
        <f>'Sch 140 Prod Trans Demand Chg'!F87</f>
        <v>1.6823094676897545E-2</v>
      </c>
      <c r="G101" s="165">
        <f>'Sch 140 Prod Trans Energy Chg'!H87</f>
        <v>4.5507705254249811E-2</v>
      </c>
      <c r="H101" s="165">
        <f t="shared" si="53"/>
        <v>0.06</v>
      </c>
      <c r="I101" s="78"/>
      <c r="J101" s="78">
        <v>0</v>
      </c>
      <c r="K101" s="80">
        <f t="shared" si="54"/>
        <v>0</v>
      </c>
      <c r="M101" s="63">
        <f t="shared" si="55"/>
        <v>0.05</v>
      </c>
      <c r="N101" s="102">
        <f t="shared" si="56"/>
        <v>0.01</v>
      </c>
      <c r="O101" s="63">
        <f t="shared" si="57"/>
        <v>6.0000000000000005E-2</v>
      </c>
      <c r="P101" s="84">
        <f t="shared" si="58"/>
        <v>0</v>
      </c>
    </row>
    <row r="102" spans="1:16" x14ac:dyDescent="0.2">
      <c r="A102" s="72">
        <f t="shared" si="45"/>
        <v>93</v>
      </c>
      <c r="B102" s="12" t="str">
        <f>+B101</f>
        <v>53E - Customer Owned</v>
      </c>
      <c r="C102" s="1" t="s">
        <v>27</v>
      </c>
      <c r="D102" s="44">
        <v>150</v>
      </c>
      <c r="E102" s="166">
        <f>'Sch 140 Distribution Chg'!H88</f>
        <v>0</v>
      </c>
      <c r="F102" s="165">
        <f>'Sch 140 Prod Trans Demand Chg'!F88</f>
        <v>2.5234642015346313E-2</v>
      </c>
      <c r="G102" s="165">
        <f>'Sch 140 Prod Trans Energy Chg'!H88</f>
        <v>6.8261557881374724E-2</v>
      </c>
      <c r="H102" s="165">
        <f t="shared" si="53"/>
        <v>0.09</v>
      </c>
      <c r="I102" s="78"/>
      <c r="J102" s="78">
        <v>0</v>
      </c>
      <c r="K102" s="80">
        <f t="shared" si="54"/>
        <v>0</v>
      </c>
      <c r="M102" s="63">
        <f t="shared" si="55"/>
        <v>7.0000000000000007E-2</v>
      </c>
      <c r="N102" s="102">
        <f t="shared" si="56"/>
        <v>0.02</v>
      </c>
      <c r="O102" s="63">
        <f t="shared" si="57"/>
        <v>9.0000000000000011E-2</v>
      </c>
      <c r="P102" s="84">
        <f t="shared" si="58"/>
        <v>0</v>
      </c>
    </row>
    <row r="103" spans="1:16" x14ac:dyDescent="0.2">
      <c r="A103" s="72">
        <f t="shared" si="45"/>
        <v>94</v>
      </c>
      <c r="B103" s="12" t="str">
        <f>+B102</f>
        <v>53E - Customer Owned</v>
      </c>
      <c r="C103" s="1" t="s">
        <v>27</v>
      </c>
      <c r="D103" s="44">
        <v>175</v>
      </c>
      <c r="E103" s="166">
        <f>'Sch 140 Distribution Chg'!H89</f>
        <v>0</v>
      </c>
      <c r="F103" s="165">
        <f>'Sch 140 Prod Trans Demand Chg'!F89</f>
        <v>2.9440415684570703E-2</v>
      </c>
      <c r="G103" s="165">
        <f>'Sch 140 Prod Trans Energy Chg'!H89</f>
        <v>7.9638484194937173E-2</v>
      </c>
      <c r="H103" s="165">
        <f t="shared" si="53"/>
        <v>0.11</v>
      </c>
      <c r="I103" s="78"/>
      <c r="J103" s="78">
        <v>48</v>
      </c>
      <c r="K103" s="80">
        <f t="shared" si="54"/>
        <v>5</v>
      </c>
      <c r="M103" s="63">
        <f t="shared" si="55"/>
        <v>0.08</v>
      </c>
      <c r="N103" s="102">
        <f t="shared" si="56"/>
        <v>0.03</v>
      </c>
      <c r="O103" s="63">
        <f t="shared" si="57"/>
        <v>0.11</v>
      </c>
      <c r="P103" s="84">
        <f t="shared" si="58"/>
        <v>0</v>
      </c>
    </row>
    <row r="104" spans="1:16" x14ac:dyDescent="0.2">
      <c r="A104" s="72">
        <f t="shared" si="45"/>
        <v>95</v>
      </c>
      <c r="B104" s="12" t="str">
        <f>+B103</f>
        <v>53E - Customer Owned</v>
      </c>
      <c r="C104" s="1" t="s">
        <v>27</v>
      </c>
      <c r="D104" s="44">
        <v>250</v>
      </c>
      <c r="E104" s="166">
        <f>'Sch 140 Distribution Chg'!H90</f>
        <v>0</v>
      </c>
      <c r="F104" s="165">
        <f>'Sch 140 Prod Trans Demand Chg'!F90</f>
        <v>4.2057736692243858E-2</v>
      </c>
      <c r="G104" s="165">
        <f>'Sch 140 Prod Trans Energy Chg'!H90</f>
        <v>0.11376926313562453</v>
      </c>
      <c r="H104" s="165">
        <f t="shared" si="53"/>
        <v>0.16</v>
      </c>
      <c r="I104" s="78"/>
      <c r="J104" s="78">
        <v>0</v>
      </c>
      <c r="K104" s="80">
        <f t="shared" si="54"/>
        <v>0</v>
      </c>
      <c r="M104" s="63">
        <f t="shared" si="55"/>
        <v>0.12</v>
      </c>
      <c r="N104" s="102">
        <f t="shared" si="56"/>
        <v>0.04</v>
      </c>
      <c r="O104" s="63">
        <f t="shared" si="57"/>
        <v>0.16</v>
      </c>
      <c r="P104" s="84">
        <f t="shared" si="58"/>
        <v>0</v>
      </c>
    </row>
    <row r="105" spans="1:16" x14ac:dyDescent="0.2">
      <c r="A105" s="72">
        <f t="shared" si="45"/>
        <v>96</v>
      </c>
      <c r="B105" s="12" t="str">
        <f>+B104</f>
        <v>53E - Customer Owned</v>
      </c>
      <c r="C105" s="1" t="s">
        <v>27</v>
      </c>
      <c r="D105" s="44">
        <v>400</v>
      </c>
      <c r="E105" s="166">
        <f>'Sch 140 Distribution Chg'!H91</f>
        <v>0</v>
      </c>
      <c r="F105" s="165">
        <f>'Sch 140 Prod Trans Demand Chg'!F91</f>
        <v>6.7292378707590181E-2</v>
      </c>
      <c r="G105" s="165">
        <f>'Sch 140 Prod Trans Energy Chg'!H91</f>
        <v>0.18203082101699924</v>
      </c>
      <c r="H105" s="165">
        <f t="shared" si="53"/>
        <v>0.25</v>
      </c>
      <c r="I105" s="78"/>
      <c r="J105" s="78">
        <v>0</v>
      </c>
      <c r="K105" s="80">
        <f t="shared" si="54"/>
        <v>0</v>
      </c>
      <c r="M105" s="63">
        <f t="shared" si="55"/>
        <v>0.19</v>
      </c>
      <c r="N105" s="102">
        <f t="shared" si="56"/>
        <v>0.06</v>
      </c>
      <c r="O105" s="63">
        <f t="shared" si="57"/>
        <v>0.25</v>
      </c>
      <c r="P105" s="84">
        <f t="shared" si="58"/>
        <v>0</v>
      </c>
    </row>
    <row r="106" spans="1:16" x14ac:dyDescent="0.2">
      <c r="A106" s="72">
        <f t="shared" si="45"/>
        <v>97</v>
      </c>
      <c r="B106" s="12"/>
      <c r="C106" s="1"/>
      <c r="D106" s="44"/>
      <c r="E106" s="166"/>
      <c r="F106" s="165"/>
      <c r="G106" s="165"/>
      <c r="H106" s="165"/>
      <c r="I106" s="78"/>
      <c r="J106" s="78"/>
    </row>
    <row r="107" spans="1:16" x14ac:dyDescent="0.2">
      <c r="A107" s="72">
        <f t="shared" si="45"/>
        <v>98</v>
      </c>
      <c r="B107" s="12" t="str">
        <f>+B105</f>
        <v>53E - Customer Owned</v>
      </c>
      <c r="C107" s="43" t="s">
        <v>34</v>
      </c>
      <c r="D107" s="170" t="s">
        <v>383</v>
      </c>
      <c r="E107" s="166">
        <f>'Sch 140 Distribution Chg'!H93</f>
        <v>0</v>
      </c>
      <c r="F107" s="165">
        <f>'Sch 140 Prod Trans Demand Chg'!F93</f>
        <v>7.5703926046038943E-3</v>
      </c>
      <c r="G107" s="165">
        <f>'Sch 140 Prod Trans Energy Chg'!H93</f>
        <v>2.0478467364412417E-2</v>
      </c>
      <c r="H107" s="165">
        <f t="shared" ref="H107:H115" si="59">ROUND(SUM(E107:G107),2)</f>
        <v>0.03</v>
      </c>
      <c r="I107" s="78"/>
      <c r="J107" s="78">
        <v>7620</v>
      </c>
      <c r="K107" s="80">
        <f t="shared" ref="K107:K115" si="60">ROUND(J107*H107,0)</f>
        <v>229</v>
      </c>
      <c r="M107" s="63">
        <f t="shared" ref="M107:M115" si="61">ROUND(H107-N107,2)</f>
        <v>0.02</v>
      </c>
      <c r="N107" s="102">
        <f t="shared" ref="N107:N115" si="62">ROUND(H107*$N$8,2)</f>
        <v>0.01</v>
      </c>
      <c r="O107" s="63">
        <f t="shared" ref="O107:O115" si="63">SUM(M107:N107)</f>
        <v>0.03</v>
      </c>
      <c r="P107" s="84">
        <f t="shared" ref="P107:P115" si="64">+O107-H107</f>
        <v>0</v>
      </c>
    </row>
    <row r="108" spans="1:16" x14ac:dyDescent="0.2">
      <c r="A108" s="72">
        <f t="shared" si="45"/>
        <v>99</v>
      </c>
      <c r="B108" s="12" t="str">
        <f>B107</f>
        <v>53E - Customer Owned</v>
      </c>
      <c r="C108" s="43" t="s">
        <v>34</v>
      </c>
      <c r="D108" s="67" t="s">
        <v>168</v>
      </c>
      <c r="E108" s="166">
        <f>'Sch 140 Distribution Chg'!H94</f>
        <v>0</v>
      </c>
      <c r="F108" s="165">
        <f>'Sch 140 Prod Trans Demand Chg'!F94</f>
        <v>1.2617321007673156E-2</v>
      </c>
      <c r="G108" s="165">
        <f>'Sch 140 Prod Trans Energy Chg'!H94</f>
        <v>3.4130778940687362E-2</v>
      </c>
      <c r="H108" s="165">
        <f t="shared" si="59"/>
        <v>0.05</v>
      </c>
      <c r="I108" s="78"/>
      <c r="J108" s="78">
        <v>7560</v>
      </c>
      <c r="K108" s="80">
        <f t="shared" si="60"/>
        <v>378</v>
      </c>
      <c r="M108" s="63">
        <f t="shared" si="61"/>
        <v>0.04</v>
      </c>
      <c r="N108" s="102">
        <f t="shared" si="62"/>
        <v>0.01</v>
      </c>
      <c r="O108" s="63">
        <f t="shared" si="63"/>
        <v>0.05</v>
      </c>
      <c r="P108" s="84">
        <f t="shared" si="64"/>
        <v>0</v>
      </c>
    </row>
    <row r="109" spans="1:16" x14ac:dyDescent="0.2">
      <c r="A109" s="72">
        <f t="shared" si="45"/>
        <v>100</v>
      </c>
      <c r="B109" s="12" t="str">
        <f t="shared" ref="B109:B115" si="65">B108</f>
        <v>53E - Customer Owned</v>
      </c>
      <c r="C109" s="43" t="s">
        <v>34</v>
      </c>
      <c r="D109" s="67" t="s">
        <v>169</v>
      </c>
      <c r="E109" s="166">
        <f>'Sch 140 Distribution Chg'!H95</f>
        <v>0</v>
      </c>
      <c r="F109" s="165">
        <f>'Sch 140 Prod Trans Demand Chg'!F95</f>
        <v>1.7664249410742423E-2</v>
      </c>
      <c r="G109" s="165">
        <f>'Sch 140 Prod Trans Energy Chg'!H95</f>
        <v>4.7783090516962307E-2</v>
      </c>
      <c r="H109" s="165">
        <f t="shared" si="59"/>
        <v>7.0000000000000007E-2</v>
      </c>
      <c r="I109" s="78"/>
      <c r="J109" s="78">
        <v>10123</v>
      </c>
      <c r="K109" s="80">
        <f t="shared" si="60"/>
        <v>709</v>
      </c>
      <c r="M109" s="63">
        <f t="shared" si="61"/>
        <v>0.05</v>
      </c>
      <c r="N109" s="102">
        <f t="shared" si="62"/>
        <v>0.02</v>
      </c>
      <c r="O109" s="63">
        <f t="shared" si="63"/>
        <v>7.0000000000000007E-2</v>
      </c>
      <c r="P109" s="84">
        <f t="shared" si="64"/>
        <v>0</v>
      </c>
    </row>
    <row r="110" spans="1:16" x14ac:dyDescent="0.2">
      <c r="A110" s="72">
        <f t="shared" si="45"/>
        <v>101</v>
      </c>
      <c r="B110" s="12" t="str">
        <f t="shared" si="65"/>
        <v>53E - Customer Owned</v>
      </c>
      <c r="C110" s="43" t="s">
        <v>34</v>
      </c>
      <c r="D110" s="67" t="s">
        <v>170</v>
      </c>
      <c r="E110" s="166">
        <f>'Sch 140 Distribution Chg'!H96</f>
        <v>0</v>
      </c>
      <c r="F110" s="165">
        <f>'Sch 140 Prod Trans Demand Chg'!F96</f>
        <v>2.2711177813811684E-2</v>
      </c>
      <c r="G110" s="165">
        <f>'Sch 140 Prod Trans Energy Chg'!H96</f>
        <v>6.1435402093237251E-2</v>
      </c>
      <c r="H110" s="165">
        <f t="shared" si="59"/>
        <v>0.08</v>
      </c>
      <c r="I110" s="78"/>
      <c r="J110" s="78">
        <v>984</v>
      </c>
      <c r="K110" s="80">
        <f t="shared" si="60"/>
        <v>79</v>
      </c>
      <c r="M110" s="63">
        <f t="shared" si="61"/>
        <v>0.06</v>
      </c>
      <c r="N110" s="102">
        <f t="shared" si="62"/>
        <v>0.02</v>
      </c>
      <c r="O110" s="63">
        <f t="shared" si="63"/>
        <v>0.08</v>
      </c>
      <c r="P110" s="84">
        <f t="shared" si="64"/>
        <v>0</v>
      </c>
    </row>
    <row r="111" spans="1:16" x14ac:dyDescent="0.2">
      <c r="A111" s="72">
        <f t="shared" si="45"/>
        <v>102</v>
      </c>
      <c r="B111" s="12" t="str">
        <f t="shared" si="65"/>
        <v>53E - Customer Owned</v>
      </c>
      <c r="C111" s="43" t="s">
        <v>34</v>
      </c>
      <c r="D111" s="67" t="s">
        <v>171</v>
      </c>
      <c r="E111" s="166">
        <f>'Sch 140 Distribution Chg'!H97</f>
        <v>0</v>
      </c>
      <c r="F111" s="165">
        <f>'Sch 140 Prod Trans Demand Chg'!F97</f>
        <v>2.7758106216880948E-2</v>
      </c>
      <c r="G111" s="165">
        <f>'Sch 140 Prod Trans Energy Chg'!H97</f>
        <v>7.5087713669512196E-2</v>
      </c>
      <c r="H111" s="165">
        <f t="shared" si="59"/>
        <v>0.1</v>
      </c>
      <c r="I111" s="78"/>
      <c r="J111" s="78">
        <v>15882</v>
      </c>
      <c r="K111" s="80">
        <f t="shared" si="60"/>
        <v>1588</v>
      </c>
      <c r="M111" s="63">
        <f t="shared" si="61"/>
        <v>0.08</v>
      </c>
      <c r="N111" s="102">
        <f t="shared" si="62"/>
        <v>0.02</v>
      </c>
      <c r="O111" s="63">
        <f t="shared" si="63"/>
        <v>0.1</v>
      </c>
      <c r="P111" s="84">
        <f t="shared" si="64"/>
        <v>0</v>
      </c>
    </row>
    <row r="112" spans="1:16" x14ac:dyDescent="0.2">
      <c r="A112" s="72">
        <f t="shared" si="45"/>
        <v>103</v>
      </c>
      <c r="B112" s="12" t="str">
        <f t="shared" si="65"/>
        <v>53E - Customer Owned</v>
      </c>
      <c r="C112" s="43" t="s">
        <v>34</v>
      </c>
      <c r="D112" s="67" t="s">
        <v>172</v>
      </c>
      <c r="E112" s="166">
        <f>'Sch 140 Distribution Chg'!H98</f>
        <v>0</v>
      </c>
      <c r="F112" s="165">
        <f>'Sch 140 Prod Trans Demand Chg'!F98</f>
        <v>3.2805034619950206E-2</v>
      </c>
      <c r="G112" s="165">
        <f>'Sch 140 Prod Trans Energy Chg'!H98</f>
        <v>8.8740025245787141E-2</v>
      </c>
      <c r="H112" s="165">
        <f t="shared" si="59"/>
        <v>0.12</v>
      </c>
      <c r="I112" s="78"/>
      <c r="J112" s="78">
        <v>1245</v>
      </c>
      <c r="K112" s="80">
        <f t="shared" si="60"/>
        <v>149</v>
      </c>
      <c r="M112" s="63">
        <f t="shared" si="61"/>
        <v>0.09</v>
      </c>
      <c r="N112" s="102">
        <f t="shared" si="62"/>
        <v>0.03</v>
      </c>
      <c r="O112" s="63">
        <f t="shared" si="63"/>
        <v>0.12</v>
      </c>
      <c r="P112" s="84">
        <f t="shared" si="64"/>
        <v>0</v>
      </c>
    </row>
    <row r="113" spans="1:16" x14ac:dyDescent="0.2">
      <c r="A113" s="72">
        <f t="shared" si="45"/>
        <v>104</v>
      </c>
      <c r="B113" s="12" t="str">
        <f t="shared" si="65"/>
        <v>53E - Customer Owned</v>
      </c>
      <c r="C113" s="43" t="s">
        <v>34</v>
      </c>
      <c r="D113" s="67" t="s">
        <v>173</v>
      </c>
      <c r="E113" s="166">
        <f>'Sch 140 Distribution Chg'!H99</f>
        <v>0</v>
      </c>
      <c r="F113" s="165">
        <f>'Sch 140 Prod Trans Demand Chg'!F99</f>
        <v>3.7851963023019471E-2</v>
      </c>
      <c r="G113" s="165">
        <f>'Sch 140 Prod Trans Energy Chg'!H99</f>
        <v>0.10239233682206209</v>
      </c>
      <c r="H113" s="165">
        <f t="shared" si="59"/>
        <v>0.14000000000000001</v>
      </c>
      <c r="I113" s="78"/>
      <c r="J113" s="78">
        <v>0</v>
      </c>
      <c r="K113" s="80">
        <f t="shared" si="60"/>
        <v>0</v>
      </c>
      <c r="M113" s="63">
        <f t="shared" si="61"/>
        <v>0.11</v>
      </c>
      <c r="N113" s="102">
        <f t="shared" si="62"/>
        <v>0.03</v>
      </c>
      <c r="O113" s="63">
        <f t="shared" si="63"/>
        <v>0.14000000000000001</v>
      </c>
      <c r="P113" s="84">
        <f t="shared" si="64"/>
        <v>0</v>
      </c>
    </row>
    <row r="114" spans="1:16" x14ac:dyDescent="0.2">
      <c r="A114" s="72">
        <f t="shared" si="45"/>
        <v>105</v>
      </c>
      <c r="B114" s="12" t="str">
        <f t="shared" si="65"/>
        <v>53E - Customer Owned</v>
      </c>
      <c r="C114" s="43" t="s">
        <v>34</v>
      </c>
      <c r="D114" s="67" t="s">
        <v>174</v>
      </c>
      <c r="E114" s="166">
        <f>'Sch 140 Distribution Chg'!H100</f>
        <v>0</v>
      </c>
      <c r="F114" s="165">
        <f>'Sch 140 Prod Trans Demand Chg'!F100</f>
        <v>4.2898891426088735E-2</v>
      </c>
      <c r="G114" s="165">
        <f>'Sch 140 Prod Trans Energy Chg'!H100</f>
        <v>0.11604464839833703</v>
      </c>
      <c r="H114" s="165">
        <f t="shared" si="59"/>
        <v>0.16</v>
      </c>
      <c r="I114" s="78"/>
      <c r="J114" s="78">
        <v>2</v>
      </c>
      <c r="K114" s="80">
        <f t="shared" si="60"/>
        <v>0</v>
      </c>
      <c r="M114" s="63">
        <f t="shared" si="61"/>
        <v>0.12</v>
      </c>
      <c r="N114" s="102">
        <f t="shared" si="62"/>
        <v>0.04</v>
      </c>
      <c r="O114" s="63">
        <f t="shared" si="63"/>
        <v>0.16</v>
      </c>
      <c r="P114" s="84">
        <f t="shared" si="64"/>
        <v>0</v>
      </c>
    </row>
    <row r="115" spans="1:16" x14ac:dyDescent="0.2">
      <c r="A115" s="72">
        <f t="shared" si="45"/>
        <v>106</v>
      </c>
      <c r="B115" s="12" t="str">
        <f t="shared" si="65"/>
        <v>53E - Customer Owned</v>
      </c>
      <c r="C115" s="43" t="s">
        <v>34</v>
      </c>
      <c r="D115" s="67" t="s">
        <v>175</v>
      </c>
      <c r="E115" s="166">
        <f>'Sch 140 Distribution Chg'!H101</f>
        <v>0</v>
      </c>
      <c r="F115" s="165">
        <f>'Sch 140 Prod Trans Demand Chg'!F101</f>
        <v>4.7945819829158E-2</v>
      </c>
      <c r="G115" s="165">
        <f>'Sch 140 Prod Trans Energy Chg'!H101</f>
        <v>0.12969695997461198</v>
      </c>
      <c r="H115" s="165">
        <f t="shared" si="59"/>
        <v>0.18</v>
      </c>
      <c r="I115" s="78"/>
      <c r="J115" s="78">
        <v>0</v>
      </c>
      <c r="K115" s="80">
        <f t="shared" si="60"/>
        <v>0</v>
      </c>
      <c r="M115" s="63">
        <f t="shared" si="61"/>
        <v>0.14000000000000001</v>
      </c>
      <c r="N115" s="102">
        <f t="shared" si="62"/>
        <v>0.04</v>
      </c>
      <c r="O115" s="63">
        <f t="shared" si="63"/>
        <v>0.18000000000000002</v>
      </c>
      <c r="P115" s="84">
        <f t="shared" si="64"/>
        <v>0</v>
      </c>
    </row>
    <row r="116" spans="1:16" x14ac:dyDescent="0.2">
      <c r="A116" s="72">
        <f t="shared" si="45"/>
        <v>107</v>
      </c>
      <c r="B116" s="13"/>
      <c r="C116" s="1"/>
      <c r="D116" s="44"/>
      <c r="E116" s="166"/>
      <c r="F116" s="165"/>
      <c r="G116" s="165"/>
      <c r="H116" s="165"/>
      <c r="I116" s="78"/>
      <c r="J116" s="78"/>
    </row>
    <row r="117" spans="1:16" x14ac:dyDescent="0.2">
      <c r="A117" s="72">
        <f t="shared" si="45"/>
        <v>108</v>
      </c>
      <c r="B117" s="7" t="s">
        <v>59</v>
      </c>
      <c r="D117" s="52"/>
      <c r="E117" s="166"/>
      <c r="F117" s="165"/>
      <c r="G117" s="165"/>
      <c r="H117" s="165"/>
      <c r="I117" s="78"/>
      <c r="J117" s="78"/>
    </row>
    <row r="118" spans="1:16" x14ac:dyDescent="0.2">
      <c r="A118" s="72">
        <f t="shared" si="45"/>
        <v>109</v>
      </c>
      <c r="B118" s="12" t="s">
        <v>18</v>
      </c>
      <c r="C118" s="1" t="s">
        <v>22</v>
      </c>
      <c r="D118" s="44">
        <v>50</v>
      </c>
      <c r="E118" s="166">
        <f>'Sch 140 Distribution Chg'!H104</f>
        <v>0</v>
      </c>
      <c r="F118" s="165">
        <f>'Sch 140 Prod Trans Demand Chg'!F104</f>
        <v>8.4115473384487726E-3</v>
      </c>
      <c r="G118" s="165">
        <f>'Sch 140 Prod Trans Energy Chg'!H104</f>
        <v>2.2753852627124906E-2</v>
      </c>
      <c r="H118" s="165">
        <f t="shared" ref="H118:H126" si="66">ROUND(SUM(E118:G118),2)</f>
        <v>0.03</v>
      </c>
      <c r="I118" s="78"/>
      <c r="J118" s="78">
        <v>456</v>
      </c>
      <c r="K118" s="80">
        <f t="shared" ref="K118:K126" si="67">ROUND(J118*H118,0)</f>
        <v>14</v>
      </c>
      <c r="M118" s="63">
        <f t="shared" ref="M118:M126" si="68">ROUND(H118-N118,2)</f>
        <v>0.02</v>
      </c>
      <c r="N118" s="102">
        <f t="shared" ref="N118:N126" si="69">ROUND(H118*$N$8,2)</f>
        <v>0.01</v>
      </c>
      <c r="O118" s="63">
        <f t="shared" ref="O118:O126" si="70">SUM(M118:N118)</f>
        <v>0.03</v>
      </c>
      <c r="P118" s="84">
        <f t="shared" ref="P118:P126" si="71">+O118-H118</f>
        <v>0</v>
      </c>
    </row>
    <row r="119" spans="1:16" x14ac:dyDescent="0.2">
      <c r="A119" s="72">
        <f t="shared" si="45"/>
        <v>110</v>
      </c>
      <c r="B119" s="12" t="str">
        <f t="shared" ref="B119:B126" si="72">+B118</f>
        <v>54E</v>
      </c>
      <c r="C119" s="1" t="s">
        <v>22</v>
      </c>
      <c r="D119" s="44">
        <v>70</v>
      </c>
      <c r="E119" s="166">
        <f>'Sch 140 Distribution Chg'!H105</f>
        <v>0</v>
      </c>
      <c r="F119" s="165">
        <f>'Sch 140 Prod Trans Demand Chg'!F105</f>
        <v>1.1776166273828281E-2</v>
      </c>
      <c r="G119" s="165">
        <f>'Sch 140 Prod Trans Energy Chg'!H105</f>
        <v>3.1855393677974866E-2</v>
      </c>
      <c r="H119" s="165">
        <f t="shared" si="66"/>
        <v>0.04</v>
      </c>
      <c r="I119" s="78"/>
      <c r="J119" s="78">
        <v>8700</v>
      </c>
      <c r="K119" s="80">
        <f t="shared" si="67"/>
        <v>348</v>
      </c>
      <c r="M119" s="63">
        <f t="shared" si="68"/>
        <v>0.03</v>
      </c>
      <c r="N119" s="102">
        <f t="shared" si="69"/>
        <v>0.01</v>
      </c>
      <c r="O119" s="63">
        <f t="shared" si="70"/>
        <v>0.04</v>
      </c>
      <c r="P119" s="84">
        <f t="shared" si="71"/>
        <v>0</v>
      </c>
    </row>
    <row r="120" spans="1:16" x14ac:dyDescent="0.2">
      <c r="A120" s="72">
        <f t="shared" si="45"/>
        <v>111</v>
      </c>
      <c r="B120" s="12" t="str">
        <f t="shared" si="72"/>
        <v>54E</v>
      </c>
      <c r="C120" s="1" t="s">
        <v>22</v>
      </c>
      <c r="D120" s="44">
        <v>100</v>
      </c>
      <c r="E120" s="166">
        <f>'Sch 140 Distribution Chg'!H106</f>
        <v>0</v>
      </c>
      <c r="F120" s="165">
        <f>'Sch 140 Prod Trans Demand Chg'!F106</f>
        <v>1.6823094676897545E-2</v>
      </c>
      <c r="G120" s="165">
        <f>'Sch 140 Prod Trans Energy Chg'!H106</f>
        <v>4.5507705254249811E-2</v>
      </c>
      <c r="H120" s="165">
        <f t="shared" si="66"/>
        <v>0.06</v>
      </c>
      <c r="I120" s="78"/>
      <c r="J120" s="78">
        <v>19865</v>
      </c>
      <c r="K120" s="80">
        <f t="shared" si="67"/>
        <v>1192</v>
      </c>
      <c r="M120" s="63">
        <f t="shared" si="68"/>
        <v>0.05</v>
      </c>
      <c r="N120" s="102">
        <f t="shared" si="69"/>
        <v>0.01</v>
      </c>
      <c r="O120" s="63">
        <f t="shared" si="70"/>
        <v>6.0000000000000005E-2</v>
      </c>
      <c r="P120" s="84">
        <f t="shared" si="71"/>
        <v>0</v>
      </c>
    </row>
    <row r="121" spans="1:16" x14ac:dyDescent="0.2">
      <c r="A121" s="72">
        <f t="shared" si="45"/>
        <v>112</v>
      </c>
      <c r="B121" s="12" t="str">
        <f t="shared" si="72"/>
        <v>54E</v>
      </c>
      <c r="C121" s="1" t="s">
        <v>22</v>
      </c>
      <c r="D121" s="44">
        <v>150</v>
      </c>
      <c r="E121" s="166">
        <f>'Sch 140 Distribution Chg'!H107</f>
        <v>0</v>
      </c>
      <c r="F121" s="165">
        <f>'Sch 140 Prod Trans Demand Chg'!F107</f>
        <v>2.5234642015346313E-2</v>
      </c>
      <c r="G121" s="165">
        <f>'Sch 140 Prod Trans Energy Chg'!H107</f>
        <v>6.8261557881374724E-2</v>
      </c>
      <c r="H121" s="165">
        <f t="shared" si="66"/>
        <v>0.09</v>
      </c>
      <c r="I121" s="78"/>
      <c r="J121" s="78">
        <v>5924</v>
      </c>
      <c r="K121" s="80">
        <f t="shared" si="67"/>
        <v>533</v>
      </c>
      <c r="M121" s="63">
        <f t="shared" si="68"/>
        <v>7.0000000000000007E-2</v>
      </c>
      <c r="N121" s="102">
        <f t="shared" si="69"/>
        <v>0.02</v>
      </c>
      <c r="O121" s="63">
        <f t="shared" si="70"/>
        <v>9.0000000000000011E-2</v>
      </c>
      <c r="P121" s="84">
        <f t="shared" si="71"/>
        <v>0</v>
      </c>
    </row>
    <row r="122" spans="1:16" x14ac:dyDescent="0.2">
      <c r="A122" s="72">
        <f t="shared" si="45"/>
        <v>113</v>
      </c>
      <c r="B122" s="12" t="str">
        <f t="shared" si="72"/>
        <v>54E</v>
      </c>
      <c r="C122" s="1" t="s">
        <v>22</v>
      </c>
      <c r="D122" s="44">
        <v>200</v>
      </c>
      <c r="E122" s="166">
        <f>'Sch 140 Distribution Chg'!H108</f>
        <v>0</v>
      </c>
      <c r="F122" s="165">
        <f>'Sch 140 Prod Trans Demand Chg'!F108</f>
        <v>3.364618935379509E-2</v>
      </c>
      <c r="G122" s="165">
        <f>'Sch 140 Prod Trans Energy Chg'!H108</f>
        <v>9.1015410508499622E-2</v>
      </c>
      <c r="H122" s="165">
        <f t="shared" si="66"/>
        <v>0.12</v>
      </c>
      <c r="I122" s="78"/>
      <c r="J122" s="78">
        <v>7622</v>
      </c>
      <c r="K122" s="80">
        <f t="shared" si="67"/>
        <v>915</v>
      </c>
      <c r="M122" s="63">
        <f t="shared" si="68"/>
        <v>0.09</v>
      </c>
      <c r="N122" s="102">
        <f t="shared" si="69"/>
        <v>0.03</v>
      </c>
      <c r="O122" s="63">
        <f t="shared" si="70"/>
        <v>0.12</v>
      </c>
      <c r="P122" s="84">
        <f t="shared" si="71"/>
        <v>0</v>
      </c>
    </row>
    <row r="123" spans="1:16" x14ac:dyDescent="0.2">
      <c r="A123" s="72">
        <f t="shared" si="45"/>
        <v>114</v>
      </c>
      <c r="B123" s="12" t="str">
        <f t="shared" si="72"/>
        <v>54E</v>
      </c>
      <c r="C123" s="1" t="s">
        <v>22</v>
      </c>
      <c r="D123" s="44">
        <v>250</v>
      </c>
      <c r="E123" s="166">
        <f>'Sch 140 Distribution Chg'!H109</f>
        <v>0</v>
      </c>
      <c r="F123" s="165">
        <f>'Sch 140 Prod Trans Demand Chg'!F109</f>
        <v>4.2057736692243858E-2</v>
      </c>
      <c r="G123" s="165">
        <f>'Sch 140 Prod Trans Energy Chg'!H109</f>
        <v>0.11376926313562453</v>
      </c>
      <c r="H123" s="165">
        <f t="shared" si="66"/>
        <v>0.16</v>
      </c>
      <c r="I123" s="78"/>
      <c r="J123" s="78">
        <v>18019</v>
      </c>
      <c r="K123" s="80">
        <f t="shared" si="67"/>
        <v>2883</v>
      </c>
      <c r="M123" s="63">
        <f t="shared" si="68"/>
        <v>0.12</v>
      </c>
      <c r="N123" s="102">
        <f t="shared" si="69"/>
        <v>0.04</v>
      </c>
      <c r="O123" s="63">
        <f t="shared" si="70"/>
        <v>0.16</v>
      </c>
      <c r="P123" s="84">
        <f t="shared" si="71"/>
        <v>0</v>
      </c>
    </row>
    <row r="124" spans="1:16" x14ac:dyDescent="0.2">
      <c r="A124" s="72">
        <f t="shared" si="45"/>
        <v>115</v>
      </c>
      <c r="B124" s="12" t="str">
        <f t="shared" si="72"/>
        <v>54E</v>
      </c>
      <c r="C124" s="1" t="s">
        <v>22</v>
      </c>
      <c r="D124" s="44">
        <v>310</v>
      </c>
      <c r="E124" s="166">
        <f>'Sch 140 Distribution Chg'!H110</f>
        <v>0</v>
      </c>
      <c r="F124" s="165">
        <f>'Sch 140 Prod Trans Demand Chg'!F110</f>
        <v>5.215159349838238E-2</v>
      </c>
      <c r="G124" s="165">
        <f>'Sch 140 Prod Trans Energy Chg'!H110</f>
        <v>0.14107388628817441</v>
      </c>
      <c r="H124" s="165">
        <f t="shared" si="66"/>
        <v>0.19</v>
      </c>
      <c r="I124" s="78"/>
      <c r="J124" s="78">
        <v>914</v>
      </c>
      <c r="K124" s="80">
        <f t="shared" si="67"/>
        <v>174</v>
      </c>
      <c r="M124" s="63">
        <f t="shared" si="68"/>
        <v>0.14000000000000001</v>
      </c>
      <c r="N124" s="102">
        <f t="shared" si="69"/>
        <v>0.05</v>
      </c>
      <c r="O124" s="63">
        <f t="shared" si="70"/>
        <v>0.19</v>
      </c>
      <c r="P124" s="84">
        <f t="shared" si="71"/>
        <v>0</v>
      </c>
    </row>
    <row r="125" spans="1:16" x14ac:dyDescent="0.2">
      <c r="A125" s="72">
        <f t="shared" si="45"/>
        <v>116</v>
      </c>
      <c r="B125" s="12" t="str">
        <f t="shared" si="72"/>
        <v>54E</v>
      </c>
      <c r="C125" s="1" t="s">
        <v>22</v>
      </c>
      <c r="D125" s="44">
        <v>400</v>
      </c>
      <c r="E125" s="166">
        <f>'Sch 140 Distribution Chg'!H111</f>
        <v>0</v>
      </c>
      <c r="F125" s="165">
        <f>'Sch 140 Prod Trans Demand Chg'!F111</f>
        <v>6.7292378707590181E-2</v>
      </c>
      <c r="G125" s="165">
        <f>'Sch 140 Prod Trans Energy Chg'!H111</f>
        <v>0.18203082101699924</v>
      </c>
      <c r="H125" s="165">
        <f t="shared" si="66"/>
        <v>0.25</v>
      </c>
      <c r="I125" s="78"/>
      <c r="J125" s="78">
        <v>8391</v>
      </c>
      <c r="K125" s="80">
        <f t="shared" si="67"/>
        <v>2098</v>
      </c>
      <c r="M125" s="63">
        <f t="shared" si="68"/>
        <v>0.19</v>
      </c>
      <c r="N125" s="102">
        <f t="shared" si="69"/>
        <v>0.06</v>
      </c>
      <c r="O125" s="63">
        <f t="shared" si="70"/>
        <v>0.25</v>
      </c>
      <c r="P125" s="84">
        <f t="shared" si="71"/>
        <v>0</v>
      </c>
    </row>
    <row r="126" spans="1:16" x14ac:dyDescent="0.2">
      <c r="A126" s="72">
        <f t="shared" si="45"/>
        <v>117</v>
      </c>
      <c r="B126" s="12" t="str">
        <f t="shared" si="72"/>
        <v>54E</v>
      </c>
      <c r="C126" s="1" t="s">
        <v>22</v>
      </c>
      <c r="D126" s="44">
        <v>1000</v>
      </c>
      <c r="E126" s="166">
        <f>'Sch 140 Distribution Chg'!H112</f>
        <v>0</v>
      </c>
      <c r="F126" s="165">
        <f>'Sch 140 Prod Trans Demand Chg'!F112</f>
        <v>0.16823094676897543</v>
      </c>
      <c r="G126" s="165">
        <f>'Sch 140 Prod Trans Energy Chg'!H112</f>
        <v>0.45507705254249814</v>
      </c>
      <c r="H126" s="165">
        <f t="shared" si="66"/>
        <v>0.62</v>
      </c>
      <c r="I126" s="78"/>
      <c r="J126" s="78">
        <v>132</v>
      </c>
      <c r="K126" s="80">
        <f t="shared" si="67"/>
        <v>82</v>
      </c>
      <c r="M126" s="63">
        <f t="shared" si="68"/>
        <v>0.47</v>
      </c>
      <c r="N126" s="102">
        <f t="shared" si="69"/>
        <v>0.15</v>
      </c>
      <c r="O126" s="63">
        <f t="shared" si="70"/>
        <v>0.62</v>
      </c>
      <c r="P126" s="84">
        <f t="shared" si="71"/>
        <v>0</v>
      </c>
    </row>
    <row r="127" spans="1:16" x14ac:dyDescent="0.2">
      <c r="A127" s="72">
        <f>A126+1</f>
        <v>118</v>
      </c>
      <c r="B127" s="13"/>
      <c r="C127" s="1"/>
      <c r="D127" s="44"/>
      <c r="E127" s="166"/>
      <c r="F127" s="165"/>
      <c r="G127" s="165"/>
      <c r="H127" s="165"/>
      <c r="I127" s="78"/>
      <c r="J127" s="78"/>
    </row>
    <row r="128" spans="1:16" x14ac:dyDescent="0.2">
      <c r="A128" s="72"/>
      <c r="B128" s="13"/>
      <c r="C128" s="1"/>
      <c r="D128" s="44"/>
      <c r="E128" s="166"/>
      <c r="F128" s="165"/>
      <c r="G128" s="165"/>
      <c r="H128" s="165"/>
      <c r="I128" s="78"/>
      <c r="J128" s="78"/>
    </row>
    <row r="129" spans="1:16" x14ac:dyDescent="0.2">
      <c r="A129" s="72">
        <f>A127+1</f>
        <v>119</v>
      </c>
      <c r="B129" s="12" t="str">
        <f>+B126</f>
        <v>54E</v>
      </c>
      <c r="C129" s="43" t="s">
        <v>34</v>
      </c>
      <c r="D129" s="170" t="s">
        <v>383</v>
      </c>
      <c r="E129" s="166">
        <f>'Sch 140 Distribution Chg'!H114</f>
        <v>0</v>
      </c>
      <c r="F129" s="165">
        <f>'Sch 140 Prod Trans Demand Chg'!F114</f>
        <v>7.5703926046038943E-3</v>
      </c>
      <c r="G129" s="165">
        <f>'Sch 140 Prod Trans Energy Chg'!H114</f>
        <v>2.0478467364412417E-2</v>
      </c>
      <c r="H129" s="165">
        <f t="shared" ref="H129:H137" si="73">ROUND(SUM(E129:G129),2)</f>
        <v>0.03</v>
      </c>
      <c r="I129" s="78"/>
      <c r="J129" s="78">
        <v>20592</v>
      </c>
      <c r="K129" s="80">
        <f t="shared" ref="K129:K137" si="74">ROUND(J129*H129,0)</f>
        <v>618</v>
      </c>
      <c r="M129" s="63">
        <f t="shared" ref="M129:M137" si="75">ROUND(H129-N129,2)</f>
        <v>0.02</v>
      </c>
      <c r="N129" s="102">
        <f t="shared" ref="N129:N137" si="76">ROUND(H129*$N$8,2)</f>
        <v>0.01</v>
      </c>
      <c r="O129" s="63">
        <f t="shared" ref="O129:O137" si="77">SUM(M129:N129)</f>
        <v>0.03</v>
      </c>
      <c r="P129" s="84">
        <f t="shared" ref="P129:P137" si="78">+O129-H129</f>
        <v>0</v>
      </c>
    </row>
    <row r="130" spans="1:16" x14ac:dyDescent="0.2">
      <c r="A130" s="72">
        <f t="shared" si="45"/>
        <v>120</v>
      </c>
      <c r="B130" s="12" t="str">
        <f t="shared" ref="B130:B137" si="79">+B129</f>
        <v>54E</v>
      </c>
      <c r="C130" s="43" t="s">
        <v>34</v>
      </c>
      <c r="D130" s="67" t="s">
        <v>168</v>
      </c>
      <c r="E130" s="166">
        <f>'Sch 140 Distribution Chg'!H115</f>
        <v>0</v>
      </c>
      <c r="F130" s="165">
        <f>'Sch 140 Prod Trans Demand Chg'!F115</f>
        <v>1.2617321007673156E-2</v>
      </c>
      <c r="G130" s="165">
        <f>'Sch 140 Prod Trans Energy Chg'!H115</f>
        <v>3.4130778940687362E-2</v>
      </c>
      <c r="H130" s="165">
        <f t="shared" si="73"/>
        <v>0.05</v>
      </c>
      <c r="I130" s="78"/>
      <c r="J130" s="78">
        <v>1906</v>
      </c>
      <c r="K130" s="80">
        <f t="shared" si="74"/>
        <v>95</v>
      </c>
      <c r="M130" s="63">
        <f t="shared" si="75"/>
        <v>0.04</v>
      </c>
      <c r="N130" s="102">
        <f t="shared" si="76"/>
        <v>0.01</v>
      </c>
      <c r="O130" s="63">
        <f t="shared" si="77"/>
        <v>0.05</v>
      </c>
      <c r="P130" s="84">
        <f t="shared" si="78"/>
        <v>0</v>
      </c>
    </row>
    <row r="131" spans="1:16" x14ac:dyDescent="0.2">
      <c r="A131" s="72">
        <f t="shared" si="45"/>
        <v>121</v>
      </c>
      <c r="B131" s="12" t="str">
        <f t="shared" si="79"/>
        <v>54E</v>
      </c>
      <c r="C131" s="43" t="s">
        <v>34</v>
      </c>
      <c r="D131" s="67" t="s">
        <v>169</v>
      </c>
      <c r="E131" s="166">
        <f>'Sch 140 Distribution Chg'!H116</f>
        <v>0</v>
      </c>
      <c r="F131" s="165">
        <f>'Sch 140 Prod Trans Demand Chg'!F116</f>
        <v>1.7664249410742423E-2</v>
      </c>
      <c r="G131" s="165">
        <f>'Sch 140 Prod Trans Energy Chg'!H116</f>
        <v>4.7783090516962307E-2</v>
      </c>
      <c r="H131" s="165">
        <f t="shared" si="73"/>
        <v>7.0000000000000007E-2</v>
      </c>
      <c r="I131" s="78"/>
      <c r="J131" s="78">
        <v>20220</v>
      </c>
      <c r="K131" s="80">
        <f t="shared" si="74"/>
        <v>1415</v>
      </c>
      <c r="M131" s="63">
        <f t="shared" si="75"/>
        <v>0.05</v>
      </c>
      <c r="N131" s="102">
        <f t="shared" si="76"/>
        <v>0.02</v>
      </c>
      <c r="O131" s="63">
        <f t="shared" si="77"/>
        <v>7.0000000000000007E-2</v>
      </c>
      <c r="P131" s="84">
        <f t="shared" si="78"/>
        <v>0</v>
      </c>
    </row>
    <row r="132" spans="1:16" x14ac:dyDescent="0.2">
      <c r="A132" s="72">
        <f t="shared" si="45"/>
        <v>122</v>
      </c>
      <c r="B132" s="12" t="str">
        <f t="shared" si="79"/>
        <v>54E</v>
      </c>
      <c r="C132" s="43" t="s">
        <v>34</v>
      </c>
      <c r="D132" s="67" t="s">
        <v>170</v>
      </c>
      <c r="E132" s="166">
        <f>'Sch 140 Distribution Chg'!H117</f>
        <v>0</v>
      </c>
      <c r="F132" s="165">
        <f>'Sch 140 Prod Trans Demand Chg'!F117</f>
        <v>2.2711177813811684E-2</v>
      </c>
      <c r="G132" s="165">
        <f>'Sch 140 Prod Trans Energy Chg'!H117</f>
        <v>6.1435402093237251E-2</v>
      </c>
      <c r="H132" s="165">
        <f t="shared" si="73"/>
        <v>0.08</v>
      </c>
      <c r="I132" s="78"/>
      <c r="J132" s="78">
        <v>9552</v>
      </c>
      <c r="K132" s="80">
        <f t="shared" si="74"/>
        <v>764</v>
      </c>
      <c r="M132" s="63">
        <f t="shared" si="75"/>
        <v>0.06</v>
      </c>
      <c r="N132" s="102">
        <f t="shared" si="76"/>
        <v>0.02</v>
      </c>
      <c r="O132" s="63">
        <f t="shared" si="77"/>
        <v>0.08</v>
      </c>
      <c r="P132" s="84">
        <f t="shared" si="78"/>
        <v>0</v>
      </c>
    </row>
    <row r="133" spans="1:16" x14ac:dyDescent="0.2">
      <c r="A133" s="72">
        <f t="shared" si="45"/>
        <v>123</v>
      </c>
      <c r="B133" s="12" t="str">
        <f t="shared" si="79"/>
        <v>54E</v>
      </c>
      <c r="C133" s="43" t="s">
        <v>34</v>
      </c>
      <c r="D133" s="67" t="s">
        <v>171</v>
      </c>
      <c r="E133" s="166">
        <f>'Sch 140 Distribution Chg'!H118</f>
        <v>0</v>
      </c>
      <c r="F133" s="165">
        <f>'Sch 140 Prod Trans Demand Chg'!F118</f>
        <v>2.7758106216880948E-2</v>
      </c>
      <c r="G133" s="165">
        <f>'Sch 140 Prod Trans Energy Chg'!H118</f>
        <v>7.5087713669512196E-2</v>
      </c>
      <c r="H133" s="165">
        <f t="shared" si="73"/>
        <v>0.1</v>
      </c>
      <c r="I133" s="78"/>
      <c r="J133" s="78">
        <v>7621</v>
      </c>
      <c r="K133" s="80">
        <f t="shared" si="74"/>
        <v>762</v>
      </c>
      <c r="M133" s="63">
        <f t="shared" si="75"/>
        <v>0.08</v>
      </c>
      <c r="N133" s="102">
        <f t="shared" si="76"/>
        <v>0.02</v>
      </c>
      <c r="O133" s="63">
        <f t="shared" si="77"/>
        <v>0.1</v>
      </c>
      <c r="P133" s="84">
        <f t="shared" si="78"/>
        <v>0</v>
      </c>
    </row>
    <row r="134" spans="1:16" x14ac:dyDescent="0.2">
      <c r="A134" s="72">
        <f t="shared" si="45"/>
        <v>124</v>
      </c>
      <c r="B134" s="12" t="str">
        <f t="shared" si="79"/>
        <v>54E</v>
      </c>
      <c r="C134" s="43" t="s">
        <v>34</v>
      </c>
      <c r="D134" s="67" t="s">
        <v>172</v>
      </c>
      <c r="E134" s="166">
        <f>'Sch 140 Distribution Chg'!H119</f>
        <v>0</v>
      </c>
      <c r="F134" s="165">
        <f>'Sch 140 Prod Trans Demand Chg'!F119</f>
        <v>3.2805034619950206E-2</v>
      </c>
      <c r="G134" s="165">
        <f>'Sch 140 Prod Trans Energy Chg'!H119</f>
        <v>8.8740025245787141E-2</v>
      </c>
      <c r="H134" s="165">
        <f t="shared" si="73"/>
        <v>0.12</v>
      </c>
      <c r="I134" s="78"/>
      <c r="J134" s="78">
        <v>132</v>
      </c>
      <c r="K134" s="80">
        <f t="shared" si="74"/>
        <v>16</v>
      </c>
      <c r="M134" s="63">
        <f t="shared" si="75"/>
        <v>0.09</v>
      </c>
      <c r="N134" s="102">
        <f t="shared" si="76"/>
        <v>0.03</v>
      </c>
      <c r="O134" s="63">
        <f t="shared" si="77"/>
        <v>0.12</v>
      </c>
      <c r="P134" s="84">
        <f t="shared" si="78"/>
        <v>0</v>
      </c>
    </row>
    <row r="135" spans="1:16" x14ac:dyDescent="0.2">
      <c r="A135" s="72">
        <f t="shared" si="45"/>
        <v>125</v>
      </c>
      <c r="B135" s="12" t="str">
        <f t="shared" si="79"/>
        <v>54E</v>
      </c>
      <c r="C135" s="43" t="s">
        <v>34</v>
      </c>
      <c r="D135" s="67" t="s">
        <v>173</v>
      </c>
      <c r="E135" s="166">
        <f>'Sch 140 Distribution Chg'!H120</f>
        <v>0</v>
      </c>
      <c r="F135" s="165">
        <f>'Sch 140 Prod Trans Demand Chg'!F120</f>
        <v>3.7851963023019471E-2</v>
      </c>
      <c r="G135" s="165">
        <f>'Sch 140 Prod Trans Energy Chg'!H120</f>
        <v>0.10239233682206209</v>
      </c>
      <c r="H135" s="165">
        <f t="shared" si="73"/>
        <v>0.14000000000000001</v>
      </c>
      <c r="I135" s="78"/>
      <c r="J135" s="78">
        <v>62</v>
      </c>
      <c r="K135" s="80">
        <f t="shared" si="74"/>
        <v>9</v>
      </c>
      <c r="M135" s="63">
        <f t="shared" si="75"/>
        <v>0.11</v>
      </c>
      <c r="N135" s="102">
        <f t="shared" si="76"/>
        <v>0.03</v>
      </c>
      <c r="O135" s="63">
        <f t="shared" si="77"/>
        <v>0.14000000000000001</v>
      </c>
      <c r="P135" s="84">
        <f t="shared" si="78"/>
        <v>0</v>
      </c>
    </row>
    <row r="136" spans="1:16" x14ac:dyDescent="0.2">
      <c r="A136" s="72">
        <f t="shared" si="45"/>
        <v>126</v>
      </c>
      <c r="B136" s="12" t="str">
        <f t="shared" si="79"/>
        <v>54E</v>
      </c>
      <c r="C136" s="43" t="s">
        <v>34</v>
      </c>
      <c r="D136" s="67" t="s">
        <v>174</v>
      </c>
      <c r="E136" s="166">
        <f>'Sch 140 Distribution Chg'!H121</f>
        <v>0</v>
      </c>
      <c r="F136" s="165">
        <f>'Sch 140 Prod Trans Demand Chg'!F121</f>
        <v>4.2898891426088735E-2</v>
      </c>
      <c r="G136" s="165">
        <f>'Sch 140 Prod Trans Energy Chg'!H121</f>
        <v>0.11604464839833703</v>
      </c>
      <c r="H136" s="165">
        <f t="shared" si="73"/>
        <v>0.16</v>
      </c>
      <c r="I136" s="78"/>
      <c r="J136" s="78">
        <v>36</v>
      </c>
      <c r="K136" s="80">
        <f t="shared" si="74"/>
        <v>6</v>
      </c>
      <c r="M136" s="63">
        <f t="shared" si="75"/>
        <v>0.12</v>
      </c>
      <c r="N136" s="102">
        <f t="shared" si="76"/>
        <v>0.04</v>
      </c>
      <c r="O136" s="63">
        <f t="shared" si="77"/>
        <v>0.16</v>
      </c>
      <c r="P136" s="84">
        <f t="shared" si="78"/>
        <v>0</v>
      </c>
    </row>
    <row r="137" spans="1:16" x14ac:dyDescent="0.2">
      <c r="A137" s="72">
        <f t="shared" si="45"/>
        <v>127</v>
      </c>
      <c r="B137" s="12" t="str">
        <f t="shared" si="79"/>
        <v>54E</v>
      </c>
      <c r="C137" s="43" t="s">
        <v>34</v>
      </c>
      <c r="D137" s="67" t="s">
        <v>175</v>
      </c>
      <c r="E137" s="166">
        <f>'Sch 140 Distribution Chg'!H122</f>
        <v>0</v>
      </c>
      <c r="F137" s="165">
        <f>'Sch 140 Prod Trans Demand Chg'!F122</f>
        <v>4.7945819829158E-2</v>
      </c>
      <c r="G137" s="165">
        <f>'Sch 140 Prod Trans Energy Chg'!H122</f>
        <v>0.12969695997461198</v>
      </c>
      <c r="H137" s="165">
        <f t="shared" si="73"/>
        <v>0.18</v>
      </c>
      <c r="I137" s="78"/>
      <c r="J137" s="78">
        <v>0</v>
      </c>
      <c r="K137" s="80">
        <f t="shared" si="74"/>
        <v>0</v>
      </c>
      <c r="M137" s="63">
        <f t="shared" si="75"/>
        <v>0.14000000000000001</v>
      </c>
      <c r="N137" s="102">
        <f t="shared" si="76"/>
        <v>0.04</v>
      </c>
      <c r="O137" s="63">
        <f t="shared" si="77"/>
        <v>0.18000000000000002</v>
      </c>
      <c r="P137" s="84">
        <f t="shared" si="78"/>
        <v>0</v>
      </c>
    </row>
    <row r="138" spans="1:16" x14ac:dyDescent="0.2">
      <c r="A138" s="72">
        <f t="shared" si="45"/>
        <v>128</v>
      </c>
      <c r="B138" s="13"/>
      <c r="C138" s="1"/>
      <c r="D138" s="44"/>
      <c r="E138" s="166"/>
      <c r="F138" s="165"/>
      <c r="G138" s="165"/>
      <c r="H138" s="165"/>
      <c r="I138" s="78"/>
      <c r="J138" s="78"/>
    </row>
    <row r="139" spans="1:16" x14ac:dyDescent="0.2">
      <c r="A139" s="72">
        <f t="shared" si="45"/>
        <v>129</v>
      </c>
      <c r="B139" s="7" t="s">
        <v>60</v>
      </c>
      <c r="C139" s="1"/>
      <c r="D139" s="44"/>
      <c r="E139" s="166"/>
      <c r="F139" s="165"/>
      <c r="G139" s="165"/>
      <c r="H139" s="165"/>
      <c r="I139" s="78"/>
      <c r="J139" s="78"/>
    </row>
    <row r="140" spans="1:16" x14ac:dyDescent="0.2">
      <c r="A140" s="72">
        <f t="shared" si="45"/>
        <v>130</v>
      </c>
      <c r="B140" s="12" t="s">
        <v>28</v>
      </c>
      <c r="C140" s="1" t="s">
        <v>22</v>
      </c>
      <c r="D140" s="44">
        <v>70</v>
      </c>
      <c r="E140" s="166">
        <f>'Sch 140 Distribution Chg'!H125</f>
        <v>0.49541103421233756</v>
      </c>
      <c r="F140" s="165">
        <f>'Sch 140 Prod Trans Demand Chg'!F125</f>
        <v>1.2259985150672387E-2</v>
      </c>
      <c r="G140" s="165">
        <f>'Sch 140 Prod Trans Energy Chg'!H125</f>
        <v>3.1855393677974866E-2</v>
      </c>
      <c r="H140" s="165">
        <f t="shared" ref="H140:H145" si="80">ROUND(SUM(E140:G140),2)</f>
        <v>0.54</v>
      </c>
      <c r="I140" s="78"/>
      <c r="J140" s="78">
        <v>203</v>
      </c>
      <c r="K140" s="80">
        <f t="shared" ref="K140:K145" si="81">ROUND(J140*H140,0)</f>
        <v>110</v>
      </c>
      <c r="M140" s="63">
        <f t="shared" ref="M140:M145" si="82">ROUND(H140-N140,2)</f>
        <v>0.41</v>
      </c>
      <c r="N140" s="102">
        <f t="shared" ref="N140:N145" si="83">ROUND(H140*$N$8,2)</f>
        <v>0.13</v>
      </c>
      <c r="O140" s="63">
        <f t="shared" ref="O140:O145" si="84">SUM(M140:N140)</f>
        <v>0.54</v>
      </c>
      <c r="P140" s="84">
        <f t="shared" ref="P140:P145" si="85">+O140-H140</f>
        <v>0</v>
      </c>
    </row>
    <row r="141" spans="1:16" x14ac:dyDescent="0.2">
      <c r="A141" s="72">
        <f t="shared" si="45"/>
        <v>131</v>
      </c>
      <c r="B141" s="13" t="str">
        <f>+B140</f>
        <v>55E &amp; 56E</v>
      </c>
      <c r="C141" s="1" t="s">
        <v>22</v>
      </c>
      <c r="D141" s="44">
        <v>100</v>
      </c>
      <c r="E141" s="166">
        <f>'Sch 140 Distribution Chg'!H126</f>
        <v>0.51265302428865756</v>
      </c>
      <c r="F141" s="165">
        <f>'Sch 140 Prod Trans Demand Chg'!F126</f>
        <v>1.7514264500960552E-2</v>
      </c>
      <c r="G141" s="165">
        <f>'Sch 140 Prod Trans Energy Chg'!H126</f>
        <v>4.5507705254249811E-2</v>
      </c>
      <c r="H141" s="165">
        <f t="shared" si="80"/>
        <v>0.57999999999999996</v>
      </c>
      <c r="I141" s="78"/>
      <c r="J141" s="78">
        <v>45401</v>
      </c>
      <c r="K141" s="80">
        <f t="shared" si="81"/>
        <v>26333</v>
      </c>
      <c r="M141" s="63">
        <f t="shared" si="82"/>
        <v>0.44</v>
      </c>
      <c r="N141" s="102">
        <f t="shared" si="83"/>
        <v>0.14000000000000001</v>
      </c>
      <c r="O141" s="63">
        <f t="shared" si="84"/>
        <v>0.58000000000000007</v>
      </c>
      <c r="P141" s="84">
        <f t="shared" si="85"/>
        <v>0</v>
      </c>
    </row>
    <row r="142" spans="1:16" x14ac:dyDescent="0.2">
      <c r="A142" s="72">
        <f t="shared" si="45"/>
        <v>132</v>
      </c>
      <c r="B142" s="13" t="str">
        <f>+B141</f>
        <v>55E &amp; 56E</v>
      </c>
      <c r="C142" s="1" t="s">
        <v>22</v>
      </c>
      <c r="D142" s="44">
        <v>150</v>
      </c>
      <c r="E142" s="166">
        <f>'Sch 140 Distribution Chg'!H127</f>
        <v>0.54138967441585739</v>
      </c>
      <c r="F142" s="165">
        <f>'Sch 140 Prod Trans Demand Chg'!F127</f>
        <v>2.6271396751440829E-2</v>
      </c>
      <c r="G142" s="165">
        <f>'Sch 140 Prod Trans Energy Chg'!H127</f>
        <v>6.8261557881374724E-2</v>
      </c>
      <c r="H142" s="165">
        <f t="shared" si="80"/>
        <v>0.64</v>
      </c>
      <c r="I142" s="78"/>
      <c r="J142" s="78">
        <v>6104</v>
      </c>
      <c r="K142" s="80">
        <f t="shared" si="81"/>
        <v>3907</v>
      </c>
      <c r="M142" s="63">
        <f t="shared" si="82"/>
        <v>0.49</v>
      </c>
      <c r="N142" s="102">
        <f t="shared" si="83"/>
        <v>0.15</v>
      </c>
      <c r="O142" s="63">
        <f t="shared" si="84"/>
        <v>0.64</v>
      </c>
      <c r="P142" s="84">
        <f t="shared" si="85"/>
        <v>0</v>
      </c>
    </row>
    <row r="143" spans="1:16" x14ac:dyDescent="0.2">
      <c r="A143" s="72">
        <f t="shared" si="45"/>
        <v>133</v>
      </c>
      <c r="B143" s="13" t="str">
        <f>+B142</f>
        <v>55E &amp; 56E</v>
      </c>
      <c r="C143" s="1" t="s">
        <v>22</v>
      </c>
      <c r="D143" s="44">
        <v>200</v>
      </c>
      <c r="E143" s="166">
        <f>'Sch 140 Distribution Chg'!H128</f>
        <v>0.57012632454305745</v>
      </c>
      <c r="F143" s="165">
        <f>'Sch 140 Prod Trans Demand Chg'!F128</f>
        <v>3.5028529001921105E-2</v>
      </c>
      <c r="G143" s="165">
        <f>'Sch 140 Prod Trans Energy Chg'!H128</f>
        <v>9.1015410508499622E-2</v>
      </c>
      <c r="H143" s="165">
        <f t="shared" si="80"/>
        <v>0.7</v>
      </c>
      <c r="I143" s="78"/>
      <c r="J143" s="78">
        <v>12985</v>
      </c>
      <c r="K143" s="80">
        <f t="shared" si="81"/>
        <v>9090</v>
      </c>
      <c r="M143" s="63">
        <f t="shared" si="82"/>
        <v>0.53</v>
      </c>
      <c r="N143" s="102">
        <f t="shared" si="83"/>
        <v>0.17</v>
      </c>
      <c r="O143" s="63">
        <f t="shared" si="84"/>
        <v>0.70000000000000007</v>
      </c>
      <c r="P143" s="84">
        <f t="shared" si="85"/>
        <v>0</v>
      </c>
    </row>
    <row r="144" spans="1:16" x14ac:dyDescent="0.2">
      <c r="A144" s="72">
        <f t="shared" si="45"/>
        <v>134</v>
      </c>
      <c r="B144" s="13" t="str">
        <f>+B143</f>
        <v>55E &amp; 56E</v>
      </c>
      <c r="C144" s="1" t="s">
        <v>22</v>
      </c>
      <c r="D144" s="44">
        <v>250</v>
      </c>
      <c r="E144" s="166">
        <f>'Sch 140 Distribution Chg'!H129</f>
        <v>0.5988629746702574</v>
      </c>
      <c r="F144" s="165">
        <f>'Sch 140 Prod Trans Demand Chg'!F129</f>
        <v>4.3785661252401381E-2</v>
      </c>
      <c r="G144" s="165">
        <f>'Sch 140 Prod Trans Energy Chg'!H129</f>
        <v>0.11376926313562453</v>
      </c>
      <c r="H144" s="165">
        <f t="shared" si="80"/>
        <v>0.76</v>
      </c>
      <c r="I144" s="78"/>
      <c r="J144" s="78">
        <v>1401</v>
      </c>
      <c r="K144" s="80">
        <f t="shared" si="81"/>
        <v>1065</v>
      </c>
      <c r="M144" s="63">
        <f t="shared" si="82"/>
        <v>0.57999999999999996</v>
      </c>
      <c r="N144" s="102">
        <f t="shared" si="83"/>
        <v>0.18</v>
      </c>
      <c r="O144" s="63">
        <f t="shared" si="84"/>
        <v>0.76</v>
      </c>
      <c r="P144" s="84">
        <f t="shared" si="85"/>
        <v>0</v>
      </c>
    </row>
    <row r="145" spans="1:16" x14ac:dyDescent="0.2">
      <c r="A145" s="72">
        <f t="shared" si="45"/>
        <v>135</v>
      </c>
      <c r="B145" s="13" t="str">
        <f>+B144</f>
        <v>55E &amp; 56E</v>
      </c>
      <c r="C145" s="1" t="s">
        <v>22</v>
      </c>
      <c r="D145" s="44">
        <v>400</v>
      </c>
      <c r="E145" s="166">
        <f>'Sch 140 Distribution Chg'!H130</f>
        <v>0.68507292505185713</v>
      </c>
      <c r="F145" s="165">
        <f>'Sch 140 Prod Trans Demand Chg'!F130</f>
        <v>7.005705800384221E-2</v>
      </c>
      <c r="G145" s="165">
        <f>'Sch 140 Prod Trans Energy Chg'!H130</f>
        <v>0.18203082101699924</v>
      </c>
      <c r="H145" s="165">
        <f t="shared" si="80"/>
        <v>0.94</v>
      </c>
      <c r="I145" s="78"/>
      <c r="J145" s="78">
        <v>564</v>
      </c>
      <c r="K145" s="80">
        <f t="shared" si="81"/>
        <v>530</v>
      </c>
      <c r="M145" s="63">
        <f t="shared" si="82"/>
        <v>0.71</v>
      </c>
      <c r="N145" s="102">
        <f t="shared" si="83"/>
        <v>0.23</v>
      </c>
      <c r="O145" s="63">
        <f t="shared" si="84"/>
        <v>0.94</v>
      </c>
      <c r="P145" s="84">
        <f t="shared" si="85"/>
        <v>0</v>
      </c>
    </row>
    <row r="146" spans="1:16" x14ac:dyDescent="0.2">
      <c r="A146" s="72">
        <f t="shared" si="45"/>
        <v>136</v>
      </c>
      <c r="B146" s="13"/>
      <c r="C146" s="1"/>
      <c r="D146" s="44"/>
      <c r="E146" s="166"/>
      <c r="F146" s="165"/>
      <c r="G146" s="165"/>
      <c r="H146" s="165"/>
      <c r="I146" s="78"/>
      <c r="J146" s="78"/>
    </row>
    <row r="147" spans="1:16" x14ac:dyDescent="0.2">
      <c r="A147" s="72">
        <f t="shared" si="45"/>
        <v>137</v>
      </c>
      <c r="B147" s="13" t="str">
        <f>+B145</f>
        <v>55E &amp; 56E</v>
      </c>
      <c r="C147" s="1" t="s">
        <v>27</v>
      </c>
      <c r="D147" s="44">
        <v>250</v>
      </c>
      <c r="E147" s="166">
        <f>'Sch 140 Distribution Chg'!H132</f>
        <v>0.66889300467525226</v>
      </c>
      <c r="F147" s="165">
        <f>'Sch 140 Prod Trans Demand Chg'!F132</f>
        <v>4.3785661252401381E-2</v>
      </c>
      <c r="G147" s="165">
        <f>'Sch 140 Prod Trans Energy Chg'!H132</f>
        <v>0.11376926313562453</v>
      </c>
      <c r="H147" s="165">
        <f>ROUND(SUM(E147:G147),2)</f>
        <v>0.83</v>
      </c>
      <c r="I147" s="78"/>
      <c r="J147" s="78">
        <v>72</v>
      </c>
      <c r="K147" s="80">
        <f>ROUND(J147*H147,0)</f>
        <v>60</v>
      </c>
      <c r="M147" s="63">
        <f>ROUND(H147-N147,2)</f>
        <v>0.63</v>
      </c>
      <c r="N147" s="102">
        <f>ROUND(H147*$N$8,2)</f>
        <v>0.2</v>
      </c>
      <c r="O147" s="63">
        <f t="shared" ref="O147" si="86">SUM(M147:N147)</f>
        <v>0.83000000000000007</v>
      </c>
      <c r="P147" s="84">
        <f>+O147-H147</f>
        <v>0</v>
      </c>
    </row>
    <row r="148" spans="1:16" x14ac:dyDescent="0.2">
      <c r="A148" s="72">
        <f t="shared" si="45"/>
        <v>138</v>
      </c>
      <c r="B148" s="13"/>
      <c r="C148" s="1"/>
      <c r="D148" s="44"/>
      <c r="E148" s="166"/>
      <c r="F148" s="165"/>
      <c r="G148" s="165"/>
      <c r="H148" s="165"/>
      <c r="I148" s="78"/>
      <c r="J148" s="78"/>
    </row>
    <row r="149" spans="1:16" x14ac:dyDescent="0.2">
      <c r="A149" s="72">
        <f t="shared" si="45"/>
        <v>139</v>
      </c>
      <c r="B149" s="13" t="s">
        <v>28</v>
      </c>
      <c r="C149" s="43" t="s">
        <v>34</v>
      </c>
      <c r="D149" s="170" t="s">
        <v>383</v>
      </c>
      <c r="E149" s="166">
        <f>'Sch 140 Distribution Chg'!H134</f>
        <v>0.71669594246993251</v>
      </c>
      <c r="F149" s="165">
        <f>'Sch 140 Prod Trans Demand Chg'!F134</f>
        <v>7.8814190254322489E-3</v>
      </c>
      <c r="G149" s="165">
        <f>'Sch 140 Prod Trans Energy Chg'!H134</f>
        <v>2.0478467364412417E-2</v>
      </c>
      <c r="H149" s="165">
        <f t="shared" ref="H149:H157" si="87">ROUND(SUM(E149:G149),2)</f>
        <v>0.75</v>
      </c>
      <c r="I149" s="78"/>
      <c r="J149" s="78">
        <v>6138</v>
      </c>
      <c r="K149" s="80">
        <f t="shared" ref="K149:K157" si="88">ROUND(J149*H149,0)</f>
        <v>4604</v>
      </c>
      <c r="M149" s="63">
        <f t="shared" ref="M149:M157" si="89">ROUND(H149-N149,2)</f>
        <v>0.56999999999999995</v>
      </c>
      <c r="N149" s="102">
        <f t="shared" ref="N149:N157" si="90">ROUND(H149*$N$8,2)</f>
        <v>0.18</v>
      </c>
      <c r="O149" s="63">
        <f t="shared" ref="O149:O157" si="91">SUM(M149:N149)</f>
        <v>0.75</v>
      </c>
      <c r="P149" s="84">
        <f t="shared" ref="P149:P157" si="92">+O149-H149</f>
        <v>0</v>
      </c>
    </row>
    <row r="150" spans="1:16" x14ac:dyDescent="0.2">
      <c r="A150" s="72">
        <f t="shared" si="45"/>
        <v>140</v>
      </c>
      <c r="B150" s="13" t="s">
        <v>28</v>
      </c>
      <c r="C150" s="43" t="s">
        <v>34</v>
      </c>
      <c r="D150" s="67" t="s">
        <v>168</v>
      </c>
      <c r="E150" s="166">
        <f>'Sch 140 Distribution Chg'!H135</f>
        <v>0.72885586373274835</v>
      </c>
      <c r="F150" s="165">
        <f>'Sch 140 Prod Trans Demand Chg'!F135</f>
        <v>1.3135698375720414E-2</v>
      </c>
      <c r="G150" s="165">
        <f>'Sch 140 Prod Trans Energy Chg'!H135</f>
        <v>3.4130778940687362E-2</v>
      </c>
      <c r="H150" s="165">
        <f t="shared" si="87"/>
        <v>0.78</v>
      </c>
      <c r="I150" s="78"/>
      <c r="J150" s="78">
        <v>17</v>
      </c>
      <c r="K150" s="80">
        <f t="shared" si="88"/>
        <v>13</v>
      </c>
      <c r="M150" s="63">
        <f t="shared" si="89"/>
        <v>0.59</v>
      </c>
      <c r="N150" s="102">
        <f t="shared" si="90"/>
        <v>0.19</v>
      </c>
      <c r="O150" s="63">
        <f t="shared" si="91"/>
        <v>0.78</v>
      </c>
      <c r="P150" s="84">
        <f t="shared" si="92"/>
        <v>0</v>
      </c>
    </row>
    <row r="151" spans="1:16" x14ac:dyDescent="0.2">
      <c r="A151" s="72">
        <f t="shared" si="45"/>
        <v>141</v>
      </c>
      <c r="B151" s="13" t="s">
        <v>28</v>
      </c>
      <c r="C151" s="43" t="s">
        <v>34</v>
      </c>
      <c r="D151" s="67" t="s">
        <v>169</v>
      </c>
      <c r="E151" s="166">
        <f>'Sch 140 Distribution Chg'!H136</f>
        <v>0.7410157849955642</v>
      </c>
      <c r="F151" s="165">
        <f>'Sch 140 Prod Trans Demand Chg'!F136</f>
        <v>1.8389977726008581E-2</v>
      </c>
      <c r="G151" s="165">
        <f>'Sch 140 Prod Trans Energy Chg'!H136</f>
        <v>4.7783090516962307E-2</v>
      </c>
      <c r="H151" s="165">
        <f t="shared" si="87"/>
        <v>0.81</v>
      </c>
      <c r="I151" s="78"/>
      <c r="J151" s="78">
        <v>1451</v>
      </c>
      <c r="K151" s="80">
        <f t="shared" si="88"/>
        <v>1175</v>
      </c>
      <c r="M151" s="63">
        <f t="shared" si="89"/>
        <v>0.61</v>
      </c>
      <c r="N151" s="102">
        <f t="shared" si="90"/>
        <v>0.2</v>
      </c>
      <c r="O151" s="63">
        <f t="shared" si="91"/>
        <v>0.81</v>
      </c>
      <c r="P151" s="84">
        <f t="shared" si="92"/>
        <v>0</v>
      </c>
    </row>
    <row r="152" spans="1:16" x14ac:dyDescent="0.2">
      <c r="A152" s="72">
        <f t="shared" si="45"/>
        <v>142</v>
      </c>
      <c r="B152" s="13" t="s">
        <v>28</v>
      </c>
      <c r="C152" s="43" t="s">
        <v>34</v>
      </c>
      <c r="D152" s="67" t="s">
        <v>170</v>
      </c>
      <c r="E152" s="166">
        <f>'Sch 140 Distribution Chg'!H137</f>
        <v>0.75317570625838015</v>
      </c>
      <c r="F152" s="165">
        <f>'Sch 140 Prod Trans Demand Chg'!F137</f>
        <v>2.3644257076296745E-2</v>
      </c>
      <c r="G152" s="165">
        <f>'Sch 140 Prod Trans Energy Chg'!H137</f>
        <v>6.1435402093237251E-2</v>
      </c>
      <c r="H152" s="165">
        <f t="shared" si="87"/>
        <v>0.84</v>
      </c>
      <c r="I152" s="78"/>
      <c r="J152" s="78">
        <v>0</v>
      </c>
      <c r="K152" s="80">
        <f t="shared" si="88"/>
        <v>0</v>
      </c>
      <c r="M152" s="63">
        <f t="shared" si="89"/>
        <v>0.64</v>
      </c>
      <c r="N152" s="102">
        <f t="shared" si="90"/>
        <v>0.2</v>
      </c>
      <c r="O152" s="63">
        <f t="shared" si="91"/>
        <v>0.84000000000000008</v>
      </c>
      <c r="P152" s="84">
        <f t="shared" si="92"/>
        <v>0</v>
      </c>
    </row>
    <row r="153" spans="1:16" x14ac:dyDescent="0.2">
      <c r="A153" s="72">
        <f t="shared" si="45"/>
        <v>143</v>
      </c>
      <c r="B153" s="13" t="s">
        <v>28</v>
      </c>
      <c r="C153" s="43" t="s">
        <v>34</v>
      </c>
      <c r="D153" s="67" t="s">
        <v>171</v>
      </c>
      <c r="E153" s="166">
        <f>'Sch 140 Distribution Chg'!H138</f>
        <v>0.76533562752119599</v>
      </c>
      <c r="F153" s="165">
        <f>'Sch 140 Prod Trans Demand Chg'!F138</f>
        <v>2.8898536426584912E-2</v>
      </c>
      <c r="G153" s="165">
        <f>'Sch 140 Prod Trans Energy Chg'!H138</f>
        <v>7.5087713669512196E-2</v>
      </c>
      <c r="H153" s="165">
        <f t="shared" si="87"/>
        <v>0.87</v>
      </c>
      <c r="I153" s="78"/>
      <c r="J153" s="78">
        <v>0</v>
      </c>
      <c r="K153" s="80">
        <f t="shared" si="88"/>
        <v>0</v>
      </c>
      <c r="M153" s="63">
        <f t="shared" si="89"/>
        <v>0.66</v>
      </c>
      <c r="N153" s="102">
        <f t="shared" si="90"/>
        <v>0.21</v>
      </c>
      <c r="O153" s="63">
        <f t="shared" si="91"/>
        <v>0.87</v>
      </c>
      <c r="P153" s="84">
        <f t="shared" si="92"/>
        <v>0</v>
      </c>
    </row>
    <row r="154" spans="1:16" x14ac:dyDescent="0.2">
      <c r="A154" s="72">
        <f t="shared" ref="A154:A212" si="93">A153+1</f>
        <v>144</v>
      </c>
      <c r="B154" s="13" t="s">
        <v>28</v>
      </c>
      <c r="C154" s="43" t="s">
        <v>34</v>
      </c>
      <c r="D154" s="67" t="s">
        <v>172</v>
      </c>
      <c r="E154" s="166">
        <f>'Sch 140 Distribution Chg'!H139</f>
        <v>0.77749554878401173</v>
      </c>
      <c r="F154" s="165">
        <f>'Sch 140 Prod Trans Demand Chg'!F139</f>
        <v>3.4152815776873076E-2</v>
      </c>
      <c r="G154" s="165">
        <f>'Sch 140 Prod Trans Energy Chg'!H139</f>
        <v>8.8740025245787141E-2</v>
      </c>
      <c r="H154" s="165">
        <f t="shared" si="87"/>
        <v>0.9</v>
      </c>
      <c r="I154" s="78"/>
      <c r="J154" s="78">
        <v>0</v>
      </c>
      <c r="K154" s="80">
        <f t="shared" si="88"/>
        <v>0</v>
      </c>
      <c r="M154" s="63">
        <f t="shared" si="89"/>
        <v>0.68</v>
      </c>
      <c r="N154" s="102">
        <f t="shared" si="90"/>
        <v>0.22</v>
      </c>
      <c r="O154" s="63">
        <f t="shared" si="91"/>
        <v>0.9</v>
      </c>
      <c r="P154" s="84">
        <f t="shared" si="92"/>
        <v>0</v>
      </c>
    </row>
    <row r="155" spans="1:16" x14ac:dyDescent="0.2">
      <c r="A155" s="72">
        <f t="shared" si="93"/>
        <v>145</v>
      </c>
      <c r="B155" s="13" t="s">
        <v>28</v>
      </c>
      <c r="C155" s="43" t="s">
        <v>34</v>
      </c>
      <c r="D155" s="67" t="s">
        <v>173</v>
      </c>
      <c r="E155" s="166">
        <f>'Sch 140 Distribution Chg'!H140</f>
        <v>0.78965547004682757</v>
      </c>
      <c r="F155" s="165">
        <f>'Sch 140 Prod Trans Demand Chg'!F140</f>
        <v>3.9407095127161243E-2</v>
      </c>
      <c r="G155" s="165">
        <f>'Sch 140 Prod Trans Energy Chg'!H140</f>
        <v>0.10239233682206209</v>
      </c>
      <c r="H155" s="165">
        <f t="shared" si="87"/>
        <v>0.93</v>
      </c>
      <c r="I155" s="78"/>
      <c r="J155" s="78">
        <v>0</v>
      </c>
      <c r="K155" s="80">
        <f t="shared" si="88"/>
        <v>0</v>
      </c>
      <c r="M155" s="63">
        <f t="shared" si="89"/>
        <v>0.71</v>
      </c>
      <c r="N155" s="102">
        <f t="shared" si="90"/>
        <v>0.22</v>
      </c>
      <c r="O155" s="63">
        <f t="shared" si="91"/>
        <v>0.92999999999999994</v>
      </c>
      <c r="P155" s="84">
        <f t="shared" si="92"/>
        <v>0</v>
      </c>
    </row>
    <row r="156" spans="1:16" x14ac:dyDescent="0.2">
      <c r="A156" s="72">
        <f t="shared" si="93"/>
        <v>146</v>
      </c>
      <c r="B156" s="13" t="s">
        <v>28</v>
      </c>
      <c r="C156" s="43" t="s">
        <v>34</v>
      </c>
      <c r="D156" s="67" t="s">
        <v>174</v>
      </c>
      <c r="E156" s="166">
        <f>'Sch 140 Distribution Chg'!H141</f>
        <v>0.80181539130964341</v>
      </c>
      <c r="F156" s="165">
        <f>'Sch 140 Prod Trans Demand Chg'!F141</f>
        <v>4.4661374477449403E-2</v>
      </c>
      <c r="G156" s="165">
        <f>'Sch 140 Prod Trans Energy Chg'!H141</f>
        <v>0.11604464839833703</v>
      </c>
      <c r="H156" s="165">
        <f t="shared" si="87"/>
        <v>0.96</v>
      </c>
      <c r="I156" s="78"/>
      <c r="J156" s="78">
        <v>0</v>
      </c>
      <c r="K156" s="80">
        <f t="shared" si="88"/>
        <v>0</v>
      </c>
      <c r="M156" s="63">
        <f t="shared" si="89"/>
        <v>0.73</v>
      </c>
      <c r="N156" s="102">
        <f t="shared" si="90"/>
        <v>0.23</v>
      </c>
      <c r="O156" s="63">
        <f t="shared" si="91"/>
        <v>0.96</v>
      </c>
      <c r="P156" s="84">
        <f t="shared" si="92"/>
        <v>0</v>
      </c>
    </row>
    <row r="157" spans="1:16" x14ac:dyDescent="0.2">
      <c r="A157" s="72">
        <f t="shared" si="93"/>
        <v>147</v>
      </c>
      <c r="B157" s="13" t="s">
        <v>28</v>
      </c>
      <c r="C157" s="43" t="s">
        <v>34</v>
      </c>
      <c r="D157" s="67" t="s">
        <v>175</v>
      </c>
      <c r="E157" s="166">
        <f>'Sch 140 Distribution Chg'!H142</f>
        <v>0.81397531257245936</v>
      </c>
      <c r="F157" s="165">
        <f>'Sch 140 Prod Trans Demand Chg'!F142</f>
        <v>4.991565382773757E-2</v>
      </c>
      <c r="G157" s="165">
        <f>'Sch 140 Prod Trans Energy Chg'!H142</f>
        <v>0.12969695997461198</v>
      </c>
      <c r="H157" s="165">
        <f t="shared" si="87"/>
        <v>0.99</v>
      </c>
      <c r="I157" s="78"/>
      <c r="J157" s="78">
        <v>0</v>
      </c>
      <c r="K157" s="80">
        <f t="shared" si="88"/>
        <v>0</v>
      </c>
      <c r="M157" s="63">
        <f t="shared" si="89"/>
        <v>0.75</v>
      </c>
      <c r="N157" s="102">
        <f t="shared" si="90"/>
        <v>0.24</v>
      </c>
      <c r="O157" s="63">
        <f t="shared" si="91"/>
        <v>0.99</v>
      </c>
      <c r="P157" s="84">
        <f t="shared" si="92"/>
        <v>0</v>
      </c>
    </row>
    <row r="158" spans="1:16" x14ac:dyDescent="0.2">
      <c r="A158" s="72">
        <f t="shared" si="93"/>
        <v>148</v>
      </c>
      <c r="B158" s="13"/>
      <c r="C158" s="1"/>
      <c r="D158" s="44"/>
      <c r="E158" s="166"/>
      <c r="F158" s="165"/>
      <c r="G158" s="165"/>
      <c r="H158" s="165"/>
      <c r="I158" s="78"/>
      <c r="J158" s="78"/>
    </row>
    <row r="159" spans="1:16" x14ac:dyDescent="0.2">
      <c r="A159" s="72">
        <f t="shared" si="93"/>
        <v>149</v>
      </c>
      <c r="B159" s="7" t="s">
        <v>61</v>
      </c>
      <c r="C159" s="1"/>
      <c r="D159" s="44"/>
      <c r="E159" s="166"/>
      <c r="F159" s="165"/>
      <c r="G159" s="165"/>
      <c r="H159" s="165"/>
      <c r="I159" s="78"/>
      <c r="J159" s="78"/>
    </row>
    <row r="160" spans="1:16" x14ac:dyDescent="0.2">
      <c r="A160" s="72">
        <f t="shared" si="93"/>
        <v>150</v>
      </c>
      <c r="B160" s="12" t="s">
        <v>156</v>
      </c>
      <c r="C160" s="1" t="s">
        <v>22</v>
      </c>
      <c r="D160" s="44">
        <v>70</v>
      </c>
      <c r="E160" s="166">
        <f>'Sch 140 Distribution Chg'!H145</f>
        <v>0.49541103421233756</v>
      </c>
      <c r="F160" s="165">
        <f>'Sch 140 Prod Trans Demand Chg'!F145</f>
        <v>1.2259985150672387E-2</v>
      </c>
      <c r="G160" s="165">
        <f>'Sch 140 Prod Trans Energy Chg'!H145</f>
        <v>3.1855393677974866E-2</v>
      </c>
      <c r="H160" s="165">
        <f t="shared" ref="H160:H165" si="94">ROUND(SUM(E160:G160),2)</f>
        <v>0.54</v>
      </c>
      <c r="I160" s="78"/>
      <c r="J160" s="78">
        <v>676</v>
      </c>
      <c r="K160" s="80">
        <f t="shared" ref="K160:K165" si="95">ROUND(J160*H160,0)</f>
        <v>365</v>
      </c>
      <c r="M160" s="63">
        <f t="shared" ref="M160:M165" si="96">ROUND(H160-N160,2)</f>
        <v>0.41</v>
      </c>
      <c r="N160" s="102">
        <f t="shared" ref="N160:N165" si="97">ROUND(H160*$N$8,2)</f>
        <v>0.13</v>
      </c>
      <c r="O160" s="63">
        <f t="shared" ref="O160:O165" si="98">SUM(M160:N160)</f>
        <v>0.54</v>
      </c>
      <c r="P160" s="84">
        <f t="shared" ref="P160:P165" si="99">+O160-H160</f>
        <v>0</v>
      </c>
    </row>
    <row r="161" spans="1:16" x14ac:dyDescent="0.2">
      <c r="A161" s="72">
        <f t="shared" si="93"/>
        <v>151</v>
      </c>
      <c r="B161" s="13" t="str">
        <f t="shared" ref="B161:B165" si="100">+B160</f>
        <v>58E &amp; 59E - Directional</v>
      </c>
      <c r="C161" s="1" t="s">
        <v>22</v>
      </c>
      <c r="D161" s="44">
        <v>100</v>
      </c>
      <c r="E161" s="166">
        <f>'Sch 140 Distribution Chg'!H146</f>
        <v>0.51265302428865756</v>
      </c>
      <c r="F161" s="165">
        <f>'Sch 140 Prod Trans Demand Chg'!F146</f>
        <v>1.7514264500960552E-2</v>
      </c>
      <c r="G161" s="165">
        <f>'Sch 140 Prod Trans Energy Chg'!H146</f>
        <v>4.5507705254249811E-2</v>
      </c>
      <c r="H161" s="165">
        <f t="shared" si="94"/>
        <v>0.57999999999999996</v>
      </c>
      <c r="I161" s="78"/>
      <c r="J161" s="78">
        <v>131</v>
      </c>
      <c r="K161" s="80">
        <f t="shared" si="95"/>
        <v>76</v>
      </c>
      <c r="M161" s="63">
        <f t="shared" si="96"/>
        <v>0.44</v>
      </c>
      <c r="N161" s="102">
        <f t="shared" si="97"/>
        <v>0.14000000000000001</v>
      </c>
      <c r="O161" s="63">
        <f t="shared" si="98"/>
        <v>0.58000000000000007</v>
      </c>
      <c r="P161" s="84">
        <f t="shared" si="99"/>
        <v>0</v>
      </c>
    </row>
    <row r="162" spans="1:16" x14ac:dyDescent="0.2">
      <c r="A162" s="72">
        <f t="shared" si="93"/>
        <v>152</v>
      </c>
      <c r="B162" s="13" t="str">
        <f t="shared" si="100"/>
        <v>58E &amp; 59E - Directional</v>
      </c>
      <c r="C162" s="1" t="s">
        <v>22</v>
      </c>
      <c r="D162" s="44">
        <v>150</v>
      </c>
      <c r="E162" s="166">
        <f>'Sch 140 Distribution Chg'!H147</f>
        <v>0.54138967441585739</v>
      </c>
      <c r="F162" s="165">
        <f>'Sch 140 Prod Trans Demand Chg'!F147</f>
        <v>2.6271396751440829E-2</v>
      </c>
      <c r="G162" s="165">
        <f>'Sch 140 Prod Trans Energy Chg'!H147</f>
        <v>6.8261557881374724E-2</v>
      </c>
      <c r="H162" s="165">
        <f t="shared" si="94"/>
        <v>0.64</v>
      </c>
      <c r="I162" s="78"/>
      <c r="J162" s="78">
        <v>1901</v>
      </c>
      <c r="K162" s="80">
        <f t="shared" si="95"/>
        <v>1217</v>
      </c>
      <c r="M162" s="63">
        <f t="shared" si="96"/>
        <v>0.49</v>
      </c>
      <c r="N162" s="102">
        <f t="shared" si="97"/>
        <v>0.15</v>
      </c>
      <c r="O162" s="63">
        <f t="shared" si="98"/>
        <v>0.64</v>
      </c>
      <c r="P162" s="84">
        <f t="shared" si="99"/>
        <v>0</v>
      </c>
    </row>
    <row r="163" spans="1:16" x14ac:dyDescent="0.2">
      <c r="A163" s="72">
        <f t="shared" si="93"/>
        <v>153</v>
      </c>
      <c r="B163" s="13" t="str">
        <f t="shared" si="100"/>
        <v>58E &amp; 59E - Directional</v>
      </c>
      <c r="C163" s="1" t="s">
        <v>22</v>
      </c>
      <c r="D163" s="44">
        <v>200</v>
      </c>
      <c r="E163" s="166">
        <f>'Sch 140 Distribution Chg'!H148</f>
        <v>0.57012632454305745</v>
      </c>
      <c r="F163" s="165">
        <f>'Sch 140 Prod Trans Demand Chg'!F148</f>
        <v>3.5028529001921105E-2</v>
      </c>
      <c r="G163" s="165">
        <f>'Sch 140 Prod Trans Energy Chg'!H148</f>
        <v>9.1015410508499622E-2</v>
      </c>
      <c r="H163" s="165">
        <f t="shared" si="94"/>
        <v>0.7</v>
      </c>
      <c r="I163" s="78"/>
      <c r="J163" s="78">
        <v>3359</v>
      </c>
      <c r="K163" s="80">
        <f t="shared" si="95"/>
        <v>2351</v>
      </c>
      <c r="M163" s="63">
        <f t="shared" si="96"/>
        <v>0.53</v>
      </c>
      <c r="N163" s="102">
        <f t="shared" si="97"/>
        <v>0.17</v>
      </c>
      <c r="O163" s="63">
        <f t="shared" si="98"/>
        <v>0.70000000000000007</v>
      </c>
      <c r="P163" s="84">
        <f t="shared" si="99"/>
        <v>0</v>
      </c>
    </row>
    <row r="164" spans="1:16" x14ac:dyDescent="0.2">
      <c r="A164" s="72">
        <f t="shared" si="93"/>
        <v>154</v>
      </c>
      <c r="B164" s="13" t="str">
        <f t="shared" si="100"/>
        <v>58E &amp; 59E - Directional</v>
      </c>
      <c r="C164" s="1" t="s">
        <v>22</v>
      </c>
      <c r="D164" s="44">
        <v>250</v>
      </c>
      <c r="E164" s="166">
        <f>'Sch 140 Distribution Chg'!H149</f>
        <v>0.5988629746702574</v>
      </c>
      <c r="F164" s="165">
        <f>'Sch 140 Prod Trans Demand Chg'!F149</f>
        <v>4.3785661252401381E-2</v>
      </c>
      <c r="G164" s="165">
        <f>'Sch 140 Prod Trans Energy Chg'!H149</f>
        <v>0.11376926313562453</v>
      </c>
      <c r="H164" s="165">
        <f t="shared" si="94"/>
        <v>0.76</v>
      </c>
      <c r="I164" s="78"/>
      <c r="J164" s="78">
        <v>469</v>
      </c>
      <c r="K164" s="80">
        <f t="shared" si="95"/>
        <v>356</v>
      </c>
      <c r="M164" s="63">
        <f t="shared" si="96"/>
        <v>0.57999999999999996</v>
      </c>
      <c r="N164" s="102">
        <f t="shared" si="97"/>
        <v>0.18</v>
      </c>
      <c r="O164" s="63">
        <f t="shared" si="98"/>
        <v>0.76</v>
      </c>
      <c r="P164" s="84">
        <f t="shared" si="99"/>
        <v>0</v>
      </c>
    </row>
    <row r="165" spans="1:16" x14ac:dyDescent="0.2">
      <c r="A165" s="72">
        <f t="shared" si="93"/>
        <v>155</v>
      </c>
      <c r="B165" s="13" t="str">
        <f t="shared" si="100"/>
        <v>58E &amp; 59E - Directional</v>
      </c>
      <c r="C165" s="1" t="s">
        <v>22</v>
      </c>
      <c r="D165" s="44">
        <v>400</v>
      </c>
      <c r="E165" s="166">
        <f>'Sch 140 Distribution Chg'!H150</f>
        <v>0.68507292505185713</v>
      </c>
      <c r="F165" s="165">
        <f>'Sch 140 Prod Trans Demand Chg'!F150</f>
        <v>7.005705800384221E-2</v>
      </c>
      <c r="G165" s="165">
        <f>'Sch 140 Prod Trans Energy Chg'!H150</f>
        <v>0.18203082101699924</v>
      </c>
      <c r="H165" s="165">
        <f t="shared" si="94"/>
        <v>0.94</v>
      </c>
      <c r="I165" s="78"/>
      <c r="J165" s="78">
        <v>4329</v>
      </c>
      <c r="K165" s="80">
        <f t="shared" si="95"/>
        <v>4069</v>
      </c>
      <c r="M165" s="63">
        <f t="shared" si="96"/>
        <v>0.71</v>
      </c>
      <c r="N165" s="102">
        <f t="shared" si="97"/>
        <v>0.23</v>
      </c>
      <c r="O165" s="63">
        <f t="shared" si="98"/>
        <v>0.94</v>
      </c>
      <c r="P165" s="84">
        <f t="shared" si="99"/>
        <v>0</v>
      </c>
    </row>
    <row r="166" spans="1:16" x14ac:dyDescent="0.2">
      <c r="A166" s="72">
        <f t="shared" si="93"/>
        <v>156</v>
      </c>
      <c r="B166" s="13"/>
      <c r="C166" s="1"/>
      <c r="D166" s="44"/>
      <c r="E166" s="166"/>
      <c r="F166" s="165"/>
      <c r="G166" s="165"/>
      <c r="H166" s="165"/>
      <c r="I166" s="78"/>
      <c r="J166" s="78"/>
    </row>
    <row r="167" spans="1:16" x14ac:dyDescent="0.2">
      <c r="A167" s="72">
        <f t="shared" si="93"/>
        <v>157</v>
      </c>
      <c r="B167" s="12" t="s">
        <v>157</v>
      </c>
      <c r="C167" s="1" t="s">
        <v>22</v>
      </c>
      <c r="D167" s="44">
        <v>100</v>
      </c>
      <c r="E167" s="166">
        <f>'Sch 140 Distribution Chg'!H152</f>
        <v>0.51265302428865756</v>
      </c>
      <c r="F167" s="165">
        <f>'Sch 140 Prod Trans Demand Chg'!F152</f>
        <v>1.7514264500960552E-2</v>
      </c>
      <c r="G167" s="165">
        <f>'Sch 140 Prod Trans Energy Chg'!H152</f>
        <v>4.5507705254249811E-2</v>
      </c>
      <c r="H167" s="165">
        <f>ROUND(SUM(E167:G167),2)</f>
        <v>0.57999999999999996</v>
      </c>
      <c r="I167" s="78"/>
      <c r="J167" s="78">
        <v>12</v>
      </c>
      <c r="K167" s="80">
        <f>ROUND(J167*H167,0)</f>
        <v>7</v>
      </c>
      <c r="M167" s="63">
        <f>ROUND(H167-N167,2)</f>
        <v>0.44</v>
      </c>
      <c r="N167" s="102">
        <f>ROUND(H167*$N$8,2)</f>
        <v>0.14000000000000001</v>
      </c>
      <c r="O167" s="63">
        <f t="shared" ref="O167:O171" si="101">SUM(M167:N167)</f>
        <v>0.58000000000000007</v>
      </c>
      <c r="P167" s="84">
        <f>+O167-H167</f>
        <v>0</v>
      </c>
    </row>
    <row r="168" spans="1:16" x14ac:dyDescent="0.2">
      <c r="A168" s="72">
        <f t="shared" si="93"/>
        <v>158</v>
      </c>
      <c r="B168" s="13" t="str">
        <f>B167</f>
        <v>58E &amp; 59E - Horizontal</v>
      </c>
      <c r="C168" s="1" t="s">
        <v>22</v>
      </c>
      <c r="D168" s="44">
        <v>150</v>
      </c>
      <c r="E168" s="166">
        <f>'Sch 140 Distribution Chg'!H153</f>
        <v>0.54138967441585739</v>
      </c>
      <c r="F168" s="165">
        <f>'Sch 140 Prod Trans Demand Chg'!F153</f>
        <v>2.6271396751440829E-2</v>
      </c>
      <c r="G168" s="165">
        <f>'Sch 140 Prod Trans Energy Chg'!H153</f>
        <v>6.8261557881374724E-2</v>
      </c>
      <c r="H168" s="165">
        <f>ROUND(SUM(E168:G168),2)</f>
        <v>0.64</v>
      </c>
      <c r="I168" s="78"/>
      <c r="J168" s="78">
        <v>206</v>
      </c>
      <c r="K168" s="80">
        <f>ROUND(J168*H168,0)</f>
        <v>132</v>
      </c>
      <c r="M168" s="63">
        <f>ROUND(H168-N168,2)</f>
        <v>0.49</v>
      </c>
      <c r="N168" s="102">
        <f>ROUND(H168*$N$8,2)</f>
        <v>0.15</v>
      </c>
      <c r="O168" s="63">
        <f t="shared" si="101"/>
        <v>0.64</v>
      </c>
      <c r="P168" s="84">
        <f>+O168-H168</f>
        <v>0</v>
      </c>
    </row>
    <row r="169" spans="1:16" x14ac:dyDescent="0.2">
      <c r="A169" s="72">
        <f t="shared" si="93"/>
        <v>159</v>
      </c>
      <c r="B169" s="13" t="str">
        <f t="shared" ref="B169:B171" si="102">B168</f>
        <v>58E &amp; 59E - Horizontal</v>
      </c>
      <c r="C169" s="1" t="s">
        <v>22</v>
      </c>
      <c r="D169" s="44">
        <v>200</v>
      </c>
      <c r="E169" s="166">
        <f>'Sch 140 Distribution Chg'!H154</f>
        <v>0.57012632454305745</v>
      </c>
      <c r="F169" s="165">
        <f>'Sch 140 Prod Trans Demand Chg'!F154</f>
        <v>3.5028529001921105E-2</v>
      </c>
      <c r="G169" s="165">
        <f>'Sch 140 Prod Trans Energy Chg'!H154</f>
        <v>9.1015410508499622E-2</v>
      </c>
      <c r="H169" s="165">
        <f>ROUND(SUM(E169:G169),2)</f>
        <v>0.7</v>
      </c>
      <c r="I169" s="78"/>
      <c r="J169" s="78">
        <v>143</v>
      </c>
      <c r="K169" s="80">
        <f>ROUND(J169*H169,0)</f>
        <v>100</v>
      </c>
      <c r="M169" s="63">
        <f>ROUND(H169-N169,2)</f>
        <v>0.53</v>
      </c>
      <c r="N169" s="102">
        <f>ROUND(H169*$N$8,2)</f>
        <v>0.17</v>
      </c>
      <c r="O169" s="63">
        <f t="shared" si="101"/>
        <v>0.70000000000000007</v>
      </c>
      <c r="P169" s="84">
        <f>+O169-H169</f>
        <v>0</v>
      </c>
    </row>
    <row r="170" spans="1:16" x14ac:dyDescent="0.2">
      <c r="A170" s="72">
        <f t="shared" si="93"/>
        <v>160</v>
      </c>
      <c r="B170" s="13" t="str">
        <f t="shared" si="102"/>
        <v>58E &amp; 59E - Horizontal</v>
      </c>
      <c r="C170" s="1" t="s">
        <v>22</v>
      </c>
      <c r="D170" s="44">
        <v>250</v>
      </c>
      <c r="E170" s="166">
        <f>'Sch 140 Distribution Chg'!H155</f>
        <v>0.5988629746702574</v>
      </c>
      <c r="F170" s="165">
        <f>'Sch 140 Prod Trans Demand Chg'!F155</f>
        <v>4.3785661252401381E-2</v>
      </c>
      <c r="G170" s="165">
        <f>'Sch 140 Prod Trans Energy Chg'!H155</f>
        <v>0.11376926313562453</v>
      </c>
      <c r="H170" s="165">
        <f>ROUND(SUM(E170:G170),2)</f>
        <v>0.76</v>
      </c>
      <c r="I170" s="78"/>
      <c r="J170" s="78">
        <v>420</v>
      </c>
      <c r="K170" s="80">
        <f>ROUND(J170*H170,0)</f>
        <v>319</v>
      </c>
      <c r="M170" s="63">
        <f>ROUND(H170-N170,2)</f>
        <v>0.57999999999999996</v>
      </c>
      <c r="N170" s="102">
        <f>ROUND(H170*$N$8,2)</f>
        <v>0.18</v>
      </c>
      <c r="O170" s="63">
        <f t="shared" si="101"/>
        <v>0.76</v>
      </c>
      <c r="P170" s="84">
        <f>+O170-H170</f>
        <v>0</v>
      </c>
    </row>
    <row r="171" spans="1:16" x14ac:dyDescent="0.2">
      <c r="A171" s="72">
        <f t="shared" si="93"/>
        <v>161</v>
      </c>
      <c r="B171" s="13" t="str">
        <f t="shared" si="102"/>
        <v>58E &amp; 59E - Horizontal</v>
      </c>
      <c r="C171" s="1" t="s">
        <v>22</v>
      </c>
      <c r="D171" s="44">
        <v>400</v>
      </c>
      <c r="E171" s="166">
        <f>'Sch 140 Distribution Chg'!H156</f>
        <v>0.68507292505185713</v>
      </c>
      <c r="F171" s="165">
        <f>'Sch 140 Prod Trans Demand Chg'!F156</f>
        <v>7.005705800384221E-2</v>
      </c>
      <c r="G171" s="165">
        <f>'Sch 140 Prod Trans Energy Chg'!H156</f>
        <v>0.18203082101699924</v>
      </c>
      <c r="H171" s="165">
        <f>ROUND(SUM(E171:G171),2)</f>
        <v>0.94</v>
      </c>
      <c r="I171" s="78"/>
      <c r="J171" s="78">
        <v>576</v>
      </c>
      <c r="K171" s="80">
        <f>ROUND(J171*H171,0)</f>
        <v>541</v>
      </c>
      <c r="M171" s="63">
        <f>ROUND(H171-N171,2)</f>
        <v>0.71</v>
      </c>
      <c r="N171" s="102">
        <f>ROUND(H171*$N$8,2)</f>
        <v>0.23</v>
      </c>
      <c r="O171" s="63">
        <f t="shared" si="101"/>
        <v>0.94</v>
      </c>
      <c r="P171" s="84">
        <f>+O171-H171</f>
        <v>0</v>
      </c>
    </row>
    <row r="172" spans="1:16" x14ac:dyDescent="0.2">
      <c r="A172" s="72">
        <f t="shared" si="93"/>
        <v>162</v>
      </c>
      <c r="B172" s="13"/>
      <c r="C172" s="1"/>
      <c r="D172" s="44"/>
      <c r="E172" s="166"/>
      <c r="F172" s="165"/>
      <c r="G172" s="165"/>
      <c r="H172" s="165"/>
      <c r="I172" s="78"/>
      <c r="J172" s="78"/>
    </row>
    <row r="173" spans="1:16" x14ac:dyDescent="0.2">
      <c r="A173" s="72">
        <f t="shared" si="93"/>
        <v>163</v>
      </c>
      <c r="B173" s="13" t="str">
        <f>B161</f>
        <v>58E &amp; 59E - Directional</v>
      </c>
      <c r="C173" s="1" t="s">
        <v>27</v>
      </c>
      <c r="D173" s="44">
        <v>175</v>
      </c>
      <c r="E173" s="166">
        <f>'Sch 140 Distribution Chg'!H159</f>
        <v>0.61322101777082838</v>
      </c>
      <c r="F173" s="165">
        <f>'Sch 140 Prod Trans Demand Chg'!F158</f>
        <v>3.0649962876680967E-2</v>
      </c>
      <c r="G173" s="165">
        <f>'Sch 140 Prod Trans Energy Chg'!H158</f>
        <v>7.9638484194937173E-2</v>
      </c>
      <c r="H173" s="165">
        <f>ROUND(SUM(E173:G173),2)</f>
        <v>0.72</v>
      </c>
      <c r="I173" s="78"/>
      <c r="J173" s="78">
        <v>36</v>
      </c>
      <c r="K173" s="80">
        <f>ROUND(J173*H173,0)</f>
        <v>26</v>
      </c>
      <c r="M173" s="63">
        <f>ROUND(H173-N173,2)</f>
        <v>0.55000000000000004</v>
      </c>
      <c r="N173" s="102">
        <f>ROUND(H173*$N$8,2)</f>
        <v>0.17</v>
      </c>
      <c r="O173" s="63">
        <f t="shared" ref="O173:O176" si="103">SUM(M173:N173)</f>
        <v>0.72000000000000008</v>
      </c>
      <c r="P173" s="84">
        <f>+O173-H173</f>
        <v>0</v>
      </c>
    </row>
    <row r="174" spans="1:16" x14ac:dyDescent="0.2">
      <c r="A174" s="72">
        <f t="shared" si="93"/>
        <v>164</v>
      </c>
      <c r="B174" s="13" t="str">
        <f>B173</f>
        <v>58E &amp; 59E - Directional</v>
      </c>
      <c r="C174" s="1" t="s">
        <v>27</v>
      </c>
      <c r="D174" s="44">
        <v>250</v>
      </c>
      <c r="E174" s="166">
        <f>'Sch 140 Distribution Chg'!H160</f>
        <v>0.66889300467525226</v>
      </c>
      <c r="F174" s="165">
        <f>'Sch 140 Prod Trans Demand Chg'!F159</f>
        <v>4.3785661252401381E-2</v>
      </c>
      <c r="G174" s="165">
        <f>'Sch 140 Prod Trans Energy Chg'!H159</f>
        <v>0.11376926313562453</v>
      </c>
      <c r="H174" s="165">
        <f>ROUND(SUM(E174:G174),2)</f>
        <v>0.83</v>
      </c>
      <c r="I174" s="78"/>
      <c r="J174" s="78">
        <v>275</v>
      </c>
      <c r="K174" s="80">
        <f>ROUND(J174*H174,0)</f>
        <v>228</v>
      </c>
      <c r="M174" s="63">
        <f>ROUND(H174-N174,2)</f>
        <v>0.63</v>
      </c>
      <c r="N174" s="102">
        <f>ROUND(H174*$N$8,2)</f>
        <v>0.2</v>
      </c>
      <c r="O174" s="63">
        <f t="shared" si="103"/>
        <v>0.83000000000000007</v>
      </c>
      <c r="P174" s="84">
        <f>+O174-H174</f>
        <v>0</v>
      </c>
    </row>
    <row r="175" spans="1:16" x14ac:dyDescent="0.2">
      <c r="A175" s="72">
        <f t="shared" si="93"/>
        <v>165</v>
      </c>
      <c r="B175" s="13" t="str">
        <f t="shared" ref="B175:B176" si="104">B174</f>
        <v>58E &amp; 59E - Directional</v>
      </c>
      <c r="C175" s="1" t="s">
        <v>27</v>
      </c>
      <c r="D175" s="44">
        <v>400</v>
      </c>
      <c r="E175" s="166">
        <f>'Sch 140 Distribution Chg'!H161</f>
        <v>0.78023697848409967</v>
      </c>
      <c r="F175" s="165">
        <f>'Sch 140 Prod Trans Demand Chg'!F160</f>
        <v>7.005705800384221E-2</v>
      </c>
      <c r="G175" s="165">
        <f>'Sch 140 Prod Trans Energy Chg'!H160</f>
        <v>0.18203082101699924</v>
      </c>
      <c r="H175" s="165">
        <f>ROUND(SUM(E175:G175),2)</f>
        <v>1.03</v>
      </c>
      <c r="I175" s="78"/>
      <c r="J175" s="78">
        <v>1060</v>
      </c>
      <c r="K175" s="80">
        <f>ROUND(J175*H175,0)</f>
        <v>1092</v>
      </c>
      <c r="M175" s="63">
        <f>ROUND(H175-N175,2)</f>
        <v>0.78</v>
      </c>
      <c r="N175" s="102">
        <f>ROUND(H175*$N$8,2)</f>
        <v>0.25</v>
      </c>
      <c r="O175" s="63">
        <f t="shared" si="103"/>
        <v>1.03</v>
      </c>
      <c r="P175" s="84">
        <f>+O175-H175</f>
        <v>0</v>
      </c>
    </row>
    <row r="176" spans="1:16" x14ac:dyDescent="0.2">
      <c r="A176" s="72">
        <f t="shared" si="93"/>
        <v>166</v>
      </c>
      <c r="B176" s="13" t="str">
        <f t="shared" si="104"/>
        <v>58E &amp; 59E - Directional</v>
      </c>
      <c r="C176" s="1" t="s">
        <v>27</v>
      </c>
      <c r="D176" s="44">
        <v>1000</v>
      </c>
      <c r="E176" s="166">
        <f>'Sch 140 Distribution Chg'!H162</f>
        <v>1.2256128737194896</v>
      </c>
      <c r="F176" s="165">
        <f>'Sch 140 Prod Trans Demand Chg'!F161</f>
        <v>0.17514264500960552</v>
      </c>
      <c r="G176" s="165">
        <f>'Sch 140 Prod Trans Energy Chg'!H161</f>
        <v>0.45507705254249814</v>
      </c>
      <c r="H176" s="165">
        <f>ROUND(SUM(E176:G176),2)</f>
        <v>1.86</v>
      </c>
      <c r="I176" s="78"/>
      <c r="J176" s="78">
        <v>1520</v>
      </c>
      <c r="K176" s="80">
        <f>ROUND(J176*H176,0)</f>
        <v>2827</v>
      </c>
      <c r="M176" s="63">
        <f>ROUND(H176-N176,2)</f>
        <v>1.41</v>
      </c>
      <c r="N176" s="102">
        <f>ROUND(H176*$N$8,2)</f>
        <v>0.45</v>
      </c>
      <c r="O176" s="63">
        <f t="shared" si="103"/>
        <v>1.8599999999999999</v>
      </c>
      <c r="P176" s="84">
        <f>+O176-H176</f>
        <v>0</v>
      </c>
    </row>
    <row r="177" spans="1:16" x14ac:dyDescent="0.2">
      <c r="A177" s="72">
        <f t="shared" si="93"/>
        <v>167</v>
      </c>
      <c r="B177" s="13"/>
      <c r="C177" s="1"/>
      <c r="D177" s="44"/>
      <c r="E177" s="166"/>
      <c r="F177" s="165"/>
      <c r="G177" s="165"/>
      <c r="H177" s="165"/>
      <c r="I177" s="78"/>
      <c r="J177" s="78"/>
    </row>
    <row r="178" spans="1:16" x14ac:dyDescent="0.2">
      <c r="A178" s="72">
        <f t="shared" si="93"/>
        <v>168</v>
      </c>
      <c r="B178" s="13" t="str">
        <f>B167</f>
        <v>58E &amp; 59E - Horizontal</v>
      </c>
      <c r="C178" s="1" t="s">
        <v>27</v>
      </c>
      <c r="D178" s="44">
        <v>250</v>
      </c>
      <c r="E178" s="166">
        <f>'Sch 140 Distribution Chg'!H164</f>
        <v>0.66889300467525226</v>
      </c>
      <c r="F178" s="165">
        <f>'Sch 140 Prod Trans Demand Chg'!F163</f>
        <v>4.3785661252401381E-2</v>
      </c>
      <c r="G178" s="165">
        <f>'Sch 140 Prod Trans Energy Chg'!H163</f>
        <v>0.11376926313562453</v>
      </c>
      <c r="H178" s="165">
        <f>ROUND(SUM(E178:G178),2)</f>
        <v>0.83</v>
      </c>
      <c r="I178" s="78"/>
      <c r="J178" s="78">
        <v>132</v>
      </c>
      <c r="K178" s="80">
        <f>ROUND(J178*H178,0)</f>
        <v>110</v>
      </c>
      <c r="M178" s="63">
        <f>ROUND(H178-N178,2)</f>
        <v>0.63</v>
      </c>
      <c r="N178" s="102">
        <f>ROUND(H178*$N$8,2)</f>
        <v>0.2</v>
      </c>
      <c r="O178" s="63">
        <f t="shared" ref="O178:O179" si="105">SUM(M178:N178)</f>
        <v>0.83000000000000007</v>
      </c>
      <c r="P178" s="84">
        <f>+O178-H178</f>
        <v>0</v>
      </c>
    </row>
    <row r="179" spans="1:16" x14ac:dyDescent="0.2">
      <c r="A179" s="72">
        <f t="shared" si="93"/>
        <v>169</v>
      </c>
      <c r="B179" s="13" t="str">
        <f>B178</f>
        <v>58E &amp; 59E - Horizontal</v>
      </c>
      <c r="C179" s="1" t="s">
        <v>27</v>
      </c>
      <c r="D179" s="44">
        <v>400</v>
      </c>
      <c r="E179" s="166">
        <f>'Sch 140 Distribution Chg'!H165</f>
        <v>0.78023697848409967</v>
      </c>
      <c r="F179" s="165">
        <f>'Sch 140 Prod Trans Demand Chg'!F164</f>
        <v>7.005705800384221E-2</v>
      </c>
      <c r="G179" s="165">
        <f>'Sch 140 Prod Trans Energy Chg'!H164</f>
        <v>0.18203082101699924</v>
      </c>
      <c r="H179" s="165">
        <f>ROUND(SUM(E179:G179),2)</f>
        <v>1.03</v>
      </c>
      <c r="I179" s="78"/>
      <c r="J179" s="78">
        <v>480</v>
      </c>
      <c r="K179" s="80">
        <f>ROUND(J179*H179,0)</f>
        <v>494</v>
      </c>
      <c r="M179" s="63">
        <f>ROUND(H179-N179,2)</f>
        <v>0.78</v>
      </c>
      <c r="N179" s="102">
        <f>ROUND(H179*$N$8,2)</f>
        <v>0.25</v>
      </c>
      <c r="O179" s="63">
        <f t="shared" si="105"/>
        <v>1.03</v>
      </c>
      <c r="P179" s="84">
        <f>+O179-H179</f>
        <v>0</v>
      </c>
    </row>
    <row r="180" spans="1:16" x14ac:dyDescent="0.2">
      <c r="A180" s="72">
        <f t="shared" si="93"/>
        <v>170</v>
      </c>
      <c r="B180" s="13"/>
      <c r="C180" s="1"/>
      <c r="D180" s="44"/>
      <c r="E180" s="166"/>
      <c r="F180" s="165"/>
      <c r="G180" s="165"/>
      <c r="H180" s="165"/>
      <c r="I180" s="78"/>
      <c r="J180" s="78"/>
    </row>
    <row r="181" spans="1:16" x14ac:dyDescent="0.2">
      <c r="A181" s="72"/>
      <c r="B181" s="13"/>
      <c r="C181" s="1"/>
      <c r="D181" s="44"/>
      <c r="E181" s="166"/>
      <c r="F181" s="165"/>
      <c r="G181" s="165"/>
      <c r="H181" s="165"/>
      <c r="I181" s="78"/>
      <c r="J181" s="78"/>
    </row>
    <row r="182" spans="1:16" x14ac:dyDescent="0.2">
      <c r="A182" s="72">
        <f>A180+1</f>
        <v>171</v>
      </c>
      <c r="B182" s="13" t="s">
        <v>29</v>
      </c>
      <c r="C182" s="1" t="s">
        <v>34</v>
      </c>
      <c r="D182" s="170" t="s">
        <v>383</v>
      </c>
      <c r="E182" s="166">
        <f>'Sch 140 Distribution Chg'!H167</f>
        <v>0.71669594246993251</v>
      </c>
      <c r="F182" s="165">
        <f>'Sch 140 Prod Trans Demand Chg'!F166</f>
        <v>7.8814190254322489E-3</v>
      </c>
      <c r="G182" s="165">
        <f>'Sch 140 Prod Trans Energy Chg'!H166</f>
        <v>2.0478467364412417E-2</v>
      </c>
      <c r="H182" s="165">
        <f t="shared" ref="H182:H196" si="106">ROUND(SUM(E182:G182),2)</f>
        <v>0.75</v>
      </c>
      <c r="I182" s="78"/>
      <c r="J182" s="78">
        <v>24</v>
      </c>
      <c r="K182" s="80">
        <f t="shared" ref="K182:K196" si="107">ROUND(J182*H182,0)</f>
        <v>18</v>
      </c>
      <c r="M182" s="63">
        <f t="shared" ref="M182:M196" si="108">ROUND(H182-N182,2)</f>
        <v>0.56999999999999995</v>
      </c>
      <c r="N182" s="102">
        <f t="shared" ref="N182:N196" si="109">ROUND(H182*$N$8,2)</f>
        <v>0.18</v>
      </c>
      <c r="O182" s="63">
        <f t="shared" ref="O182:O196" si="110">SUM(M182:N182)</f>
        <v>0.75</v>
      </c>
      <c r="P182" s="84">
        <f t="shared" ref="P182:P196" si="111">+O182-H182</f>
        <v>0</v>
      </c>
    </row>
    <row r="183" spans="1:16" x14ac:dyDescent="0.2">
      <c r="A183" s="72">
        <f t="shared" si="93"/>
        <v>172</v>
      </c>
      <c r="B183" s="13" t="str">
        <f>B182</f>
        <v>58E &amp; 59E</v>
      </c>
      <c r="C183" s="1" t="s">
        <v>34</v>
      </c>
      <c r="D183" s="67" t="s">
        <v>168</v>
      </c>
      <c r="E183" s="166">
        <f>'Sch 140 Distribution Chg'!H168</f>
        <v>0.72885586373274835</v>
      </c>
      <c r="F183" s="165">
        <f>'Sch 140 Prod Trans Demand Chg'!F167</f>
        <v>1.3135698375720414E-2</v>
      </c>
      <c r="G183" s="165">
        <f>'Sch 140 Prod Trans Energy Chg'!H167</f>
        <v>3.4130778940687362E-2</v>
      </c>
      <c r="H183" s="165">
        <f t="shared" si="106"/>
        <v>0.78</v>
      </c>
      <c r="I183" s="78"/>
      <c r="J183" s="78">
        <v>322</v>
      </c>
      <c r="K183" s="80">
        <f t="shared" si="107"/>
        <v>251</v>
      </c>
      <c r="M183" s="63">
        <f t="shared" si="108"/>
        <v>0.59</v>
      </c>
      <c r="N183" s="102">
        <f t="shared" si="109"/>
        <v>0.19</v>
      </c>
      <c r="O183" s="63">
        <f t="shared" si="110"/>
        <v>0.78</v>
      </c>
      <c r="P183" s="84">
        <f t="shared" si="111"/>
        <v>0</v>
      </c>
    </row>
    <row r="184" spans="1:16" x14ac:dyDescent="0.2">
      <c r="A184" s="72">
        <f t="shared" si="93"/>
        <v>173</v>
      </c>
      <c r="B184" s="13" t="str">
        <f t="shared" ref="B184:B196" si="112">B183</f>
        <v>58E &amp; 59E</v>
      </c>
      <c r="C184" s="1" t="s">
        <v>34</v>
      </c>
      <c r="D184" s="67" t="s">
        <v>169</v>
      </c>
      <c r="E184" s="166">
        <f>'Sch 140 Distribution Chg'!H169</f>
        <v>0.7410157849955642</v>
      </c>
      <c r="F184" s="165">
        <f>'Sch 140 Prod Trans Demand Chg'!F168</f>
        <v>1.8389977726008581E-2</v>
      </c>
      <c r="G184" s="165">
        <f>'Sch 140 Prod Trans Energy Chg'!H168</f>
        <v>4.7783090516962307E-2</v>
      </c>
      <c r="H184" s="165">
        <f t="shared" si="106"/>
        <v>0.81</v>
      </c>
      <c r="I184" s="78"/>
      <c r="J184" s="78">
        <v>227</v>
      </c>
      <c r="K184" s="80">
        <f t="shared" si="107"/>
        <v>184</v>
      </c>
      <c r="M184" s="63">
        <f t="shared" si="108"/>
        <v>0.61</v>
      </c>
      <c r="N184" s="102">
        <f t="shared" si="109"/>
        <v>0.2</v>
      </c>
      <c r="O184" s="63">
        <f t="shared" si="110"/>
        <v>0.81</v>
      </c>
      <c r="P184" s="84">
        <f t="shared" si="111"/>
        <v>0</v>
      </c>
    </row>
    <row r="185" spans="1:16" x14ac:dyDescent="0.2">
      <c r="A185" s="72">
        <f t="shared" si="93"/>
        <v>174</v>
      </c>
      <c r="B185" s="13" t="str">
        <f t="shared" si="112"/>
        <v>58E &amp; 59E</v>
      </c>
      <c r="C185" s="1" t="s">
        <v>34</v>
      </c>
      <c r="D185" s="67" t="s">
        <v>170</v>
      </c>
      <c r="E185" s="166">
        <f>'Sch 140 Distribution Chg'!H170</f>
        <v>0.75317570625838015</v>
      </c>
      <c r="F185" s="165">
        <f>'Sch 140 Prod Trans Demand Chg'!F169</f>
        <v>2.3644257076296745E-2</v>
      </c>
      <c r="G185" s="165">
        <f>'Sch 140 Prod Trans Energy Chg'!H169</f>
        <v>6.1435402093237251E-2</v>
      </c>
      <c r="H185" s="165">
        <f t="shared" si="106"/>
        <v>0.84</v>
      </c>
      <c r="I185" s="78"/>
      <c r="J185" s="78">
        <v>952</v>
      </c>
      <c r="K185" s="80">
        <f t="shared" si="107"/>
        <v>800</v>
      </c>
      <c r="M185" s="63">
        <f t="shared" si="108"/>
        <v>0.64</v>
      </c>
      <c r="N185" s="102">
        <f t="shared" si="109"/>
        <v>0.2</v>
      </c>
      <c r="O185" s="63">
        <f t="shared" si="110"/>
        <v>0.84000000000000008</v>
      </c>
      <c r="P185" s="84">
        <f t="shared" si="111"/>
        <v>0</v>
      </c>
    </row>
    <row r="186" spans="1:16" x14ac:dyDescent="0.2">
      <c r="A186" s="72">
        <f t="shared" si="93"/>
        <v>175</v>
      </c>
      <c r="B186" s="13" t="str">
        <f t="shared" si="112"/>
        <v>58E &amp; 59E</v>
      </c>
      <c r="C186" s="1" t="s">
        <v>34</v>
      </c>
      <c r="D186" s="67" t="s">
        <v>171</v>
      </c>
      <c r="E186" s="166">
        <f>'Sch 140 Distribution Chg'!H171</f>
        <v>0.76533562752119599</v>
      </c>
      <c r="F186" s="165">
        <f>'Sch 140 Prod Trans Demand Chg'!F170</f>
        <v>2.8898536426584912E-2</v>
      </c>
      <c r="G186" s="165">
        <f>'Sch 140 Prod Trans Energy Chg'!H170</f>
        <v>7.5087713669512196E-2</v>
      </c>
      <c r="H186" s="165">
        <f t="shared" si="106"/>
        <v>0.87</v>
      </c>
      <c r="I186" s="78"/>
      <c r="J186" s="78">
        <v>67</v>
      </c>
      <c r="K186" s="80">
        <f t="shared" si="107"/>
        <v>58</v>
      </c>
      <c r="M186" s="63">
        <f t="shared" si="108"/>
        <v>0.66</v>
      </c>
      <c r="N186" s="102">
        <f t="shared" si="109"/>
        <v>0.21</v>
      </c>
      <c r="O186" s="63">
        <f t="shared" si="110"/>
        <v>0.87</v>
      </c>
      <c r="P186" s="84">
        <f t="shared" si="111"/>
        <v>0</v>
      </c>
    </row>
    <row r="187" spans="1:16" x14ac:dyDescent="0.2">
      <c r="A187" s="72">
        <f t="shared" si="93"/>
        <v>176</v>
      </c>
      <c r="B187" s="13" t="str">
        <f t="shared" si="112"/>
        <v>58E &amp; 59E</v>
      </c>
      <c r="C187" s="1" t="s">
        <v>34</v>
      </c>
      <c r="D187" s="67" t="s">
        <v>172</v>
      </c>
      <c r="E187" s="166">
        <f>'Sch 140 Distribution Chg'!H172</f>
        <v>0.77749554878401173</v>
      </c>
      <c r="F187" s="165">
        <f>'Sch 140 Prod Trans Demand Chg'!F171</f>
        <v>3.4152815776873076E-2</v>
      </c>
      <c r="G187" s="165">
        <f>'Sch 140 Prod Trans Energy Chg'!H171</f>
        <v>8.8740025245787141E-2</v>
      </c>
      <c r="H187" s="165">
        <f t="shared" si="106"/>
        <v>0.9</v>
      </c>
      <c r="I187" s="78"/>
      <c r="J187" s="78">
        <v>0</v>
      </c>
      <c r="K187" s="80">
        <f t="shared" si="107"/>
        <v>0</v>
      </c>
      <c r="M187" s="63">
        <f t="shared" si="108"/>
        <v>0.68</v>
      </c>
      <c r="N187" s="102">
        <f t="shared" si="109"/>
        <v>0.22</v>
      </c>
      <c r="O187" s="63">
        <f t="shared" si="110"/>
        <v>0.9</v>
      </c>
      <c r="P187" s="84">
        <f t="shared" si="111"/>
        <v>0</v>
      </c>
    </row>
    <row r="188" spans="1:16" x14ac:dyDescent="0.2">
      <c r="A188" s="72">
        <f t="shared" si="93"/>
        <v>177</v>
      </c>
      <c r="B188" s="13" t="str">
        <f t="shared" si="112"/>
        <v>58E &amp; 59E</v>
      </c>
      <c r="C188" s="1" t="s">
        <v>34</v>
      </c>
      <c r="D188" s="67" t="s">
        <v>173</v>
      </c>
      <c r="E188" s="166">
        <f>'Sch 140 Distribution Chg'!H173</f>
        <v>0.78965547004682757</v>
      </c>
      <c r="F188" s="165">
        <f>'Sch 140 Prod Trans Demand Chg'!F172</f>
        <v>3.9407095127161243E-2</v>
      </c>
      <c r="G188" s="165">
        <f>'Sch 140 Prod Trans Energy Chg'!H172</f>
        <v>0.10239233682206209</v>
      </c>
      <c r="H188" s="165">
        <f>ROUND(SUM(E188:G188),2)</f>
        <v>0.93</v>
      </c>
      <c r="I188" s="78"/>
      <c r="J188" s="78">
        <v>44</v>
      </c>
      <c r="K188" s="80">
        <f t="shared" si="107"/>
        <v>41</v>
      </c>
      <c r="M188" s="63">
        <f t="shared" si="108"/>
        <v>0.71</v>
      </c>
      <c r="N188" s="102">
        <f t="shared" si="109"/>
        <v>0.22</v>
      </c>
      <c r="O188" s="63">
        <f t="shared" si="110"/>
        <v>0.92999999999999994</v>
      </c>
      <c r="P188" s="84">
        <f t="shared" si="111"/>
        <v>0</v>
      </c>
    </row>
    <row r="189" spans="1:16" x14ac:dyDescent="0.2">
      <c r="A189" s="72">
        <f t="shared" si="93"/>
        <v>178</v>
      </c>
      <c r="B189" s="13" t="str">
        <f t="shared" si="112"/>
        <v>58E &amp; 59E</v>
      </c>
      <c r="C189" s="1" t="s">
        <v>34</v>
      </c>
      <c r="D189" s="67" t="s">
        <v>174</v>
      </c>
      <c r="E189" s="166">
        <f>'Sch 140 Distribution Chg'!H174</f>
        <v>0.80181539130964341</v>
      </c>
      <c r="F189" s="165">
        <f>'Sch 140 Prod Trans Demand Chg'!F173</f>
        <v>4.4661374477449403E-2</v>
      </c>
      <c r="G189" s="165">
        <f>'Sch 140 Prod Trans Energy Chg'!H173</f>
        <v>0.11604464839833703</v>
      </c>
      <c r="H189" s="165">
        <f t="shared" si="106"/>
        <v>0.96</v>
      </c>
      <c r="I189" s="78"/>
      <c r="J189" s="78">
        <v>108</v>
      </c>
      <c r="K189" s="80">
        <f>ROUND(J189*H189,0)</f>
        <v>104</v>
      </c>
      <c r="M189" s="63">
        <f t="shared" si="108"/>
        <v>0.73</v>
      </c>
      <c r="N189" s="102">
        <f t="shared" si="109"/>
        <v>0.23</v>
      </c>
      <c r="O189" s="63">
        <f t="shared" si="110"/>
        <v>0.96</v>
      </c>
      <c r="P189" s="84">
        <f t="shared" si="111"/>
        <v>0</v>
      </c>
    </row>
    <row r="190" spans="1:16" x14ac:dyDescent="0.2">
      <c r="A190" s="72">
        <f t="shared" si="93"/>
        <v>179</v>
      </c>
      <c r="B190" s="13" t="str">
        <f t="shared" si="112"/>
        <v>58E &amp; 59E</v>
      </c>
      <c r="C190" s="1" t="s">
        <v>34</v>
      </c>
      <c r="D190" s="67" t="s">
        <v>175</v>
      </c>
      <c r="E190" s="166">
        <f>'Sch 140 Distribution Chg'!H175</f>
        <v>0.81397531257245936</v>
      </c>
      <c r="F190" s="165">
        <f>'Sch 140 Prod Trans Demand Chg'!F174</f>
        <v>4.991565382773757E-2</v>
      </c>
      <c r="G190" s="165">
        <f>'Sch 140 Prod Trans Energy Chg'!H174</f>
        <v>0.12969695997461198</v>
      </c>
      <c r="H190" s="165">
        <f t="shared" si="106"/>
        <v>0.99</v>
      </c>
      <c r="I190" s="78"/>
      <c r="J190" s="78">
        <v>0</v>
      </c>
      <c r="K190" s="80">
        <f t="shared" si="107"/>
        <v>0</v>
      </c>
      <c r="M190" s="63">
        <f t="shared" si="108"/>
        <v>0.75</v>
      </c>
      <c r="N190" s="102">
        <f t="shared" si="109"/>
        <v>0.24</v>
      </c>
      <c r="O190" s="63">
        <f t="shared" si="110"/>
        <v>0.99</v>
      </c>
      <c r="P190" s="84">
        <f t="shared" si="111"/>
        <v>0</v>
      </c>
    </row>
    <row r="191" spans="1:16" x14ac:dyDescent="0.2">
      <c r="A191" s="72">
        <f t="shared" si="93"/>
        <v>180</v>
      </c>
      <c r="B191" s="13" t="str">
        <f t="shared" si="112"/>
        <v>58E &amp; 59E</v>
      </c>
      <c r="C191" s="1" t="s">
        <v>34</v>
      </c>
      <c r="D191" s="67" t="s">
        <v>176</v>
      </c>
      <c r="E191" s="166">
        <f>'Sch 140 Distribution Chg'!H176</f>
        <v>0.84032180864189365</v>
      </c>
      <c r="F191" s="165">
        <f>'Sch 140 Prod Trans Demand Chg'!F175</f>
        <v>6.1299925753361934E-2</v>
      </c>
      <c r="G191" s="165">
        <f>'Sch 140 Prod Trans Energy Chg'!H175</f>
        <v>0.15927696838987435</v>
      </c>
      <c r="H191" s="165">
        <f t="shared" si="106"/>
        <v>1.06</v>
      </c>
      <c r="I191" s="78"/>
      <c r="J191" s="78">
        <v>0</v>
      </c>
      <c r="K191" s="80">
        <f t="shared" si="107"/>
        <v>0</v>
      </c>
      <c r="M191" s="63">
        <f t="shared" si="108"/>
        <v>0.8</v>
      </c>
      <c r="N191" s="102">
        <f t="shared" si="109"/>
        <v>0.26</v>
      </c>
      <c r="O191" s="63">
        <f t="shared" si="110"/>
        <v>1.06</v>
      </c>
      <c r="P191" s="84">
        <f t="shared" si="111"/>
        <v>0</v>
      </c>
    </row>
    <row r="192" spans="1:16" x14ac:dyDescent="0.2">
      <c r="A192" s="72">
        <f t="shared" si="93"/>
        <v>181</v>
      </c>
      <c r="B192" s="13" t="str">
        <f t="shared" si="112"/>
        <v>58E &amp; 59E</v>
      </c>
      <c r="C192" s="1" t="s">
        <v>34</v>
      </c>
      <c r="D192" s="67" t="s">
        <v>177</v>
      </c>
      <c r="E192" s="166">
        <f>'Sch 140 Distribution Chg'!H177</f>
        <v>0.8808548795179465</v>
      </c>
      <c r="F192" s="165">
        <f>'Sch 140 Prod Trans Demand Chg'!F176</f>
        <v>7.8814190254322486E-2</v>
      </c>
      <c r="G192" s="165">
        <f>'Sch 140 Prod Trans Energy Chg'!H176</f>
        <v>0.20478467364412417</v>
      </c>
      <c r="H192" s="165">
        <f t="shared" si="106"/>
        <v>1.1599999999999999</v>
      </c>
      <c r="I192" s="78"/>
      <c r="J192" s="78">
        <v>0</v>
      </c>
      <c r="K192" s="80">
        <f t="shared" si="107"/>
        <v>0</v>
      </c>
      <c r="M192" s="63">
        <f t="shared" si="108"/>
        <v>0.88</v>
      </c>
      <c r="N192" s="102">
        <f t="shared" si="109"/>
        <v>0.28000000000000003</v>
      </c>
      <c r="O192" s="63">
        <f t="shared" si="110"/>
        <v>1.1600000000000001</v>
      </c>
      <c r="P192" s="84">
        <f t="shared" si="111"/>
        <v>0</v>
      </c>
    </row>
    <row r="193" spans="1:16" x14ac:dyDescent="0.2">
      <c r="A193" s="72">
        <f t="shared" si="93"/>
        <v>182</v>
      </c>
      <c r="B193" s="13" t="str">
        <f t="shared" si="112"/>
        <v>58E &amp; 59E</v>
      </c>
      <c r="C193" s="1" t="s">
        <v>34</v>
      </c>
      <c r="D193" s="67" t="s">
        <v>178</v>
      </c>
      <c r="E193" s="166">
        <f>'Sch 140 Distribution Chg'!H178</f>
        <v>0.92138795039399923</v>
      </c>
      <c r="F193" s="165">
        <f>'Sch 140 Prod Trans Demand Chg'!F177</f>
        <v>9.6328454755283038E-2</v>
      </c>
      <c r="G193" s="165">
        <f>'Sch 140 Prod Trans Energy Chg'!H177</f>
        <v>0.25029237889837397</v>
      </c>
      <c r="H193" s="165">
        <f t="shared" si="106"/>
        <v>1.27</v>
      </c>
      <c r="I193" s="78"/>
      <c r="J193" s="78">
        <v>0</v>
      </c>
      <c r="K193" s="80">
        <f t="shared" si="107"/>
        <v>0</v>
      </c>
      <c r="M193" s="63">
        <f t="shared" si="108"/>
        <v>0.96</v>
      </c>
      <c r="N193" s="102">
        <f t="shared" si="109"/>
        <v>0.31</v>
      </c>
      <c r="O193" s="63">
        <f t="shared" si="110"/>
        <v>1.27</v>
      </c>
      <c r="P193" s="84">
        <f t="shared" si="111"/>
        <v>0</v>
      </c>
    </row>
    <row r="194" spans="1:16" x14ac:dyDescent="0.2">
      <c r="A194" s="72">
        <f t="shared" si="93"/>
        <v>183</v>
      </c>
      <c r="B194" s="13" t="str">
        <f t="shared" si="112"/>
        <v>58E &amp; 59E</v>
      </c>
      <c r="C194" s="1" t="s">
        <v>34</v>
      </c>
      <c r="D194" s="67" t="s">
        <v>179</v>
      </c>
      <c r="E194" s="166">
        <f>'Sch 140 Distribution Chg'!H179</f>
        <v>0.96192102127005208</v>
      </c>
      <c r="F194" s="165">
        <f>'Sch 140 Prod Trans Demand Chg'!F178</f>
        <v>0.11384271925624359</v>
      </c>
      <c r="G194" s="165">
        <f>'Sch 140 Prod Trans Energy Chg'!H178</f>
        <v>0.29580008415262377</v>
      </c>
      <c r="H194" s="165">
        <f t="shared" si="106"/>
        <v>1.37</v>
      </c>
      <c r="I194" s="78"/>
      <c r="J194" s="78">
        <v>0</v>
      </c>
      <c r="K194" s="80">
        <f t="shared" si="107"/>
        <v>0</v>
      </c>
      <c r="M194" s="63">
        <f t="shared" si="108"/>
        <v>1.04</v>
      </c>
      <c r="N194" s="102">
        <f t="shared" si="109"/>
        <v>0.33</v>
      </c>
      <c r="O194" s="63">
        <f t="shared" si="110"/>
        <v>1.37</v>
      </c>
      <c r="P194" s="84">
        <f t="shared" si="111"/>
        <v>0</v>
      </c>
    </row>
    <row r="195" spans="1:16" x14ac:dyDescent="0.2">
      <c r="A195" s="72">
        <f t="shared" si="93"/>
        <v>184</v>
      </c>
      <c r="B195" s="13" t="str">
        <f t="shared" si="112"/>
        <v>58E &amp; 59E</v>
      </c>
      <c r="C195" s="1" t="s">
        <v>34</v>
      </c>
      <c r="D195" s="67" t="s">
        <v>180</v>
      </c>
      <c r="E195" s="166">
        <f>'Sch 140 Distribution Chg'!H180</f>
        <v>1.0024540921461049</v>
      </c>
      <c r="F195" s="165">
        <f>'Sch 140 Prod Trans Demand Chg'!F179</f>
        <v>0.13135698375720414</v>
      </c>
      <c r="G195" s="165">
        <f>'Sch 140 Prod Trans Energy Chg'!H179</f>
        <v>0.34130778940687362</v>
      </c>
      <c r="H195" s="165">
        <f t="shared" si="106"/>
        <v>1.48</v>
      </c>
      <c r="I195" s="78"/>
      <c r="J195" s="78">
        <v>0</v>
      </c>
      <c r="K195" s="80">
        <f t="shared" si="107"/>
        <v>0</v>
      </c>
      <c r="M195" s="63">
        <f t="shared" si="108"/>
        <v>1.1200000000000001</v>
      </c>
      <c r="N195" s="102">
        <f t="shared" si="109"/>
        <v>0.36</v>
      </c>
      <c r="O195" s="63">
        <f t="shared" si="110"/>
        <v>1.48</v>
      </c>
      <c r="P195" s="84">
        <f t="shared" si="111"/>
        <v>0</v>
      </c>
    </row>
    <row r="196" spans="1:16" x14ac:dyDescent="0.2">
      <c r="A196" s="72">
        <f t="shared" si="93"/>
        <v>185</v>
      </c>
      <c r="B196" s="13" t="str">
        <f t="shared" si="112"/>
        <v>58E &amp; 59E</v>
      </c>
      <c r="C196" s="1" t="s">
        <v>34</v>
      </c>
      <c r="D196" s="67" t="s">
        <v>181</v>
      </c>
      <c r="E196" s="166">
        <f>'Sch 140 Distribution Chg'!H181</f>
        <v>1.0429871630221579</v>
      </c>
      <c r="F196" s="165">
        <f>'Sch 140 Prod Trans Demand Chg'!F180</f>
        <v>0.1488712482581647</v>
      </c>
      <c r="G196" s="165">
        <f>'Sch 140 Prod Trans Energy Chg'!H180</f>
        <v>0.38681549466112342</v>
      </c>
      <c r="H196" s="165">
        <f t="shared" si="106"/>
        <v>1.58</v>
      </c>
      <c r="I196" s="78"/>
      <c r="J196" s="78">
        <v>0</v>
      </c>
      <c r="K196" s="80">
        <f t="shared" si="107"/>
        <v>0</v>
      </c>
      <c r="M196" s="63">
        <f t="shared" si="108"/>
        <v>1.2</v>
      </c>
      <c r="N196" s="102">
        <f t="shared" si="109"/>
        <v>0.38</v>
      </c>
      <c r="O196" s="63">
        <f t="shared" si="110"/>
        <v>1.58</v>
      </c>
      <c r="P196" s="84">
        <f t="shared" si="111"/>
        <v>0</v>
      </c>
    </row>
    <row r="197" spans="1:16" x14ac:dyDescent="0.2">
      <c r="A197" s="72">
        <f t="shared" si="93"/>
        <v>186</v>
      </c>
      <c r="B197" s="13"/>
      <c r="C197" s="1"/>
      <c r="D197" s="44"/>
      <c r="E197" s="54"/>
      <c r="I197" s="78"/>
      <c r="J197" s="78"/>
    </row>
    <row r="198" spans="1:16" x14ac:dyDescent="0.2">
      <c r="A198" s="72">
        <f t="shared" si="93"/>
        <v>187</v>
      </c>
      <c r="B198" s="7" t="s">
        <v>81</v>
      </c>
      <c r="C198" s="1"/>
      <c r="D198" s="44"/>
      <c r="E198" s="54"/>
      <c r="I198" s="78"/>
      <c r="J198" s="78"/>
    </row>
    <row r="199" spans="1:16" x14ac:dyDescent="0.2">
      <c r="A199" s="72">
        <f t="shared" si="93"/>
        <v>188</v>
      </c>
      <c r="B199" s="13" t="s">
        <v>19</v>
      </c>
      <c r="C199" s="1" t="s">
        <v>83</v>
      </c>
      <c r="D199" s="44">
        <f>'UE-180382 Light WP2'!D182</f>
        <v>0</v>
      </c>
      <c r="E199" s="167">
        <f>'Sch 140 Distribution Chg'!H184</f>
        <v>0</v>
      </c>
      <c r="F199" s="168">
        <f>'Sch 140 Prod Trans Demand Chg'!F183</f>
        <v>1.062626062045307E-4</v>
      </c>
      <c r="G199" s="168">
        <f>'Sch 140 Prod Trans Energy Chg'!H183</f>
        <v>9.4916070958863893E-4</v>
      </c>
      <c r="H199" s="168">
        <f>ROUND(SUM(E199:G199),5)</f>
        <v>1.06E-3</v>
      </c>
      <c r="I199" s="78"/>
      <c r="J199" s="78">
        <v>12041074</v>
      </c>
      <c r="K199" s="80">
        <f>ROUND(J199*H199,0)</f>
        <v>12764</v>
      </c>
      <c r="M199" s="84">
        <f>ROUND(H199-N199,5)</f>
        <v>8.0000000000000004E-4</v>
      </c>
      <c r="N199" s="84">
        <f>ROUND(H199*$N$8,5)</f>
        <v>2.5999999999999998E-4</v>
      </c>
      <c r="O199" s="84">
        <f t="shared" ref="O199" si="113">SUM(M199:N199)</f>
        <v>1.06E-3</v>
      </c>
      <c r="P199" s="84">
        <f>+O199-H199</f>
        <v>0</v>
      </c>
    </row>
    <row r="200" spans="1:16" x14ac:dyDescent="0.2">
      <c r="A200" s="72">
        <f t="shared" si="93"/>
        <v>189</v>
      </c>
      <c r="D200" s="52"/>
      <c r="E200" s="54"/>
      <c r="I200" s="78"/>
      <c r="J200" s="78"/>
    </row>
    <row r="201" spans="1:16" x14ac:dyDescent="0.2">
      <c r="A201" s="72">
        <f t="shared" si="93"/>
        <v>190</v>
      </c>
      <c r="B201" s="7" t="s">
        <v>68</v>
      </c>
      <c r="C201" s="1"/>
      <c r="D201" s="44"/>
      <c r="E201" s="54"/>
      <c r="I201" s="78"/>
      <c r="J201" s="78"/>
    </row>
    <row r="202" spans="1:16" x14ac:dyDescent="0.2">
      <c r="A202" s="72">
        <f t="shared" si="93"/>
        <v>191</v>
      </c>
      <c r="B202" s="12" t="s">
        <v>158</v>
      </c>
      <c r="C202" s="1" t="s">
        <v>71</v>
      </c>
      <c r="D202" s="44">
        <v>0</v>
      </c>
      <c r="E202" s="166">
        <f>'Sch 140 Distribution Chg'!H187</f>
        <v>0.62892576064892891</v>
      </c>
      <c r="F202" s="165">
        <f>'Sch 140 Prod Trans Demand Chg'!F186</f>
        <v>0</v>
      </c>
      <c r="G202" s="165">
        <f>'Sch 140 Prod Trans Energy Chg'!H186</f>
        <v>0</v>
      </c>
      <c r="H202" s="165">
        <f>ROUND(SUM(E202:G202),2)</f>
        <v>0.63</v>
      </c>
      <c r="I202" s="78"/>
      <c r="J202" s="78">
        <v>7537</v>
      </c>
      <c r="K202" s="80">
        <f>ROUND(J202*H202,0)</f>
        <v>4748</v>
      </c>
      <c r="M202" s="63">
        <f>ROUND(H202-N202,2)</f>
        <v>0.48</v>
      </c>
      <c r="N202" s="102">
        <f>ROUND(H202*$N$8,2)</f>
        <v>0.15</v>
      </c>
      <c r="O202" s="63">
        <f t="shared" ref="O202:O203" si="114">SUM(M202:N202)</f>
        <v>0.63</v>
      </c>
      <c r="P202" s="84">
        <f>+O202-H202</f>
        <v>0</v>
      </c>
    </row>
    <row r="203" spans="1:16" x14ac:dyDescent="0.2">
      <c r="A203" s="72">
        <f t="shared" si="93"/>
        <v>192</v>
      </c>
      <c r="B203" s="12" t="s">
        <v>160</v>
      </c>
      <c r="C203" s="1" t="s">
        <v>71</v>
      </c>
      <c r="D203" s="44">
        <v>0</v>
      </c>
      <c r="E203" s="166">
        <f>'Sch 140 Distribution Chg'!H188</f>
        <v>1.2578515212978578</v>
      </c>
      <c r="F203" s="165">
        <f>'Sch 140 Prod Trans Demand Chg'!F187</f>
        <v>0</v>
      </c>
      <c r="G203" s="165">
        <f>'Sch 140 Prod Trans Energy Chg'!H187</f>
        <v>0</v>
      </c>
      <c r="H203" s="165">
        <f>ROUND(SUM(E203:G203),2)</f>
        <v>1.26</v>
      </c>
      <c r="I203" s="78"/>
      <c r="J203" s="78">
        <v>4242</v>
      </c>
      <c r="K203" s="80">
        <f>ROUND(J203*H203,0)</f>
        <v>5345</v>
      </c>
      <c r="M203" s="63">
        <f>ROUND(H203-N203,2)</f>
        <v>0.96</v>
      </c>
      <c r="N203" s="102">
        <f>ROUND(H203*$N$8,2)</f>
        <v>0.3</v>
      </c>
      <c r="O203" s="63">
        <f t="shared" si="114"/>
        <v>1.26</v>
      </c>
      <c r="P203" s="84">
        <f>+O203-H203</f>
        <v>0</v>
      </c>
    </row>
    <row r="204" spans="1:16" x14ac:dyDescent="0.2">
      <c r="A204" s="72">
        <f t="shared" si="93"/>
        <v>193</v>
      </c>
      <c r="B204" s="12"/>
      <c r="D204" s="52"/>
      <c r="E204" s="166"/>
      <c r="F204" s="165"/>
      <c r="G204" s="165"/>
      <c r="H204" s="165"/>
      <c r="I204" s="78"/>
      <c r="J204" s="78"/>
    </row>
    <row r="205" spans="1:16" x14ac:dyDescent="0.2">
      <c r="A205" s="72">
        <f t="shared" si="93"/>
        <v>194</v>
      </c>
      <c r="B205" s="12" t="s">
        <v>159</v>
      </c>
      <c r="C205" s="1" t="s">
        <v>71</v>
      </c>
      <c r="D205" s="44">
        <v>0</v>
      </c>
      <c r="E205" s="166">
        <f>'Sch 140 Distribution Chg'!H190</f>
        <v>1.2578515212978578</v>
      </c>
      <c r="F205" s="165">
        <f>'Sch 140 Prod Trans Demand Chg'!F189</f>
        <v>0</v>
      </c>
      <c r="G205" s="165">
        <f>'Sch 140 Prod Trans Energy Chg'!H189</f>
        <v>0</v>
      </c>
      <c r="H205" s="165">
        <f>ROUND(SUM(E205:G205),2)</f>
        <v>1.26</v>
      </c>
      <c r="I205" s="78"/>
      <c r="J205" s="78">
        <v>1881</v>
      </c>
      <c r="K205" s="80">
        <f>ROUND(J205*H205,0)</f>
        <v>2370</v>
      </c>
      <c r="M205" s="63">
        <f>ROUND(H205-N205,2)</f>
        <v>0.96</v>
      </c>
      <c r="N205" s="102">
        <f>ROUND(H205*$N$8,2)</f>
        <v>0.3</v>
      </c>
      <c r="O205" s="63">
        <f t="shared" ref="O205" si="115">SUM(M205:N205)</f>
        <v>1.26</v>
      </c>
      <c r="P205" s="84">
        <f>+O205-H205</f>
        <v>0</v>
      </c>
    </row>
    <row r="206" spans="1:16" x14ac:dyDescent="0.2">
      <c r="A206" s="73">
        <f t="shared" si="93"/>
        <v>195</v>
      </c>
      <c r="E206" s="4"/>
    </row>
    <row r="207" spans="1:16" x14ac:dyDescent="0.2">
      <c r="A207" s="73">
        <f t="shared" si="93"/>
        <v>196</v>
      </c>
      <c r="B207" s="81" t="s">
        <v>191</v>
      </c>
      <c r="J207" s="77">
        <f>SUM(J24:J205)</f>
        <v>13500828</v>
      </c>
      <c r="K207" s="79">
        <f>SUM(K24:K205)</f>
        <v>644607</v>
      </c>
    </row>
    <row r="208" spans="1:16" x14ac:dyDescent="0.2">
      <c r="A208" s="73">
        <f t="shared" si="93"/>
        <v>197</v>
      </c>
      <c r="B208" s="82" t="s">
        <v>190</v>
      </c>
      <c r="J208" s="77">
        <v>13500828</v>
      </c>
      <c r="K208" s="150">
        <v>646949.34964769613</v>
      </c>
    </row>
    <row r="209" spans="1:12" x14ac:dyDescent="0.2">
      <c r="A209" s="73">
        <f t="shared" si="93"/>
        <v>198</v>
      </c>
      <c r="B209" s="7" t="s">
        <v>193</v>
      </c>
      <c r="J209" s="77">
        <f>+J207-J208</f>
        <v>0</v>
      </c>
      <c r="K209" s="80">
        <f>+K207-K208</f>
        <v>-2342.34964769613</v>
      </c>
    </row>
    <row r="210" spans="1:12" x14ac:dyDescent="0.2">
      <c r="A210" s="73">
        <f t="shared" si="93"/>
        <v>199</v>
      </c>
    </row>
    <row r="211" spans="1:12" x14ac:dyDescent="0.2">
      <c r="A211" s="73">
        <f t="shared" si="93"/>
        <v>200</v>
      </c>
      <c r="B211" s="81" t="s">
        <v>192</v>
      </c>
      <c r="K211" s="80">
        <f>+K208+K212</f>
        <v>680707.34964769613</v>
      </c>
    </row>
    <row r="212" spans="1:12" x14ac:dyDescent="0.2">
      <c r="A212" s="152">
        <f t="shared" si="93"/>
        <v>201</v>
      </c>
      <c r="B212" s="153" t="s">
        <v>315</v>
      </c>
      <c r="C212" s="154"/>
      <c r="D212" s="154"/>
      <c r="E212" s="154"/>
      <c r="F212" s="155"/>
      <c r="G212" s="155"/>
      <c r="H212" s="155"/>
      <c r="I212" s="155"/>
      <c r="J212" s="155"/>
      <c r="K212" s="113">
        <v>33758</v>
      </c>
      <c r="L212" s="80"/>
    </row>
    <row r="213" spans="1:12" x14ac:dyDescent="0.2">
      <c r="A213" s="73"/>
    </row>
    <row r="214" spans="1:12" x14ac:dyDescent="0.2">
      <c r="A214" s="73"/>
      <c r="B214" s="6"/>
      <c r="J214" s="83"/>
      <c r="K214" s="79"/>
    </row>
    <row r="215" spans="1:12" x14ac:dyDescent="0.2">
      <c r="A215" s="73"/>
      <c r="J215" s="83"/>
      <c r="K215" s="79"/>
    </row>
  </sheetData>
  <mergeCells count="5">
    <mergeCell ref="B5:H5"/>
    <mergeCell ref="A1:P1"/>
    <mergeCell ref="A2:P2"/>
    <mergeCell ref="A3:P3"/>
    <mergeCell ref="A4:P4"/>
  </mergeCells>
  <pageMargins left="0.7" right="0.7" top="0.75" bottom="0.75" header="0.3" footer="0.3"/>
  <pageSetup scale="61" fitToHeight="0" orientation="landscape" r:id="rId1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pane xSplit="4" ySplit="7" topLeftCell="E8" activePane="bottomRight" state="frozen"/>
      <selection activeCell="B7" sqref="B7"/>
      <selection pane="topRight" activeCell="B7" sqref="B7"/>
      <selection pane="bottomLeft" activeCell="B7" sqref="B7"/>
      <selection pane="bottomRight" activeCell="M13" sqref="M13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36.28515625" bestFit="1" customWidth="1"/>
    <col min="4" max="4" width="9.42578125" bestFit="1" customWidth="1"/>
    <col min="5" max="5" width="16.7109375" bestFit="1" customWidth="1"/>
    <col min="6" max="6" width="12.42578125" bestFit="1" customWidth="1"/>
    <col min="7" max="7" width="12.42578125" customWidth="1"/>
    <col min="8" max="8" width="32" bestFit="1" customWidth="1"/>
    <col min="9" max="9" width="2.28515625" customWidth="1"/>
    <col min="10" max="10" width="18.85546875" bestFit="1" customWidth="1"/>
    <col min="11" max="11" width="15" bestFit="1" customWidth="1"/>
    <col min="12" max="12" width="22.5703125" bestFit="1" customWidth="1"/>
    <col min="13" max="13" width="16.7109375" bestFit="1" customWidth="1"/>
    <col min="14" max="14" width="26" bestFit="1" customWidth="1"/>
  </cols>
  <sheetData>
    <row r="1" spans="1:14" x14ac:dyDescent="0.25">
      <c r="A1" s="217" t="s">
        <v>0</v>
      </c>
      <c r="B1" s="217"/>
      <c r="C1" s="217"/>
      <c r="D1" s="217"/>
      <c r="E1" s="217"/>
    </row>
    <row r="2" spans="1:14" x14ac:dyDescent="0.25">
      <c r="A2" s="218" t="s">
        <v>314</v>
      </c>
      <c r="B2" s="217"/>
      <c r="C2" s="217"/>
      <c r="D2" s="217"/>
      <c r="E2" s="217"/>
    </row>
    <row r="3" spans="1:14" x14ac:dyDescent="0.25">
      <c r="A3" s="217" t="s">
        <v>279</v>
      </c>
      <c r="B3" s="217"/>
      <c r="C3" s="217"/>
      <c r="D3" s="217"/>
      <c r="E3" s="217"/>
    </row>
    <row r="4" spans="1:14" ht="15.75" thickBot="1" x14ac:dyDescent="0.3">
      <c r="A4" s="85"/>
      <c r="B4" s="85"/>
      <c r="C4" s="85"/>
      <c r="D4" s="86"/>
      <c r="E4" s="86"/>
    </row>
    <row r="5" spans="1:14" ht="26.25" x14ac:dyDescent="0.25">
      <c r="A5" s="87" t="s">
        <v>1</v>
      </c>
      <c r="B5" s="87" t="s">
        <v>195</v>
      </c>
      <c r="C5" s="88" t="s">
        <v>196</v>
      </c>
      <c r="D5" s="87" t="s">
        <v>197</v>
      </c>
      <c r="E5" s="87" t="s">
        <v>280</v>
      </c>
      <c r="H5" s="124"/>
      <c r="I5" s="125"/>
      <c r="J5" s="213" t="s">
        <v>11</v>
      </c>
      <c r="K5" s="209" t="s">
        <v>325</v>
      </c>
      <c r="L5" s="213" t="s">
        <v>302</v>
      </c>
      <c r="M5" s="209" t="s">
        <v>312</v>
      </c>
      <c r="N5" s="208" t="s">
        <v>303</v>
      </c>
    </row>
    <row r="6" spans="1:14" x14ac:dyDescent="0.25">
      <c r="A6" s="89"/>
      <c r="B6" s="89" t="s">
        <v>2</v>
      </c>
      <c r="C6" s="89" t="s">
        <v>3</v>
      </c>
      <c r="D6" s="89" t="s">
        <v>4</v>
      </c>
      <c r="E6" s="89" t="s">
        <v>198</v>
      </c>
      <c r="H6" s="126" t="s">
        <v>313</v>
      </c>
      <c r="I6" s="121"/>
      <c r="J6" s="214"/>
      <c r="K6" s="214"/>
      <c r="L6" s="214"/>
      <c r="M6" s="214"/>
      <c r="N6" s="207"/>
    </row>
    <row r="7" spans="1:14" x14ac:dyDescent="0.25">
      <c r="A7" s="85">
        <v>1</v>
      </c>
      <c r="B7" s="85"/>
      <c r="C7" s="90" t="s">
        <v>199</v>
      </c>
      <c r="D7" s="86"/>
      <c r="E7" s="91"/>
      <c r="H7" s="127" t="s">
        <v>300</v>
      </c>
      <c r="I7" s="9"/>
      <c r="J7" s="117">
        <f>+E20+E26</f>
        <v>19083037.579546101</v>
      </c>
      <c r="K7" s="118">
        <f>+J7</f>
        <v>19083037.579546101</v>
      </c>
      <c r="L7" s="119">
        <f>+K7/$K$10</f>
        <v>0.19915044645494331</v>
      </c>
      <c r="M7" s="9"/>
      <c r="N7" s="128">
        <f>+L7*$M$10</f>
        <v>135563.1725874999</v>
      </c>
    </row>
    <row r="8" spans="1:14" x14ac:dyDescent="0.25">
      <c r="A8" s="85">
        <f t="shared" ref="A8:A66" si="0">+A7+1</f>
        <v>2</v>
      </c>
      <c r="B8" s="85"/>
      <c r="C8" s="85"/>
      <c r="D8" s="86"/>
      <c r="E8" s="91"/>
      <c r="H8" s="127" t="s">
        <v>217</v>
      </c>
      <c r="I8" s="9"/>
      <c r="J8" s="117">
        <f>+E50</f>
        <v>76739180.844973132</v>
      </c>
      <c r="K8" s="118">
        <f>+J8</f>
        <v>76739180.844973132</v>
      </c>
      <c r="L8" s="119">
        <f>+K8/$K$10</f>
        <v>0.8008495535450566</v>
      </c>
      <c r="M8" s="9"/>
      <c r="N8" s="128">
        <f>+L8*$M$10</f>
        <v>545144.17706019618</v>
      </c>
    </row>
    <row r="9" spans="1:14" x14ac:dyDescent="0.25">
      <c r="A9" s="85">
        <f t="shared" si="0"/>
        <v>3</v>
      </c>
      <c r="B9" s="85"/>
      <c r="C9" s="90" t="s">
        <v>200</v>
      </c>
      <c r="D9" s="86"/>
      <c r="E9" s="91"/>
      <c r="H9" s="127" t="s">
        <v>301</v>
      </c>
      <c r="I9" s="9"/>
      <c r="J9" s="117">
        <f>+E14+E64</f>
        <v>7801361.787316747</v>
      </c>
      <c r="K9" s="118">
        <v>0</v>
      </c>
      <c r="L9" s="119">
        <f>+K9/$K$10</f>
        <v>0</v>
      </c>
      <c r="M9" s="9"/>
      <c r="N9" s="128">
        <f>+L9*$M$10</f>
        <v>0</v>
      </c>
    </row>
    <row r="10" spans="1:14" ht="15.75" thickBot="1" x14ac:dyDescent="0.3">
      <c r="A10" s="85">
        <f t="shared" si="0"/>
        <v>4</v>
      </c>
      <c r="B10" s="85"/>
      <c r="C10" s="90" t="s">
        <v>201</v>
      </c>
      <c r="D10" s="86"/>
      <c r="E10" s="86"/>
      <c r="H10" s="129"/>
      <c r="I10" s="130"/>
      <c r="J10" s="131">
        <f>SUM(J7:J9)</f>
        <v>103623580.21183598</v>
      </c>
      <c r="K10" s="131">
        <f>SUM(K7:K9)</f>
        <v>95822218.424519241</v>
      </c>
      <c r="L10" s="132">
        <f>SUM(L7:L9)</f>
        <v>0.99999999999999989</v>
      </c>
      <c r="M10" s="133">
        <f>+'Prelim Sch 140 Combined Charges'!$K$211</f>
        <v>680707.34964769613</v>
      </c>
      <c r="N10" s="134">
        <f>SUM(N7:N9)</f>
        <v>680707.34964769613</v>
      </c>
    </row>
    <row r="11" spans="1:14" ht="15.75" thickBot="1" x14ac:dyDescent="0.3">
      <c r="A11" s="85">
        <f t="shared" si="0"/>
        <v>5</v>
      </c>
      <c r="B11" s="92">
        <v>300</v>
      </c>
      <c r="C11" s="85" t="s">
        <v>202</v>
      </c>
      <c r="D11" s="86" t="s">
        <v>203</v>
      </c>
      <c r="E11" s="93">
        <v>260129.32749372019</v>
      </c>
    </row>
    <row r="12" spans="1:14" x14ac:dyDescent="0.25">
      <c r="A12" s="85">
        <f t="shared" si="0"/>
        <v>6</v>
      </c>
      <c r="B12" s="92">
        <v>300.01</v>
      </c>
      <c r="C12" s="85" t="s">
        <v>204</v>
      </c>
      <c r="D12" s="86" t="s">
        <v>205</v>
      </c>
      <c r="E12" s="93">
        <v>300.08745235125519</v>
      </c>
      <c r="H12" s="139"/>
      <c r="I12" s="140"/>
      <c r="J12" s="209" t="s">
        <v>303</v>
      </c>
      <c r="K12" s="215" t="s">
        <v>308</v>
      </c>
      <c r="L12" s="211" t="s">
        <v>372</v>
      </c>
      <c r="N12" s="123"/>
    </row>
    <row r="13" spans="1:14" x14ac:dyDescent="0.25">
      <c r="A13" s="85">
        <f t="shared" si="0"/>
        <v>7</v>
      </c>
      <c r="B13" s="92">
        <v>300.02</v>
      </c>
      <c r="C13" s="85" t="s">
        <v>206</v>
      </c>
      <c r="D13" s="86" t="s">
        <v>207</v>
      </c>
      <c r="E13" s="93">
        <v>2118710.5708934804</v>
      </c>
      <c r="H13" s="141"/>
      <c r="I13" s="122"/>
      <c r="J13" s="214"/>
      <c r="K13" s="216"/>
      <c r="L13" s="212"/>
      <c r="N13" s="123"/>
    </row>
    <row r="14" spans="1:14" x14ac:dyDescent="0.25">
      <c r="A14" s="94">
        <f>+A13+1</f>
        <v>8</v>
      </c>
      <c r="B14" s="95"/>
      <c r="C14" s="94" t="s">
        <v>208</v>
      </c>
      <c r="D14" s="96"/>
      <c r="E14" s="97">
        <f t="shared" ref="E14" si="1">SUM(E11:E13)</f>
        <v>2379139.9858395518</v>
      </c>
      <c r="H14" s="127" t="s">
        <v>311</v>
      </c>
      <c r="I14" s="9"/>
      <c r="J14" s="117">
        <f>+N7</f>
        <v>135563.1725874999</v>
      </c>
      <c r="K14" s="9"/>
      <c r="L14" s="142"/>
      <c r="N14" s="9"/>
    </row>
    <row r="15" spans="1:14" x14ac:dyDescent="0.25">
      <c r="A15" s="85">
        <f t="shared" si="0"/>
        <v>9</v>
      </c>
      <c r="B15" s="92"/>
      <c r="C15" s="85"/>
      <c r="D15" s="86"/>
      <c r="E15" s="93"/>
      <c r="H15" s="143" t="s">
        <v>277</v>
      </c>
      <c r="I15" s="9"/>
      <c r="J15" s="9"/>
      <c r="K15" s="120">
        <v>0.75</v>
      </c>
      <c r="L15" s="137">
        <f>+$J$14*K15</f>
        <v>101672.37944062492</v>
      </c>
      <c r="N15" s="9"/>
    </row>
    <row r="16" spans="1:14" ht="15.75" thickBot="1" x14ac:dyDescent="0.3">
      <c r="A16" s="85">
        <f t="shared" si="0"/>
        <v>10</v>
      </c>
      <c r="B16" s="92"/>
      <c r="C16" s="90" t="s">
        <v>202</v>
      </c>
      <c r="D16" s="86"/>
      <c r="E16" s="93"/>
      <c r="H16" s="144" t="s">
        <v>278</v>
      </c>
      <c r="I16" s="130"/>
      <c r="J16" s="130"/>
      <c r="K16" s="145">
        <v>0.25</v>
      </c>
      <c r="L16" s="146">
        <f>+$J$14*K16</f>
        <v>33890.793146874974</v>
      </c>
      <c r="N16" s="9"/>
    </row>
    <row r="17" spans="1:14" ht="15.75" thickBot="1" x14ac:dyDescent="0.3">
      <c r="A17" s="85">
        <f t="shared" si="0"/>
        <v>11</v>
      </c>
      <c r="B17" s="92">
        <v>310</v>
      </c>
      <c r="C17" s="85" t="s">
        <v>209</v>
      </c>
      <c r="D17" s="86" t="s">
        <v>205</v>
      </c>
      <c r="E17" s="93">
        <v>4714937.1993295588</v>
      </c>
      <c r="N17" s="9"/>
    </row>
    <row r="18" spans="1:14" x14ac:dyDescent="0.25">
      <c r="A18" s="85">
        <f t="shared" si="0"/>
        <v>12</v>
      </c>
      <c r="B18" s="92">
        <v>330</v>
      </c>
      <c r="C18" s="85" t="s">
        <v>210</v>
      </c>
      <c r="D18" s="86" t="s">
        <v>205</v>
      </c>
      <c r="E18" s="93">
        <v>2567042.5918307835</v>
      </c>
      <c r="H18" s="124"/>
      <c r="I18" s="125"/>
      <c r="J18" s="209" t="s">
        <v>305</v>
      </c>
      <c r="K18" s="213" t="s">
        <v>302</v>
      </c>
      <c r="L18" s="204" t="s">
        <v>306</v>
      </c>
      <c r="M18" s="211" t="s">
        <v>307</v>
      </c>
      <c r="N18" s="9"/>
    </row>
    <row r="19" spans="1:14" ht="14.45" customHeight="1" x14ac:dyDescent="0.25">
      <c r="A19" s="85">
        <f t="shared" si="0"/>
        <v>13</v>
      </c>
      <c r="B19" s="92">
        <v>340</v>
      </c>
      <c r="C19" s="85" t="s">
        <v>211</v>
      </c>
      <c r="D19" s="86" t="s">
        <v>205</v>
      </c>
      <c r="E19" s="93">
        <v>7135077.0645509092</v>
      </c>
      <c r="H19" s="135" t="s">
        <v>304</v>
      </c>
      <c r="I19" s="121"/>
      <c r="J19" s="210"/>
      <c r="K19" s="214"/>
      <c r="L19" s="205"/>
      <c r="M19" s="212"/>
    </row>
    <row r="20" spans="1:14" x14ac:dyDescent="0.25">
      <c r="A20" s="94">
        <f t="shared" si="0"/>
        <v>14</v>
      </c>
      <c r="B20" s="95"/>
      <c r="C20" s="94" t="s">
        <v>208</v>
      </c>
      <c r="D20" s="96"/>
      <c r="E20" s="97">
        <f t="shared" ref="E20" si="2">SUM(E17:E19)</f>
        <v>14417056.855711251</v>
      </c>
      <c r="H20" s="136" t="str">
        <f>+'UE-180382 Light WP1 - Sch 140'!A11</f>
        <v>Total Install Cost of other Lamps</v>
      </c>
      <c r="I20" s="9"/>
      <c r="J20" s="118">
        <f>+'UE-180382 Light WP1 - Sch 140'!B11</f>
        <v>86198074.007937357</v>
      </c>
      <c r="K20" s="119">
        <f>+J20/J22</f>
        <v>0.97739234917239981</v>
      </c>
      <c r="L20" s="9"/>
      <c r="M20" s="137">
        <f>+K20*$L$22</f>
        <v>532819.74785451975</v>
      </c>
    </row>
    <row r="21" spans="1:14" x14ac:dyDescent="0.25">
      <c r="A21" s="85">
        <f t="shared" si="0"/>
        <v>15</v>
      </c>
      <c r="B21" s="92"/>
      <c r="C21" s="85"/>
      <c r="D21" s="86"/>
      <c r="E21" s="93"/>
      <c r="H21" s="136" t="str">
        <f>+'UE-180382 Light WP1 - Sch 140'!A18</f>
        <v>Total Capital Cost of Rented Poles</v>
      </c>
      <c r="I21" s="9"/>
      <c r="J21" s="118">
        <f>+'UE-180382 Light WP1 - Sch 140'!B18</f>
        <v>1993811.35</v>
      </c>
      <c r="K21" s="119">
        <f>+J21/J22</f>
        <v>2.2607650827600266E-2</v>
      </c>
      <c r="L21" s="9"/>
      <c r="M21" s="137">
        <f>+K21*$L$22</f>
        <v>12324.42920567641</v>
      </c>
    </row>
    <row r="22" spans="1:14" x14ac:dyDescent="0.25">
      <c r="A22" s="85">
        <f t="shared" si="0"/>
        <v>16</v>
      </c>
      <c r="B22" s="92"/>
      <c r="C22" s="90" t="s">
        <v>204</v>
      </c>
      <c r="D22" s="86"/>
      <c r="E22" s="93"/>
      <c r="H22" s="136"/>
      <c r="I22" s="9"/>
      <c r="J22" s="118">
        <f>SUM(J20:J21)</f>
        <v>88191885.357937351</v>
      </c>
      <c r="K22" s="119">
        <f>SUM(K20:K21)</f>
        <v>1</v>
      </c>
      <c r="L22" s="118">
        <f>+N8</f>
        <v>545144.17706019618</v>
      </c>
      <c r="M22" s="137">
        <f>SUM(M20:M21)</f>
        <v>545144.17706019618</v>
      </c>
    </row>
    <row r="23" spans="1:14" ht="15.75" thickBot="1" x14ac:dyDescent="0.3">
      <c r="A23" s="85">
        <f t="shared" si="0"/>
        <v>17</v>
      </c>
      <c r="B23" s="92">
        <v>350</v>
      </c>
      <c r="C23" s="85" t="s">
        <v>212</v>
      </c>
      <c r="D23" s="86" t="s">
        <v>205</v>
      </c>
      <c r="E23" s="93">
        <v>630143.11613886536</v>
      </c>
      <c r="H23" s="129"/>
      <c r="I23" s="130"/>
      <c r="J23" s="130"/>
      <c r="K23" s="130"/>
      <c r="L23" s="130"/>
      <c r="M23" s="138"/>
    </row>
    <row r="24" spans="1:14" ht="15.75" thickBot="1" x14ac:dyDescent="0.3">
      <c r="A24" s="85">
        <f t="shared" si="0"/>
        <v>18</v>
      </c>
      <c r="B24" s="92">
        <v>350.01</v>
      </c>
      <c r="C24" s="85" t="s">
        <v>213</v>
      </c>
      <c r="D24" s="86" t="s">
        <v>214</v>
      </c>
      <c r="E24" s="93">
        <v>4035837.6076959856</v>
      </c>
    </row>
    <row r="25" spans="1:14" ht="14.45" customHeight="1" x14ac:dyDescent="0.25">
      <c r="A25" s="85">
        <f t="shared" si="0"/>
        <v>19</v>
      </c>
      <c r="B25" s="92">
        <v>350.02</v>
      </c>
      <c r="C25" s="85" t="s">
        <v>215</v>
      </c>
      <c r="D25" s="86" t="s">
        <v>216</v>
      </c>
      <c r="E25" s="93">
        <v>0</v>
      </c>
      <c r="H25" s="139"/>
      <c r="I25" s="140"/>
      <c r="J25" s="204" t="s">
        <v>373</v>
      </c>
      <c r="K25" s="206" t="s">
        <v>302</v>
      </c>
    </row>
    <row r="26" spans="1:14" x14ac:dyDescent="0.25">
      <c r="A26" s="94">
        <f>+A25+1</f>
        <v>20</v>
      </c>
      <c r="B26" s="95"/>
      <c r="C26" s="94" t="s">
        <v>208</v>
      </c>
      <c r="D26" s="96"/>
      <c r="E26" s="97">
        <f t="shared" ref="E26" si="3">SUM(E23:E25)</f>
        <v>4665980.7238348508</v>
      </c>
      <c r="H26" s="141"/>
      <c r="I26" s="122"/>
      <c r="J26" s="205"/>
      <c r="K26" s="207"/>
    </row>
    <row r="27" spans="1:14" x14ac:dyDescent="0.25">
      <c r="A27" s="85">
        <f t="shared" si="0"/>
        <v>21</v>
      </c>
      <c r="B27" s="92"/>
      <c r="C27" s="85"/>
      <c r="D27" s="86"/>
      <c r="E27" s="93"/>
      <c r="H27" s="136" t="s">
        <v>309</v>
      </c>
      <c r="I27" s="9"/>
      <c r="J27" s="149">
        <v>490465.92013786285</v>
      </c>
      <c r="K27" s="147">
        <f>+J27/J29</f>
        <v>0.75812104982399597</v>
      </c>
    </row>
    <row r="28" spans="1:14" x14ac:dyDescent="0.25">
      <c r="A28" s="85">
        <f t="shared" si="0"/>
        <v>22</v>
      </c>
      <c r="B28" s="92"/>
      <c r="C28" s="90" t="s">
        <v>217</v>
      </c>
      <c r="D28" s="86"/>
      <c r="E28" s="93"/>
      <c r="H28" s="136" t="s">
        <v>310</v>
      </c>
      <c r="I28" s="9"/>
      <c r="J28" s="149">
        <v>156483.42950983334</v>
      </c>
      <c r="K28" s="147">
        <f>+J28/J29</f>
        <v>0.24187895017600408</v>
      </c>
    </row>
    <row r="29" spans="1:14" ht="15.75" thickBot="1" x14ac:dyDescent="0.3">
      <c r="A29" s="85">
        <f t="shared" si="0"/>
        <v>23</v>
      </c>
      <c r="B29" s="92">
        <v>360.01</v>
      </c>
      <c r="C29" s="85" t="s">
        <v>218</v>
      </c>
      <c r="D29" s="86" t="s">
        <v>219</v>
      </c>
      <c r="E29" s="93">
        <v>0</v>
      </c>
      <c r="H29" s="129" t="s">
        <v>11</v>
      </c>
      <c r="I29" s="130"/>
      <c r="J29" s="133">
        <f>SUM(J27:J28)</f>
        <v>646949.34964769613</v>
      </c>
      <c r="K29" s="148">
        <f>SUM(K27:K28)</f>
        <v>1</v>
      </c>
    </row>
    <row r="30" spans="1:14" x14ac:dyDescent="0.25">
      <c r="A30" s="85">
        <f t="shared" si="0"/>
        <v>24</v>
      </c>
      <c r="B30" s="92">
        <v>360.02</v>
      </c>
      <c r="C30" s="85" t="s">
        <v>220</v>
      </c>
      <c r="D30" s="86" t="s">
        <v>221</v>
      </c>
      <c r="E30" s="93">
        <v>33605.73679784494</v>
      </c>
    </row>
    <row r="31" spans="1:14" x14ac:dyDescent="0.25">
      <c r="A31" s="85">
        <f t="shared" si="0"/>
        <v>25</v>
      </c>
      <c r="B31" s="92">
        <v>361.01</v>
      </c>
      <c r="C31" s="85" t="s">
        <v>222</v>
      </c>
      <c r="D31" s="86" t="s">
        <v>223</v>
      </c>
      <c r="E31" s="93">
        <v>0</v>
      </c>
    </row>
    <row r="32" spans="1:14" x14ac:dyDescent="0.25">
      <c r="A32" s="85">
        <f t="shared" si="0"/>
        <v>26</v>
      </c>
      <c r="B32" s="92">
        <v>361.02</v>
      </c>
      <c r="C32" s="85" t="s">
        <v>224</v>
      </c>
      <c r="D32" s="86" t="s">
        <v>225</v>
      </c>
      <c r="E32" s="93">
        <v>6370.6521564746727</v>
      </c>
    </row>
    <row r="33" spans="1:5" x14ac:dyDescent="0.25">
      <c r="A33" s="85">
        <f t="shared" si="0"/>
        <v>27</v>
      </c>
      <c r="B33" s="92">
        <v>362.01</v>
      </c>
      <c r="C33" s="85" t="s">
        <v>226</v>
      </c>
      <c r="D33" s="86" t="s">
        <v>227</v>
      </c>
      <c r="E33" s="93">
        <v>0</v>
      </c>
    </row>
    <row r="34" spans="1:5" x14ac:dyDescent="0.25">
      <c r="A34" s="85">
        <f t="shared" si="0"/>
        <v>28</v>
      </c>
      <c r="B34" s="92">
        <v>362.02</v>
      </c>
      <c r="C34" s="85" t="s">
        <v>228</v>
      </c>
      <c r="D34" s="86" t="s">
        <v>229</v>
      </c>
      <c r="E34" s="93">
        <v>369107.23564576328</v>
      </c>
    </row>
    <row r="35" spans="1:5" x14ac:dyDescent="0.25">
      <c r="A35" s="85">
        <f t="shared" si="0"/>
        <v>29</v>
      </c>
      <c r="B35" s="92">
        <v>363.01</v>
      </c>
      <c r="C35" s="85" t="s">
        <v>230</v>
      </c>
      <c r="D35" s="86" t="s">
        <v>231</v>
      </c>
      <c r="E35" s="93">
        <v>2793.8665723669537</v>
      </c>
    </row>
    <row r="36" spans="1:5" x14ac:dyDescent="0.25">
      <c r="A36" s="85">
        <f t="shared" si="0"/>
        <v>30</v>
      </c>
      <c r="B36" s="92">
        <v>364.01</v>
      </c>
      <c r="C36" s="85" t="s">
        <v>232</v>
      </c>
      <c r="D36" s="86" t="s">
        <v>233</v>
      </c>
      <c r="E36" s="93">
        <v>217794.93714399997</v>
      </c>
    </row>
    <row r="37" spans="1:5" x14ac:dyDescent="0.25">
      <c r="A37" s="85">
        <f t="shared" si="0"/>
        <v>31</v>
      </c>
      <c r="B37" s="92">
        <v>365.01</v>
      </c>
      <c r="C37" s="85" t="s">
        <v>234</v>
      </c>
      <c r="D37" s="86" t="s">
        <v>235</v>
      </c>
      <c r="E37" s="93">
        <v>0</v>
      </c>
    </row>
    <row r="38" spans="1:5" x14ac:dyDescent="0.25">
      <c r="A38" s="85">
        <f t="shared" si="0"/>
        <v>32</v>
      </c>
      <c r="B38" s="92">
        <v>365.02</v>
      </c>
      <c r="C38" s="85" t="s">
        <v>236</v>
      </c>
      <c r="D38" s="86" t="s">
        <v>233</v>
      </c>
      <c r="E38" s="93">
        <v>255520.89543573774</v>
      </c>
    </row>
    <row r="39" spans="1:5" x14ac:dyDescent="0.25">
      <c r="A39" s="85">
        <f>+A37+1</f>
        <v>32</v>
      </c>
      <c r="B39" s="92">
        <v>366.01</v>
      </c>
      <c r="C39" s="85" t="s">
        <v>237</v>
      </c>
      <c r="D39" s="86" t="s">
        <v>238</v>
      </c>
      <c r="E39" s="93">
        <v>0</v>
      </c>
    </row>
    <row r="40" spans="1:5" x14ac:dyDescent="0.25">
      <c r="A40" s="85">
        <f t="shared" si="0"/>
        <v>33</v>
      </c>
      <c r="B40" s="92">
        <v>366.02</v>
      </c>
      <c r="C40" s="85" t="s">
        <v>239</v>
      </c>
      <c r="D40" s="86" t="s">
        <v>240</v>
      </c>
      <c r="E40" s="93">
        <v>306312.14811090985</v>
      </c>
    </row>
    <row r="41" spans="1:5" x14ac:dyDescent="0.25">
      <c r="A41" s="85">
        <f t="shared" si="0"/>
        <v>34</v>
      </c>
      <c r="B41" s="92">
        <v>367.01</v>
      </c>
      <c r="C41" s="85" t="s">
        <v>241</v>
      </c>
      <c r="D41" s="86" t="s">
        <v>240</v>
      </c>
      <c r="E41" s="93">
        <v>410718.57321894681</v>
      </c>
    </row>
    <row r="42" spans="1:5" x14ac:dyDescent="0.25">
      <c r="A42" s="85">
        <f t="shared" si="0"/>
        <v>35</v>
      </c>
      <c r="B42" s="92" t="s">
        <v>242</v>
      </c>
      <c r="C42" s="85" t="s">
        <v>243</v>
      </c>
      <c r="D42" s="86" t="s">
        <v>244</v>
      </c>
      <c r="E42" s="93">
        <v>22194611.244697127</v>
      </c>
    </row>
    <row r="43" spans="1:5" x14ac:dyDescent="0.25">
      <c r="A43" s="85">
        <f t="shared" si="0"/>
        <v>36</v>
      </c>
      <c r="B43" s="92" t="s">
        <v>245</v>
      </c>
      <c r="C43" s="85" t="s">
        <v>246</v>
      </c>
      <c r="D43" s="86" t="s">
        <v>247</v>
      </c>
      <c r="E43" s="93">
        <v>682591.23001439066</v>
      </c>
    </row>
    <row r="44" spans="1:5" x14ac:dyDescent="0.25">
      <c r="A44" s="85">
        <f t="shared" si="0"/>
        <v>37</v>
      </c>
      <c r="B44" s="92">
        <v>368.03</v>
      </c>
      <c r="C44" s="85" t="s">
        <v>248</v>
      </c>
      <c r="D44" s="86" t="s">
        <v>249</v>
      </c>
      <c r="E44" s="93">
        <v>0</v>
      </c>
    </row>
    <row r="45" spans="1:5" x14ac:dyDescent="0.25">
      <c r="A45" s="85">
        <f t="shared" si="0"/>
        <v>38</v>
      </c>
      <c r="B45" s="92" t="s">
        <v>250</v>
      </c>
      <c r="C45" s="85" t="s">
        <v>251</v>
      </c>
      <c r="D45" s="86" t="s">
        <v>252</v>
      </c>
      <c r="E45" s="93">
        <v>0</v>
      </c>
    </row>
    <row r="46" spans="1:5" x14ac:dyDescent="0.25">
      <c r="A46" s="85">
        <f t="shared" si="0"/>
        <v>39</v>
      </c>
      <c r="B46" s="92" t="s">
        <v>253</v>
      </c>
      <c r="C46" s="85" t="s">
        <v>254</v>
      </c>
      <c r="D46" s="86" t="s">
        <v>255</v>
      </c>
      <c r="E46" s="93">
        <v>0</v>
      </c>
    </row>
    <row r="47" spans="1:5" x14ac:dyDescent="0.25">
      <c r="A47" s="85">
        <f t="shared" si="0"/>
        <v>40</v>
      </c>
      <c r="B47" s="92">
        <v>370.01</v>
      </c>
      <c r="C47" s="85" t="s">
        <v>256</v>
      </c>
      <c r="D47" s="86" t="s">
        <v>257</v>
      </c>
      <c r="E47" s="93">
        <v>0</v>
      </c>
    </row>
    <row r="48" spans="1:5" x14ac:dyDescent="0.25">
      <c r="A48" s="85">
        <f t="shared" si="0"/>
        <v>41</v>
      </c>
      <c r="B48" s="92">
        <v>373</v>
      </c>
      <c r="C48" s="85" t="s">
        <v>258</v>
      </c>
      <c r="D48" s="86" t="s">
        <v>259</v>
      </c>
      <c r="E48" s="93">
        <v>52258330.571666598</v>
      </c>
    </row>
    <row r="49" spans="1:5" x14ac:dyDescent="0.25">
      <c r="A49" s="85">
        <f t="shared" si="0"/>
        <v>42</v>
      </c>
      <c r="B49" s="92">
        <v>374</v>
      </c>
      <c r="C49" s="85" t="s">
        <v>260</v>
      </c>
      <c r="D49" s="86" t="s">
        <v>261</v>
      </c>
      <c r="E49" s="93">
        <v>1423.7535129609316</v>
      </c>
    </row>
    <row r="50" spans="1:5" x14ac:dyDescent="0.25">
      <c r="A50" s="94">
        <f>+A49+1</f>
        <v>43</v>
      </c>
      <c r="B50" s="95"/>
      <c r="C50" s="94" t="s">
        <v>208</v>
      </c>
      <c r="D50" s="96"/>
      <c r="E50" s="97">
        <f t="shared" ref="E50" si="4">SUM(E29:E49)</f>
        <v>76739180.844973132</v>
      </c>
    </row>
    <row r="51" spans="1:5" x14ac:dyDescent="0.25">
      <c r="A51" s="85">
        <f t="shared" si="0"/>
        <v>44</v>
      </c>
      <c r="B51" s="92"/>
      <c r="C51" s="85"/>
      <c r="D51" s="86"/>
      <c r="E51" s="93"/>
    </row>
    <row r="52" spans="1:5" x14ac:dyDescent="0.25">
      <c r="A52" s="85">
        <f t="shared" si="0"/>
        <v>45</v>
      </c>
      <c r="B52" s="92"/>
      <c r="C52" s="90" t="s">
        <v>206</v>
      </c>
      <c r="D52" s="86"/>
      <c r="E52" s="93"/>
    </row>
    <row r="53" spans="1:5" x14ac:dyDescent="0.25">
      <c r="A53" s="85">
        <f t="shared" si="0"/>
        <v>46</v>
      </c>
      <c r="B53" s="92">
        <v>389</v>
      </c>
      <c r="C53" s="85" t="s">
        <v>262</v>
      </c>
      <c r="D53" s="86" t="s">
        <v>263</v>
      </c>
      <c r="E53" s="93">
        <v>414806.94783389103</v>
      </c>
    </row>
    <row r="54" spans="1:5" x14ac:dyDescent="0.25">
      <c r="A54" s="85">
        <f t="shared" si="0"/>
        <v>47</v>
      </c>
      <c r="B54" s="92">
        <v>390</v>
      </c>
      <c r="C54" s="85" t="s">
        <v>264</v>
      </c>
      <c r="D54" s="86" t="s">
        <v>263</v>
      </c>
      <c r="E54" s="93">
        <v>1686846.4569605018</v>
      </c>
    </row>
    <row r="55" spans="1:5" x14ac:dyDescent="0.25">
      <c r="A55" s="85">
        <f t="shared" si="0"/>
        <v>48</v>
      </c>
      <c r="B55" s="92">
        <v>391</v>
      </c>
      <c r="C55" s="85" t="s">
        <v>265</v>
      </c>
      <c r="D55" s="86" t="s">
        <v>263</v>
      </c>
      <c r="E55" s="93">
        <v>1007186.4305756759</v>
      </c>
    </row>
    <row r="56" spans="1:5" x14ac:dyDescent="0.25">
      <c r="A56" s="85">
        <f t="shared" si="0"/>
        <v>49</v>
      </c>
      <c r="B56" s="92">
        <v>392</v>
      </c>
      <c r="C56" s="85" t="s">
        <v>266</v>
      </c>
      <c r="D56" s="86" t="s">
        <v>263</v>
      </c>
      <c r="E56" s="93">
        <v>160441.63486800482</v>
      </c>
    </row>
    <row r="57" spans="1:5" x14ac:dyDescent="0.25">
      <c r="A57" s="85">
        <f t="shared" si="0"/>
        <v>50</v>
      </c>
      <c r="B57" s="92">
        <v>393</v>
      </c>
      <c r="C57" s="85" t="s">
        <v>267</v>
      </c>
      <c r="D57" s="86" t="s">
        <v>268</v>
      </c>
      <c r="E57" s="93">
        <v>8586.759216662409</v>
      </c>
    </row>
    <row r="58" spans="1:5" x14ac:dyDescent="0.25">
      <c r="A58" s="85">
        <f t="shared" si="0"/>
        <v>51</v>
      </c>
      <c r="B58" s="92">
        <v>394</v>
      </c>
      <c r="C58" s="85" t="s">
        <v>269</v>
      </c>
      <c r="D58" s="86" t="s">
        <v>270</v>
      </c>
      <c r="E58" s="93">
        <v>147774.39828772505</v>
      </c>
    </row>
    <row r="59" spans="1:5" x14ac:dyDescent="0.25">
      <c r="A59" s="85">
        <f t="shared" si="0"/>
        <v>52</v>
      </c>
      <c r="B59" s="92">
        <v>395</v>
      </c>
      <c r="C59" s="85" t="s">
        <v>271</v>
      </c>
      <c r="D59" s="86" t="s">
        <v>270</v>
      </c>
      <c r="E59" s="93">
        <v>133558.73129836377</v>
      </c>
    </row>
    <row r="60" spans="1:5" x14ac:dyDescent="0.25">
      <c r="A60" s="85">
        <f t="shared" si="0"/>
        <v>53</v>
      </c>
      <c r="B60" s="92">
        <v>396</v>
      </c>
      <c r="C60" s="85" t="s">
        <v>272</v>
      </c>
      <c r="D60" s="86" t="s">
        <v>270</v>
      </c>
      <c r="E60" s="93">
        <v>70195.098586461943</v>
      </c>
    </row>
    <row r="61" spans="1:5" x14ac:dyDescent="0.25">
      <c r="A61" s="85">
        <f t="shared" si="0"/>
        <v>54</v>
      </c>
      <c r="B61" s="92">
        <v>397</v>
      </c>
      <c r="C61" s="85" t="s">
        <v>273</v>
      </c>
      <c r="D61" s="86" t="s">
        <v>263</v>
      </c>
      <c r="E61" s="93">
        <v>1774679.0952324779</v>
      </c>
    </row>
    <row r="62" spans="1:5" x14ac:dyDescent="0.25">
      <c r="A62" s="85">
        <f t="shared" si="0"/>
        <v>55</v>
      </c>
      <c r="B62" s="92">
        <v>398</v>
      </c>
      <c r="C62" s="85" t="s">
        <v>274</v>
      </c>
      <c r="D62" s="86" t="s">
        <v>263</v>
      </c>
      <c r="E62" s="93">
        <v>11600.853232390167</v>
      </c>
    </row>
    <row r="63" spans="1:5" x14ac:dyDescent="0.25">
      <c r="A63" s="85">
        <f t="shared" si="0"/>
        <v>56</v>
      </c>
      <c r="B63" s="92">
        <v>399</v>
      </c>
      <c r="C63" s="85" t="s">
        <v>275</v>
      </c>
      <c r="D63" s="86" t="s">
        <v>263</v>
      </c>
      <c r="E63" s="93">
        <v>6545.3953850411908</v>
      </c>
    </row>
    <row r="64" spans="1:5" x14ac:dyDescent="0.25">
      <c r="A64" s="94">
        <f t="shared" si="0"/>
        <v>57</v>
      </c>
      <c r="B64" s="95"/>
      <c r="C64" s="94" t="s">
        <v>208</v>
      </c>
      <c r="D64" s="96"/>
      <c r="E64" s="97">
        <f t="shared" ref="E64" si="5">SUM(E53:E63)</f>
        <v>5422221.8014771957</v>
      </c>
    </row>
    <row r="65" spans="1:5" x14ac:dyDescent="0.25">
      <c r="A65" s="85">
        <f t="shared" si="0"/>
        <v>58</v>
      </c>
      <c r="B65" s="92"/>
      <c r="C65" s="85"/>
      <c r="D65" s="86"/>
      <c r="E65" s="93"/>
    </row>
    <row r="66" spans="1:5" x14ac:dyDescent="0.25">
      <c r="A66" s="94">
        <f t="shared" si="0"/>
        <v>59</v>
      </c>
      <c r="B66" s="95"/>
      <c r="C66" s="98" t="s">
        <v>276</v>
      </c>
      <c r="D66" s="96"/>
      <c r="E66" s="97">
        <f t="shared" ref="E66" si="6">SUM(E64,E50,E26,E20,E14)</f>
        <v>103623580.21183598</v>
      </c>
    </row>
  </sheetData>
  <mergeCells count="17">
    <mergeCell ref="A1:E1"/>
    <mergeCell ref="A2:E2"/>
    <mergeCell ref="A3:E3"/>
    <mergeCell ref="M5:M6"/>
    <mergeCell ref="L5:L6"/>
    <mergeCell ref="K5:K6"/>
    <mergeCell ref="J5:J6"/>
    <mergeCell ref="J25:J26"/>
    <mergeCell ref="K25:K26"/>
    <mergeCell ref="N5:N6"/>
    <mergeCell ref="L18:L19"/>
    <mergeCell ref="J18:J19"/>
    <mergeCell ref="M18:M19"/>
    <mergeCell ref="K18:K19"/>
    <mergeCell ref="K12:K13"/>
    <mergeCell ref="L12:L13"/>
    <mergeCell ref="J12:J13"/>
  </mergeCells>
  <pageMargins left="0.7" right="0.7" top="0.75" bottom="0.75" header="0.3" footer="0.3"/>
  <pageSetup scale="49" fitToHeight="0" orientation="landscape" r:id="rId1"/>
  <headerFooter>
    <oddFooter>&amp;L&amp;F
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129"/>
  <sheetViews>
    <sheetView workbookViewId="0"/>
  </sheetViews>
  <sheetFormatPr defaultRowHeight="15" x14ac:dyDescent="0.25"/>
  <cols>
    <col min="1" max="1" width="52.28515625" customWidth="1"/>
    <col min="2" max="2" width="15.28515625" bestFit="1" customWidth="1"/>
    <col min="3" max="3" width="20.28515625" bestFit="1" customWidth="1"/>
    <col min="4" max="4" width="68" customWidth="1"/>
    <col min="5" max="5" width="12.42578125" customWidth="1"/>
    <col min="6" max="6" width="23.140625" customWidth="1"/>
    <col min="7" max="7" width="18.42578125" customWidth="1"/>
    <col min="8" max="8" width="29.7109375" bestFit="1" customWidth="1"/>
    <col min="10" max="10" width="10.5703125" bestFit="1" customWidth="1"/>
  </cols>
  <sheetData>
    <row r="2" spans="1:6" x14ac:dyDescent="0.25">
      <c r="A2" s="219" t="s">
        <v>148</v>
      </c>
      <c r="B2" s="220"/>
      <c r="D2" s="219" t="s">
        <v>124</v>
      </c>
      <c r="E2" s="220"/>
    </row>
    <row r="3" spans="1:6" ht="30" x14ac:dyDescent="0.25">
      <c r="A3" s="17" t="s">
        <v>146</v>
      </c>
      <c r="B3" s="23"/>
      <c r="D3" s="21" t="s">
        <v>128</v>
      </c>
      <c r="E3" s="99"/>
    </row>
    <row r="4" spans="1:6" x14ac:dyDescent="0.25">
      <c r="A4" s="17" t="s">
        <v>145</v>
      </c>
      <c r="B4" s="23"/>
      <c r="D4" s="24" t="s">
        <v>129</v>
      </c>
      <c r="E4" s="29"/>
    </row>
    <row r="5" spans="1:6" ht="15.75" thickBot="1" x14ac:dyDescent="0.3">
      <c r="A5" s="17" t="s">
        <v>149</v>
      </c>
      <c r="B5" s="22"/>
      <c r="D5" s="17" t="s">
        <v>99</v>
      </c>
      <c r="E5" s="158">
        <f>+'UE-180280 COS (PTDGP.T)'!L16</f>
        <v>33890.793146874974</v>
      </c>
      <c r="F5" t="s">
        <v>326</v>
      </c>
    </row>
    <row r="6" spans="1:6" ht="15.75" thickTop="1" x14ac:dyDescent="0.25">
      <c r="A6" s="17" t="s">
        <v>150</v>
      </c>
      <c r="B6" s="23"/>
      <c r="D6" s="17" t="s">
        <v>115</v>
      </c>
      <c r="E6" s="22">
        <v>4.8755052442515753E-2</v>
      </c>
    </row>
    <row r="7" spans="1:6" ht="15.75" thickBot="1" x14ac:dyDescent="0.3">
      <c r="A7" s="17" t="s">
        <v>151</v>
      </c>
      <c r="B7" s="156">
        <f>+'UE-180280 COS (PTDGP.T)'!M20</f>
        <v>532819.74785451975</v>
      </c>
      <c r="C7" t="s">
        <v>326</v>
      </c>
      <c r="D7" s="24" t="s">
        <v>116</v>
      </c>
      <c r="E7" s="100">
        <f>E5*E6</f>
        <v>1652.3473971943429</v>
      </c>
    </row>
    <row r="8" spans="1:6" ht="15.75" thickTop="1" x14ac:dyDescent="0.25">
      <c r="A8" s="17" t="s">
        <v>104</v>
      </c>
      <c r="B8" s="23">
        <v>0</v>
      </c>
      <c r="D8" s="17" t="s">
        <v>117</v>
      </c>
      <c r="E8" s="30">
        <f>'UE-180382 Light WP2'!L181</f>
        <v>1295.8050000000001</v>
      </c>
    </row>
    <row r="9" spans="1:6" ht="30.75" thickBot="1" x14ac:dyDescent="0.3">
      <c r="A9" s="24" t="s">
        <v>101</v>
      </c>
      <c r="B9" s="25">
        <f>B7-B8</f>
        <v>532819.74785451975</v>
      </c>
      <c r="D9" s="17" t="s">
        <v>48</v>
      </c>
      <c r="E9" s="26">
        <f>E7/E8</f>
        <v>1.2751512744543683</v>
      </c>
    </row>
    <row r="10" spans="1:6" ht="15.75" thickTop="1" x14ac:dyDescent="0.25">
      <c r="A10" s="17"/>
      <c r="B10" s="23"/>
      <c r="D10" s="14" t="s">
        <v>49</v>
      </c>
      <c r="E10" s="27">
        <f>E9/12</f>
        <v>0.10626260620453069</v>
      </c>
    </row>
    <row r="11" spans="1:6" x14ac:dyDescent="0.25">
      <c r="A11" s="17" t="s">
        <v>100</v>
      </c>
      <c r="B11" s="23">
        <v>86198074.007937357</v>
      </c>
    </row>
    <row r="12" spans="1:6" x14ac:dyDescent="0.25">
      <c r="A12" s="104" t="s">
        <v>281</v>
      </c>
      <c r="B12" s="105">
        <v>82681256.007937357</v>
      </c>
      <c r="D12" s="219" t="s">
        <v>125</v>
      </c>
      <c r="E12" s="220"/>
    </row>
    <row r="13" spans="1:6" ht="30" x14ac:dyDescent="0.25">
      <c r="A13" s="17" t="s">
        <v>102</v>
      </c>
      <c r="B13" s="26">
        <f>B9/B12</f>
        <v>6.4442628665845299E-3</v>
      </c>
      <c r="D13" s="21" t="s">
        <v>128</v>
      </c>
      <c r="E13" s="99"/>
    </row>
    <row r="14" spans="1:6" x14ac:dyDescent="0.25">
      <c r="A14" s="14" t="s">
        <v>103</v>
      </c>
      <c r="B14" s="27">
        <f>B13/12</f>
        <v>5.3702190554871083E-4</v>
      </c>
      <c r="D14" s="24" t="s">
        <v>129</v>
      </c>
      <c r="E14" s="29"/>
    </row>
    <row r="15" spans="1:6" ht="15.75" thickBot="1" x14ac:dyDescent="0.3">
      <c r="D15" s="17" t="s">
        <v>44</v>
      </c>
      <c r="E15" s="100">
        <f>+E5</f>
        <v>33890.793146874974</v>
      </c>
    </row>
    <row r="16" spans="1:6" ht="15.75" thickTop="1" x14ac:dyDescent="0.25">
      <c r="A16" s="219" t="s">
        <v>147</v>
      </c>
      <c r="B16" s="220"/>
      <c r="D16" s="17" t="s">
        <v>118</v>
      </c>
      <c r="E16" s="22">
        <v>0.86995203224022666</v>
      </c>
    </row>
    <row r="17" spans="1:5" ht="15.75" thickBot="1" x14ac:dyDescent="0.3">
      <c r="A17" s="17" t="s">
        <v>152</v>
      </c>
      <c r="B17" s="157">
        <f>+'UE-180280 COS (PTDGP.T)'!M21</f>
        <v>12324.42920567641</v>
      </c>
      <c r="C17" t="s">
        <v>326</v>
      </c>
      <c r="D17" s="24" t="s">
        <v>120</v>
      </c>
      <c r="E17" s="100">
        <f>E15*E16</f>
        <v>29483.364372357031</v>
      </c>
    </row>
    <row r="18" spans="1:5" ht="15.75" thickTop="1" x14ac:dyDescent="0.25">
      <c r="A18" s="17" t="s">
        <v>153</v>
      </c>
      <c r="B18" s="23">
        <v>1993811.35</v>
      </c>
      <c r="D18" s="17" t="s">
        <v>119</v>
      </c>
      <c r="E18" s="30">
        <f>SUM('UE-180382 Light WP2'!L4:L119)</f>
        <v>14604.608</v>
      </c>
    </row>
    <row r="19" spans="1:5" x14ac:dyDescent="0.25">
      <c r="A19" s="17" t="s">
        <v>52</v>
      </c>
      <c r="B19" s="26">
        <f>B17/B18</f>
        <v>6.181341682941272E-3</v>
      </c>
      <c r="C19" s="8"/>
      <c r="D19" s="17" t="s">
        <v>48</v>
      </c>
      <c r="E19" s="26">
        <f>E17/E18</f>
        <v>2.0187713612277052</v>
      </c>
    </row>
    <row r="20" spans="1:5" x14ac:dyDescent="0.25">
      <c r="A20" s="14" t="s">
        <v>53</v>
      </c>
      <c r="B20" s="27">
        <f>B19/12</f>
        <v>5.1511180691177271E-4</v>
      </c>
      <c r="C20" s="8"/>
      <c r="D20" s="14" t="s">
        <v>49</v>
      </c>
      <c r="E20" s="27">
        <f>E19/12</f>
        <v>0.16823094676897543</v>
      </c>
    </row>
    <row r="21" spans="1:5" x14ac:dyDescent="0.25">
      <c r="A21" s="9"/>
      <c r="B21" s="8"/>
      <c r="C21" s="8"/>
    </row>
    <row r="22" spans="1:5" x14ac:dyDescent="0.25">
      <c r="A22" s="219" t="s">
        <v>140</v>
      </c>
      <c r="B22" s="220"/>
      <c r="C22" s="8"/>
    </row>
    <row r="23" spans="1:5" x14ac:dyDescent="0.25">
      <c r="A23" s="17" t="s">
        <v>154</v>
      </c>
      <c r="B23" s="23"/>
      <c r="C23" s="8"/>
      <c r="D23" s="219" t="s">
        <v>126</v>
      </c>
      <c r="E23" s="220"/>
    </row>
    <row r="24" spans="1:5" ht="30" x14ac:dyDescent="0.25">
      <c r="A24" s="17" t="s">
        <v>131</v>
      </c>
      <c r="B24" s="22"/>
      <c r="C24" s="8"/>
      <c r="D24" s="21" t="s">
        <v>128</v>
      </c>
      <c r="E24" s="99"/>
    </row>
    <row r="25" spans="1:5" x14ac:dyDescent="0.25">
      <c r="A25" s="17" t="s">
        <v>132</v>
      </c>
      <c r="B25" s="23"/>
      <c r="C25" s="8"/>
      <c r="D25" s="24" t="s">
        <v>129</v>
      </c>
      <c r="E25" s="29"/>
    </row>
    <row r="26" spans="1:5" ht="15.75" thickBot="1" x14ac:dyDescent="0.3">
      <c r="A26" s="24" t="s">
        <v>133</v>
      </c>
      <c r="B26" s="28"/>
      <c r="C26" s="8"/>
      <c r="D26" s="17" t="s">
        <v>44</v>
      </c>
      <c r="E26" s="100">
        <f>+E15</f>
        <v>33890.793146874974</v>
      </c>
    </row>
    <row r="27" spans="1:5" ht="15.75" thickTop="1" x14ac:dyDescent="0.25">
      <c r="A27" s="33" t="s">
        <v>138</v>
      </c>
      <c r="B27" s="22"/>
      <c r="C27" s="8"/>
      <c r="D27" s="17" t="s">
        <v>121</v>
      </c>
      <c r="E27" s="22">
        <v>8.1292915317257575E-2</v>
      </c>
    </row>
    <row r="28" spans="1:5" ht="15.75" thickBot="1" x14ac:dyDescent="0.3">
      <c r="A28" s="34" t="s">
        <v>139</v>
      </c>
      <c r="B28" s="35"/>
      <c r="C28" s="8"/>
      <c r="D28" s="24" t="s">
        <v>122</v>
      </c>
      <c r="E28" s="100">
        <f>E26*E27</f>
        <v>2755.0813773236005</v>
      </c>
    </row>
    <row r="29" spans="1:5" ht="15.75" thickTop="1" x14ac:dyDescent="0.25">
      <c r="C29" s="8"/>
      <c r="D29" s="17" t="s">
        <v>123</v>
      </c>
      <c r="E29" s="30">
        <f>SUM('UE-180382 Light WP2'!L122:L177)</f>
        <v>1310.8750000000002</v>
      </c>
    </row>
    <row r="30" spans="1:5" x14ac:dyDescent="0.25">
      <c r="A30" s="219" t="s">
        <v>282</v>
      </c>
      <c r="B30" s="220"/>
      <c r="C30" s="8"/>
      <c r="D30" s="17"/>
      <c r="E30" s="30"/>
    </row>
    <row r="31" spans="1:5" x14ac:dyDescent="0.25">
      <c r="A31" s="106" t="s">
        <v>283</v>
      </c>
      <c r="B31" s="107">
        <f>B13</f>
        <v>6.4442628665845299E-3</v>
      </c>
      <c r="C31" s="8"/>
      <c r="D31" s="17" t="s">
        <v>48</v>
      </c>
      <c r="E31" s="26">
        <f>E28/E29</f>
        <v>2.1017117401152663</v>
      </c>
    </row>
    <row r="32" spans="1:5" x14ac:dyDescent="0.25">
      <c r="A32" s="106" t="s">
        <v>284</v>
      </c>
      <c r="B32" s="108">
        <v>15888184.408250002</v>
      </c>
      <c r="C32" s="8"/>
      <c r="D32" s="14" t="s">
        <v>49</v>
      </c>
      <c r="E32" s="27">
        <f>E31/12</f>
        <v>0.17514264500960552</v>
      </c>
    </row>
    <row r="33" spans="1:8" x14ac:dyDescent="0.25">
      <c r="A33" s="106" t="s">
        <v>285</v>
      </c>
      <c r="B33" s="108">
        <v>3516818</v>
      </c>
      <c r="C33" s="8"/>
    </row>
    <row r="34" spans="1:8" x14ac:dyDescent="0.25">
      <c r="A34" s="109" t="s">
        <v>286</v>
      </c>
      <c r="B34" s="108">
        <f>B32-B33</f>
        <v>12371366.408250002</v>
      </c>
      <c r="C34" s="8"/>
      <c r="D34" s="219" t="s">
        <v>127</v>
      </c>
      <c r="E34" s="220"/>
    </row>
    <row r="35" spans="1:8" ht="30" x14ac:dyDescent="0.25">
      <c r="A35" s="106" t="s">
        <v>287</v>
      </c>
      <c r="B35" s="110">
        <f>B33/B32</f>
        <v>0.2213480099194895</v>
      </c>
      <c r="C35" s="8"/>
      <c r="D35" s="75" t="s">
        <v>194</v>
      </c>
      <c r="E35" s="99"/>
    </row>
    <row r="36" spans="1:8" x14ac:dyDescent="0.25">
      <c r="A36" s="106" t="s">
        <v>288</v>
      </c>
      <c r="B36" s="111">
        <f>B31*(1-B35)</f>
        <v>5.0178381056679789E-3</v>
      </c>
      <c r="C36" s="8"/>
      <c r="D36" s="24" t="s">
        <v>130</v>
      </c>
      <c r="E36" s="29"/>
    </row>
    <row r="37" spans="1:8" ht="15.75" thickBot="1" x14ac:dyDescent="0.3">
      <c r="A37" s="112" t="s">
        <v>289</v>
      </c>
      <c r="B37" s="27">
        <f>B36/12</f>
        <v>4.1815317547233159E-4</v>
      </c>
      <c r="C37" s="8"/>
      <c r="D37" s="17" t="s">
        <v>44</v>
      </c>
      <c r="E37" s="158">
        <f>+'UE-180280 COS (PTDGP.T)'!L15</f>
        <v>101672.37944062492</v>
      </c>
      <c r="F37" t="s">
        <v>326</v>
      </c>
    </row>
    <row r="38" spans="1:8" ht="15.75" thickTop="1" x14ac:dyDescent="0.25">
      <c r="C38" s="8"/>
      <c r="D38" s="17" t="s">
        <v>51</v>
      </c>
      <c r="E38" s="101">
        <f>SUM('UE-180382 Light WP2'!M4:M188)</f>
        <v>78196280.400000006</v>
      </c>
    </row>
    <row r="39" spans="1:8" x14ac:dyDescent="0.25">
      <c r="A39" s="219" t="s">
        <v>141</v>
      </c>
      <c r="B39" s="220"/>
      <c r="D39" s="14" t="s">
        <v>50</v>
      </c>
      <c r="E39" s="27">
        <f>E37/E38</f>
        <v>1.3002201501214233E-3</v>
      </c>
    </row>
    <row r="40" spans="1:8" x14ac:dyDescent="0.25">
      <c r="A40" s="17" t="s">
        <v>44</v>
      </c>
      <c r="B40" s="23"/>
    </row>
    <row r="41" spans="1:8" x14ac:dyDescent="0.25">
      <c r="A41" s="17" t="s">
        <v>105</v>
      </c>
      <c r="B41" s="29"/>
    </row>
    <row r="42" spans="1:8" ht="30.75" thickBot="1" x14ac:dyDescent="0.3">
      <c r="A42" s="24" t="s">
        <v>101</v>
      </c>
      <c r="B42" s="25"/>
    </row>
    <row r="43" spans="1:8" ht="15" customHeight="1" thickTop="1" x14ac:dyDescent="0.25">
      <c r="A43" s="17"/>
      <c r="B43" s="23"/>
    </row>
    <row r="44" spans="1:8" ht="15" customHeight="1" x14ac:dyDescent="0.25">
      <c r="A44" s="17" t="s">
        <v>45</v>
      </c>
      <c r="B44" s="30"/>
    </row>
    <row r="45" spans="1:8" x14ac:dyDescent="0.25">
      <c r="A45" s="17" t="s">
        <v>47</v>
      </c>
      <c r="B45" s="26"/>
    </row>
    <row r="46" spans="1:8" x14ac:dyDescent="0.25">
      <c r="A46" s="14" t="s">
        <v>46</v>
      </c>
      <c r="B46" s="27"/>
      <c r="G46" s="18"/>
      <c r="H46" s="18"/>
    </row>
    <row r="47" spans="1:8" x14ac:dyDescent="0.25">
      <c r="A47" s="9"/>
      <c r="B47" s="8"/>
      <c r="C47" s="8"/>
    </row>
    <row r="48" spans="1:8" x14ac:dyDescent="0.25">
      <c r="A48" s="219" t="s">
        <v>142</v>
      </c>
      <c r="B48" s="220"/>
      <c r="C48" s="8"/>
    </row>
    <row r="49" spans="1:10" x14ac:dyDescent="0.25">
      <c r="A49" s="17" t="s">
        <v>44</v>
      </c>
      <c r="B49" s="23"/>
      <c r="C49" s="8"/>
    </row>
    <row r="50" spans="1:10" x14ac:dyDescent="0.25">
      <c r="A50" s="17" t="s">
        <v>134</v>
      </c>
      <c r="B50" s="22"/>
      <c r="C50" s="8"/>
    </row>
    <row r="51" spans="1:10" x14ac:dyDescent="0.25">
      <c r="A51" s="17" t="s">
        <v>135</v>
      </c>
      <c r="B51" s="23"/>
      <c r="C51" s="8"/>
    </row>
    <row r="52" spans="1:10" x14ac:dyDescent="0.25">
      <c r="A52" s="17" t="s">
        <v>105</v>
      </c>
      <c r="B52" s="29"/>
      <c r="C52" s="8"/>
    </row>
    <row r="53" spans="1:10" x14ac:dyDescent="0.25">
      <c r="A53" s="17"/>
      <c r="B53" s="23"/>
      <c r="C53" s="8"/>
    </row>
    <row r="54" spans="1:10" x14ac:dyDescent="0.25">
      <c r="A54" s="33" t="s">
        <v>136</v>
      </c>
      <c r="B54" s="36"/>
      <c r="C54" s="8"/>
    </row>
    <row r="55" spans="1:10" x14ac:dyDescent="0.25">
      <c r="A55" s="34" t="s">
        <v>137</v>
      </c>
      <c r="B55" s="37"/>
      <c r="C55" s="8"/>
    </row>
    <row r="57" spans="1:10" x14ac:dyDescent="0.25">
      <c r="A57" s="219" t="s">
        <v>106</v>
      </c>
      <c r="B57" s="220"/>
      <c r="G57" s="18"/>
      <c r="H57" s="8"/>
      <c r="J57" s="18"/>
    </row>
    <row r="58" spans="1:10" x14ac:dyDescent="0.25">
      <c r="A58" s="17" t="s">
        <v>108</v>
      </c>
      <c r="B58" s="31"/>
      <c r="G58" s="18"/>
      <c r="H58" s="8"/>
      <c r="J58" s="18"/>
    </row>
    <row r="59" spans="1:10" x14ac:dyDescent="0.25">
      <c r="A59" s="17" t="s">
        <v>109</v>
      </c>
      <c r="B59" s="31"/>
      <c r="G59" s="18"/>
      <c r="H59" s="8"/>
      <c r="J59" s="18"/>
    </row>
    <row r="60" spans="1:10" x14ac:dyDescent="0.25">
      <c r="A60" s="17" t="s">
        <v>110</v>
      </c>
      <c r="B60" s="32"/>
      <c r="G60" s="18"/>
      <c r="H60" s="8"/>
      <c r="J60" s="18"/>
    </row>
    <row r="61" spans="1:10" x14ac:dyDescent="0.25">
      <c r="A61" s="17" t="s">
        <v>111</v>
      </c>
      <c r="B61" s="22"/>
      <c r="G61" s="18"/>
      <c r="H61" s="8"/>
      <c r="J61" s="18"/>
    </row>
    <row r="62" spans="1:10" x14ac:dyDescent="0.25">
      <c r="A62" s="17" t="s">
        <v>44</v>
      </c>
      <c r="B62" s="29"/>
      <c r="G62" s="18"/>
      <c r="H62" s="8"/>
      <c r="J62" s="18"/>
    </row>
    <row r="63" spans="1:10" ht="15.75" thickBot="1" x14ac:dyDescent="0.3">
      <c r="A63" s="17" t="s">
        <v>112</v>
      </c>
      <c r="B63" s="28"/>
      <c r="G63" s="18"/>
      <c r="H63" s="8"/>
      <c r="J63" s="18"/>
    </row>
    <row r="64" spans="1:10" ht="15.75" thickTop="1" x14ac:dyDescent="0.25">
      <c r="A64" s="17"/>
      <c r="B64" s="22"/>
      <c r="G64" s="18"/>
      <c r="H64" s="8"/>
      <c r="J64" s="18"/>
    </row>
    <row r="65" spans="1:10" x14ac:dyDescent="0.25">
      <c r="A65" s="17" t="s">
        <v>51</v>
      </c>
      <c r="B65" s="38"/>
      <c r="G65" s="18"/>
      <c r="H65" s="8"/>
      <c r="J65" s="18"/>
    </row>
    <row r="66" spans="1:10" x14ac:dyDescent="0.25">
      <c r="A66" s="14" t="s">
        <v>155</v>
      </c>
      <c r="B66" s="27"/>
      <c r="G66" s="18"/>
      <c r="H66" s="8"/>
      <c r="J66" s="18"/>
    </row>
    <row r="67" spans="1:10" x14ac:dyDescent="0.25">
      <c r="G67" s="18"/>
      <c r="H67" s="8"/>
      <c r="J67" s="18"/>
    </row>
    <row r="68" spans="1:10" x14ac:dyDescent="0.25">
      <c r="A68" s="219" t="s">
        <v>107</v>
      </c>
      <c r="B68" s="220"/>
      <c r="J68" s="8"/>
    </row>
    <row r="69" spans="1:10" x14ac:dyDescent="0.25">
      <c r="A69" s="17" t="s">
        <v>108</v>
      </c>
      <c r="B69" s="31"/>
      <c r="J69" s="8"/>
    </row>
    <row r="70" spans="1:10" x14ac:dyDescent="0.25">
      <c r="A70" s="17" t="s">
        <v>109</v>
      </c>
      <c r="B70" s="31"/>
      <c r="J70" s="8"/>
    </row>
    <row r="71" spans="1:10" x14ac:dyDescent="0.25">
      <c r="A71" s="17" t="s">
        <v>110</v>
      </c>
      <c r="B71" s="32"/>
      <c r="J71" s="8"/>
    </row>
    <row r="72" spans="1:10" x14ac:dyDescent="0.25">
      <c r="A72" s="17" t="s">
        <v>113</v>
      </c>
      <c r="B72" s="22"/>
      <c r="J72" s="8"/>
    </row>
    <row r="73" spans="1:10" x14ac:dyDescent="0.25">
      <c r="A73" s="17" t="s">
        <v>44</v>
      </c>
      <c r="B73" s="29"/>
      <c r="D73" s="8"/>
      <c r="J73" s="8"/>
    </row>
    <row r="74" spans="1:10" ht="15.75" thickBot="1" x14ac:dyDescent="0.3">
      <c r="A74" s="17" t="s">
        <v>112</v>
      </c>
      <c r="B74" s="28"/>
      <c r="D74" s="8"/>
      <c r="J74" s="8"/>
    </row>
    <row r="75" spans="1:10" ht="15.75" thickTop="1" x14ac:dyDescent="0.25">
      <c r="A75" s="17"/>
      <c r="B75" s="22"/>
      <c r="J75" s="18"/>
    </row>
    <row r="76" spans="1:10" x14ac:dyDescent="0.25">
      <c r="A76" s="17" t="s">
        <v>114</v>
      </c>
      <c r="B76" s="38"/>
    </row>
    <row r="77" spans="1:10" x14ac:dyDescent="0.25">
      <c r="A77" s="17" t="s">
        <v>143</v>
      </c>
      <c r="B77" s="26"/>
    </row>
    <row r="78" spans="1:10" x14ac:dyDescent="0.25">
      <c r="A78" s="14" t="s">
        <v>144</v>
      </c>
      <c r="B78" s="27"/>
      <c r="D78" s="18"/>
    </row>
    <row r="89" spans="3:10" x14ac:dyDescent="0.25">
      <c r="C89" s="8"/>
    </row>
    <row r="93" spans="3:10" x14ac:dyDescent="0.25">
      <c r="J93" s="18"/>
    </row>
    <row r="94" spans="3:10" x14ac:dyDescent="0.25">
      <c r="J94" s="18"/>
    </row>
    <row r="95" spans="3:10" x14ac:dyDescent="0.25">
      <c r="J95" s="18"/>
    </row>
    <row r="115" spans="4:4" x14ac:dyDescent="0.25">
      <c r="D115" s="66"/>
    </row>
    <row r="118" spans="4:4" x14ac:dyDescent="0.25">
      <c r="D118" s="18"/>
    </row>
    <row r="121" spans="4:4" x14ac:dyDescent="0.25">
      <c r="D121" s="18"/>
    </row>
    <row r="129" spans="5:5" x14ac:dyDescent="0.25">
      <c r="E129" s="20"/>
    </row>
  </sheetData>
  <mergeCells count="12">
    <mergeCell ref="A2:B2"/>
    <mergeCell ref="A57:B57"/>
    <mergeCell ref="D2:E2"/>
    <mergeCell ref="A68:B68"/>
    <mergeCell ref="D12:E12"/>
    <mergeCell ref="D23:E23"/>
    <mergeCell ref="A48:B48"/>
    <mergeCell ref="A22:B22"/>
    <mergeCell ref="A16:B16"/>
    <mergeCell ref="A39:B39"/>
    <mergeCell ref="A30:B30"/>
    <mergeCell ref="D34:E34"/>
  </mergeCells>
  <pageMargins left="0.7" right="0.7" top="0.75" bottom="0.75" header="0.3" footer="0.3"/>
  <pageSetup scale="47" orientation="portrait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28"/>
  <sheetViews>
    <sheetView zoomScale="85" zoomScaleNormal="85" zoomScaleSheetLayoutView="100" workbookViewId="0">
      <pane xSplit="5" ySplit="1" topLeftCell="F104" activePane="bottomRight" state="frozen"/>
      <selection activeCell="B7" sqref="B7"/>
      <selection pane="topRight" activeCell="B7" sqref="B7"/>
      <selection pane="bottomLeft" activeCell="B7" sqref="B7"/>
      <selection pane="bottomRight" activeCell="F1" sqref="F1:F10"/>
    </sheetView>
  </sheetViews>
  <sheetFormatPr defaultColWidth="14.7109375" defaultRowHeight="15" x14ac:dyDescent="0.25"/>
  <cols>
    <col min="1" max="1" width="19.5703125" style="177" customWidth="1"/>
    <col min="2" max="2" width="11.28515625" style="177" bestFit="1" customWidth="1"/>
    <col min="3" max="3" width="19.42578125" style="177" bestFit="1" customWidth="1"/>
    <col min="4" max="4" width="16.140625" style="177" bestFit="1" customWidth="1"/>
    <col min="5" max="5" width="9.7109375" style="177" bestFit="1" customWidth="1"/>
    <col min="6" max="6" width="16.42578125" style="177" bestFit="1" customWidth="1"/>
    <col min="7" max="7" width="11" style="177" customWidth="1"/>
    <col min="8" max="8" width="14.28515625" style="177" hidden="1" customWidth="1"/>
    <col min="9" max="9" width="16.7109375" style="177" hidden="1" customWidth="1"/>
    <col min="10" max="10" width="16" style="177" hidden="1" customWidth="1"/>
    <col min="11" max="11" width="16.5703125" style="177" hidden="1" customWidth="1"/>
    <col min="12" max="12" width="9.5703125" style="177" hidden="1" customWidth="1"/>
    <col min="13" max="13" width="16.28515625" style="177" hidden="1" customWidth="1"/>
    <col min="14" max="14" width="17.28515625" style="177" bestFit="1" customWidth="1"/>
    <col min="15" max="15" width="12.140625" style="177" customWidth="1"/>
    <col min="16" max="16" width="15.140625" style="177" hidden="1" customWidth="1"/>
    <col min="17" max="17" width="12.85546875" style="177" hidden="1" customWidth="1"/>
    <col min="18" max="18" width="11.85546875" style="177" customWidth="1"/>
    <col min="19" max="19" width="15.7109375" style="177" bestFit="1" customWidth="1"/>
    <col min="20" max="20" width="12.7109375" style="177" customWidth="1"/>
    <col min="21" max="21" width="12.28515625" style="177" hidden="1" customWidth="1"/>
    <col min="22" max="22" width="16.5703125" style="177" hidden="1" customWidth="1"/>
    <col min="23" max="23" width="12" style="177" customWidth="1"/>
    <col min="24" max="24" width="11.28515625" style="177" bestFit="1" customWidth="1"/>
    <col min="25" max="25" width="16.28515625" style="177" hidden="1" customWidth="1"/>
    <col min="26" max="26" width="0" style="177" hidden="1" customWidth="1"/>
    <col min="27" max="27" width="16" style="177" hidden="1" customWidth="1"/>
    <col min="28" max="28" width="13.7109375" style="177" hidden="1" customWidth="1"/>
    <col min="29" max="29" width="10.42578125" style="177" hidden="1" customWidth="1"/>
    <col min="30" max="30" width="17.140625" style="177" hidden="1" customWidth="1"/>
    <col min="31" max="31" width="12" style="177" hidden="1" customWidth="1"/>
    <col min="32" max="32" width="12.28515625" style="177" hidden="1" customWidth="1"/>
    <col min="33" max="37" width="17.140625" style="177" hidden="1" customWidth="1"/>
    <col min="38" max="38" width="14.42578125" style="177" hidden="1" customWidth="1"/>
    <col min="39" max="39" width="6.42578125" style="177" hidden="1" customWidth="1"/>
    <col min="40" max="16384" width="14.7109375" style="177"/>
  </cols>
  <sheetData>
    <row r="1" spans="1:39" ht="75" x14ac:dyDescent="0.25">
      <c r="A1" s="189" t="s">
        <v>15</v>
      </c>
      <c r="B1" s="189"/>
      <c r="C1" s="189" t="s">
        <v>20</v>
      </c>
      <c r="D1" s="189" t="s">
        <v>63</v>
      </c>
      <c r="E1" s="189" t="s">
        <v>84</v>
      </c>
      <c r="F1" s="190" t="s">
        <v>385</v>
      </c>
      <c r="G1" s="189" t="s">
        <v>93</v>
      </c>
      <c r="H1" s="189" t="s">
        <v>41</v>
      </c>
      <c r="I1" s="189" t="s">
        <v>35</v>
      </c>
      <c r="J1" s="189" t="s">
        <v>80</v>
      </c>
      <c r="K1" s="189" t="s">
        <v>64</v>
      </c>
      <c r="L1" s="189" t="s">
        <v>65</v>
      </c>
      <c r="M1" s="189" t="s">
        <v>167</v>
      </c>
      <c r="N1" s="189" t="s">
        <v>87</v>
      </c>
      <c r="O1" s="189" t="s">
        <v>85</v>
      </c>
      <c r="P1" s="189" t="s">
        <v>86</v>
      </c>
      <c r="Q1" s="189" t="s">
        <v>163</v>
      </c>
      <c r="R1" s="189" t="s">
        <v>43</v>
      </c>
      <c r="S1" s="189" t="s">
        <v>42</v>
      </c>
      <c r="T1" s="189" t="s">
        <v>39</v>
      </c>
      <c r="U1" s="189" t="s">
        <v>36</v>
      </c>
      <c r="V1" s="189" t="s">
        <v>94</v>
      </c>
      <c r="W1" s="189" t="s">
        <v>37</v>
      </c>
      <c r="X1" s="189" t="s">
        <v>38</v>
      </c>
      <c r="Y1" s="171" t="s">
        <v>98</v>
      </c>
      <c r="AA1" s="171" t="s">
        <v>72</v>
      </c>
      <c r="AB1" s="171" t="s">
        <v>73</v>
      </c>
      <c r="AC1" s="171" t="s">
        <v>76</v>
      </c>
      <c r="AD1" s="171" t="s">
        <v>74</v>
      </c>
      <c r="AE1" s="171" t="s">
        <v>75</v>
      </c>
      <c r="AF1" s="171" t="s">
        <v>77</v>
      </c>
      <c r="AG1" s="171" t="s">
        <v>88</v>
      </c>
      <c r="AH1" s="171" t="s">
        <v>89</v>
      </c>
      <c r="AI1" s="171" t="s">
        <v>92</v>
      </c>
      <c r="AJ1" s="171" t="s">
        <v>90</v>
      </c>
      <c r="AK1" s="171" t="s">
        <v>91</v>
      </c>
      <c r="AL1" s="171" t="s">
        <v>78</v>
      </c>
      <c r="AM1" s="171" t="s">
        <v>79</v>
      </c>
    </row>
    <row r="2" spans="1:39" ht="15.75" x14ac:dyDescent="0.25">
      <c r="A2" s="161" t="s">
        <v>328</v>
      </c>
      <c r="B2" s="162" t="s">
        <v>329</v>
      </c>
      <c r="C2" s="162" t="s">
        <v>366</v>
      </c>
      <c r="D2" s="162" t="s">
        <v>330</v>
      </c>
      <c r="E2" s="163" t="s">
        <v>331</v>
      </c>
      <c r="F2" s="162" t="s">
        <v>332</v>
      </c>
      <c r="G2" s="162" t="s">
        <v>333</v>
      </c>
      <c r="H2" s="162" t="s">
        <v>334</v>
      </c>
      <c r="I2" s="163" t="s">
        <v>335</v>
      </c>
      <c r="J2" s="162" t="s">
        <v>336</v>
      </c>
      <c r="K2" s="162" t="s">
        <v>337</v>
      </c>
      <c r="L2" s="162" t="s">
        <v>338</v>
      </c>
      <c r="M2" s="162" t="s">
        <v>339</v>
      </c>
      <c r="N2" s="186" t="s">
        <v>340</v>
      </c>
      <c r="O2" s="163" t="s">
        <v>341</v>
      </c>
      <c r="P2" s="163" t="s">
        <v>342</v>
      </c>
      <c r="Q2" s="163" t="s">
        <v>343</v>
      </c>
      <c r="R2" s="163" t="s">
        <v>344</v>
      </c>
      <c r="S2" s="163" t="s">
        <v>345</v>
      </c>
      <c r="T2" s="163" t="s">
        <v>346</v>
      </c>
      <c r="U2" s="163" t="s">
        <v>347</v>
      </c>
      <c r="V2" s="163" t="s">
        <v>348</v>
      </c>
      <c r="W2" s="163" t="s">
        <v>349</v>
      </c>
      <c r="X2" s="163" t="s">
        <v>350</v>
      </c>
      <c r="Y2" s="163" t="s">
        <v>351</v>
      </c>
      <c r="Z2" s="163" t="s">
        <v>352</v>
      </c>
      <c r="AA2" s="163" t="s">
        <v>353</v>
      </c>
      <c r="AB2" s="163" t="s">
        <v>354</v>
      </c>
      <c r="AC2" s="163" t="s">
        <v>355</v>
      </c>
      <c r="AD2" s="163" t="s">
        <v>356</v>
      </c>
      <c r="AE2" s="163" t="s">
        <v>357</v>
      </c>
      <c r="AF2" s="163" t="s">
        <v>358</v>
      </c>
      <c r="AG2" s="163" t="s">
        <v>359</v>
      </c>
      <c r="AH2" s="163" t="s">
        <v>360</v>
      </c>
      <c r="AI2" s="163" t="s">
        <v>361</v>
      </c>
      <c r="AJ2" s="163" t="s">
        <v>362</v>
      </c>
      <c r="AK2" s="163" t="s">
        <v>363</v>
      </c>
      <c r="AL2" s="163" t="s">
        <v>364</v>
      </c>
      <c r="AM2" s="163" t="s">
        <v>365</v>
      </c>
    </row>
    <row r="3" spans="1:39" x14ac:dyDescent="0.25">
      <c r="A3" s="187" t="s">
        <v>55</v>
      </c>
      <c r="B3" s="187"/>
      <c r="F3" s="175"/>
      <c r="J3" s="179"/>
      <c r="K3" s="175"/>
      <c r="L3" s="175"/>
      <c r="M3" s="175"/>
      <c r="N3" s="175"/>
      <c r="Z3" s="172"/>
      <c r="AA3" s="172"/>
      <c r="AL3" s="15"/>
    </row>
    <row r="4" spans="1:39" x14ac:dyDescent="0.25">
      <c r="A4" s="6" t="s">
        <v>32</v>
      </c>
      <c r="B4" s="6"/>
      <c r="C4" s="42" t="s">
        <v>33</v>
      </c>
      <c r="D4" s="41">
        <v>22</v>
      </c>
      <c r="E4" s="5" t="s">
        <v>10</v>
      </c>
      <c r="F4" s="197">
        <v>59</v>
      </c>
      <c r="G4" s="191"/>
      <c r="H4" s="177" t="s">
        <v>62</v>
      </c>
      <c r="I4" s="177">
        <v>1</v>
      </c>
      <c r="J4" s="179">
        <f>IF(H4="Yes",F4*I4,0)</f>
        <v>0</v>
      </c>
      <c r="K4" s="176">
        <f>IF(E4="Company", F4*G4,0)</f>
        <v>0</v>
      </c>
      <c r="L4" s="175">
        <f>D4*F4/1000</f>
        <v>1.298</v>
      </c>
      <c r="M4" s="175">
        <f>D4*4200*F4/1000</f>
        <v>5451.6</v>
      </c>
      <c r="N4" s="192">
        <f>D4*4200/1000/12</f>
        <v>7.7</v>
      </c>
      <c r="O4" s="15">
        <f>'UE-180382 Light WP1 - Sch 140'!B$14</f>
        <v>5.3702190554871083E-4</v>
      </c>
      <c r="P4" s="15">
        <f>'UE-180382 Light WP1 - Sch 140'!$B$46</f>
        <v>0</v>
      </c>
      <c r="Q4" s="15">
        <f>'UE-180382 Light WP1 - Sch 140'!B$66</f>
        <v>0</v>
      </c>
      <c r="R4" s="15">
        <f>'UE-180382 Light WP1 - Sch 140'!E$20</f>
        <v>0.16823094676897543</v>
      </c>
      <c r="S4" s="15">
        <f>'UE-180382 Light WP1 - Sch 140'!$E$39</f>
        <v>1.3002201501214233E-3</v>
      </c>
      <c r="T4" s="191">
        <f>IF(E4="Company", G4*O4, 0)</f>
        <v>0</v>
      </c>
      <c r="U4" s="191">
        <f>IF(H4="yes", I4*P4, 0)</f>
        <v>0</v>
      </c>
      <c r="V4" s="191">
        <f>Q4*N4</f>
        <v>0</v>
      </c>
      <c r="W4" s="191">
        <f>D4*R4/1000</f>
        <v>3.7010808289174592E-3</v>
      </c>
      <c r="X4" s="191">
        <f>N4*S4</f>
        <v>1.0011695155934959E-2</v>
      </c>
      <c r="Y4" s="15">
        <f>SUM(T4:X4)</f>
        <v>1.3712775984852418E-2</v>
      </c>
      <c r="Z4" s="172"/>
      <c r="AA4" s="15">
        <f>T4/N4</f>
        <v>0</v>
      </c>
      <c r="AB4" s="15">
        <f>U4/N4</f>
        <v>0</v>
      </c>
      <c r="AC4" s="15">
        <f>V4/N4</f>
        <v>0</v>
      </c>
      <c r="AD4" s="15">
        <f>W4/N4</f>
        <v>4.8065984791135835E-4</v>
      </c>
      <c r="AE4" s="15">
        <f>X4/N4</f>
        <v>1.3002201501214233E-3</v>
      </c>
      <c r="AF4" s="15">
        <f>SUM(AA4:AE4)</f>
        <v>1.7808799980327816E-3</v>
      </c>
      <c r="AG4" s="180">
        <f>T4*$F4</f>
        <v>0</v>
      </c>
      <c r="AH4" s="180">
        <f>U4*$F4</f>
        <v>0</v>
      </c>
      <c r="AI4" s="180">
        <f>V4*$F4</f>
        <v>0</v>
      </c>
      <c r="AJ4" s="180">
        <f>W4*$F4</f>
        <v>0.2183637689061301</v>
      </c>
      <c r="AK4" s="180">
        <f>X4*$F4</f>
        <v>0.59069001420016254</v>
      </c>
      <c r="AL4" s="180">
        <f>SUM(AG4:AK4)</f>
        <v>0.80905378310629261</v>
      </c>
      <c r="AM4" s="180">
        <f>Y4*F4-AL4</f>
        <v>0</v>
      </c>
    </row>
    <row r="5" spans="1:39" x14ac:dyDescent="0.25">
      <c r="A5" s="4"/>
      <c r="B5" s="4"/>
      <c r="C5" s="39"/>
      <c r="D5" s="5"/>
      <c r="E5" s="5"/>
      <c r="F5" s="197"/>
      <c r="G5" s="191"/>
      <c r="J5" s="173"/>
      <c r="K5" s="174"/>
      <c r="L5" s="175">
        <f t="shared" ref="L5:L25" si="0">D5*F5/1000</f>
        <v>0</v>
      </c>
      <c r="M5" s="5"/>
      <c r="N5" s="193"/>
      <c r="O5" s="15"/>
      <c r="P5" s="15"/>
      <c r="Q5" s="15"/>
      <c r="R5" s="15"/>
      <c r="S5" s="15"/>
      <c r="T5" s="191"/>
      <c r="U5" s="191"/>
      <c r="V5" s="191"/>
      <c r="W5" s="191"/>
      <c r="X5" s="191"/>
      <c r="Y5" s="15"/>
      <c r="Z5" s="172"/>
      <c r="AA5" s="15"/>
      <c r="AB5" s="15"/>
      <c r="AC5" s="15"/>
      <c r="AD5" s="15"/>
      <c r="AE5" s="15"/>
      <c r="AF5" s="15"/>
      <c r="AG5" s="180"/>
      <c r="AH5" s="180">
        <f t="shared" ref="AH5:AH36" si="1">U5*$F5</f>
        <v>0</v>
      </c>
      <c r="AI5" s="180">
        <f t="shared" ref="AI5:AI36" si="2">V5*$F5</f>
        <v>0</v>
      </c>
      <c r="AJ5" s="180"/>
      <c r="AK5" s="180"/>
      <c r="AL5" s="180"/>
      <c r="AM5" s="180"/>
    </row>
    <row r="6" spans="1:39" x14ac:dyDescent="0.25">
      <c r="A6" s="11" t="s">
        <v>16</v>
      </c>
      <c r="B6" s="11"/>
      <c r="C6" s="42" t="s">
        <v>24</v>
      </c>
      <c r="D6" s="41">
        <v>100</v>
      </c>
      <c r="E6" s="5" t="s">
        <v>10</v>
      </c>
      <c r="F6" s="197">
        <v>13</v>
      </c>
      <c r="G6" s="191"/>
      <c r="H6" s="177" t="s">
        <v>54</v>
      </c>
      <c r="I6" s="177">
        <v>1</v>
      </c>
      <c r="J6" s="179">
        <f t="shared" ref="J6:J8" si="3">IF(H6="Yes",F6*I6,0)</f>
        <v>13</v>
      </c>
      <c r="K6" s="176">
        <f>IF(E6="Company", F6*G6,0)</f>
        <v>0</v>
      </c>
      <c r="L6" s="175">
        <f t="shared" si="0"/>
        <v>1.3</v>
      </c>
      <c r="M6" s="175">
        <f>D6*4200*F6/1000</f>
        <v>5460</v>
      </c>
      <c r="N6" s="192">
        <f>D6*4200/1000/12</f>
        <v>35</v>
      </c>
      <c r="O6" s="15">
        <f>'UE-180382 Light WP1 - Sch 140'!B$14</f>
        <v>5.3702190554871083E-4</v>
      </c>
      <c r="P6" s="15">
        <f>'UE-180382 Light WP1 - Sch 140'!$B$46</f>
        <v>0</v>
      </c>
      <c r="Q6" s="15">
        <f>'UE-180382 Light WP1 - Sch 140'!B$66</f>
        <v>0</v>
      </c>
      <c r="R6" s="15">
        <f>'UE-180382 Light WP1 - Sch 140'!E$20</f>
        <v>0.16823094676897543</v>
      </c>
      <c r="S6" s="15">
        <f>'UE-180382 Light WP1 - Sch 140'!$E$39</f>
        <v>1.3002201501214233E-3</v>
      </c>
      <c r="T6" s="191">
        <f>IF(E6="Company", G6*O6, 0)</f>
        <v>0</v>
      </c>
      <c r="U6" s="191">
        <f>IF(H6="yes", I6*P6, 0)</f>
        <v>0</v>
      </c>
      <c r="V6" s="191">
        <f t="shared" ref="V6:V25" si="4">Q6*N6</f>
        <v>0</v>
      </c>
      <c r="W6" s="191">
        <f>D6*R6/1000</f>
        <v>1.6823094676897545E-2</v>
      </c>
      <c r="X6" s="191">
        <f>N6*S6</f>
        <v>4.5507705254249811E-2</v>
      </c>
      <c r="Y6" s="15">
        <f>SUM(T6:X6)</f>
        <v>6.233079993114736E-2</v>
      </c>
      <c r="Z6" s="172"/>
      <c r="AA6" s="15">
        <f>T6/N6</f>
        <v>0</v>
      </c>
      <c r="AB6" s="15">
        <f>U6/N6</f>
        <v>0</v>
      </c>
      <c r="AC6" s="15">
        <f>V6/N6</f>
        <v>0</v>
      </c>
      <c r="AD6" s="15">
        <f>W6/N6</f>
        <v>4.8065984791135846E-4</v>
      </c>
      <c r="AE6" s="15">
        <f>X6/N6</f>
        <v>1.3002201501214233E-3</v>
      </c>
      <c r="AF6" s="15">
        <f>SUM(AA6:AE6)</f>
        <v>1.7808799980327818E-3</v>
      </c>
      <c r="AG6" s="180">
        <f>T6*$F6</f>
        <v>0</v>
      </c>
      <c r="AH6" s="180">
        <f t="shared" si="1"/>
        <v>0</v>
      </c>
      <c r="AI6" s="180">
        <f t="shared" si="2"/>
        <v>0</v>
      </c>
      <c r="AJ6" s="180">
        <f t="shared" ref="AJ6:AK8" si="5">W6*$F6</f>
        <v>0.21870023079966808</v>
      </c>
      <c r="AK6" s="180">
        <f t="shared" si="5"/>
        <v>0.59160016830524753</v>
      </c>
      <c r="AL6" s="180">
        <f>SUM(AG6:AK6)</f>
        <v>0.81030039910491558</v>
      </c>
      <c r="AM6" s="180">
        <f>Y6*F6-AL6</f>
        <v>0</v>
      </c>
    </row>
    <row r="7" spans="1:39" x14ac:dyDescent="0.25">
      <c r="A7" s="11" t="str">
        <f>+A6</f>
        <v>50E-A</v>
      </c>
      <c r="B7" s="11"/>
      <c r="C7" s="42" t="str">
        <f>+C6</f>
        <v>Mercury Vapor</v>
      </c>
      <c r="D7" s="41">
        <v>175</v>
      </c>
      <c r="E7" s="5" t="s">
        <v>10</v>
      </c>
      <c r="F7" s="197">
        <v>19</v>
      </c>
      <c r="G7" s="191"/>
      <c r="H7" s="177" t="s">
        <v>54</v>
      </c>
      <c r="I7" s="177">
        <v>1</v>
      </c>
      <c r="J7" s="179">
        <f t="shared" si="3"/>
        <v>19</v>
      </c>
      <c r="K7" s="176">
        <f>IF(E7="Company", F7*G7,0)</f>
        <v>0</v>
      </c>
      <c r="L7" s="175">
        <f t="shared" si="0"/>
        <v>3.3250000000000002</v>
      </c>
      <c r="M7" s="175">
        <f>D7*4200*F7/1000</f>
        <v>13965</v>
      </c>
      <c r="N7" s="192">
        <f>D7*4200/1000/12</f>
        <v>61.25</v>
      </c>
      <c r="O7" s="15">
        <f>'UE-180382 Light WP1 - Sch 140'!B$14</f>
        <v>5.3702190554871083E-4</v>
      </c>
      <c r="P7" s="15">
        <f>'UE-180382 Light WP1 - Sch 140'!$B$46</f>
        <v>0</v>
      </c>
      <c r="Q7" s="15">
        <f>'UE-180382 Light WP1 - Sch 140'!B$66</f>
        <v>0</v>
      </c>
      <c r="R7" s="15">
        <f>'UE-180382 Light WP1 - Sch 140'!E$20</f>
        <v>0.16823094676897543</v>
      </c>
      <c r="S7" s="15">
        <f>'UE-180382 Light WP1 - Sch 140'!$E$39</f>
        <v>1.3002201501214233E-3</v>
      </c>
      <c r="T7" s="191">
        <f>IF(E7="Company", G7*O7, 0)</f>
        <v>0</v>
      </c>
      <c r="U7" s="191">
        <f>IF(H7="yes", I7*P7, 0)</f>
        <v>0</v>
      </c>
      <c r="V7" s="191">
        <f t="shared" si="4"/>
        <v>0</v>
      </c>
      <c r="W7" s="191">
        <f>D7*R7/1000</f>
        <v>2.9440415684570703E-2</v>
      </c>
      <c r="X7" s="191">
        <f>N7*S7</f>
        <v>7.9638484194937173E-2</v>
      </c>
      <c r="Y7" s="15">
        <f>SUM(T7:X7)</f>
        <v>0.10907889987950788</v>
      </c>
      <c r="Z7" s="172"/>
      <c r="AA7" s="15">
        <f>T7/N7</f>
        <v>0</v>
      </c>
      <c r="AB7" s="15">
        <f>U7/N7</f>
        <v>0</v>
      </c>
      <c r="AC7" s="15">
        <f>V7/N7</f>
        <v>0</v>
      </c>
      <c r="AD7" s="15">
        <f>W7/N7</f>
        <v>4.806598479113584E-4</v>
      </c>
      <c r="AE7" s="15">
        <f>X7/N7</f>
        <v>1.3002201501214233E-3</v>
      </c>
      <c r="AF7" s="15">
        <f>SUM(AA7:AE7)</f>
        <v>1.7808799980327816E-3</v>
      </c>
      <c r="AG7" s="180">
        <f>T7*$F7</f>
        <v>0</v>
      </c>
      <c r="AH7" s="180">
        <f t="shared" si="1"/>
        <v>0</v>
      </c>
      <c r="AI7" s="180">
        <f t="shared" si="2"/>
        <v>0</v>
      </c>
      <c r="AJ7" s="180">
        <f t="shared" si="5"/>
        <v>0.55936789800684339</v>
      </c>
      <c r="AK7" s="180">
        <f t="shared" si="5"/>
        <v>1.5131311997038064</v>
      </c>
      <c r="AL7" s="180">
        <f>SUM(AG7:AK7)</f>
        <v>2.0724990977106499</v>
      </c>
      <c r="AM7" s="180">
        <f>Y7*F7-AL7</f>
        <v>0</v>
      </c>
    </row>
    <row r="8" spans="1:39" x14ac:dyDescent="0.25">
      <c r="A8" s="11" t="str">
        <f>+A7</f>
        <v>50E-A</v>
      </c>
      <c r="B8" s="11"/>
      <c r="C8" s="42" t="str">
        <f>+C7</f>
        <v>Mercury Vapor</v>
      </c>
      <c r="D8" s="41">
        <v>400</v>
      </c>
      <c r="E8" s="5" t="s">
        <v>10</v>
      </c>
      <c r="F8" s="197">
        <v>22</v>
      </c>
      <c r="G8" s="191"/>
      <c r="H8" s="177" t="s">
        <v>54</v>
      </c>
      <c r="I8" s="177">
        <v>1</v>
      </c>
      <c r="J8" s="179">
        <f t="shared" si="3"/>
        <v>22</v>
      </c>
      <c r="K8" s="176">
        <f>IF(E8="Company", F8*G8,0)</f>
        <v>0</v>
      </c>
      <c r="L8" s="181">
        <f>D8*F8/1000</f>
        <v>8.8000000000000007</v>
      </c>
      <c r="M8" s="175">
        <f>D8*4200*F8/1000</f>
        <v>36960</v>
      </c>
      <c r="N8" s="192">
        <f>D8*4200/1000/12</f>
        <v>140</v>
      </c>
      <c r="O8" s="15">
        <f>'UE-180382 Light WP1 - Sch 140'!B$14</f>
        <v>5.3702190554871083E-4</v>
      </c>
      <c r="P8" s="15">
        <f>'UE-180382 Light WP1 - Sch 140'!$B$46</f>
        <v>0</v>
      </c>
      <c r="Q8" s="15">
        <f>'UE-180382 Light WP1 - Sch 140'!B$66</f>
        <v>0</v>
      </c>
      <c r="R8" s="15">
        <f>'UE-180382 Light WP1 - Sch 140'!E$20</f>
        <v>0.16823094676897543</v>
      </c>
      <c r="S8" s="15">
        <f>'UE-180382 Light WP1 - Sch 140'!$E$39</f>
        <v>1.3002201501214233E-3</v>
      </c>
      <c r="T8" s="191">
        <f>IF(E8="Company", G8*O8, 0)</f>
        <v>0</v>
      </c>
      <c r="U8" s="191">
        <f>IF(H8="yes", I8*P8, 0)</f>
        <v>0</v>
      </c>
      <c r="V8" s="191">
        <f t="shared" si="4"/>
        <v>0</v>
      </c>
      <c r="W8" s="191">
        <f>D8*R8/1000</f>
        <v>6.7292378707590181E-2</v>
      </c>
      <c r="X8" s="191">
        <f>N8*S8</f>
        <v>0.18203082101699924</v>
      </c>
      <c r="Y8" s="15">
        <f>SUM(T8:X8)</f>
        <v>0.24932319972458944</v>
      </c>
      <c r="Z8" s="172"/>
      <c r="AA8" s="15">
        <f>T8/N8</f>
        <v>0</v>
      </c>
      <c r="AB8" s="15">
        <f>U8/N8</f>
        <v>0</v>
      </c>
      <c r="AC8" s="15">
        <f>V8/N8</f>
        <v>0</v>
      </c>
      <c r="AD8" s="15">
        <f>W8/N8</f>
        <v>4.8065984791135846E-4</v>
      </c>
      <c r="AE8" s="15">
        <f>X8/N8</f>
        <v>1.3002201501214233E-3</v>
      </c>
      <c r="AF8" s="15">
        <f>SUM(AA8:AE8)</f>
        <v>1.7808799980327818E-3</v>
      </c>
      <c r="AG8" s="180">
        <f>T8*$F8</f>
        <v>0</v>
      </c>
      <c r="AH8" s="180">
        <f t="shared" si="1"/>
        <v>0</v>
      </c>
      <c r="AI8" s="180">
        <f t="shared" si="2"/>
        <v>0</v>
      </c>
      <c r="AJ8" s="180">
        <f t="shared" si="5"/>
        <v>1.4804323315669841</v>
      </c>
      <c r="AK8" s="180">
        <f t="shared" si="5"/>
        <v>4.0046780623739835</v>
      </c>
      <c r="AL8" s="180">
        <f>SUM(AG8:AK8)</f>
        <v>5.4851103939409676</v>
      </c>
      <c r="AM8" s="180">
        <f>Y8*F8-AL8</f>
        <v>0</v>
      </c>
    </row>
    <row r="9" spans="1:39" x14ac:dyDescent="0.25">
      <c r="A9" s="11"/>
      <c r="B9" s="11"/>
      <c r="C9" s="42"/>
      <c r="D9" s="41"/>
      <c r="E9" s="43"/>
      <c r="F9" s="197"/>
      <c r="G9" s="191"/>
      <c r="J9" s="59"/>
      <c r="K9" s="54"/>
      <c r="L9" s="175">
        <f t="shared" si="0"/>
        <v>0</v>
      </c>
      <c r="M9" s="41"/>
      <c r="N9" s="194"/>
      <c r="O9" s="15"/>
      <c r="P9" s="15"/>
      <c r="Q9" s="15"/>
      <c r="R9" s="15"/>
      <c r="S9" s="15"/>
      <c r="T9" s="191"/>
      <c r="U9" s="191"/>
      <c r="V9" s="191"/>
      <c r="W9" s="191"/>
      <c r="X9" s="191"/>
      <c r="Y9" s="15"/>
      <c r="Z9" s="172"/>
      <c r="AA9" s="15"/>
      <c r="AB9" s="15"/>
      <c r="AC9" s="15"/>
      <c r="AD9" s="15"/>
      <c r="AE9" s="15"/>
      <c r="AF9" s="15"/>
      <c r="AG9" s="180"/>
      <c r="AH9" s="180">
        <f t="shared" si="1"/>
        <v>0</v>
      </c>
      <c r="AI9" s="180">
        <f t="shared" si="2"/>
        <v>0</v>
      </c>
      <c r="AJ9" s="180"/>
      <c r="AK9" s="180"/>
      <c r="AL9" s="180"/>
      <c r="AM9" s="180"/>
    </row>
    <row r="10" spans="1:39" x14ac:dyDescent="0.25">
      <c r="A10" s="11" t="s">
        <v>17</v>
      </c>
      <c r="B10" s="11"/>
      <c r="C10" s="42" t="str">
        <f>+C8</f>
        <v>Mercury Vapor</v>
      </c>
      <c r="D10" s="41">
        <v>100</v>
      </c>
      <c r="E10" s="5" t="s">
        <v>10</v>
      </c>
      <c r="F10" s="197">
        <v>1</v>
      </c>
      <c r="G10" s="191"/>
      <c r="H10" s="177" t="s">
        <v>62</v>
      </c>
      <c r="I10" s="177">
        <v>1</v>
      </c>
      <c r="J10" s="179">
        <f t="shared" ref="J10:J14" si="6">IF(H10="Yes",F10*I10,0)</f>
        <v>0</v>
      </c>
      <c r="K10" s="176">
        <f>IF(E10="Company", F10*G10,0)</f>
        <v>0</v>
      </c>
      <c r="L10" s="175">
        <f>D10*F10/1000</f>
        <v>0.1</v>
      </c>
      <c r="M10" s="182">
        <f>D10*4200*F10/1000</f>
        <v>420</v>
      </c>
      <c r="N10" s="192">
        <f>D10*4200/1000/12</f>
        <v>35</v>
      </c>
      <c r="O10" s="15">
        <f>'UE-180382 Light WP1 - Sch 140'!B$14</f>
        <v>5.3702190554871083E-4</v>
      </c>
      <c r="P10" s="15">
        <f>'UE-180382 Light WP1 - Sch 140'!$B$46</f>
        <v>0</v>
      </c>
      <c r="Q10" s="15">
        <f>'UE-180382 Light WP1 - Sch 140'!B$66</f>
        <v>0</v>
      </c>
      <c r="R10" s="15">
        <f>'UE-180382 Light WP1 - Sch 140'!E$20</f>
        <v>0.16823094676897543</v>
      </c>
      <c r="S10" s="15">
        <f>'UE-180382 Light WP1 - Sch 140'!$E$39</f>
        <v>1.3002201501214233E-3</v>
      </c>
      <c r="T10" s="191">
        <f>IF(E10="Company", G10*O10, 0)</f>
        <v>0</v>
      </c>
      <c r="U10" s="191">
        <f>IF(H10="yes", I10*P10, 0)</f>
        <v>0</v>
      </c>
      <c r="V10" s="191">
        <f t="shared" si="4"/>
        <v>0</v>
      </c>
      <c r="W10" s="191">
        <f>D10*R10/1000</f>
        <v>1.6823094676897545E-2</v>
      </c>
      <c r="X10" s="191">
        <f>N10*S10</f>
        <v>4.5507705254249811E-2</v>
      </c>
      <c r="Y10" s="15">
        <f>SUM(T10:X10)</f>
        <v>6.233079993114736E-2</v>
      </c>
      <c r="Z10" s="172"/>
      <c r="AA10" s="15">
        <f>T10/N10</f>
        <v>0</v>
      </c>
      <c r="AB10" s="15">
        <f>U10/N10</f>
        <v>0</v>
      </c>
      <c r="AC10" s="15">
        <f>V10/N10</f>
        <v>0</v>
      </c>
      <c r="AD10" s="15">
        <f>W10/N10</f>
        <v>4.8065984791135846E-4</v>
      </c>
      <c r="AE10" s="15">
        <f>X10/N10</f>
        <v>1.3002201501214233E-3</v>
      </c>
      <c r="AF10" s="15">
        <f>SUM(AA10:AE10)</f>
        <v>1.7808799980327818E-3</v>
      </c>
      <c r="AG10" s="180">
        <f>T10*$F10</f>
        <v>0</v>
      </c>
      <c r="AH10" s="180">
        <f t="shared" si="1"/>
        <v>0</v>
      </c>
      <c r="AI10" s="180">
        <f t="shared" si="2"/>
        <v>0</v>
      </c>
      <c r="AJ10" s="180">
        <f t="shared" ref="AJ10:AK14" si="7">W10*$F10</f>
        <v>1.6823094676897545E-2</v>
      </c>
      <c r="AK10" s="180">
        <f t="shared" si="7"/>
        <v>4.5507705254249811E-2</v>
      </c>
      <c r="AL10" s="180">
        <f>SUM(AG10:AK10)</f>
        <v>6.233079993114736E-2</v>
      </c>
      <c r="AM10" s="180">
        <f>Y10*F10-AL10</f>
        <v>0</v>
      </c>
    </row>
    <row r="11" spans="1:39" x14ac:dyDescent="0.25">
      <c r="A11" s="11" t="str">
        <f>+A10</f>
        <v>50E-B</v>
      </c>
      <c r="B11" s="11"/>
      <c r="C11" s="42" t="str">
        <f>+C10</f>
        <v>Mercury Vapor</v>
      </c>
      <c r="D11" s="41">
        <v>175</v>
      </c>
      <c r="E11" s="5" t="s">
        <v>10</v>
      </c>
      <c r="F11" s="197">
        <v>36</v>
      </c>
      <c r="G11" s="191"/>
      <c r="H11" s="177" t="s">
        <v>62</v>
      </c>
      <c r="I11" s="177">
        <v>1</v>
      </c>
      <c r="J11" s="179">
        <f t="shared" si="6"/>
        <v>0</v>
      </c>
      <c r="K11" s="176">
        <f>IF(E11="Company", F11*G11,0)</f>
        <v>0</v>
      </c>
      <c r="L11" s="175">
        <f t="shared" si="0"/>
        <v>6.3</v>
      </c>
      <c r="M11" s="175">
        <f>D11*4200*F11/1000</f>
        <v>26460</v>
      </c>
      <c r="N11" s="192">
        <f>D11*4200/1000/12</f>
        <v>61.25</v>
      </c>
      <c r="O11" s="15">
        <f>'UE-180382 Light WP1 - Sch 140'!B$14</f>
        <v>5.3702190554871083E-4</v>
      </c>
      <c r="P11" s="15">
        <f>'UE-180382 Light WP1 - Sch 140'!$B$46</f>
        <v>0</v>
      </c>
      <c r="Q11" s="15">
        <f>'UE-180382 Light WP1 - Sch 140'!B$66</f>
        <v>0</v>
      </c>
      <c r="R11" s="15">
        <f>'UE-180382 Light WP1 - Sch 140'!E$20</f>
        <v>0.16823094676897543</v>
      </c>
      <c r="S11" s="15">
        <f>'UE-180382 Light WP1 - Sch 140'!$E$39</f>
        <v>1.3002201501214233E-3</v>
      </c>
      <c r="T11" s="191">
        <f>IF(E11="Company", G11*O11, 0)</f>
        <v>0</v>
      </c>
      <c r="U11" s="191">
        <f>IF(H11="yes", I11*P11, 0)</f>
        <v>0</v>
      </c>
      <c r="V11" s="191">
        <f t="shared" si="4"/>
        <v>0</v>
      </c>
      <c r="W11" s="191">
        <f>D11*R11/1000</f>
        <v>2.9440415684570703E-2</v>
      </c>
      <c r="X11" s="191">
        <f>N11*S11</f>
        <v>7.9638484194937173E-2</v>
      </c>
      <c r="Y11" s="15">
        <f>SUM(T11:X11)</f>
        <v>0.10907889987950788</v>
      </c>
      <c r="Z11" s="172"/>
      <c r="AA11" s="15">
        <f>T11/N11</f>
        <v>0</v>
      </c>
      <c r="AB11" s="15">
        <f>U11/N11</f>
        <v>0</v>
      </c>
      <c r="AC11" s="15">
        <f>V11/N11</f>
        <v>0</v>
      </c>
      <c r="AD11" s="15">
        <f>W11/N11</f>
        <v>4.806598479113584E-4</v>
      </c>
      <c r="AE11" s="15">
        <f>X11/N11</f>
        <v>1.3002201501214233E-3</v>
      </c>
      <c r="AF11" s="15">
        <f>SUM(AA11:AE11)</f>
        <v>1.7808799980327816E-3</v>
      </c>
      <c r="AG11" s="180">
        <f>T11*$F11</f>
        <v>0</v>
      </c>
      <c r="AH11" s="180">
        <f t="shared" si="1"/>
        <v>0</v>
      </c>
      <c r="AI11" s="180">
        <f t="shared" si="2"/>
        <v>0</v>
      </c>
      <c r="AJ11" s="180">
        <f t="shared" si="7"/>
        <v>1.0598549646445452</v>
      </c>
      <c r="AK11" s="180">
        <f t="shared" si="7"/>
        <v>2.8669854310177381</v>
      </c>
      <c r="AL11" s="180">
        <f>SUM(AG11:AK11)</f>
        <v>3.9268403956622833</v>
      </c>
      <c r="AM11" s="180">
        <f>Y11*F11-AL11</f>
        <v>0</v>
      </c>
    </row>
    <row r="12" spans="1:39" x14ac:dyDescent="0.25">
      <c r="A12" s="11" t="str">
        <f>+A11</f>
        <v>50E-B</v>
      </c>
      <c r="B12" s="11"/>
      <c r="C12" s="42" t="str">
        <f>+C11</f>
        <v>Mercury Vapor</v>
      </c>
      <c r="D12" s="41">
        <v>400</v>
      </c>
      <c r="E12" s="5" t="s">
        <v>10</v>
      </c>
      <c r="F12" s="197">
        <v>44</v>
      </c>
      <c r="G12" s="191"/>
      <c r="H12" s="177" t="s">
        <v>62</v>
      </c>
      <c r="I12" s="177">
        <v>1</v>
      </c>
      <c r="J12" s="179">
        <f t="shared" si="6"/>
        <v>0</v>
      </c>
      <c r="K12" s="176">
        <f>IF(E12="Company", F12*G12,0)</f>
        <v>0</v>
      </c>
      <c r="L12" s="175">
        <f t="shared" si="0"/>
        <v>17.600000000000001</v>
      </c>
      <c r="M12" s="175">
        <f>D12*4200*F12/1000</f>
        <v>73920</v>
      </c>
      <c r="N12" s="192">
        <f>D12*4200/1000/12</f>
        <v>140</v>
      </c>
      <c r="O12" s="15">
        <f>'UE-180382 Light WP1 - Sch 140'!B$14</f>
        <v>5.3702190554871083E-4</v>
      </c>
      <c r="P12" s="15">
        <f>'UE-180382 Light WP1 - Sch 140'!$B$46</f>
        <v>0</v>
      </c>
      <c r="Q12" s="15">
        <f>'UE-180382 Light WP1 - Sch 140'!B$66</f>
        <v>0</v>
      </c>
      <c r="R12" s="15">
        <f>'UE-180382 Light WP1 - Sch 140'!E$20</f>
        <v>0.16823094676897543</v>
      </c>
      <c r="S12" s="15">
        <f>'UE-180382 Light WP1 - Sch 140'!$E$39</f>
        <v>1.3002201501214233E-3</v>
      </c>
      <c r="T12" s="191">
        <f>IF(E12="Company", G12*O12, 0)</f>
        <v>0</v>
      </c>
      <c r="U12" s="191">
        <f>IF(H12="yes", I12*P12, 0)</f>
        <v>0</v>
      </c>
      <c r="V12" s="191">
        <f t="shared" si="4"/>
        <v>0</v>
      </c>
      <c r="W12" s="191">
        <f>D12*R12/1000</f>
        <v>6.7292378707590181E-2</v>
      </c>
      <c r="X12" s="191">
        <f>N12*S12</f>
        <v>0.18203082101699924</v>
      </c>
      <c r="Y12" s="15">
        <f>SUM(T12:X12)</f>
        <v>0.24932319972458944</v>
      </c>
      <c r="Z12" s="172"/>
      <c r="AA12" s="15">
        <f>T12/N12</f>
        <v>0</v>
      </c>
      <c r="AB12" s="15">
        <f>U12/N12</f>
        <v>0</v>
      </c>
      <c r="AC12" s="15">
        <f>V12/N12</f>
        <v>0</v>
      </c>
      <c r="AD12" s="15">
        <f>W12/N12</f>
        <v>4.8065984791135846E-4</v>
      </c>
      <c r="AE12" s="15">
        <f>X12/N12</f>
        <v>1.3002201501214233E-3</v>
      </c>
      <c r="AF12" s="15">
        <f>SUM(AA12:AE12)</f>
        <v>1.7808799980327818E-3</v>
      </c>
      <c r="AG12" s="180">
        <f>T12*$F12</f>
        <v>0</v>
      </c>
      <c r="AH12" s="180">
        <f t="shared" si="1"/>
        <v>0</v>
      </c>
      <c r="AI12" s="180">
        <f t="shared" si="2"/>
        <v>0</v>
      </c>
      <c r="AJ12" s="180">
        <f t="shared" si="7"/>
        <v>2.9608646631339681</v>
      </c>
      <c r="AK12" s="180">
        <f t="shared" si="7"/>
        <v>8.009356124747967</v>
      </c>
      <c r="AL12" s="180">
        <f>SUM(AG12:AK12)</f>
        <v>10.970220787881935</v>
      </c>
      <c r="AM12" s="180">
        <f>Y12*F12-AL12</f>
        <v>0</v>
      </c>
    </row>
    <row r="13" spans="1:39" x14ac:dyDescent="0.25">
      <c r="A13" s="11" t="str">
        <f>+A12</f>
        <v>50E-B</v>
      </c>
      <c r="B13" s="11"/>
      <c r="C13" s="42" t="str">
        <f>+C12</f>
        <v>Mercury Vapor</v>
      </c>
      <c r="D13" s="41">
        <v>700</v>
      </c>
      <c r="E13" s="5" t="s">
        <v>10</v>
      </c>
      <c r="F13" s="197">
        <v>0</v>
      </c>
      <c r="G13" s="191"/>
      <c r="H13" s="177" t="s">
        <v>62</v>
      </c>
      <c r="I13" s="177">
        <v>1</v>
      </c>
      <c r="J13" s="179">
        <f t="shared" si="6"/>
        <v>0</v>
      </c>
      <c r="K13" s="176">
        <f>IF(E13="Company", F13*G13,0)</f>
        <v>0</v>
      </c>
      <c r="L13" s="175">
        <f t="shared" si="0"/>
        <v>0</v>
      </c>
      <c r="M13" s="175">
        <f>D13*4200*F13/1000</f>
        <v>0</v>
      </c>
      <c r="N13" s="192">
        <f>D13*4200/1000/12</f>
        <v>245</v>
      </c>
      <c r="O13" s="15">
        <f>'UE-180382 Light WP1 - Sch 140'!B$14</f>
        <v>5.3702190554871083E-4</v>
      </c>
      <c r="P13" s="15">
        <f>'UE-180382 Light WP1 - Sch 140'!$B$46</f>
        <v>0</v>
      </c>
      <c r="Q13" s="15">
        <f>'UE-180382 Light WP1 - Sch 140'!B$66</f>
        <v>0</v>
      </c>
      <c r="R13" s="15">
        <f>'UE-180382 Light WP1 - Sch 140'!E$20</f>
        <v>0.16823094676897543</v>
      </c>
      <c r="S13" s="15">
        <f>'UE-180382 Light WP1 - Sch 140'!$E$39</f>
        <v>1.3002201501214233E-3</v>
      </c>
      <c r="T13" s="191">
        <f>IF(E13="Company", G13*O13, 0)</f>
        <v>0</v>
      </c>
      <c r="U13" s="191">
        <f>IF(H13="yes", I13*P13, 0)</f>
        <v>0</v>
      </c>
      <c r="V13" s="191">
        <f t="shared" si="4"/>
        <v>0</v>
      </c>
      <c r="W13" s="191">
        <f>D13*R13/1000</f>
        <v>0.11776166273828281</v>
      </c>
      <c r="X13" s="191">
        <f>N13*S13</f>
        <v>0.31855393677974869</v>
      </c>
      <c r="Y13" s="15">
        <f>SUM(T13:X13)</f>
        <v>0.4363155995180315</v>
      </c>
      <c r="Z13" s="172"/>
      <c r="AA13" s="15">
        <f>T13/N13</f>
        <v>0</v>
      </c>
      <c r="AB13" s="15">
        <f>U13/N13</f>
        <v>0</v>
      </c>
      <c r="AC13" s="15">
        <f>V13/N13</f>
        <v>0</v>
      </c>
      <c r="AD13" s="15">
        <f>W13/N13</f>
        <v>4.806598479113584E-4</v>
      </c>
      <c r="AE13" s="15">
        <f>X13/N13</f>
        <v>1.3002201501214233E-3</v>
      </c>
      <c r="AF13" s="15">
        <f>SUM(AA13:AE13)</f>
        <v>1.7808799980327816E-3</v>
      </c>
      <c r="AG13" s="180">
        <f>T13*$F13</f>
        <v>0</v>
      </c>
      <c r="AH13" s="180">
        <f t="shared" si="1"/>
        <v>0</v>
      </c>
      <c r="AI13" s="180">
        <f t="shared" si="2"/>
        <v>0</v>
      </c>
      <c r="AJ13" s="180">
        <f t="shared" si="7"/>
        <v>0</v>
      </c>
      <c r="AK13" s="180">
        <f t="shared" si="7"/>
        <v>0</v>
      </c>
      <c r="AL13" s="180">
        <f>SUM(AG13:AK13)</f>
        <v>0</v>
      </c>
      <c r="AM13" s="180">
        <f>Y13*F13-AL13</f>
        <v>0</v>
      </c>
    </row>
    <row r="14" spans="1:39" x14ac:dyDescent="0.25">
      <c r="A14" s="11" t="str">
        <f>+A13</f>
        <v>50E-B</v>
      </c>
      <c r="B14" s="11"/>
      <c r="C14" s="42" t="str">
        <f>+C13</f>
        <v>Mercury Vapor</v>
      </c>
      <c r="D14" s="41">
        <v>1000</v>
      </c>
      <c r="E14" s="5" t="s">
        <v>10</v>
      </c>
      <c r="F14" s="197">
        <v>0</v>
      </c>
      <c r="G14" s="191"/>
      <c r="H14" s="177" t="s">
        <v>62</v>
      </c>
      <c r="I14" s="177">
        <v>1</v>
      </c>
      <c r="J14" s="179">
        <f t="shared" si="6"/>
        <v>0</v>
      </c>
      <c r="K14" s="176">
        <f>IF(E14="Company", F14*G14,0)</f>
        <v>0</v>
      </c>
      <c r="L14" s="175">
        <f t="shared" si="0"/>
        <v>0</v>
      </c>
      <c r="M14" s="175">
        <f>D14*4200*F14/1000</f>
        <v>0</v>
      </c>
      <c r="N14" s="192">
        <f>D14*4200/1000/12</f>
        <v>350</v>
      </c>
      <c r="O14" s="15">
        <f>'UE-180382 Light WP1 - Sch 140'!B$14</f>
        <v>5.3702190554871083E-4</v>
      </c>
      <c r="P14" s="15">
        <f>'UE-180382 Light WP1 - Sch 140'!$B$46</f>
        <v>0</v>
      </c>
      <c r="Q14" s="15">
        <f>'UE-180382 Light WP1 - Sch 140'!B$66</f>
        <v>0</v>
      </c>
      <c r="R14" s="15">
        <f>'UE-180382 Light WP1 - Sch 140'!E$20</f>
        <v>0.16823094676897543</v>
      </c>
      <c r="S14" s="15">
        <f>'UE-180382 Light WP1 - Sch 140'!$E$39</f>
        <v>1.3002201501214233E-3</v>
      </c>
      <c r="T14" s="191">
        <f>IF(E14="Company", G14*O14, 0)</f>
        <v>0</v>
      </c>
      <c r="U14" s="191">
        <f>IF(H14="yes", I14*P14, 0)</f>
        <v>0</v>
      </c>
      <c r="V14" s="191">
        <f t="shared" si="4"/>
        <v>0</v>
      </c>
      <c r="W14" s="191">
        <f>D14*R14/1000</f>
        <v>0.16823094676897543</v>
      </c>
      <c r="X14" s="191">
        <f>N14*S14</f>
        <v>0.45507705254249814</v>
      </c>
      <c r="Y14" s="15">
        <f>SUM(T14:X14)</f>
        <v>0.62330799931147363</v>
      </c>
      <c r="Z14" s="172"/>
      <c r="AA14" s="15">
        <f>T14/N14</f>
        <v>0</v>
      </c>
      <c r="AB14" s="15">
        <f>U14/N14</f>
        <v>0</v>
      </c>
      <c r="AC14" s="15">
        <f>V14/N14</f>
        <v>0</v>
      </c>
      <c r="AD14" s="15">
        <f>W14/N14</f>
        <v>4.806598479113584E-4</v>
      </c>
      <c r="AE14" s="15">
        <f>X14/N14</f>
        <v>1.3002201501214233E-3</v>
      </c>
      <c r="AF14" s="15">
        <f>SUM(AA14:AE14)</f>
        <v>1.7808799980327816E-3</v>
      </c>
      <c r="AG14" s="180">
        <f>T14*$F14</f>
        <v>0</v>
      </c>
      <c r="AH14" s="180">
        <f t="shared" si="1"/>
        <v>0</v>
      </c>
      <c r="AI14" s="180">
        <f t="shared" si="2"/>
        <v>0</v>
      </c>
      <c r="AJ14" s="180">
        <f t="shared" si="7"/>
        <v>0</v>
      </c>
      <c r="AK14" s="180">
        <f t="shared" si="7"/>
        <v>0</v>
      </c>
      <c r="AL14" s="180">
        <f>SUM(AG14:AK14)</f>
        <v>0</v>
      </c>
      <c r="AM14" s="180">
        <f>Y14*F14-AL14</f>
        <v>0</v>
      </c>
    </row>
    <row r="15" spans="1:39" x14ac:dyDescent="0.25">
      <c r="A15" s="178"/>
      <c r="B15" s="178"/>
      <c r="C15" s="183"/>
      <c r="F15" s="197"/>
      <c r="G15" s="191"/>
      <c r="J15" s="179"/>
      <c r="K15" s="176"/>
      <c r="L15" s="175"/>
      <c r="M15" s="175"/>
      <c r="N15" s="192"/>
      <c r="O15" s="15"/>
      <c r="P15" s="15"/>
      <c r="Q15" s="15"/>
      <c r="R15" s="15"/>
      <c r="S15" s="15"/>
      <c r="T15" s="191"/>
      <c r="U15" s="191"/>
      <c r="V15" s="191"/>
      <c r="W15" s="191"/>
      <c r="X15" s="191"/>
      <c r="Y15" s="15"/>
      <c r="Z15" s="172"/>
      <c r="AA15" s="15"/>
      <c r="AB15" s="15"/>
      <c r="AC15" s="15"/>
      <c r="AD15" s="15"/>
      <c r="AE15" s="15"/>
      <c r="AF15" s="15"/>
      <c r="AG15" s="180"/>
      <c r="AH15" s="180">
        <f t="shared" si="1"/>
        <v>0</v>
      </c>
      <c r="AI15" s="180">
        <f t="shared" si="2"/>
        <v>0</v>
      </c>
      <c r="AJ15" s="180"/>
      <c r="AK15" s="180"/>
      <c r="AL15" s="180"/>
      <c r="AM15" s="180"/>
    </row>
    <row r="16" spans="1:39" x14ac:dyDescent="0.25">
      <c r="A16" s="188" t="s">
        <v>56</v>
      </c>
      <c r="B16" s="188"/>
      <c r="C16" s="183"/>
      <c r="F16" s="197"/>
      <c r="G16" s="191"/>
      <c r="J16" s="179"/>
      <c r="K16" s="176"/>
      <c r="L16" s="176"/>
      <c r="M16" s="175"/>
      <c r="N16" s="192"/>
      <c r="O16" s="15"/>
      <c r="P16" s="15"/>
      <c r="Q16" s="15"/>
      <c r="R16" s="15"/>
      <c r="S16" s="15"/>
      <c r="T16" s="191"/>
      <c r="U16" s="191"/>
      <c r="V16" s="191"/>
      <c r="W16" s="191"/>
      <c r="X16" s="191"/>
      <c r="Y16" s="15"/>
      <c r="Z16" s="172"/>
      <c r="AA16" s="15"/>
      <c r="AB16" s="15"/>
      <c r="AC16" s="15"/>
      <c r="AD16" s="15"/>
      <c r="AE16" s="15"/>
      <c r="AF16" s="15"/>
      <c r="AG16" s="180"/>
      <c r="AH16" s="180">
        <f t="shared" si="1"/>
        <v>0</v>
      </c>
      <c r="AI16" s="180">
        <f t="shared" si="2"/>
        <v>0</v>
      </c>
      <c r="AJ16" s="180"/>
      <c r="AK16" s="180"/>
      <c r="AL16" s="180"/>
      <c r="AM16" s="180"/>
    </row>
    <row r="17" spans="1:39" x14ac:dyDescent="0.25">
      <c r="A17" s="11" t="s">
        <v>25</v>
      </c>
      <c r="B17" s="11"/>
      <c r="C17" s="42" t="s">
        <v>34</v>
      </c>
      <c r="D17" s="43">
        <v>45</v>
      </c>
      <c r="E17" s="5" t="s">
        <v>10</v>
      </c>
      <c r="F17" s="198">
        <v>542</v>
      </c>
      <c r="G17" s="191">
        <v>1334.574875</v>
      </c>
      <c r="H17" s="177" t="s">
        <v>62</v>
      </c>
      <c r="I17" s="177">
        <v>0.2</v>
      </c>
      <c r="J17" s="179">
        <f t="shared" ref="J17:J25" si="8">IF(H17="Yes",F17*I17,0)</f>
        <v>0</v>
      </c>
      <c r="K17" s="176">
        <f t="shared" ref="K17:K25" si="9">IF(E17="Company", F17*G17,0)</f>
        <v>0</v>
      </c>
      <c r="L17" s="175">
        <f t="shared" si="0"/>
        <v>24.39</v>
      </c>
      <c r="M17" s="182">
        <f>D17*4200*F17/1000</f>
        <v>102438</v>
      </c>
      <c r="N17" s="192">
        <f t="shared" ref="N17:N25" si="10">D17*4200/1000/12</f>
        <v>15.75</v>
      </c>
      <c r="O17" s="15">
        <f>'UE-180382 Light WP1 - Sch 140'!B$14</f>
        <v>5.3702190554871083E-4</v>
      </c>
      <c r="P17" s="15">
        <f>'UE-180382 Light WP1 - Sch 140'!$B$46</f>
        <v>0</v>
      </c>
      <c r="Q17" s="15">
        <f>'UE-180382 Light WP1 - Sch 140'!B$66</f>
        <v>0</v>
      </c>
      <c r="R17" s="15">
        <f>'UE-180382 Light WP1 - Sch 140'!E$20</f>
        <v>0.16823094676897543</v>
      </c>
      <c r="S17" s="15">
        <f>'UE-180382 Light WP1 - Sch 140'!$E$39</f>
        <v>1.3002201501214233E-3</v>
      </c>
      <c r="T17" s="191">
        <f t="shared" ref="T17:T25" si="11">IF(E17="Company", G17*O17, 0)</f>
        <v>0</v>
      </c>
      <c r="U17" s="191">
        <f t="shared" ref="U17:U25" si="12">IF(H17="yes", I17*P17, 0)</f>
        <v>0</v>
      </c>
      <c r="V17" s="191">
        <f t="shared" si="4"/>
        <v>0</v>
      </c>
      <c r="W17" s="191">
        <f t="shared" ref="W17:W25" si="13">D17*R17/1000</f>
        <v>7.5703926046038943E-3</v>
      </c>
      <c r="X17" s="191">
        <f t="shared" ref="X17:X25" si="14">N17*S17</f>
        <v>2.0478467364412417E-2</v>
      </c>
      <c r="Y17" s="15">
        <f t="shared" ref="Y17:Y25" si="15">SUM(T17:X17)</f>
        <v>2.8048859969016311E-2</v>
      </c>
      <c r="Z17" s="172"/>
      <c r="AA17" s="15">
        <f t="shared" ref="AA17:AA25" si="16">T17/N17</f>
        <v>0</v>
      </c>
      <c r="AB17" s="15">
        <f t="shared" ref="AB17:AB25" si="17">U17/N17</f>
        <v>0</v>
      </c>
      <c r="AC17" s="15">
        <f t="shared" ref="AC17:AC25" si="18">V17/N17</f>
        <v>0</v>
      </c>
      <c r="AD17" s="15">
        <f t="shared" ref="AD17:AD25" si="19">W17/N17</f>
        <v>4.8065984791135835E-4</v>
      </c>
      <c r="AE17" s="15">
        <f t="shared" ref="AE17:AE25" si="20">X17/N17</f>
        <v>1.3002201501214233E-3</v>
      </c>
      <c r="AF17" s="15">
        <f t="shared" ref="AF17:AF25" si="21">SUM(AA17:AE17)</f>
        <v>1.7808799980327816E-3</v>
      </c>
      <c r="AG17" s="180">
        <f t="shared" ref="AG17:AG25" si="22">T17*$F17</f>
        <v>0</v>
      </c>
      <c r="AH17" s="180">
        <f t="shared" si="1"/>
        <v>0</v>
      </c>
      <c r="AI17" s="180">
        <f t="shared" si="2"/>
        <v>0</v>
      </c>
      <c r="AJ17" s="180">
        <f t="shared" ref="AJ17:AJ25" si="23">W17*$F17</f>
        <v>4.1031527916953108</v>
      </c>
      <c r="AK17" s="180">
        <f t="shared" ref="AK17:AK25" si="24">X17*$F17</f>
        <v>11.09932931151153</v>
      </c>
      <c r="AL17" s="180">
        <f t="shared" ref="AL17:AL25" si="25">SUM(AG17:AK17)</f>
        <v>15.20248210320684</v>
      </c>
      <c r="AM17" s="180">
        <f t="shared" ref="AM17:AM25" si="26">Y17*F17-AL17</f>
        <v>0</v>
      </c>
    </row>
    <row r="18" spans="1:39" x14ac:dyDescent="0.25">
      <c r="A18" s="11" t="s">
        <v>25</v>
      </c>
      <c r="B18" s="11"/>
      <c r="C18" s="42" t="s">
        <v>34</v>
      </c>
      <c r="D18" s="43">
        <v>75</v>
      </c>
      <c r="E18" s="5" t="s">
        <v>10</v>
      </c>
      <c r="F18" s="198">
        <v>285</v>
      </c>
      <c r="G18" s="191">
        <v>1357.2181249999999</v>
      </c>
      <c r="H18" s="177" t="s">
        <v>62</v>
      </c>
      <c r="I18" s="177">
        <v>0.2</v>
      </c>
      <c r="J18" s="179">
        <f t="shared" si="8"/>
        <v>0</v>
      </c>
      <c r="K18" s="176">
        <f t="shared" si="9"/>
        <v>0</v>
      </c>
      <c r="L18" s="175">
        <f t="shared" si="0"/>
        <v>21.375</v>
      </c>
      <c r="M18" s="182">
        <f>D18*4200*F18/1000</f>
        <v>89775</v>
      </c>
      <c r="N18" s="192">
        <f t="shared" si="10"/>
        <v>26.25</v>
      </c>
      <c r="O18" s="15">
        <f>'UE-180382 Light WP1 - Sch 140'!B$14</f>
        <v>5.3702190554871083E-4</v>
      </c>
      <c r="P18" s="15">
        <f>'UE-180382 Light WP1 - Sch 140'!$B$46</f>
        <v>0</v>
      </c>
      <c r="Q18" s="15">
        <f>'UE-180382 Light WP1 - Sch 140'!B$66</f>
        <v>0</v>
      </c>
      <c r="R18" s="15">
        <f>'UE-180382 Light WP1 - Sch 140'!E$20</f>
        <v>0.16823094676897543</v>
      </c>
      <c r="S18" s="15">
        <f>'UE-180382 Light WP1 - Sch 140'!$E$39</f>
        <v>1.3002201501214233E-3</v>
      </c>
      <c r="T18" s="191">
        <f t="shared" si="11"/>
        <v>0</v>
      </c>
      <c r="U18" s="191">
        <f t="shared" si="12"/>
        <v>0</v>
      </c>
      <c r="V18" s="191">
        <f t="shared" si="4"/>
        <v>0</v>
      </c>
      <c r="W18" s="191">
        <f t="shared" si="13"/>
        <v>1.2617321007673156E-2</v>
      </c>
      <c r="X18" s="191">
        <f t="shared" si="14"/>
        <v>3.4130778940687362E-2</v>
      </c>
      <c r="Y18" s="15">
        <f t="shared" si="15"/>
        <v>4.6748099948360516E-2</v>
      </c>
      <c r="Z18" s="172"/>
      <c r="AA18" s="15">
        <f t="shared" si="16"/>
        <v>0</v>
      </c>
      <c r="AB18" s="15">
        <f t="shared" si="17"/>
        <v>0</v>
      </c>
      <c r="AC18" s="15">
        <f t="shared" si="18"/>
        <v>0</v>
      </c>
      <c r="AD18" s="15">
        <f t="shared" si="19"/>
        <v>4.8065984791135835E-4</v>
      </c>
      <c r="AE18" s="15">
        <f t="shared" si="20"/>
        <v>1.3002201501214233E-3</v>
      </c>
      <c r="AF18" s="15">
        <f t="shared" si="21"/>
        <v>1.7808799980327816E-3</v>
      </c>
      <c r="AG18" s="180">
        <f t="shared" si="22"/>
        <v>0</v>
      </c>
      <c r="AH18" s="180">
        <f t="shared" si="1"/>
        <v>0</v>
      </c>
      <c r="AI18" s="180">
        <f t="shared" si="2"/>
        <v>0</v>
      </c>
      <c r="AJ18" s="180">
        <f t="shared" si="23"/>
        <v>3.5959364871868496</v>
      </c>
      <c r="AK18" s="180">
        <f t="shared" si="24"/>
        <v>9.7272719980958975</v>
      </c>
      <c r="AL18" s="180">
        <f t="shared" si="25"/>
        <v>13.323208485282747</v>
      </c>
      <c r="AM18" s="180">
        <f t="shared" si="26"/>
        <v>0</v>
      </c>
    </row>
    <row r="19" spans="1:39" x14ac:dyDescent="0.25">
      <c r="A19" s="11" t="s">
        <v>25</v>
      </c>
      <c r="B19" s="11"/>
      <c r="C19" s="42" t="s">
        <v>34</v>
      </c>
      <c r="D19" s="43">
        <v>105</v>
      </c>
      <c r="E19" s="5" t="s">
        <v>10</v>
      </c>
      <c r="F19" s="198">
        <v>164</v>
      </c>
      <c r="G19" s="191">
        <v>1379.861375</v>
      </c>
      <c r="H19" s="177" t="s">
        <v>62</v>
      </c>
      <c r="I19" s="177">
        <v>0.2</v>
      </c>
      <c r="J19" s="179">
        <f t="shared" si="8"/>
        <v>0</v>
      </c>
      <c r="K19" s="176">
        <f t="shared" si="9"/>
        <v>0</v>
      </c>
      <c r="L19" s="175">
        <f t="shared" si="0"/>
        <v>17.22</v>
      </c>
      <c r="M19" s="175">
        <f t="shared" ref="M19:M25" si="27">D19*4200*F19/1000</f>
        <v>72324</v>
      </c>
      <c r="N19" s="192">
        <f t="shared" si="10"/>
        <v>36.75</v>
      </c>
      <c r="O19" s="15">
        <f>'UE-180382 Light WP1 - Sch 140'!B$14</f>
        <v>5.3702190554871083E-4</v>
      </c>
      <c r="P19" s="15">
        <f>'UE-180382 Light WP1 - Sch 140'!$B$46</f>
        <v>0</v>
      </c>
      <c r="Q19" s="15">
        <f>'UE-180382 Light WP1 - Sch 140'!B$66</f>
        <v>0</v>
      </c>
      <c r="R19" s="15">
        <f>'UE-180382 Light WP1 - Sch 140'!E$20</f>
        <v>0.16823094676897543</v>
      </c>
      <c r="S19" s="15">
        <f>'UE-180382 Light WP1 - Sch 140'!$E$39</f>
        <v>1.3002201501214233E-3</v>
      </c>
      <c r="T19" s="191">
        <f t="shared" si="11"/>
        <v>0</v>
      </c>
      <c r="U19" s="191">
        <f t="shared" si="12"/>
        <v>0</v>
      </c>
      <c r="V19" s="191">
        <f t="shared" si="4"/>
        <v>0</v>
      </c>
      <c r="W19" s="191">
        <f t="shared" si="13"/>
        <v>1.7664249410742423E-2</v>
      </c>
      <c r="X19" s="191">
        <f t="shared" si="14"/>
        <v>4.7783090516962307E-2</v>
      </c>
      <c r="Y19" s="15">
        <f t="shared" si="15"/>
        <v>6.5447339927704726E-2</v>
      </c>
      <c r="Z19" s="172"/>
      <c r="AA19" s="15">
        <f t="shared" si="16"/>
        <v>0</v>
      </c>
      <c r="AB19" s="15">
        <f t="shared" si="17"/>
        <v>0</v>
      </c>
      <c r="AC19" s="15">
        <f t="shared" si="18"/>
        <v>0</v>
      </c>
      <c r="AD19" s="15">
        <f t="shared" si="19"/>
        <v>4.8065984791135846E-4</v>
      </c>
      <c r="AE19" s="15">
        <f t="shared" si="20"/>
        <v>1.3002201501214233E-3</v>
      </c>
      <c r="AF19" s="15">
        <f t="shared" si="21"/>
        <v>1.7808799980327818E-3</v>
      </c>
      <c r="AG19" s="180">
        <f t="shared" si="22"/>
        <v>0</v>
      </c>
      <c r="AH19" s="180">
        <f t="shared" si="1"/>
        <v>0</v>
      </c>
      <c r="AI19" s="180">
        <f t="shared" si="2"/>
        <v>0</v>
      </c>
      <c r="AJ19" s="180">
        <f t="shared" si="23"/>
        <v>2.8969369033617571</v>
      </c>
      <c r="AK19" s="180">
        <f t="shared" si="24"/>
        <v>7.8364268447818182</v>
      </c>
      <c r="AL19" s="180">
        <f t="shared" si="25"/>
        <v>10.733363748143574</v>
      </c>
      <c r="AM19" s="180">
        <f t="shared" si="26"/>
        <v>0</v>
      </c>
    </row>
    <row r="20" spans="1:39" x14ac:dyDescent="0.25">
      <c r="A20" s="11" t="s">
        <v>25</v>
      </c>
      <c r="B20" s="11"/>
      <c r="C20" s="42" t="s">
        <v>34</v>
      </c>
      <c r="D20" s="43">
        <v>135</v>
      </c>
      <c r="E20" s="5" t="s">
        <v>10</v>
      </c>
      <c r="F20" s="198">
        <v>98</v>
      </c>
      <c r="G20" s="191">
        <v>1402.504625</v>
      </c>
      <c r="H20" s="177" t="s">
        <v>62</v>
      </c>
      <c r="I20" s="177">
        <v>0.2</v>
      </c>
      <c r="J20" s="179">
        <f t="shared" si="8"/>
        <v>0</v>
      </c>
      <c r="K20" s="176">
        <f t="shared" si="9"/>
        <v>0</v>
      </c>
      <c r="L20" s="175">
        <f t="shared" si="0"/>
        <v>13.23</v>
      </c>
      <c r="M20" s="175">
        <f t="shared" si="27"/>
        <v>55566</v>
      </c>
      <c r="N20" s="192">
        <f t="shared" si="10"/>
        <v>47.25</v>
      </c>
      <c r="O20" s="15">
        <f>'UE-180382 Light WP1 - Sch 140'!B$14</f>
        <v>5.3702190554871083E-4</v>
      </c>
      <c r="P20" s="15">
        <f>'UE-180382 Light WP1 - Sch 140'!$B$46</f>
        <v>0</v>
      </c>
      <c r="Q20" s="15">
        <f>'UE-180382 Light WP1 - Sch 140'!B$66</f>
        <v>0</v>
      </c>
      <c r="R20" s="15">
        <f>'UE-180382 Light WP1 - Sch 140'!E$20</f>
        <v>0.16823094676897543</v>
      </c>
      <c r="S20" s="15">
        <f>'UE-180382 Light WP1 - Sch 140'!$E$39</f>
        <v>1.3002201501214233E-3</v>
      </c>
      <c r="T20" s="191">
        <f t="shared" si="11"/>
        <v>0</v>
      </c>
      <c r="U20" s="191">
        <f t="shared" si="12"/>
        <v>0</v>
      </c>
      <c r="V20" s="191">
        <f t="shared" si="4"/>
        <v>0</v>
      </c>
      <c r="W20" s="191">
        <f t="shared" si="13"/>
        <v>2.2711177813811684E-2</v>
      </c>
      <c r="X20" s="191">
        <f t="shared" si="14"/>
        <v>6.1435402093237251E-2</v>
      </c>
      <c r="Y20" s="15">
        <f t="shared" si="15"/>
        <v>8.4146579907048935E-2</v>
      </c>
      <c r="Z20" s="172"/>
      <c r="AA20" s="15">
        <f t="shared" si="16"/>
        <v>0</v>
      </c>
      <c r="AB20" s="15">
        <f t="shared" si="17"/>
        <v>0</v>
      </c>
      <c r="AC20" s="15">
        <f t="shared" si="18"/>
        <v>0</v>
      </c>
      <c r="AD20" s="15">
        <f t="shared" si="19"/>
        <v>4.806598479113584E-4</v>
      </c>
      <c r="AE20" s="15">
        <f t="shared" si="20"/>
        <v>1.3002201501214233E-3</v>
      </c>
      <c r="AF20" s="15">
        <f t="shared" si="21"/>
        <v>1.7808799980327816E-3</v>
      </c>
      <c r="AG20" s="180">
        <f t="shared" si="22"/>
        <v>0</v>
      </c>
      <c r="AH20" s="180">
        <f t="shared" si="1"/>
        <v>0</v>
      </c>
      <c r="AI20" s="180">
        <f t="shared" si="2"/>
        <v>0</v>
      </c>
      <c r="AJ20" s="180">
        <f t="shared" si="23"/>
        <v>2.2256954257535448</v>
      </c>
      <c r="AK20" s="180">
        <f t="shared" si="24"/>
        <v>6.0206694051372507</v>
      </c>
      <c r="AL20" s="180">
        <f t="shared" si="25"/>
        <v>8.246364830890796</v>
      </c>
      <c r="AM20" s="180">
        <f t="shared" si="26"/>
        <v>0</v>
      </c>
    </row>
    <row r="21" spans="1:39" x14ac:dyDescent="0.25">
      <c r="A21" s="11" t="s">
        <v>25</v>
      </c>
      <c r="B21" s="11"/>
      <c r="C21" s="42" t="s">
        <v>34</v>
      </c>
      <c r="D21" s="43">
        <v>165</v>
      </c>
      <c r="E21" s="5" t="s">
        <v>10</v>
      </c>
      <c r="F21" s="198">
        <v>16</v>
      </c>
      <c r="G21" s="191">
        <v>1425.1478750000001</v>
      </c>
      <c r="H21" s="177" t="s">
        <v>62</v>
      </c>
      <c r="I21" s="177">
        <v>0.2</v>
      </c>
      <c r="J21" s="179">
        <f t="shared" si="8"/>
        <v>0</v>
      </c>
      <c r="K21" s="176">
        <f t="shared" si="9"/>
        <v>0</v>
      </c>
      <c r="L21" s="175">
        <f t="shared" si="0"/>
        <v>2.64</v>
      </c>
      <c r="M21" s="175">
        <f t="shared" si="27"/>
        <v>11088</v>
      </c>
      <c r="N21" s="192">
        <f t="shared" si="10"/>
        <v>57.75</v>
      </c>
      <c r="O21" s="15">
        <f>'UE-180382 Light WP1 - Sch 140'!B$14</f>
        <v>5.3702190554871083E-4</v>
      </c>
      <c r="P21" s="15">
        <f>'UE-180382 Light WP1 - Sch 140'!$B$46</f>
        <v>0</v>
      </c>
      <c r="Q21" s="15">
        <f>'UE-180382 Light WP1 - Sch 140'!B$66</f>
        <v>0</v>
      </c>
      <c r="R21" s="15">
        <f>'UE-180382 Light WP1 - Sch 140'!E$20</f>
        <v>0.16823094676897543</v>
      </c>
      <c r="S21" s="15">
        <f>'UE-180382 Light WP1 - Sch 140'!$E$39</f>
        <v>1.3002201501214233E-3</v>
      </c>
      <c r="T21" s="191">
        <f t="shared" si="11"/>
        <v>0</v>
      </c>
      <c r="U21" s="191">
        <f t="shared" si="12"/>
        <v>0</v>
      </c>
      <c r="V21" s="191">
        <f t="shared" si="4"/>
        <v>0</v>
      </c>
      <c r="W21" s="191">
        <f t="shared" si="13"/>
        <v>2.7758106216880948E-2</v>
      </c>
      <c r="X21" s="191">
        <f t="shared" si="14"/>
        <v>7.5087713669512196E-2</v>
      </c>
      <c r="Y21" s="15">
        <f t="shared" si="15"/>
        <v>0.10284581988639314</v>
      </c>
      <c r="Z21" s="172"/>
      <c r="AA21" s="15">
        <f t="shared" si="16"/>
        <v>0</v>
      </c>
      <c r="AB21" s="15">
        <f t="shared" si="17"/>
        <v>0</v>
      </c>
      <c r="AC21" s="15">
        <f t="shared" si="18"/>
        <v>0</v>
      </c>
      <c r="AD21" s="15">
        <f t="shared" si="19"/>
        <v>4.806598479113584E-4</v>
      </c>
      <c r="AE21" s="15">
        <f t="shared" si="20"/>
        <v>1.3002201501214233E-3</v>
      </c>
      <c r="AF21" s="15">
        <f t="shared" si="21"/>
        <v>1.7808799980327816E-3</v>
      </c>
      <c r="AG21" s="180">
        <f t="shared" si="22"/>
        <v>0</v>
      </c>
      <c r="AH21" s="180">
        <f t="shared" si="1"/>
        <v>0</v>
      </c>
      <c r="AI21" s="180">
        <f t="shared" si="2"/>
        <v>0</v>
      </c>
      <c r="AJ21" s="180">
        <f t="shared" si="23"/>
        <v>0.44412969947009517</v>
      </c>
      <c r="AK21" s="180">
        <f t="shared" si="24"/>
        <v>1.2014034187121951</v>
      </c>
      <c r="AL21" s="180">
        <f t="shared" si="25"/>
        <v>1.6455331181822903</v>
      </c>
      <c r="AM21" s="180">
        <f t="shared" si="26"/>
        <v>0</v>
      </c>
    </row>
    <row r="22" spans="1:39" x14ac:dyDescent="0.25">
      <c r="A22" s="11" t="s">
        <v>25</v>
      </c>
      <c r="B22" s="11"/>
      <c r="C22" s="42" t="s">
        <v>34</v>
      </c>
      <c r="D22" s="43">
        <v>195</v>
      </c>
      <c r="E22" s="5" t="s">
        <v>10</v>
      </c>
      <c r="F22" s="198">
        <v>98</v>
      </c>
      <c r="G22" s="191">
        <v>1447.791125</v>
      </c>
      <c r="H22" s="177" t="s">
        <v>62</v>
      </c>
      <c r="I22" s="177">
        <v>0.2</v>
      </c>
      <c r="J22" s="179">
        <f t="shared" si="8"/>
        <v>0</v>
      </c>
      <c r="K22" s="176">
        <f t="shared" si="9"/>
        <v>0</v>
      </c>
      <c r="L22" s="175">
        <f t="shared" si="0"/>
        <v>19.11</v>
      </c>
      <c r="M22" s="175">
        <f t="shared" si="27"/>
        <v>80262</v>
      </c>
      <c r="N22" s="192">
        <f t="shared" si="10"/>
        <v>68.25</v>
      </c>
      <c r="O22" s="15">
        <f>'UE-180382 Light WP1 - Sch 140'!B$14</f>
        <v>5.3702190554871083E-4</v>
      </c>
      <c r="P22" s="15">
        <f>'UE-180382 Light WP1 - Sch 140'!$B$46</f>
        <v>0</v>
      </c>
      <c r="Q22" s="15">
        <f>'UE-180382 Light WP1 - Sch 140'!B$66</f>
        <v>0</v>
      </c>
      <c r="R22" s="15">
        <f>'UE-180382 Light WP1 - Sch 140'!E$20</f>
        <v>0.16823094676897543</v>
      </c>
      <c r="S22" s="15">
        <f>'UE-180382 Light WP1 - Sch 140'!$E$39</f>
        <v>1.3002201501214233E-3</v>
      </c>
      <c r="T22" s="191">
        <f t="shared" si="11"/>
        <v>0</v>
      </c>
      <c r="U22" s="191">
        <f t="shared" si="12"/>
        <v>0</v>
      </c>
      <c r="V22" s="191">
        <f t="shared" si="4"/>
        <v>0</v>
      </c>
      <c r="W22" s="191">
        <f t="shared" si="13"/>
        <v>3.2805034619950206E-2</v>
      </c>
      <c r="X22" s="191">
        <f t="shared" si="14"/>
        <v>8.8740025245787141E-2</v>
      </c>
      <c r="Y22" s="15">
        <f t="shared" si="15"/>
        <v>0.12154505986573735</v>
      </c>
      <c r="Z22" s="172"/>
      <c r="AA22" s="15">
        <f t="shared" si="16"/>
        <v>0</v>
      </c>
      <c r="AB22" s="15">
        <f t="shared" si="17"/>
        <v>0</v>
      </c>
      <c r="AC22" s="15">
        <f t="shared" si="18"/>
        <v>0</v>
      </c>
      <c r="AD22" s="15">
        <f t="shared" si="19"/>
        <v>4.8065984791135835E-4</v>
      </c>
      <c r="AE22" s="15">
        <f t="shared" si="20"/>
        <v>1.3002201501214233E-3</v>
      </c>
      <c r="AF22" s="15">
        <f t="shared" si="21"/>
        <v>1.7808799980327816E-3</v>
      </c>
      <c r="AG22" s="180">
        <f t="shared" si="22"/>
        <v>0</v>
      </c>
      <c r="AH22" s="180">
        <f t="shared" si="1"/>
        <v>0</v>
      </c>
      <c r="AI22" s="180">
        <f t="shared" si="2"/>
        <v>0</v>
      </c>
      <c r="AJ22" s="180">
        <f t="shared" si="23"/>
        <v>3.21489339275512</v>
      </c>
      <c r="AK22" s="180">
        <f t="shared" si="24"/>
        <v>8.6965224740871392</v>
      </c>
      <c r="AL22" s="180">
        <f t="shared" si="25"/>
        <v>11.911415866842258</v>
      </c>
      <c r="AM22" s="180">
        <f t="shared" si="26"/>
        <v>0</v>
      </c>
    </row>
    <row r="23" spans="1:39" x14ac:dyDescent="0.25">
      <c r="A23" s="11" t="s">
        <v>25</v>
      </c>
      <c r="B23" s="11"/>
      <c r="C23" s="42" t="s">
        <v>34</v>
      </c>
      <c r="D23" s="43">
        <v>225</v>
      </c>
      <c r="E23" s="5" t="s">
        <v>10</v>
      </c>
      <c r="F23" s="198">
        <v>0</v>
      </c>
      <c r="G23" s="191">
        <v>1470.4343749999998</v>
      </c>
      <c r="H23" s="177" t="s">
        <v>62</v>
      </c>
      <c r="I23" s="177">
        <v>0.2</v>
      </c>
      <c r="J23" s="179">
        <f t="shared" si="8"/>
        <v>0</v>
      </c>
      <c r="K23" s="176">
        <f t="shared" si="9"/>
        <v>0</v>
      </c>
      <c r="L23" s="175">
        <f t="shared" si="0"/>
        <v>0</v>
      </c>
      <c r="M23" s="175">
        <f t="shared" si="27"/>
        <v>0</v>
      </c>
      <c r="N23" s="192">
        <f t="shared" si="10"/>
        <v>78.75</v>
      </c>
      <c r="O23" s="15">
        <f>'UE-180382 Light WP1 - Sch 140'!B$14</f>
        <v>5.3702190554871083E-4</v>
      </c>
      <c r="P23" s="15">
        <f>'UE-180382 Light WP1 - Sch 140'!$B$46</f>
        <v>0</v>
      </c>
      <c r="Q23" s="15">
        <f>'UE-180382 Light WP1 - Sch 140'!B$66</f>
        <v>0</v>
      </c>
      <c r="R23" s="15">
        <f>'UE-180382 Light WP1 - Sch 140'!E$20</f>
        <v>0.16823094676897543</v>
      </c>
      <c r="S23" s="15">
        <f>'UE-180382 Light WP1 - Sch 140'!$E$39</f>
        <v>1.3002201501214233E-3</v>
      </c>
      <c r="T23" s="191">
        <f t="shared" si="11"/>
        <v>0</v>
      </c>
      <c r="U23" s="191">
        <f t="shared" si="12"/>
        <v>0</v>
      </c>
      <c r="V23" s="191">
        <f t="shared" si="4"/>
        <v>0</v>
      </c>
      <c r="W23" s="191">
        <f t="shared" si="13"/>
        <v>3.7851963023019471E-2</v>
      </c>
      <c r="X23" s="191">
        <f t="shared" si="14"/>
        <v>0.10239233682206209</v>
      </c>
      <c r="Y23" s="15">
        <f t="shared" si="15"/>
        <v>0.14024429984508155</v>
      </c>
      <c r="Z23" s="172"/>
      <c r="AA23" s="15">
        <f t="shared" si="16"/>
        <v>0</v>
      </c>
      <c r="AB23" s="15">
        <f t="shared" si="17"/>
        <v>0</v>
      </c>
      <c r="AC23" s="15">
        <f t="shared" si="18"/>
        <v>0</v>
      </c>
      <c r="AD23" s="15">
        <f t="shared" si="19"/>
        <v>4.8065984791135835E-4</v>
      </c>
      <c r="AE23" s="15">
        <f t="shared" si="20"/>
        <v>1.3002201501214233E-3</v>
      </c>
      <c r="AF23" s="15">
        <f t="shared" si="21"/>
        <v>1.7808799980327816E-3</v>
      </c>
      <c r="AG23" s="180">
        <f t="shared" si="22"/>
        <v>0</v>
      </c>
      <c r="AH23" s="180">
        <f t="shared" si="1"/>
        <v>0</v>
      </c>
      <c r="AI23" s="180">
        <f t="shared" si="2"/>
        <v>0</v>
      </c>
      <c r="AJ23" s="180">
        <f t="shared" si="23"/>
        <v>0</v>
      </c>
      <c r="AK23" s="180">
        <f t="shared" si="24"/>
        <v>0</v>
      </c>
      <c r="AL23" s="180">
        <f t="shared" si="25"/>
        <v>0</v>
      </c>
      <c r="AM23" s="180">
        <f t="shared" si="26"/>
        <v>0</v>
      </c>
    </row>
    <row r="24" spans="1:39" x14ac:dyDescent="0.25">
      <c r="A24" s="11" t="s">
        <v>25</v>
      </c>
      <c r="B24" s="11"/>
      <c r="C24" s="42" t="s">
        <v>34</v>
      </c>
      <c r="D24" s="43">
        <v>255</v>
      </c>
      <c r="E24" s="5" t="s">
        <v>10</v>
      </c>
      <c r="F24" s="198">
        <v>21</v>
      </c>
      <c r="G24" s="191">
        <v>1493.0776249999999</v>
      </c>
      <c r="H24" s="177" t="s">
        <v>62</v>
      </c>
      <c r="I24" s="177">
        <v>0.2</v>
      </c>
      <c r="J24" s="179">
        <f t="shared" si="8"/>
        <v>0</v>
      </c>
      <c r="K24" s="176">
        <f t="shared" si="9"/>
        <v>0</v>
      </c>
      <c r="L24" s="175">
        <f t="shared" si="0"/>
        <v>5.3550000000000004</v>
      </c>
      <c r="M24" s="175">
        <f t="shared" si="27"/>
        <v>22491</v>
      </c>
      <c r="N24" s="192">
        <f t="shared" si="10"/>
        <v>89.25</v>
      </c>
      <c r="O24" s="15">
        <f>'UE-180382 Light WP1 - Sch 140'!B$14</f>
        <v>5.3702190554871083E-4</v>
      </c>
      <c r="P24" s="15">
        <f>'UE-180382 Light WP1 - Sch 140'!$B$46</f>
        <v>0</v>
      </c>
      <c r="Q24" s="15">
        <f>'UE-180382 Light WP1 - Sch 140'!B$66</f>
        <v>0</v>
      </c>
      <c r="R24" s="15">
        <f>'UE-180382 Light WP1 - Sch 140'!E$20</f>
        <v>0.16823094676897543</v>
      </c>
      <c r="S24" s="15">
        <f>'UE-180382 Light WP1 - Sch 140'!$E$39</f>
        <v>1.3002201501214233E-3</v>
      </c>
      <c r="T24" s="191">
        <f t="shared" si="11"/>
        <v>0</v>
      </c>
      <c r="U24" s="191">
        <f t="shared" si="12"/>
        <v>0</v>
      </c>
      <c r="V24" s="191">
        <f t="shared" si="4"/>
        <v>0</v>
      </c>
      <c r="W24" s="191">
        <f t="shared" si="13"/>
        <v>4.2898891426088735E-2</v>
      </c>
      <c r="X24" s="191">
        <f t="shared" si="14"/>
        <v>0.11604464839833703</v>
      </c>
      <c r="Y24" s="15">
        <f t="shared" si="15"/>
        <v>0.15894353982442577</v>
      </c>
      <c r="Z24" s="172"/>
      <c r="AA24" s="15">
        <f t="shared" si="16"/>
        <v>0</v>
      </c>
      <c r="AB24" s="15">
        <f t="shared" si="17"/>
        <v>0</v>
      </c>
      <c r="AC24" s="15">
        <f t="shared" si="18"/>
        <v>0</v>
      </c>
      <c r="AD24" s="15">
        <f t="shared" si="19"/>
        <v>4.806598479113584E-4</v>
      </c>
      <c r="AE24" s="15">
        <f t="shared" si="20"/>
        <v>1.3002201501214233E-3</v>
      </c>
      <c r="AF24" s="15">
        <f t="shared" si="21"/>
        <v>1.7808799980327816E-3</v>
      </c>
      <c r="AG24" s="180">
        <f t="shared" si="22"/>
        <v>0</v>
      </c>
      <c r="AH24" s="180">
        <f t="shared" si="1"/>
        <v>0</v>
      </c>
      <c r="AI24" s="180">
        <f t="shared" si="2"/>
        <v>0</v>
      </c>
      <c r="AJ24" s="180">
        <f t="shared" si="23"/>
        <v>0.90087671994786345</v>
      </c>
      <c r="AK24" s="180">
        <f t="shared" si="24"/>
        <v>2.4369376163650776</v>
      </c>
      <c r="AL24" s="180">
        <f t="shared" si="25"/>
        <v>3.3378143363129409</v>
      </c>
      <c r="AM24" s="180">
        <f t="shared" si="26"/>
        <v>0</v>
      </c>
    </row>
    <row r="25" spans="1:39" x14ac:dyDescent="0.25">
      <c r="A25" s="11" t="s">
        <v>25</v>
      </c>
      <c r="B25" s="11"/>
      <c r="C25" s="42" t="s">
        <v>34</v>
      </c>
      <c r="D25" s="43">
        <v>285</v>
      </c>
      <c r="E25" s="5" t="s">
        <v>10</v>
      </c>
      <c r="F25" s="198">
        <v>17</v>
      </c>
      <c r="G25" s="191">
        <v>1515.720875</v>
      </c>
      <c r="H25" s="177" t="s">
        <v>62</v>
      </c>
      <c r="I25" s="177">
        <v>0.2</v>
      </c>
      <c r="J25" s="179">
        <f t="shared" si="8"/>
        <v>0</v>
      </c>
      <c r="K25" s="176">
        <f t="shared" si="9"/>
        <v>0</v>
      </c>
      <c r="L25" s="175">
        <f t="shared" si="0"/>
        <v>4.8449999999999998</v>
      </c>
      <c r="M25" s="175">
        <f t="shared" si="27"/>
        <v>20349</v>
      </c>
      <c r="N25" s="192">
        <f t="shared" si="10"/>
        <v>99.75</v>
      </c>
      <c r="O25" s="15">
        <f>'UE-180382 Light WP1 - Sch 140'!B$14</f>
        <v>5.3702190554871083E-4</v>
      </c>
      <c r="P25" s="15">
        <f>'UE-180382 Light WP1 - Sch 140'!$B$46</f>
        <v>0</v>
      </c>
      <c r="Q25" s="15">
        <f>'UE-180382 Light WP1 - Sch 140'!B$66</f>
        <v>0</v>
      </c>
      <c r="R25" s="15">
        <f>'UE-180382 Light WP1 - Sch 140'!E$20</f>
        <v>0.16823094676897543</v>
      </c>
      <c r="S25" s="15">
        <f>'UE-180382 Light WP1 - Sch 140'!$E$39</f>
        <v>1.3002201501214233E-3</v>
      </c>
      <c r="T25" s="191">
        <f t="shared" si="11"/>
        <v>0</v>
      </c>
      <c r="U25" s="191">
        <f t="shared" si="12"/>
        <v>0</v>
      </c>
      <c r="V25" s="191">
        <f t="shared" si="4"/>
        <v>0</v>
      </c>
      <c r="W25" s="191">
        <f t="shared" si="13"/>
        <v>4.7945819829158E-2</v>
      </c>
      <c r="X25" s="191">
        <f t="shared" si="14"/>
        <v>0.12969695997461198</v>
      </c>
      <c r="Y25" s="15">
        <f t="shared" si="15"/>
        <v>0.17764277980376997</v>
      </c>
      <c r="Z25" s="172"/>
      <c r="AA25" s="15">
        <f t="shared" si="16"/>
        <v>0</v>
      </c>
      <c r="AB25" s="15">
        <f t="shared" si="17"/>
        <v>0</v>
      </c>
      <c r="AC25" s="15">
        <f t="shared" si="18"/>
        <v>0</v>
      </c>
      <c r="AD25" s="15">
        <f t="shared" si="19"/>
        <v>4.806598479113584E-4</v>
      </c>
      <c r="AE25" s="15">
        <f t="shared" si="20"/>
        <v>1.3002201501214233E-3</v>
      </c>
      <c r="AF25" s="15">
        <f t="shared" si="21"/>
        <v>1.7808799980327816E-3</v>
      </c>
      <c r="AG25" s="180">
        <f t="shared" si="22"/>
        <v>0</v>
      </c>
      <c r="AH25" s="180">
        <f t="shared" si="1"/>
        <v>0</v>
      </c>
      <c r="AI25" s="180">
        <f t="shared" si="2"/>
        <v>0</v>
      </c>
      <c r="AJ25" s="180">
        <f t="shared" si="23"/>
        <v>0.81507893709568602</v>
      </c>
      <c r="AK25" s="180">
        <f t="shared" si="24"/>
        <v>2.2048483195684034</v>
      </c>
      <c r="AL25" s="180">
        <f t="shared" si="25"/>
        <v>3.0199272566640896</v>
      </c>
      <c r="AM25" s="180">
        <f t="shared" si="26"/>
        <v>0</v>
      </c>
    </row>
    <row r="26" spans="1:39" x14ac:dyDescent="0.25">
      <c r="A26" s="178"/>
      <c r="B26" s="178"/>
      <c r="F26" s="197"/>
      <c r="G26" s="191"/>
      <c r="J26" s="179"/>
      <c r="K26" s="176"/>
      <c r="L26" s="175"/>
      <c r="M26" s="175"/>
      <c r="N26" s="192"/>
      <c r="O26" s="15"/>
      <c r="P26" s="15"/>
      <c r="Q26" s="15"/>
      <c r="R26" s="15"/>
      <c r="S26" s="15"/>
      <c r="T26" s="191"/>
      <c r="U26" s="191"/>
      <c r="V26" s="191"/>
      <c r="W26" s="191"/>
      <c r="X26" s="191"/>
      <c r="Y26" s="15"/>
      <c r="Z26" s="172"/>
      <c r="AA26" s="15"/>
      <c r="AB26" s="15"/>
      <c r="AC26" s="15"/>
      <c r="AD26" s="15"/>
      <c r="AE26" s="15"/>
      <c r="AF26" s="15"/>
      <c r="AG26" s="180"/>
      <c r="AH26" s="180">
        <f t="shared" si="1"/>
        <v>0</v>
      </c>
      <c r="AI26" s="180">
        <f t="shared" si="2"/>
        <v>0</v>
      </c>
      <c r="AJ26" s="180"/>
      <c r="AK26" s="180"/>
      <c r="AL26" s="180"/>
      <c r="AM26" s="180"/>
    </row>
    <row r="27" spans="1:39" x14ac:dyDescent="0.25">
      <c r="A27" s="188" t="s">
        <v>57</v>
      </c>
      <c r="B27" s="188"/>
      <c r="F27" s="197"/>
      <c r="G27" s="191"/>
      <c r="J27" s="179"/>
      <c r="K27" s="176"/>
      <c r="L27" s="175"/>
      <c r="M27" s="175"/>
      <c r="N27" s="192"/>
      <c r="O27" s="15"/>
      <c r="P27" s="15"/>
      <c r="Q27" s="15"/>
      <c r="R27" s="15"/>
      <c r="S27" s="15"/>
      <c r="T27" s="191"/>
      <c r="U27" s="191"/>
      <c r="V27" s="191"/>
      <c r="W27" s="191"/>
      <c r="X27" s="191"/>
      <c r="Y27" s="15"/>
      <c r="Z27" s="172"/>
      <c r="AA27" s="15"/>
      <c r="AB27" s="15"/>
      <c r="AC27" s="15"/>
      <c r="AD27" s="15"/>
      <c r="AE27" s="15"/>
      <c r="AF27" s="15"/>
      <c r="AG27" s="180"/>
      <c r="AH27" s="180">
        <f t="shared" si="1"/>
        <v>0</v>
      </c>
      <c r="AI27" s="180">
        <f t="shared" si="2"/>
        <v>0</v>
      </c>
      <c r="AJ27" s="180"/>
      <c r="AK27" s="180"/>
      <c r="AL27" s="180"/>
      <c r="AM27" s="180"/>
    </row>
    <row r="28" spans="1:39" x14ac:dyDescent="0.25">
      <c r="A28" s="6" t="s">
        <v>26</v>
      </c>
      <c r="B28" s="6"/>
      <c r="C28" s="43" t="s">
        <v>22</v>
      </c>
      <c r="D28" s="43">
        <v>50</v>
      </c>
      <c r="E28" s="5" t="s">
        <v>10</v>
      </c>
      <c r="F28" s="198">
        <v>0</v>
      </c>
      <c r="G28" s="191">
        <v>901.11105182386973</v>
      </c>
      <c r="H28" s="177" t="s">
        <v>62</v>
      </c>
      <c r="I28" s="177">
        <v>1</v>
      </c>
      <c r="J28" s="179">
        <f t="shared" ref="J28:J44" si="28">IF(H28="Yes",F28*I28,0)</f>
        <v>0</v>
      </c>
      <c r="K28" s="176">
        <f t="shared" ref="K28:K36" si="29">IF(E28="Company", F28*G28,0)</f>
        <v>0</v>
      </c>
      <c r="L28" s="175">
        <f t="shared" ref="L28:L71" si="30">D28*F28/1000</f>
        <v>0</v>
      </c>
      <c r="M28" s="175">
        <f t="shared" ref="M28:M36" si="31">D28*4200*F28/1000</f>
        <v>0</v>
      </c>
      <c r="N28" s="192">
        <f t="shared" ref="N28:N36" si="32">D28*4200/1000/12</f>
        <v>17.5</v>
      </c>
      <c r="O28" s="15">
        <f>'UE-180382 Light WP1 - Sch 140'!B$14</f>
        <v>5.3702190554871083E-4</v>
      </c>
      <c r="P28" s="15">
        <f>'UE-180382 Light WP1 - Sch 140'!$B$46</f>
        <v>0</v>
      </c>
      <c r="Q28" s="15">
        <f>'UE-180382 Light WP1 - Sch 140'!B$66</f>
        <v>0</v>
      </c>
      <c r="R28" s="15">
        <f>'UE-180382 Light WP1 - Sch 140'!E$20</f>
        <v>0.16823094676897543</v>
      </c>
      <c r="S28" s="15">
        <f>'UE-180382 Light WP1 - Sch 140'!$E$39</f>
        <v>1.3002201501214233E-3</v>
      </c>
      <c r="T28" s="191">
        <f t="shared" ref="T28:T36" si="33">IF(E28="Company", G28*O28, 0)</f>
        <v>0</v>
      </c>
      <c r="U28" s="191">
        <f t="shared" ref="U28:U36" si="34">IF(H28="yes", I28*P28, 0)</f>
        <v>0</v>
      </c>
      <c r="V28" s="191">
        <f t="shared" ref="V28:V71" si="35">Q28*N28</f>
        <v>0</v>
      </c>
      <c r="W28" s="191">
        <f t="shared" ref="W28:W36" si="36">D28*R28/1000</f>
        <v>8.4115473384487726E-3</v>
      </c>
      <c r="X28" s="191">
        <f t="shared" ref="X28:X36" si="37">N28*S28</f>
        <v>2.2753852627124906E-2</v>
      </c>
      <c r="Y28" s="15">
        <f t="shared" ref="Y28:Y36" si="38">SUM(T28:X28)</f>
        <v>3.116539996557368E-2</v>
      </c>
      <c r="Z28" s="172"/>
      <c r="AA28" s="15">
        <f t="shared" ref="AA28:AA36" si="39">T28/N28</f>
        <v>0</v>
      </c>
      <c r="AB28" s="15">
        <f t="shared" ref="AB28:AB36" si="40">U28/N28</f>
        <v>0</v>
      </c>
      <c r="AC28" s="15">
        <f t="shared" ref="AC28:AC36" si="41">V28/N28</f>
        <v>0</v>
      </c>
      <c r="AD28" s="15">
        <f t="shared" ref="AD28:AD36" si="42">W28/N28</f>
        <v>4.8065984791135846E-4</v>
      </c>
      <c r="AE28" s="15">
        <f t="shared" ref="AE28:AE36" si="43">X28/N28</f>
        <v>1.3002201501214233E-3</v>
      </c>
      <c r="AF28" s="15">
        <f t="shared" ref="AF28:AF36" si="44">SUM(AA28:AE28)</f>
        <v>1.7808799980327818E-3</v>
      </c>
      <c r="AG28" s="180">
        <f t="shared" ref="AG28:AG36" si="45">T28*$F28</f>
        <v>0</v>
      </c>
      <c r="AH28" s="180">
        <f t="shared" si="1"/>
        <v>0</v>
      </c>
      <c r="AI28" s="180">
        <f t="shared" si="2"/>
        <v>0</v>
      </c>
      <c r="AJ28" s="180">
        <f t="shared" ref="AJ28:AJ36" si="46">W28*$F28</f>
        <v>0</v>
      </c>
      <c r="AK28" s="180">
        <f t="shared" ref="AK28:AK36" si="47">X28*$F28</f>
        <v>0</v>
      </c>
      <c r="AL28" s="180">
        <f t="shared" ref="AL28:AL36" si="48">SUM(AG28:AK28)</f>
        <v>0</v>
      </c>
      <c r="AM28" s="180">
        <f t="shared" ref="AM28:AM36" si="49">Y28*F28-AL28</f>
        <v>0</v>
      </c>
    </row>
    <row r="29" spans="1:39" x14ac:dyDescent="0.25">
      <c r="A29" s="11" t="str">
        <f t="shared" ref="A29:A36" si="50">+A28</f>
        <v xml:space="preserve">52E </v>
      </c>
      <c r="B29" s="11"/>
      <c r="C29" s="43" t="s">
        <v>22</v>
      </c>
      <c r="D29" s="43">
        <v>70</v>
      </c>
      <c r="E29" s="5" t="s">
        <v>10</v>
      </c>
      <c r="F29" s="198">
        <v>713</v>
      </c>
      <c r="G29" s="191">
        <v>922.51550466296771</v>
      </c>
      <c r="H29" s="177" t="s">
        <v>62</v>
      </c>
      <c r="I29" s="177">
        <v>1</v>
      </c>
      <c r="J29" s="179">
        <f t="shared" si="28"/>
        <v>0</v>
      </c>
      <c r="K29" s="176">
        <f t="shared" si="29"/>
        <v>0</v>
      </c>
      <c r="L29" s="175">
        <f t="shared" si="30"/>
        <v>49.91</v>
      </c>
      <c r="M29" s="175">
        <f t="shared" si="31"/>
        <v>209622</v>
      </c>
      <c r="N29" s="192">
        <f t="shared" si="32"/>
        <v>24.5</v>
      </c>
      <c r="O29" s="15">
        <f>'UE-180382 Light WP1 - Sch 140'!B$14</f>
        <v>5.3702190554871083E-4</v>
      </c>
      <c r="P29" s="15">
        <f>'UE-180382 Light WP1 - Sch 140'!$B$46</f>
        <v>0</v>
      </c>
      <c r="Q29" s="15">
        <f>'UE-180382 Light WP1 - Sch 140'!B$66</f>
        <v>0</v>
      </c>
      <c r="R29" s="15">
        <f>'UE-180382 Light WP1 - Sch 140'!E$20</f>
        <v>0.16823094676897543</v>
      </c>
      <c r="S29" s="15">
        <f>'UE-180382 Light WP1 - Sch 140'!$E$39</f>
        <v>1.3002201501214233E-3</v>
      </c>
      <c r="T29" s="191">
        <f t="shared" si="33"/>
        <v>0</v>
      </c>
      <c r="U29" s="191">
        <f t="shared" si="34"/>
        <v>0</v>
      </c>
      <c r="V29" s="191">
        <f t="shared" si="35"/>
        <v>0</v>
      </c>
      <c r="W29" s="191">
        <f t="shared" si="36"/>
        <v>1.1776166273828281E-2</v>
      </c>
      <c r="X29" s="191">
        <f t="shared" si="37"/>
        <v>3.1855393677974866E-2</v>
      </c>
      <c r="Y29" s="15">
        <f t="shared" si="38"/>
        <v>4.363155995180315E-2</v>
      </c>
      <c r="Z29" s="172"/>
      <c r="AA29" s="15">
        <f t="shared" si="39"/>
        <v>0</v>
      </c>
      <c r="AB29" s="15">
        <f t="shared" si="40"/>
        <v>0</v>
      </c>
      <c r="AC29" s="15">
        <f t="shared" si="41"/>
        <v>0</v>
      </c>
      <c r="AD29" s="15">
        <f t="shared" si="42"/>
        <v>4.806598479113584E-4</v>
      </c>
      <c r="AE29" s="15">
        <f t="shared" si="43"/>
        <v>1.300220150121423E-3</v>
      </c>
      <c r="AF29" s="15">
        <f t="shared" si="44"/>
        <v>1.7808799980327814E-3</v>
      </c>
      <c r="AG29" s="180">
        <f t="shared" si="45"/>
        <v>0</v>
      </c>
      <c r="AH29" s="180">
        <f t="shared" si="1"/>
        <v>0</v>
      </c>
      <c r="AI29" s="180">
        <f t="shared" si="2"/>
        <v>0</v>
      </c>
      <c r="AJ29" s="180">
        <f t="shared" si="46"/>
        <v>8.3964065532395633</v>
      </c>
      <c r="AK29" s="180">
        <f t="shared" si="47"/>
        <v>22.712895692396081</v>
      </c>
      <c r="AL29" s="180">
        <f t="shared" si="48"/>
        <v>31.109302245635646</v>
      </c>
      <c r="AM29" s="180">
        <f t="shared" si="49"/>
        <v>0</v>
      </c>
    </row>
    <row r="30" spans="1:39" x14ac:dyDescent="0.25">
      <c r="A30" s="11" t="str">
        <f t="shared" si="50"/>
        <v xml:space="preserve">52E </v>
      </c>
      <c r="B30" s="11"/>
      <c r="C30" s="43" t="s">
        <v>22</v>
      </c>
      <c r="D30" s="43">
        <v>100</v>
      </c>
      <c r="E30" s="5" t="s">
        <v>10</v>
      </c>
      <c r="F30" s="198">
        <v>10587</v>
      </c>
      <c r="G30" s="191">
        <v>954.62218392161492</v>
      </c>
      <c r="H30" s="177" t="s">
        <v>62</v>
      </c>
      <c r="I30" s="177">
        <v>1</v>
      </c>
      <c r="J30" s="179">
        <f t="shared" si="28"/>
        <v>0</v>
      </c>
      <c r="K30" s="176">
        <f t="shared" si="29"/>
        <v>0</v>
      </c>
      <c r="L30" s="175">
        <f t="shared" si="30"/>
        <v>1058.7</v>
      </c>
      <c r="M30" s="175">
        <f t="shared" si="31"/>
        <v>4446540</v>
      </c>
      <c r="N30" s="192">
        <f t="shared" si="32"/>
        <v>35</v>
      </c>
      <c r="O30" s="15">
        <f>'UE-180382 Light WP1 - Sch 140'!B$14</f>
        <v>5.3702190554871083E-4</v>
      </c>
      <c r="P30" s="15">
        <f>'UE-180382 Light WP1 - Sch 140'!$B$46</f>
        <v>0</v>
      </c>
      <c r="Q30" s="15">
        <f>'UE-180382 Light WP1 - Sch 140'!B$66</f>
        <v>0</v>
      </c>
      <c r="R30" s="15">
        <f>'UE-180382 Light WP1 - Sch 140'!E$20</f>
        <v>0.16823094676897543</v>
      </c>
      <c r="S30" s="15">
        <f>'UE-180382 Light WP1 - Sch 140'!$E$39</f>
        <v>1.3002201501214233E-3</v>
      </c>
      <c r="T30" s="191">
        <f t="shared" si="33"/>
        <v>0</v>
      </c>
      <c r="U30" s="191">
        <f t="shared" si="34"/>
        <v>0</v>
      </c>
      <c r="V30" s="191">
        <f t="shared" si="35"/>
        <v>0</v>
      </c>
      <c r="W30" s="191">
        <f t="shared" si="36"/>
        <v>1.6823094676897545E-2</v>
      </c>
      <c r="X30" s="191">
        <f t="shared" si="37"/>
        <v>4.5507705254249811E-2</v>
      </c>
      <c r="Y30" s="15">
        <f t="shared" si="38"/>
        <v>6.233079993114736E-2</v>
      </c>
      <c r="Z30" s="172"/>
      <c r="AA30" s="15">
        <f t="shared" si="39"/>
        <v>0</v>
      </c>
      <c r="AB30" s="15">
        <f t="shared" si="40"/>
        <v>0</v>
      </c>
      <c r="AC30" s="15">
        <f t="shared" si="41"/>
        <v>0</v>
      </c>
      <c r="AD30" s="15">
        <f t="shared" si="42"/>
        <v>4.8065984791135846E-4</v>
      </c>
      <c r="AE30" s="15">
        <f t="shared" si="43"/>
        <v>1.3002201501214233E-3</v>
      </c>
      <c r="AF30" s="15">
        <f t="shared" si="44"/>
        <v>1.7808799980327818E-3</v>
      </c>
      <c r="AG30" s="180">
        <f t="shared" si="45"/>
        <v>0</v>
      </c>
      <c r="AH30" s="180">
        <f t="shared" si="1"/>
        <v>0</v>
      </c>
      <c r="AI30" s="180">
        <f t="shared" si="2"/>
        <v>0</v>
      </c>
      <c r="AJ30" s="180">
        <f t="shared" si="46"/>
        <v>178.10610334431431</v>
      </c>
      <c r="AK30" s="180">
        <f t="shared" si="47"/>
        <v>481.79007552674273</v>
      </c>
      <c r="AL30" s="180">
        <f t="shared" si="48"/>
        <v>659.89617887105703</v>
      </c>
      <c r="AM30" s="180">
        <f t="shared" si="49"/>
        <v>0</v>
      </c>
    </row>
    <row r="31" spans="1:39" x14ac:dyDescent="0.25">
      <c r="A31" s="11" t="str">
        <f t="shared" si="50"/>
        <v xml:space="preserve">52E </v>
      </c>
      <c r="B31" s="11"/>
      <c r="C31" s="43" t="s">
        <v>22</v>
      </c>
      <c r="D31" s="43">
        <v>150</v>
      </c>
      <c r="E31" s="5" t="s">
        <v>10</v>
      </c>
      <c r="F31" s="198">
        <v>4812</v>
      </c>
      <c r="G31" s="191">
        <v>1008.1333160193601</v>
      </c>
      <c r="H31" s="177" t="s">
        <v>62</v>
      </c>
      <c r="I31" s="177">
        <v>1</v>
      </c>
      <c r="J31" s="179">
        <f t="shared" si="28"/>
        <v>0</v>
      </c>
      <c r="K31" s="176">
        <f t="shared" si="29"/>
        <v>0</v>
      </c>
      <c r="L31" s="175">
        <f t="shared" si="30"/>
        <v>721.8</v>
      </c>
      <c r="M31" s="175">
        <f t="shared" si="31"/>
        <v>3031560</v>
      </c>
      <c r="N31" s="192">
        <f t="shared" si="32"/>
        <v>52.5</v>
      </c>
      <c r="O31" s="15">
        <f>'UE-180382 Light WP1 - Sch 140'!B$14</f>
        <v>5.3702190554871083E-4</v>
      </c>
      <c r="P31" s="15">
        <f>'UE-180382 Light WP1 - Sch 140'!$B$46</f>
        <v>0</v>
      </c>
      <c r="Q31" s="15">
        <f>'UE-180382 Light WP1 - Sch 140'!B$66</f>
        <v>0</v>
      </c>
      <c r="R31" s="15">
        <f>'UE-180382 Light WP1 - Sch 140'!E$20</f>
        <v>0.16823094676897543</v>
      </c>
      <c r="S31" s="15">
        <f>'UE-180382 Light WP1 - Sch 140'!$E$39</f>
        <v>1.3002201501214233E-3</v>
      </c>
      <c r="T31" s="191">
        <f t="shared" si="33"/>
        <v>0</v>
      </c>
      <c r="U31" s="191">
        <f t="shared" si="34"/>
        <v>0</v>
      </c>
      <c r="V31" s="191">
        <f t="shared" si="35"/>
        <v>0</v>
      </c>
      <c r="W31" s="191">
        <f t="shared" si="36"/>
        <v>2.5234642015346313E-2</v>
      </c>
      <c r="X31" s="191">
        <f t="shared" si="37"/>
        <v>6.8261557881374724E-2</v>
      </c>
      <c r="Y31" s="15">
        <f t="shared" si="38"/>
        <v>9.3496199896721033E-2</v>
      </c>
      <c r="Z31" s="172"/>
      <c r="AA31" s="15">
        <f t="shared" si="39"/>
        <v>0</v>
      </c>
      <c r="AB31" s="15">
        <f t="shared" si="40"/>
        <v>0</v>
      </c>
      <c r="AC31" s="15">
        <f t="shared" si="41"/>
        <v>0</v>
      </c>
      <c r="AD31" s="15">
        <f t="shared" si="42"/>
        <v>4.8065984791135835E-4</v>
      </c>
      <c r="AE31" s="15">
        <f t="shared" si="43"/>
        <v>1.3002201501214233E-3</v>
      </c>
      <c r="AF31" s="15">
        <f t="shared" si="44"/>
        <v>1.7808799980327816E-3</v>
      </c>
      <c r="AG31" s="180">
        <f t="shared" si="45"/>
        <v>0</v>
      </c>
      <c r="AH31" s="180">
        <f t="shared" si="1"/>
        <v>0</v>
      </c>
      <c r="AI31" s="180">
        <f t="shared" si="2"/>
        <v>0</v>
      </c>
      <c r="AJ31" s="180">
        <f t="shared" si="46"/>
        <v>121.42909737784646</v>
      </c>
      <c r="AK31" s="180">
        <f t="shared" si="47"/>
        <v>328.47461652517518</v>
      </c>
      <c r="AL31" s="180">
        <f t="shared" si="48"/>
        <v>449.90371390302164</v>
      </c>
      <c r="AM31" s="180">
        <f t="shared" si="49"/>
        <v>0</v>
      </c>
    </row>
    <row r="32" spans="1:39" x14ac:dyDescent="0.25">
      <c r="A32" s="11" t="str">
        <f t="shared" si="50"/>
        <v xml:space="preserve">52E </v>
      </c>
      <c r="B32" s="11"/>
      <c r="C32" s="43" t="s">
        <v>22</v>
      </c>
      <c r="D32" s="43">
        <v>200</v>
      </c>
      <c r="E32" s="5" t="s">
        <v>10</v>
      </c>
      <c r="F32" s="198">
        <v>1157</v>
      </c>
      <c r="G32" s="191">
        <v>1061.6444481171054</v>
      </c>
      <c r="H32" s="177" t="s">
        <v>62</v>
      </c>
      <c r="I32" s="177">
        <v>1</v>
      </c>
      <c r="J32" s="179">
        <f t="shared" si="28"/>
        <v>0</v>
      </c>
      <c r="K32" s="176">
        <f t="shared" si="29"/>
        <v>0</v>
      </c>
      <c r="L32" s="175">
        <f t="shared" si="30"/>
        <v>231.4</v>
      </c>
      <c r="M32" s="175">
        <f t="shared" si="31"/>
        <v>971880</v>
      </c>
      <c r="N32" s="192">
        <f t="shared" si="32"/>
        <v>70</v>
      </c>
      <c r="O32" s="15">
        <f>'UE-180382 Light WP1 - Sch 140'!B$14</f>
        <v>5.3702190554871083E-4</v>
      </c>
      <c r="P32" s="15">
        <f>'UE-180382 Light WP1 - Sch 140'!$B$46</f>
        <v>0</v>
      </c>
      <c r="Q32" s="15">
        <f>'UE-180382 Light WP1 - Sch 140'!B$66</f>
        <v>0</v>
      </c>
      <c r="R32" s="15">
        <f>'UE-180382 Light WP1 - Sch 140'!E$20</f>
        <v>0.16823094676897543</v>
      </c>
      <c r="S32" s="15">
        <f>'UE-180382 Light WP1 - Sch 140'!$E$39</f>
        <v>1.3002201501214233E-3</v>
      </c>
      <c r="T32" s="191">
        <f t="shared" si="33"/>
        <v>0</v>
      </c>
      <c r="U32" s="191">
        <f t="shared" si="34"/>
        <v>0</v>
      </c>
      <c r="V32" s="191">
        <f t="shared" si="35"/>
        <v>0</v>
      </c>
      <c r="W32" s="191">
        <f t="shared" si="36"/>
        <v>3.364618935379509E-2</v>
      </c>
      <c r="X32" s="191">
        <f t="shared" si="37"/>
        <v>9.1015410508499622E-2</v>
      </c>
      <c r="Y32" s="15">
        <f t="shared" si="38"/>
        <v>0.12466159986229472</v>
      </c>
      <c r="Z32" s="172"/>
      <c r="AA32" s="15">
        <f t="shared" si="39"/>
        <v>0</v>
      </c>
      <c r="AB32" s="15">
        <f t="shared" si="40"/>
        <v>0</v>
      </c>
      <c r="AC32" s="15">
        <f t="shared" si="41"/>
        <v>0</v>
      </c>
      <c r="AD32" s="15">
        <f t="shared" si="42"/>
        <v>4.8065984791135846E-4</v>
      </c>
      <c r="AE32" s="15">
        <f t="shared" si="43"/>
        <v>1.3002201501214233E-3</v>
      </c>
      <c r="AF32" s="15">
        <f t="shared" si="44"/>
        <v>1.7808799980327818E-3</v>
      </c>
      <c r="AG32" s="180">
        <f t="shared" si="45"/>
        <v>0</v>
      </c>
      <c r="AH32" s="180">
        <f t="shared" si="1"/>
        <v>0</v>
      </c>
      <c r="AI32" s="180">
        <f t="shared" si="2"/>
        <v>0</v>
      </c>
      <c r="AJ32" s="180">
        <f t="shared" si="46"/>
        <v>38.928641082340917</v>
      </c>
      <c r="AK32" s="180">
        <f t="shared" si="47"/>
        <v>105.30482995833407</v>
      </c>
      <c r="AL32" s="180">
        <f t="shared" si="48"/>
        <v>144.233471040675</v>
      </c>
      <c r="AM32" s="180">
        <f t="shared" si="49"/>
        <v>0</v>
      </c>
    </row>
    <row r="33" spans="1:39" x14ac:dyDescent="0.25">
      <c r="A33" s="11" t="str">
        <f t="shared" si="50"/>
        <v xml:space="preserve">52E </v>
      </c>
      <c r="B33" s="11"/>
      <c r="C33" s="43" t="s">
        <v>22</v>
      </c>
      <c r="D33" s="43">
        <v>250</v>
      </c>
      <c r="E33" s="5" t="s">
        <v>10</v>
      </c>
      <c r="F33" s="198">
        <v>1495</v>
      </c>
      <c r="G33" s="191">
        <v>1115.1555802148507</v>
      </c>
      <c r="H33" s="177" t="s">
        <v>62</v>
      </c>
      <c r="I33" s="177">
        <v>1</v>
      </c>
      <c r="J33" s="179">
        <f t="shared" si="28"/>
        <v>0</v>
      </c>
      <c r="K33" s="176">
        <f t="shared" si="29"/>
        <v>0</v>
      </c>
      <c r="L33" s="175">
        <f t="shared" si="30"/>
        <v>373.75</v>
      </c>
      <c r="M33" s="175">
        <f t="shared" si="31"/>
        <v>1569750</v>
      </c>
      <c r="N33" s="192">
        <f t="shared" si="32"/>
        <v>87.5</v>
      </c>
      <c r="O33" s="15">
        <f>'UE-180382 Light WP1 - Sch 140'!B$14</f>
        <v>5.3702190554871083E-4</v>
      </c>
      <c r="P33" s="15">
        <f>'UE-180382 Light WP1 - Sch 140'!$B$46</f>
        <v>0</v>
      </c>
      <c r="Q33" s="15">
        <f>'UE-180382 Light WP1 - Sch 140'!B$66</f>
        <v>0</v>
      </c>
      <c r="R33" s="15">
        <f>'UE-180382 Light WP1 - Sch 140'!E$20</f>
        <v>0.16823094676897543</v>
      </c>
      <c r="S33" s="15">
        <f>'UE-180382 Light WP1 - Sch 140'!$E$39</f>
        <v>1.3002201501214233E-3</v>
      </c>
      <c r="T33" s="191">
        <f t="shared" si="33"/>
        <v>0</v>
      </c>
      <c r="U33" s="191">
        <f t="shared" si="34"/>
        <v>0</v>
      </c>
      <c r="V33" s="191">
        <f t="shared" si="35"/>
        <v>0</v>
      </c>
      <c r="W33" s="191">
        <f t="shared" si="36"/>
        <v>4.2057736692243858E-2</v>
      </c>
      <c r="X33" s="191">
        <f t="shared" si="37"/>
        <v>0.11376926313562453</v>
      </c>
      <c r="Y33" s="15">
        <f t="shared" si="38"/>
        <v>0.15582699982786841</v>
      </c>
      <c r="Z33" s="172"/>
      <c r="AA33" s="15">
        <f t="shared" si="39"/>
        <v>0</v>
      </c>
      <c r="AB33" s="15">
        <f t="shared" si="40"/>
        <v>0</v>
      </c>
      <c r="AC33" s="15">
        <f t="shared" si="41"/>
        <v>0</v>
      </c>
      <c r="AD33" s="15">
        <f t="shared" si="42"/>
        <v>4.806598479113584E-4</v>
      </c>
      <c r="AE33" s="15">
        <f t="shared" si="43"/>
        <v>1.3002201501214233E-3</v>
      </c>
      <c r="AF33" s="15">
        <f t="shared" si="44"/>
        <v>1.7808799980327816E-3</v>
      </c>
      <c r="AG33" s="180">
        <f t="shared" si="45"/>
        <v>0</v>
      </c>
      <c r="AH33" s="180">
        <f t="shared" si="1"/>
        <v>0</v>
      </c>
      <c r="AI33" s="180">
        <f t="shared" si="2"/>
        <v>0</v>
      </c>
      <c r="AJ33" s="180">
        <f t="shared" si="46"/>
        <v>62.876316354904567</v>
      </c>
      <c r="AK33" s="180">
        <f t="shared" si="47"/>
        <v>170.08504838775869</v>
      </c>
      <c r="AL33" s="180">
        <f t="shared" si="48"/>
        <v>232.96136474266325</v>
      </c>
      <c r="AM33" s="180">
        <f t="shared" si="49"/>
        <v>0</v>
      </c>
    </row>
    <row r="34" spans="1:39" x14ac:dyDescent="0.25">
      <c r="A34" s="11" t="str">
        <f t="shared" si="50"/>
        <v xml:space="preserve">52E </v>
      </c>
      <c r="B34" s="11"/>
      <c r="C34" s="43" t="s">
        <v>22</v>
      </c>
      <c r="D34" s="43">
        <v>310</v>
      </c>
      <c r="E34" s="5" t="s">
        <v>10</v>
      </c>
      <c r="F34" s="198">
        <v>152</v>
      </c>
      <c r="G34" s="191">
        <v>1179.3689387321449</v>
      </c>
      <c r="H34" s="177" t="s">
        <v>62</v>
      </c>
      <c r="I34" s="177">
        <v>1</v>
      </c>
      <c r="J34" s="179">
        <f t="shared" si="28"/>
        <v>0</v>
      </c>
      <c r="K34" s="176">
        <f t="shared" si="29"/>
        <v>0</v>
      </c>
      <c r="L34" s="175">
        <f t="shared" si="30"/>
        <v>47.12</v>
      </c>
      <c r="M34" s="175">
        <f t="shared" si="31"/>
        <v>197904</v>
      </c>
      <c r="N34" s="192">
        <f t="shared" si="32"/>
        <v>108.5</v>
      </c>
      <c r="O34" s="15">
        <f>'UE-180382 Light WP1 - Sch 140'!B$14</f>
        <v>5.3702190554871083E-4</v>
      </c>
      <c r="P34" s="15">
        <f>'UE-180382 Light WP1 - Sch 140'!$B$46</f>
        <v>0</v>
      </c>
      <c r="Q34" s="15">
        <f>'UE-180382 Light WP1 - Sch 140'!B$66</f>
        <v>0</v>
      </c>
      <c r="R34" s="15">
        <f>'UE-180382 Light WP1 - Sch 140'!E$20</f>
        <v>0.16823094676897543</v>
      </c>
      <c r="S34" s="15">
        <f>'UE-180382 Light WP1 - Sch 140'!$E$39</f>
        <v>1.3002201501214233E-3</v>
      </c>
      <c r="T34" s="191">
        <f t="shared" si="33"/>
        <v>0</v>
      </c>
      <c r="U34" s="191">
        <f t="shared" si="34"/>
        <v>0</v>
      </c>
      <c r="V34" s="191">
        <f t="shared" si="35"/>
        <v>0</v>
      </c>
      <c r="W34" s="191">
        <f t="shared" si="36"/>
        <v>5.215159349838238E-2</v>
      </c>
      <c r="X34" s="191">
        <f t="shared" si="37"/>
        <v>0.14107388628817441</v>
      </c>
      <c r="Y34" s="15">
        <f t="shared" si="38"/>
        <v>0.1932254797865568</v>
      </c>
      <c r="Z34" s="172"/>
      <c r="AA34" s="15">
        <f t="shared" si="39"/>
        <v>0</v>
      </c>
      <c r="AB34" s="15">
        <f t="shared" si="40"/>
        <v>0</v>
      </c>
      <c r="AC34" s="15">
        <f t="shared" si="41"/>
        <v>0</v>
      </c>
      <c r="AD34" s="15">
        <f t="shared" si="42"/>
        <v>4.8065984791135835E-4</v>
      </c>
      <c r="AE34" s="15">
        <f t="shared" si="43"/>
        <v>1.300220150121423E-3</v>
      </c>
      <c r="AF34" s="15">
        <f t="shared" si="44"/>
        <v>1.7808799980327814E-3</v>
      </c>
      <c r="AG34" s="180">
        <f t="shared" si="45"/>
        <v>0</v>
      </c>
      <c r="AH34" s="180">
        <f t="shared" si="1"/>
        <v>0</v>
      </c>
      <c r="AI34" s="180">
        <f t="shared" si="2"/>
        <v>0</v>
      </c>
      <c r="AJ34" s="180">
        <f t="shared" si="46"/>
        <v>7.9270422117541219</v>
      </c>
      <c r="AK34" s="180">
        <f t="shared" si="47"/>
        <v>21.44323071580251</v>
      </c>
      <c r="AL34" s="180">
        <f t="shared" si="48"/>
        <v>29.370272927556634</v>
      </c>
      <c r="AM34" s="180">
        <f t="shared" si="49"/>
        <v>0</v>
      </c>
    </row>
    <row r="35" spans="1:39" x14ac:dyDescent="0.25">
      <c r="A35" s="11" t="str">
        <f t="shared" si="50"/>
        <v xml:space="preserve">52E </v>
      </c>
      <c r="B35" s="11"/>
      <c r="C35" s="43" t="s">
        <v>22</v>
      </c>
      <c r="D35" s="43">
        <v>400</v>
      </c>
      <c r="E35" s="5" t="s">
        <v>10</v>
      </c>
      <c r="F35" s="198">
        <v>611</v>
      </c>
      <c r="G35" s="191">
        <v>1275.6889765080864</v>
      </c>
      <c r="H35" s="177" t="s">
        <v>62</v>
      </c>
      <c r="I35" s="177">
        <v>1</v>
      </c>
      <c r="J35" s="179">
        <f t="shared" si="28"/>
        <v>0</v>
      </c>
      <c r="K35" s="176">
        <f t="shared" si="29"/>
        <v>0</v>
      </c>
      <c r="L35" s="175">
        <f t="shared" si="30"/>
        <v>244.4</v>
      </c>
      <c r="M35" s="175">
        <f t="shared" si="31"/>
        <v>1026480</v>
      </c>
      <c r="N35" s="192">
        <f t="shared" si="32"/>
        <v>140</v>
      </c>
      <c r="O35" s="15">
        <f>'UE-180382 Light WP1 - Sch 140'!B$14</f>
        <v>5.3702190554871083E-4</v>
      </c>
      <c r="P35" s="15">
        <f>'UE-180382 Light WP1 - Sch 140'!$B$46</f>
        <v>0</v>
      </c>
      <c r="Q35" s="15">
        <f>'UE-180382 Light WP1 - Sch 140'!B$66</f>
        <v>0</v>
      </c>
      <c r="R35" s="15">
        <f>'UE-180382 Light WP1 - Sch 140'!E$20</f>
        <v>0.16823094676897543</v>
      </c>
      <c r="S35" s="15">
        <f>'UE-180382 Light WP1 - Sch 140'!$E$39</f>
        <v>1.3002201501214233E-3</v>
      </c>
      <c r="T35" s="191">
        <f t="shared" si="33"/>
        <v>0</v>
      </c>
      <c r="U35" s="191">
        <f t="shared" si="34"/>
        <v>0</v>
      </c>
      <c r="V35" s="191">
        <f t="shared" si="35"/>
        <v>0</v>
      </c>
      <c r="W35" s="191">
        <f t="shared" si="36"/>
        <v>6.7292378707590181E-2</v>
      </c>
      <c r="X35" s="191">
        <f t="shared" si="37"/>
        <v>0.18203082101699924</v>
      </c>
      <c r="Y35" s="15">
        <f t="shared" si="38"/>
        <v>0.24932319972458944</v>
      </c>
      <c r="Z35" s="172"/>
      <c r="AA35" s="15">
        <f t="shared" si="39"/>
        <v>0</v>
      </c>
      <c r="AB35" s="15">
        <f t="shared" si="40"/>
        <v>0</v>
      </c>
      <c r="AC35" s="15">
        <f t="shared" si="41"/>
        <v>0</v>
      </c>
      <c r="AD35" s="15">
        <f t="shared" si="42"/>
        <v>4.8065984791135846E-4</v>
      </c>
      <c r="AE35" s="15">
        <f t="shared" si="43"/>
        <v>1.3002201501214233E-3</v>
      </c>
      <c r="AF35" s="15">
        <f t="shared" si="44"/>
        <v>1.7808799980327818E-3</v>
      </c>
      <c r="AG35" s="180">
        <f t="shared" si="45"/>
        <v>0</v>
      </c>
      <c r="AH35" s="180">
        <f t="shared" si="1"/>
        <v>0</v>
      </c>
      <c r="AI35" s="180">
        <f t="shared" si="2"/>
        <v>0</v>
      </c>
      <c r="AJ35" s="180">
        <f t="shared" si="46"/>
        <v>41.115643390337603</v>
      </c>
      <c r="AK35" s="180">
        <f t="shared" si="47"/>
        <v>111.22083164138654</v>
      </c>
      <c r="AL35" s="180">
        <f t="shared" si="48"/>
        <v>152.33647503172415</v>
      </c>
      <c r="AM35" s="180">
        <f t="shared" si="49"/>
        <v>0</v>
      </c>
    </row>
    <row r="36" spans="1:39" x14ac:dyDescent="0.25">
      <c r="A36" s="11" t="str">
        <f t="shared" si="50"/>
        <v xml:space="preserve">52E </v>
      </c>
      <c r="B36" s="11"/>
      <c r="C36" s="43" t="s">
        <v>22</v>
      </c>
      <c r="D36" s="43">
        <v>1000</v>
      </c>
      <c r="E36" s="5" t="s">
        <v>10</v>
      </c>
      <c r="F36" s="198">
        <v>0</v>
      </c>
      <c r="G36" s="191">
        <v>1917.8225616810294</v>
      </c>
      <c r="H36" s="177" t="s">
        <v>62</v>
      </c>
      <c r="I36" s="177">
        <v>1</v>
      </c>
      <c r="J36" s="179">
        <f t="shared" si="28"/>
        <v>0</v>
      </c>
      <c r="K36" s="176">
        <f t="shared" si="29"/>
        <v>0</v>
      </c>
      <c r="L36" s="175">
        <f t="shared" si="30"/>
        <v>0</v>
      </c>
      <c r="M36" s="175">
        <f t="shared" si="31"/>
        <v>0</v>
      </c>
      <c r="N36" s="192">
        <f t="shared" si="32"/>
        <v>350</v>
      </c>
      <c r="O36" s="15">
        <f>'UE-180382 Light WP1 - Sch 140'!B$14</f>
        <v>5.3702190554871083E-4</v>
      </c>
      <c r="P36" s="15">
        <f>'UE-180382 Light WP1 - Sch 140'!$B$46</f>
        <v>0</v>
      </c>
      <c r="Q36" s="15">
        <f>'UE-180382 Light WP1 - Sch 140'!B$66</f>
        <v>0</v>
      </c>
      <c r="R36" s="15">
        <f>'UE-180382 Light WP1 - Sch 140'!E$20</f>
        <v>0.16823094676897543</v>
      </c>
      <c r="S36" s="15">
        <f>'UE-180382 Light WP1 - Sch 140'!$E$39</f>
        <v>1.3002201501214233E-3</v>
      </c>
      <c r="T36" s="191">
        <f t="shared" si="33"/>
        <v>0</v>
      </c>
      <c r="U36" s="191">
        <f t="shared" si="34"/>
        <v>0</v>
      </c>
      <c r="V36" s="191">
        <f t="shared" si="35"/>
        <v>0</v>
      </c>
      <c r="W36" s="191">
        <f t="shared" si="36"/>
        <v>0.16823094676897543</v>
      </c>
      <c r="X36" s="191">
        <f t="shared" si="37"/>
        <v>0.45507705254249814</v>
      </c>
      <c r="Y36" s="15">
        <f t="shared" si="38"/>
        <v>0.62330799931147363</v>
      </c>
      <c r="Z36" s="172"/>
      <c r="AA36" s="15">
        <f t="shared" si="39"/>
        <v>0</v>
      </c>
      <c r="AB36" s="15">
        <f t="shared" si="40"/>
        <v>0</v>
      </c>
      <c r="AC36" s="15">
        <f t="shared" si="41"/>
        <v>0</v>
      </c>
      <c r="AD36" s="15">
        <f t="shared" si="42"/>
        <v>4.806598479113584E-4</v>
      </c>
      <c r="AE36" s="15">
        <f t="shared" si="43"/>
        <v>1.3002201501214233E-3</v>
      </c>
      <c r="AF36" s="15">
        <f t="shared" si="44"/>
        <v>1.7808799980327816E-3</v>
      </c>
      <c r="AG36" s="180">
        <f t="shared" si="45"/>
        <v>0</v>
      </c>
      <c r="AH36" s="180">
        <f t="shared" si="1"/>
        <v>0</v>
      </c>
      <c r="AI36" s="180">
        <f t="shared" si="2"/>
        <v>0</v>
      </c>
      <c r="AJ36" s="180">
        <f t="shared" si="46"/>
        <v>0</v>
      </c>
      <c r="AK36" s="180">
        <f t="shared" si="47"/>
        <v>0</v>
      </c>
      <c r="AL36" s="180">
        <f t="shared" si="48"/>
        <v>0</v>
      </c>
      <c r="AM36" s="180">
        <f t="shared" si="49"/>
        <v>0</v>
      </c>
    </row>
    <row r="37" spans="1:39" x14ac:dyDescent="0.25">
      <c r="A37" s="11"/>
      <c r="B37" s="11"/>
      <c r="C37" s="43"/>
      <c r="D37" s="43"/>
      <c r="F37" s="198"/>
      <c r="G37" s="191"/>
      <c r="J37" s="179"/>
      <c r="K37" s="176"/>
      <c r="L37" s="175"/>
      <c r="M37" s="175"/>
      <c r="N37" s="192"/>
      <c r="O37" s="15">
        <f>'UE-180382 Light WP1 - Sch 140'!B$14</f>
        <v>5.3702190554871083E-4</v>
      </c>
      <c r="P37" s="15"/>
      <c r="Q37" s="15">
        <f>'UE-180382 Light WP1 - Sch 140'!B$66</f>
        <v>0</v>
      </c>
      <c r="R37" s="15"/>
      <c r="S37" s="15"/>
      <c r="T37" s="191"/>
      <c r="U37" s="191"/>
      <c r="V37" s="191">
        <f t="shared" si="35"/>
        <v>0</v>
      </c>
      <c r="W37" s="191"/>
      <c r="X37" s="191"/>
      <c r="Y37" s="15"/>
      <c r="Z37" s="172"/>
      <c r="AA37" s="15"/>
      <c r="AB37" s="15"/>
      <c r="AC37" s="15"/>
      <c r="AD37" s="15"/>
      <c r="AE37" s="15"/>
      <c r="AF37" s="15"/>
      <c r="AG37" s="180"/>
      <c r="AH37" s="180">
        <f t="shared" ref="AH37:AH68" si="51">U37*$F37</f>
        <v>0</v>
      </c>
      <c r="AI37" s="180">
        <f t="shared" ref="AI37:AI68" si="52">V37*$F37</f>
        <v>0</v>
      </c>
      <c r="AJ37" s="180"/>
      <c r="AK37" s="180"/>
      <c r="AL37" s="180"/>
      <c r="AM37" s="180"/>
    </row>
    <row r="38" spans="1:39" x14ac:dyDescent="0.25">
      <c r="A38" s="6" t="str">
        <f>+A32</f>
        <v xml:space="preserve">52E </v>
      </c>
      <c r="B38" s="6"/>
      <c r="C38" s="43" t="s">
        <v>27</v>
      </c>
      <c r="D38" s="43">
        <v>70</v>
      </c>
      <c r="E38" s="5" t="s">
        <v>10</v>
      </c>
      <c r="F38" s="198">
        <v>65</v>
      </c>
      <c r="G38" s="191">
        <v>996.7568</v>
      </c>
      <c r="H38" s="177" t="s">
        <v>62</v>
      </c>
      <c r="I38" s="177">
        <v>2</v>
      </c>
      <c r="J38" s="179">
        <f t="shared" si="28"/>
        <v>0</v>
      </c>
      <c r="K38" s="176">
        <f t="shared" ref="K38:K44" si="53">IF(E38="Company", F38*G38,0)</f>
        <v>0</v>
      </c>
      <c r="L38" s="175">
        <f t="shared" si="30"/>
        <v>4.55</v>
      </c>
      <c r="M38" s="175">
        <f t="shared" ref="M38:M44" si="54">D38*4200*F38/1000</f>
        <v>19110</v>
      </c>
      <c r="N38" s="192">
        <f t="shared" ref="N38:N44" si="55">D38*4200/1000/12</f>
        <v>24.5</v>
      </c>
      <c r="O38" s="15">
        <f>'UE-180382 Light WP1 - Sch 140'!B$14</f>
        <v>5.3702190554871083E-4</v>
      </c>
      <c r="P38" s="15">
        <f>'UE-180382 Light WP1 - Sch 140'!$B$46</f>
        <v>0</v>
      </c>
      <c r="Q38" s="15">
        <f>'UE-180382 Light WP1 - Sch 140'!B$66</f>
        <v>0</v>
      </c>
      <c r="R38" s="15">
        <f>'UE-180382 Light WP1 - Sch 140'!E$20</f>
        <v>0.16823094676897543</v>
      </c>
      <c r="S38" s="15">
        <f>'UE-180382 Light WP1 - Sch 140'!$E$39</f>
        <v>1.3002201501214233E-3</v>
      </c>
      <c r="T38" s="191">
        <f t="shared" ref="T38:T44" si="56">IF(E38="Company", G38*O38, 0)</f>
        <v>0</v>
      </c>
      <c r="U38" s="191">
        <f t="shared" ref="U38:U44" si="57">IF(H38="yes", I38*P38, 0)</f>
        <v>0</v>
      </c>
      <c r="V38" s="191">
        <f t="shared" si="35"/>
        <v>0</v>
      </c>
      <c r="W38" s="191">
        <f t="shared" ref="W38:W43" si="58">D38*R38/1000</f>
        <v>1.1776166273828281E-2</v>
      </c>
      <c r="X38" s="191">
        <f t="shared" ref="X38:X43" si="59">N38*S38</f>
        <v>3.1855393677974866E-2</v>
      </c>
      <c r="Y38" s="15">
        <f t="shared" ref="Y38:Y44" si="60">SUM(T38:X38)</f>
        <v>4.363155995180315E-2</v>
      </c>
      <c r="Z38" s="172"/>
      <c r="AA38" s="15">
        <f t="shared" ref="AA38:AA44" si="61">T38/N38</f>
        <v>0</v>
      </c>
      <c r="AB38" s="15">
        <f t="shared" ref="AB38:AB44" si="62">U38/N38</f>
        <v>0</v>
      </c>
      <c r="AC38" s="15">
        <f t="shared" ref="AC38:AC44" si="63">V38/N38</f>
        <v>0</v>
      </c>
      <c r="AD38" s="15">
        <f t="shared" ref="AD38:AD44" si="64">W38/N38</f>
        <v>4.806598479113584E-4</v>
      </c>
      <c r="AE38" s="15">
        <f t="shared" ref="AE38:AE44" si="65">X38/N38</f>
        <v>1.300220150121423E-3</v>
      </c>
      <c r="AF38" s="15">
        <f t="shared" ref="AF38:AF44" si="66">SUM(AA38:AE38)</f>
        <v>1.7808799980327814E-3</v>
      </c>
      <c r="AG38" s="180">
        <f t="shared" ref="AG38:AG44" si="67">T38*$F38</f>
        <v>0</v>
      </c>
      <c r="AH38" s="180">
        <f t="shared" si="51"/>
        <v>0</v>
      </c>
      <c r="AI38" s="180">
        <f t="shared" si="52"/>
        <v>0</v>
      </c>
      <c r="AJ38" s="180">
        <f t="shared" ref="AJ38:AK44" si="68">W38*$F38</f>
        <v>0.76545080779883823</v>
      </c>
      <c r="AK38" s="180">
        <f t="shared" si="68"/>
        <v>2.0706005890683663</v>
      </c>
      <c r="AL38" s="180">
        <f t="shared" ref="AL38:AL44" si="69">SUM(AG38:AK38)</f>
        <v>2.8360513968672043</v>
      </c>
      <c r="AM38" s="180">
        <f t="shared" ref="AM38:AM44" si="70">Y38*F38-AL38</f>
        <v>0</v>
      </c>
    </row>
    <row r="39" spans="1:39" x14ac:dyDescent="0.25">
      <c r="A39" s="6" t="str">
        <f>+A33</f>
        <v xml:space="preserve">52E </v>
      </c>
      <c r="B39" s="6"/>
      <c r="C39" s="43" t="s">
        <v>27</v>
      </c>
      <c r="D39" s="43">
        <v>100</v>
      </c>
      <c r="E39" s="5" t="s">
        <v>10</v>
      </c>
      <c r="F39" s="198">
        <v>4</v>
      </c>
      <c r="G39" s="191">
        <v>1038.2239999999999</v>
      </c>
      <c r="H39" s="177" t="s">
        <v>62</v>
      </c>
      <c r="I39" s="177">
        <v>2</v>
      </c>
      <c r="J39" s="179">
        <f t="shared" si="28"/>
        <v>0</v>
      </c>
      <c r="K39" s="176">
        <f t="shared" si="53"/>
        <v>0</v>
      </c>
      <c r="L39" s="175">
        <f t="shared" si="30"/>
        <v>0.4</v>
      </c>
      <c r="M39" s="175">
        <f t="shared" si="54"/>
        <v>1680</v>
      </c>
      <c r="N39" s="192">
        <f t="shared" si="55"/>
        <v>35</v>
      </c>
      <c r="O39" s="15">
        <f>'UE-180382 Light WP1 - Sch 140'!B$14</f>
        <v>5.3702190554871083E-4</v>
      </c>
      <c r="P39" s="15">
        <f>'UE-180382 Light WP1 - Sch 140'!$B$46</f>
        <v>0</v>
      </c>
      <c r="Q39" s="15">
        <f>'UE-180382 Light WP1 - Sch 140'!B$66</f>
        <v>0</v>
      </c>
      <c r="R39" s="15">
        <f>'UE-180382 Light WP1 - Sch 140'!E$20</f>
        <v>0.16823094676897543</v>
      </c>
      <c r="S39" s="15">
        <f>'UE-180382 Light WP1 - Sch 140'!$E$39</f>
        <v>1.3002201501214233E-3</v>
      </c>
      <c r="T39" s="191">
        <f t="shared" si="56"/>
        <v>0</v>
      </c>
      <c r="U39" s="191">
        <f t="shared" si="57"/>
        <v>0</v>
      </c>
      <c r="V39" s="191">
        <f t="shared" si="35"/>
        <v>0</v>
      </c>
      <c r="W39" s="191">
        <f t="shared" si="58"/>
        <v>1.6823094676897545E-2</v>
      </c>
      <c r="X39" s="191">
        <f t="shared" si="59"/>
        <v>4.5507705254249811E-2</v>
      </c>
      <c r="Y39" s="15">
        <f t="shared" si="60"/>
        <v>6.233079993114736E-2</v>
      </c>
      <c r="Z39" s="172"/>
      <c r="AA39" s="15">
        <f t="shared" si="61"/>
        <v>0</v>
      </c>
      <c r="AB39" s="15">
        <f t="shared" si="62"/>
        <v>0</v>
      </c>
      <c r="AC39" s="15">
        <f t="shared" si="63"/>
        <v>0</v>
      </c>
      <c r="AD39" s="15">
        <f t="shared" si="64"/>
        <v>4.8065984791135846E-4</v>
      </c>
      <c r="AE39" s="15">
        <f t="shared" si="65"/>
        <v>1.3002201501214233E-3</v>
      </c>
      <c r="AF39" s="15">
        <f t="shared" si="66"/>
        <v>1.7808799980327818E-3</v>
      </c>
      <c r="AG39" s="180">
        <f t="shared" si="67"/>
        <v>0</v>
      </c>
      <c r="AH39" s="180">
        <f t="shared" si="51"/>
        <v>0</v>
      </c>
      <c r="AI39" s="180">
        <f t="shared" si="52"/>
        <v>0</v>
      </c>
      <c r="AJ39" s="180">
        <f t="shared" si="68"/>
        <v>6.7292378707590181E-2</v>
      </c>
      <c r="AK39" s="180">
        <f t="shared" si="68"/>
        <v>0.18203082101699924</v>
      </c>
      <c r="AL39" s="180">
        <f t="shared" si="69"/>
        <v>0.24932319972458944</v>
      </c>
      <c r="AM39" s="180">
        <f t="shared" si="70"/>
        <v>0</v>
      </c>
    </row>
    <row r="40" spans="1:39" x14ac:dyDescent="0.25">
      <c r="A40" s="6" t="str">
        <f>+A34</f>
        <v xml:space="preserve">52E </v>
      </c>
      <c r="B40" s="6"/>
      <c r="C40" s="43" t="s">
        <v>27</v>
      </c>
      <c r="D40" s="43">
        <v>150</v>
      </c>
      <c r="E40" s="5" t="s">
        <v>10</v>
      </c>
      <c r="F40" s="198">
        <v>204</v>
      </c>
      <c r="G40" s="191">
        <v>1107.336</v>
      </c>
      <c r="H40" s="177" t="s">
        <v>62</v>
      </c>
      <c r="I40" s="177">
        <v>2</v>
      </c>
      <c r="J40" s="179">
        <f t="shared" si="28"/>
        <v>0</v>
      </c>
      <c r="K40" s="176">
        <f t="shared" si="53"/>
        <v>0</v>
      </c>
      <c r="L40" s="175">
        <f t="shared" si="30"/>
        <v>30.6</v>
      </c>
      <c r="M40" s="175">
        <f t="shared" si="54"/>
        <v>128520</v>
      </c>
      <c r="N40" s="192">
        <f t="shared" si="55"/>
        <v>52.5</v>
      </c>
      <c r="O40" s="15">
        <f>'UE-180382 Light WP1 - Sch 140'!B$14</f>
        <v>5.3702190554871083E-4</v>
      </c>
      <c r="P40" s="15">
        <f>'UE-180382 Light WP1 - Sch 140'!$B$46</f>
        <v>0</v>
      </c>
      <c r="Q40" s="15">
        <f>'UE-180382 Light WP1 - Sch 140'!B$66</f>
        <v>0</v>
      </c>
      <c r="R40" s="15">
        <f>'UE-180382 Light WP1 - Sch 140'!E$20</f>
        <v>0.16823094676897543</v>
      </c>
      <c r="S40" s="15">
        <f>'UE-180382 Light WP1 - Sch 140'!$E$39</f>
        <v>1.3002201501214233E-3</v>
      </c>
      <c r="T40" s="191">
        <f t="shared" si="56"/>
        <v>0</v>
      </c>
      <c r="U40" s="191">
        <f t="shared" si="57"/>
        <v>0</v>
      </c>
      <c r="V40" s="191">
        <f t="shared" si="35"/>
        <v>0</v>
      </c>
      <c r="W40" s="191">
        <f t="shared" si="58"/>
        <v>2.5234642015346313E-2</v>
      </c>
      <c r="X40" s="191">
        <f t="shared" si="59"/>
        <v>6.8261557881374724E-2</v>
      </c>
      <c r="Y40" s="15">
        <f t="shared" si="60"/>
        <v>9.3496199896721033E-2</v>
      </c>
      <c r="Z40" s="172"/>
      <c r="AA40" s="15">
        <f t="shared" si="61"/>
        <v>0</v>
      </c>
      <c r="AB40" s="15">
        <f t="shared" si="62"/>
        <v>0</v>
      </c>
      <c r="AC40" s="15">
        <f t="shared" si="63"/>
        <v>0</v>
      </c>
      <c r="AD40" s="15">
        <f t="shared" si="64"/>
        <v>4.8065984791135835E-4</v>
      </c>
      <c r="AE40" s="15">
        <f t="shared" si="65"/>
        <v>1.3002201501214233E-3</v>
      </c>
      <c r="AF40" s="15">
        <f t="shared" si="66"/>
        <v>1.7808799980327816E-3</v>
      </c>
      <c r="AG40" s="180">
        <f t="shared" si="67"/>
        <v>0</v>
      </c>
      <c r="AH40" s="180">
        <f t="shared" si="51"/>
        <v>0</v>
      </c>
      <c r="AI40" s="180">
        <f t="shared" si="52"/>
        <v>0</v>
      </c>
      <c r="AJ40" s="180">
        <f t="shared" si="68"/>
        <v>5.1478669711306475</v>
      </c>
      <c r="AK40" s="180">
        <f t="shared" si="68"/>
        <v>13.925357807800443</v>
      </c>
      <c r="AL40" s="180">
        <f t="shared" si="69"/>
        <v>19.073224778931092</v>
      </c>
      <c r="AM40" s="180">
        <f t="shared" si="70"/>
        <v>0</v>
      </c>
    </row>
    <row r="41" spans="1:39" x14ac:dyDescent="0.25">
      <c r="A41" s="6" t="str">
        <f>+A35</f>
        <v xml:space="preserve">52E </v>
      </c>
      <c r="B41" s="6"/>
      <c r="C41" s="43" t="s">
        <v>27</v>
      </c>
      <c r="D41" s="43">
        <v>175</v>
      </c>
      <c r="E41" s="5" t="s">
        <v>10</v>
      </c>
      <c r="F41" s="198">
        <v>222</v>
      </c>
      <c r="G41" s="191">
        <v>1141.8919999999998</v>
      </c>
      <c r="H41" s="177" t="s">
        <v>62</v>
      </c>
      <c r="I41" s="177">
        <v>2</v>
      </c>
      <c r="J41" s="179">
        <f t="shared" si="28"/>
        <v>0</v>
      </c>
      <c r="K41" s="176">
        <f t="shared" si="53"/>
        <v>0</v>
      </c>
      <c r="L41" s="175">
        <f t="shared" si="30"/>
        <v>38.85</v>
      </c>
      <c r="M41" s="175">
        <f t="shared" si="54"/>
        <v>163170</v>
      </c>
      <c r="N41" s="192">
        <f t="shared" si="55"/>
        <v>61.25</v>
      </c>
      <c r="O41" s="15">
        <f>'UE-180382 Light WP1 - Sch 140'!B$14</f>
        <v>5.3702190554871083E-4</v>
      </c>
      <c r="P41" s="15">
        <f>'UE-180382 Light WP1 - Sch 140'!$B$46</f>
        <v>0</v>
      </c>
      <c r="Q41" s="15">
        <f>'UE-180382 Light WP1 - Sch 140'!B$66</f>
        <v>0</v>
      </c>
      <c r="R41" s="15">
        <f>'UE-180382 Light WP1 - Sch 140'!E$20</f>
        <v>0.16823094676897543</v>
      </c>
      <c r="S41" s="15">
        <f>'UE-180382 Light WP1 - Sch 140'!$E$39</f>
        <v>1.3002201501214233E-3</v>
      </c>
      <c r="T41" s="191">
        <f t="shared" si="56"/>
        <v>0</v>
      </c>
      <c r="U41" s="191">
        <f t="shared" si="57"/>
        <v>0</v>
      </c>
      <c r="V41" s="191">
        <f t="shared" si="35"/>
        <v>0</v>
      </c>
      <c r="W41" s="191">
        <f t="shared" si="58"/>
        <v>2.9440415684570703E-2</v>
      </c>
      <c r="X41" s="191">
        <f t="shared" si="59"/>
        <v>7.9638484194937173E-2</v>
      </c>
      <c r="Y41" s="15">
        <f t="shared" si="60"/>
        <v>0.10907889987950788</v>
      </c>
      <c r="Z41" s="172"/>
      <c r="AA41" s="15">
        <f t="shared" si="61"/>
        <v>0</v>
      </c>
      <c r="AB41" s="15">
        <f t="shared" si="62"/>
        <v>0</v>
      </c>
      <c r="AC41" s="15">
        <f t="shared" si="63"/>
        <v>0</v>
      </c>
      <c r="AD41" s="15">
        <f t="shared" si="64"/>
        <v>4.806598479113584E-4</v>
      </c>
      <c r="AE41" s="15">
        <f t="shared" si="65"/>
        <v>1.3002201501214233E-3</v>
      </c>
      <c r="AF41" s="15">
        <f t="shared" si="66"/>
        <v>1.7808799980327816E-3</v>
      </c>
      <c r="AG41" s="180">
        <f t="shared" si="67"/>
        <v>0</v>
      </c>
      <c r="AH41" s="180">
        <f t="shared" si="51"/>
        <v>0</v>
      </c>
      <c r="AI41" s="180">
        <f t="shared" si="52"/>
        <v>0</v>
      </c>
      <c r="AJ41" s="180">
        <f t="shared" si="68"/>
        <v>6.5357722819746957</v>
      </c>
      <c r="AK41" s="180">
        <f t="shared" si="68"/>
        <v>17.679743491276053</v>
      </c>
      <c r="AL41" s="180">
        <f t="shared" si="69"/>
        <v>24.21551577325075</v>
      </c>
      <c r="AM41" s="180">
        <f t="shared" si="70"/>
        <v>0</v>
      </c>
    </row>
    <row r="42" spans="1:39" x14ac:dyDescent="0.25">
      <c r="A42" s="11" t="str">
        <f>+A41</f>
        <v xml:space="preserve">52E </v>
      </c>
      <c r="B42" s="11"/>
      <c r="C42" s="43" t="str">
        <f>+C41</f>
        <v>Metal Halide</v>
      </c>
      <c r="D42" s="43">
        <v>250</v>
      </c>
      <c r="E42" s="5" t="s">
        <v>10</v>
      </c>
      <c r="F42" s="198">
        <v>61</v>
      </c>
      <c r="G42" s="191">
        <v>1245.56</v>
      </c>
      <c r="H42" s="177" t="s">
        <v>62</v>
      </c>
      <c r="I42" s="177">
        <v>2</v>
      </c>
      <c r="J42" s="179">
        <f t="shared" si="28"/>
        <v>0</v>
      </c>
      <c r="K42" s="176">
        <f t="shared" si="53"/>
        <v>0</v>
      </c>
      <c r="L42" s="175">
        <f t="shared" si="30"/>
        <v>15.25</v>
      </c>
      <c r="M42" s="175">
        <f t="shared" si="54"/>
        <v>64050</v>
      </c>
      <c r="N42" s="192">
        <f t="shared" si="55"/>
        <v>87.5</v>
      </c>
      <c r="O42" s="15">
        <f>'UE-180382 Light WP1 - Sch 140'!B$14</f>
        <v>5.3702190554871083E-4</v>
      </c>
      <c r="P42" s="15">
        <f>'UE-180382 Light WP1 - Sch 140'!$B$46</f>
        <v>0</v>
      </c>
      <c r="Q42" s="15">
        <f>'UE-180382 Light WP1 - Sch 140'!B$66</f>
        <v>0</v>
      </c>
      <c r="R42" s="15">
        <f>'UE-180382 Light WP1 - Sch 140'!E$20</f>
        <v>0.16823094676897543</v>
      </c>
      <c r="S42" s="15">
        <f>'UE-180382 Light WP1 - Sch 140'!$E$39</f>
        <v>1.3002201501214233E-3</v>
      </c>
      <c r="T42" s="191">
        <f t="shared" si="56"/>
        <v>0</v>
      </c>
      <c r="U42" s="191">
        <f t="shared" si="57"/>
        <v>0</v>
      </c>
      <c r="V42" s="191">
        <f t="shared" si="35"/>
        <v>0</v>
      </c>
      <c r="W42" s="191">
        <f t="shared" si="58"/>
        <v>4.2057736692243858E-2</v>
      </c>
      <c r="X42" s="191">
        <f t="shared" si="59"/>
        <v>0.11376926313562453</v>
      </c>
      <c r="Y42" s="15">
        <f t="shared" si="60"/>
        <v>0.15582699982786841</v>
      </c>
      <c r="Z42" s="172"/>
      <c r="AA42" s="15">
        <f t="shared" si="61"/>
        <v>0</v>
      </c>
      <c r="AB42" s="15">
        <f t="shared" si="62"/>
        <v>0</v>
      </c>
      <c r="AC42" s="15">
        <f t="shared" si="63"/>
        <v>0</v>
      </c>
      <c r="AD42" s="15">
        <f t="shared" si="64"/>
        <v>4.806598479113584E-4</v>
      </c>
      <c r="AE42" s="15">
        <f t="shared" si="65"/>
        <v>1.3002201501214233E-3</v>
      </c>
      <c r="AF42" s="15">
        <f t="shared" si="66"/>
        <v>1.7808799980327816E-3</v>
      </c>
      <c r="AG42" s="180">
        <f t="shared" si="67"/>
        <v>0</v>
      </c>
      <c r="AH42" s="180">
        <f t="shared" si="51"/>
        <v>0</v>
      </c>
      <c r="AI42" s="180">
        <f t="shared" si="52"/>
        <v>0</v>
      </c>
      <c r="AJ42" s="180">
        <f t="shared" si="68"/>
        <v>2.5655219382268752</v>
      </c>
      <c r="AK42" s="180">
        <f t="shared" si="68"/>
        <v>6.9399250512730966</v>
      </c>
      <c r="AL42" s="180">
        <f t="shared" si="69"/>
        <v>9.5054469894999727</v>
      </c>
      <c r="AM42" s="180">
        <f t="shared" si="70"/>
        <v>0</v>
      </c>
    </row>
    <row r="43" spans="1:39" x14ac:dyDescent="0.25">
      <c r="A43" s="11" t="str">
        <f>+A42</f>
        <v xml:space="preserve">52E </v>
      </c>
      <c r="B43" s="11"/>
      <c r="C43" s="43" t="str">
        <f>+C42</f>
        <v>Metal Halide</v>
      </c>
      <c r="D43" s="43">
        <v>400</v>
      </c>
      <c r="E43" s="5" t="s">
        <v>10</v>
      </c>
      <c r="F43" s="198">
        <v>60</v>
      </c>
      <c r="G43" s="191">
        <v>1452.8959999999997</v>
      </c>
      <c r="H43" s="177" t="s">
        <v>62</v>
      </c>
      <c r="I43" s="177">
        <v>2</v>
      </c>
      <c r="J43" s="179">
        <f t="shared" si="28"/>
        <v>0</v>
      </c>
      <c r="K43" s="176">
        <f t="shared" si="53"/>
        <v>0</v>
      </c>
      <c r="L43" s="175">
        <f t="shared" si="30"/>
        <v>24</v>
      </c>
      <c r="M43" s="175">
        <f t="shared" si="54"/>
        <v>100800</v>
      </c>
      <c r="N43" s="192">
        <f t="shared" si="55"/>
        <v>140</v>
      </c>
      <c r="O43" s="15">
        <f>'UE-180382 Light WP1 - Sch 140'!B$14</f>
        <v>5.3702190554871083E-4</v>
      </c>
      <c r="P43" s="15">
        <f>'UE-180382 Light WP1 - Sch 140'!$B$46</f>
        <v>0</v>
      </c>
      <c r="Q43" s="15">
        <f>'UE-180382 Light WP1 - Sch 140'!B$66</f>
        <v>0</v>
      </c>
      <c r="R43" s="15">
        <f>'UE-180382 Light WP1 - Sch 140'!E$20</f>
        <v>0.16823094676897543</v>
      </c>
      <c r="S43" s="15">
        <f>'UE-180382 Light WP1 - Sch 140'!$E$39</f>
        <v>1.3002201501214233E-3</v>
      </c>
      <c r="T43" s="191">
        <f t="shared" si="56"/>
        <v>0</v>
      </c>
      <c r="U43" s="191">
        <f t="shared" si="57"/>
        <v>0</v>
      </c>
      <c r="V43" s="191">
        <f t="shared" si="35"/>
        <v>0</v>
      </c>
      <c r="W43" s="191">
        <f t="shared" si="58"/>
        <v>6.7292378707590181E-2</v>
      </c>
      <c r="X43" s="191">
        <f t="shared" si="59"/>
        <v>0.18203082101699924</v>
      </c>
      <c r="Y43" s="15">
        <f t="shared" si="60"/>
        <v>0.24932319972458944</v>
      </c>
      <c r="Z43" s="172"/>
      <c r="AA43" s="15">
        <f t="shared" si="61"/>
        <v>0</v>
      </c>
      <c r="AB43" s="15">
        <f t="shared" si="62"/>
        <v>0</v>
      </c>
      <c r="AC43" s="15">
        <f t="shared" si="63"/>
        <v>0</v>
      </c>
      <c r="AD43" s="15">
        <f t="shared" si="64"/>
        <v>4.8065984791135846E-4</v>
      </c>
      <c r="AE43" s="15">
        <f t="shared" si="65"/>
        <v>1.3002201501214233E-3</v>
      </c>
      <c r="AF43" s="15">
        <f t="shared" si="66"/>
        <v>1.7808799980327818E-3</v>
      </c>
      <c r="AG43" s="180">
        <f t="shared" si="67"/>
        <v>0</v>
      </c>
      <c r="AH43" s="180">
        <f t="shared" si="51"/>
        <v>0</v>
      </c>
      <c r="AI43" s="180">
        <f t="shared" si="52"/>
        <v>0</v>
      </c>
      <c r="AJ43" s="180">
        <f t="shared" si="68"/>
        <v>4.0375427224554112</v>
      </c>
      <c r="AK43" s="180">
        <f t="shared" si="68"/>
        <v>10.921849261019954</v>
      </c>
      <c r="AL43" s="180">
        <f t="shared" si="69"/>
        <v>14.959391983475365</v>
      </c>
      <c r="AM43" s="180">
        <f t="shared" si="70"/>
        <v>0</v>
      </c>
    </row>
    <row r="44" spans="1:39" x14ac:dyDescent="0.25">
      <c r="A44" s="11" t="str">
        <f>+A43</f>
        <v xml:space="preserve">52E </v>
      </c>
      <c r="B44" s="11"/>
      <c r="C44" s="43" t="str">
        <f>+C43</f>
        <v>Metal Halide</v>
      </c>
      <c r="D44" s="43">
        <v>1000</v>
      </c>
      <c r="E44" s="5" t="s">
        <v>10</v>
      </c>
      <c r="F44" s="198">
        <v>18</v>
      </c>
      <c r="G44" s="191">
        <v>2282.2399999999998</v>
      </c>
      <c r="H44" s="177" t="s">
        <v>62</v>
      </c>
      <c r="I44" s="177">
        <v>2</v>
      </c>
      <c r="J44" s="179">
        <f t="shared" si="28"/>
        <v>0</v>
      </c>
      <c r="K44" s="176">
        <f t="shared" si="53"/>
        <v>0</v>
      </c>
      <c r="L44" s="175">
        <f t="shared" si="30"/>
        <v>18</v>
      </c>
      <c r="M44" s="175">
        <f t="shared" si="54"/>
        <v>75600</v>
      </c>
      <c r="N44" s="192">
        <f t="shared" si="55"/>
        <v>350</v>
      </c>
      <c r="O44" s="15">
        <f>'UE-180382 Light WP1 - Sch 140'!B$14</f>
        <v>5.3702190554871083E-4</v>
      </c>
      <c r="P44" s="15">
        <f>'UE-180382 Light WP1 - Sch 140'!$B$46</f>
        <v>0</v>
      </c>
      <c r="Q44" s="15">
        <f>'UE-180382 Light WP1 - Sch 140'!B$66</f>
        <v>0</v>
      </c>
      <c r="R44" s="15">
        <f>'UE-180382 Light WP1 - Sch 140'!E$20</f>
        <v>0.16823094676897543</v>
      </c>
      <c r="S44" s="15">
        <f>'UE-180382 Light WP1 - Sch 140'!$E$39</f>
        <v>1.3002201501214233E-3</v>
      </c>
      <c r="T44" s="191">
        <f t="shared" si="56"/>
        <v>0</v>
      </c>
      <c r="U44" s="191">
        <f t="shared" si="57"/>
        <v>0</v>
      </c>
      <c r="V44" s="191">
        <f t="shared" si="35"/>
        <v>0</v>
      </c>
      <c r="W44" s="191">
        <f>D44*R44/1000</f>
        <v>0.16823094676897543</v>
      </c>
      <c r="X44" s="191">
        <f>N44*S44</f>
        <v>0.45507705254249814</v>
      </c>
      <c r="Y44" s="15">
        <f t="shared" si="60"/>
        <v>0.62330799931147363</v>
      </c>
      <c r="Z44" s="172"/>
      <c r="AA44" s="15">
        <f t="shared" si="61"/>
        <v>0</v>
      </c>
      <c r="AB44" s="15">
        <f t="shared" si="62"/>
        <v>0</v>
      </c>
      <c r="AC44" s="15">
        <f t="shared" si="63"/>
        <v>0</v>
      </c>
      <c r="AD44" s="15">
        <f t="shared" si="64"/>
        <v>4.806598479113584E-4</v>
      </c>
      <c r="AE44" s="15">
        <f t="shared" si="65"/>
        <v>1.3002201501214233E-3</v>
      </c>
      <c r="AF44" s="15">
        <f t="shared" si="66"/>
        <v>1.7808799980327816E-3</v>
      </c>
      <c r="AG44" s="180">
        <f t="shared" si="67"/>
        <v>0</v>
      </c>
      <c r="AH44" s="180">
        <f t="shared" si="51"/>
        <v>0</v>
      </c>
      <c r="AI44" s="180">
        <f t="shared" si="52"/>
        <v>0</v>
      </c>
      <c r="AJ44" s="180">
        <f t="shared" si="68"/>
        <v>3.028157041841558</v>
      </c>
      <c r="AK44" s="180">
        <f t="shared" si="68"/>
        <v>8.1913869457649664</v>
      </c>
      <c r="AL44" s="180">
        <f t="shared" si="69"/>
        <v>11.219543987606524</v>
      </c>
      <c r="AM44" s="180">
        <f t="shared" si="70"/>
        <v>0</v>
      </c>
    </row>
    <row r="45" spans="1:39" x14ac:dyDescent="0.25">
      <c r="A45" s="178"/>
      <c r="B45" s="178"/>
      <c r="F45" s="197"/>
      <c r="G45" s="191"/>
      <c r="J45" s="179"/>
      <c r="K45" s="176"/>
      <c r="L45" s="175"/>
      <c r="M45" s="175"/>
      <c r="N45" s="192"/>
      <c r="O45" s="15"/>
      <c r="P45" s="15"/>
      <c r="Q45" s="15"/>
      <c r="R45" s="15"/>
      <c r="S45" s="15"/>
      <c r="T45" s="191"/>
      <c r="U45" s="191"/>
      <c r="V45" s="191"/>
      <c r="W45" s="191"/>
      <c r="X45" s="191"/>
      <c r="Y45" s="15"/>
      <c r="Z45" s="172"/>
      <c r="AA45" s="15"/>
      <c r="AB45" s="15"/>
      <c r="AC45" s="15"/>
      <c r="AD45" s="15"/>
      <c r="AE45" s="15"/>
      <c r="AF45" s="15"/>
      <c r="AG45" s="180"/>
      <c r="AH45" s="180">
        <f t="shared" si="51"/>
        <v>0</v>
      </c>
      <c r="AI45" s="180">
        <f t="shared" si="52"/>
        <v>0</v>
      </c>
      <c r="AJ45" s="180"/>
      <c r="AK45" s="180"/>
      <c r="AL45" s="180"/>
      <c r="AM45" s="180"/>
    </row>
    <row r="46" spans="1:39" x14ac:dyDescent="0.25">
      <c r="A46" s="188" t="s">
        <v>58</v>
      </c>
      <c r="B46" s="188"/>
      <c r="F46" s="197"/>
      <c r="G46" s="191"/>
      <c r="J46" s="179"/>
      <c r="K46" s="176"/>
      <c r="L46" s="175"/>
      <c r="M46" s="175"/>
      <c r="N46" s="192"/>
      <c r="O46" s="15"/>
      <c r="P46" s="15"/>
      <c r="Q46" s="15"/>
      <c r="R46" s="15"/>
      <c r="S46" s="15"/>
      <c r="T46" s="191"/>
      <c r="U46" s="191"/>
      <c r="V46" s="191"/>
      <c r="W46" s="191"/>
      <c r="X46" s="191"/>
      <c r="Y46" s="15"/>
      <c r="Z46" s="172"/>
      <c r="AA46" s="15"/>
      <c r="AB46" s="15"/>
      <c r="AC46" s="15"/>
      <c r="AD46" s="15"/>
      <c r="AE46" s="15"/>
      <c r="AF46" s="15"/>
      <c r="AG46" s="180"/>
      <c r="AH46" s="180">
        <f t="shared" si="51"/>
        <v>0</v>
      </c>
      <c r="AI46" s="180">
        <f t="shared" si="52"/>
        <v>0</v>
      </c>
      <c r="AJ46" s="180"/>
      <c r="AK46" s="180"/>
      <c r="AL46" s="180"/>
      <c r="AM46" s="180"/>
    </row>
    <row r="47" spans="1:39" x14ac:dyDescent="0.25">
      <c r="A47" s="6" t="s">
        <v>21</v>
      </c>
      <c r="B47" s="6"/>
      <c r="C47" s="43" t="s">
        <v>22</v>
      </c>
      <c r="D47" s="43">
        <v>50</v>
      </c>
      <c r="E47" s="4" t="s">
        <v>40</v>
      </c>
      <c r="F47" s="198">
        <v>8</v>
      </c>
      <c r="G47" s="191">
        <f>G28</f>
        <v>901.11105182386973</v>
      </c>
      <c r="H47" s="177" t="s">
        <v>54</v>
      </c>
      <c r="I47" s="177">
        <v>1</v>
      </c>
      <c r="J47" s="179">
        <f t="shared" ref="J47:J71" si="71">IF(H47="Yes",F47*I47,0)</f>
        <v>8</v>
      </c>
      <c r="K47" s="176">
        <f t="shared" ref="K47:K55" si="72">IF(E47="Company", F47*G47,0)</f>
        <v>7208.8884145909578</v>
      </c>
      <c r="L47" s="175">
        <f t="shared" si="30"/>
        <v>0.4</v>
      </c>
      <c r="M47" s="175">
        <f t="shared" ref="M47:M55" si="73">D47*4200*F47/1000</f>
        <v>1680</v>
      </c>
      <c r="N47" s="192">
        <f t="shared" ref="N47:N71" si="74">D47*4200/1000/12</f>
        <v>17.5</v>
      </c>
      <c r="O47" s="15">
        <f>'UE-180382 Light WP1 - Sch 140'!B$14</f>
        <v>5.3702190554871083E-4</v>
      </c>
      <c r="P47" s="15">
        <f>'UE-180382 Light WP1 - Sch 140'!$B$46</f>
        <v>0</v>
      </c>
      <c r="Q47" s="15">
        <f>'UE-180382 Light WP1 - Sch 140'!B$66</f>
        <v>0</v>
      </c>
      <c r="R47" s="15">
        <f>'UE-180382 Light WP1 - Sch 140'!E$20</f>
        <v>0.16823094676897543</v>
      </c>
      <c r="S47" s="15">
        <f>'UE-180382 Light WP1 - Sch 140'!$E$39</f>
        <v>1.3002201501214233E-3</v>
      </c>
      <c r="T47" s="191">
        <f t="shared" ref="T47:T55" si="75">IF(E47="Company", G47*O47, 0)</f>
        <v>0.48391637416145766</v>
      </c>
      <c r="U47" s="191">
        <f t="shared" ref="U47:U55" si="76">IF(H47="yes", I47*P47, 0)</f>
        <v>0</v>
      </c>
      <c r="V47" s="191">
        <f t="shared" si="35"/>
        <v>0</v>
      </c>
      <c r="W47" s="191">
        <f t="shared" ref="W47:W55" si="77">D47*R47/1000</f>
        <v>8.4115473384487726E-3</v>
      </c>
      <c r="X47" s="191">
        <f t="shared" ref="X47:X55" si="78">N47*S47</f>
        <v>2.2753852627124906E-2</v>
      </c>
      <c r="Y47" s="15">
        <f t="shared" ref="Y47:Y55" si="79">SUM(T47:X47)</f>
        <v>0.51508177412703138</v>
      </c>
      <c r="Z47" s="172"/>
      <c r="AA47" s="15">
        <f t="shared" ref="AA47:AA55" si="80">T47/N47</f>
        <v>2.7652364237797582E-2</v>
      </c>
      <c r="AB47" s="15">
        <f t="shared" ref="AB47:AB55" si="81">U47/N47</f>
        <v>0</v>
      </c>
      <c r="AC47" s="15">
        <f t="shared" ref="AC47:AC55" si="82">V47/N47</f>
        <v>0</v>
      </c>
      <c r="AD47" s="15">
        <f t="shared" ref="AD47:AD55" si="83">W47/N47</f>
        <v>4.8065984791135846E-4</v>
      </c>
      <c r="AE47" s="15">
        <f t="shared" ref="AE47:AE55" si="84">X47/N47</f>
        <v>1.3002201501214233E-3</v>
      </c>
      <c r="AF47" s="15">
        <f t="shared" ref="AF47:AF55" si="85">SUM(AA47:AE47)</f>
        <v>2.9433244235830363E-2</v>
      </c>
      <c r="AG47" s="180">
        <f t="shared" ref="AG47:AG55" si="86">T47*$F47</f>
        <v>3.8713309932916613</v>
      </c>
      <c r="AH47" s="180">
        <f t="shared" si="51"/>
        <v>0</v>
      </c>
      <c r="AI47" s="180">
        <f t="shared" si="52"/>
        <v>0</v>
      </c>
      <c r="AJ47" s="180">
        <f t="shared" ref="AJ47:AJ55" si="87">W47*$F47</f>
        <v>6.7292378707590181E-2</v>
      </c>
      <c r="AK47" s="180">
        <f t="shared" ref="AK47:AK55" si="88">X47*$F47</f>
        <v>0.18203082101699924</v>
      </c>
      <c r="AL47" s="180">
        <f t="shared" ref="AL47:AL55" si="89">SUM(AG47:AK47)</f>
        <v>4.120654193016251</v>
      </c>
      <c r="AM47" s="180">
        <f t="shared" ref="AM47:AM55" si="90">Y47*F47-AL47</f>
        <v>0</v>
      </c>
    </row>
    <row r="48" spans="1:39" x14ac:dyDescent="0.25">
      <c r="A48" s="11" t="str">
        <f t="shared" ref="A48:A55" si="91">+A47</f>
        <v>53E - Company Owned</v>
      </c>
      <c r="B48" s="11"/>
      <c r="C48" s="43" t="s">
        <v>22</v>
      </c>
      <c r="D48" s="43">
        <v>70</v>
      </c>
      <c r="E48" s="4" t="s">
        <v>40</v>
      </c>
      <c r="F48" s="198">
        <v>5846</v>
      </c>
      <c r="G48" s="191">
        <f t="shared" ref="G48:G55" si="92">G29</f>
        <v>922.51550466296771</v>
      </c>
      <c r="H48" s="177" t="s">
        <v>54</v>
      </c>
      <c r="I48" s="177">
        <v>1</v>
      </c>
      <c r="J48" s="179">
        <f t="shared" si="71"/>
        <v>5846</v>
      </c>
      <c r="K48" s="176">
        <f t="shared" si="72"/>
        <v>5393025.6402597092</v>
      </c>
      <c r="L48" s="175">
        <f t="shared" si="30"/>
        <v>409.22</v>
      </c>
      <c r="M48" s="175">
        <f t="shared" si="73"/>
        <v>1718724</v>
      </c>
      <c r="N48" s="192">
        <f t="shared" si="74"/>
        <v>24.5</v>
      </c>
      <c r="O48" s="15">
        <f>'UE-180382 Light WP1 - Sch 140'!B$14</f>
        <v>5.3702190554871083E-4</v>
      </c>
      <c r="P48" s="15">
        <f>'UE-180382 Light WP1 - Sch 140'!$B$46</f>
        <v>0</v>
      </c>
      <c r="Q48" s="15">
        <f>'UE-180382 Light WP1 - Sch 140'!B$66</f>
        <v>0</v>
      </c>
      <c r="R48" s="15">
        <f>'UE-180382 Light WP1 - Sch 140'!E$20</f>
        <v>0.16823094676897543</v>
      </c>
      <c r="S48" s="15">
        <f>'UE-180382 Light WP1 - Sch 140'!$E$39</f>
        <v>1.3002201501214233E-3</v>
      </c>
      <c r="T48" s="191">
        <f t="shared" si="75"/>
        <v>0.49541103421233756</v>
      </c>
      <c r="U48" s="191">
        <f t="shared" si="76"/>
        <v>0</v>
      </c>
      <c r="V48" s="191">
        <f t="shared" si="35"/>
        <v>0</v>
      </c>
      <c r="W48" s="191">
        <f t="shared" si="77"/>
        <v>1.1776166273828281E-2</v>
      </c>
      <c r="X48" s="191">
        <f t="shared" si="78"/>
        <v>3.1855393677974866E-2</v>
      </c>
      <c r="Y48" s="15">
        <f t="shared" si="79"/>
        <v>0.53904259416414069</v>
      </c>
      <c r="Z48" s="172"/>
      <c r="AA48" s="15">
        <f t="shared" si="80"/>
        <v>2.0220858539279084E-2</v>
      </c>
      <c r="AB48" s="15">
        <f t="shared" si="81"/>
        <v>0</v>
      </c>
      <c r="AC48" s="15">
        <f t="shared" si="82"/>
        <v>0</v>
      </c>
      <c r="AD48" s="15">
        <f t="shared" si="83"/>
        <v>4.806598479113584E-4</v>
      </c>
      <c r="AE48" s="15">
        <f t="shared" si="84"/>
        <v>1.300220150121423E-3</v>
      </c>
      <c r="AF48" s="15">
        <f t="shared" si="85"/>
        <v>2.2001738537311865E-2</v>
      </c>
      <c r="AG48" s="180">
        <f t="shared" si="86"/>
        <v>2896.1729060053253</v>
      </c>
      <c r="AH48" s="180">
        <f t="shared" si="51"/>
        <v>0</v>
      </c>
      <c r="AI48" s="180">
        <f t="shared" si="52"/>
        <v>0</v>
      </c>
      <c r="AJ48" s="180">
        <f t="shared" si="87"/>
        <v>68.843468036800132</v>
      </c>
      <c r="AK48" s="180">
        <f t="shared" si="88"/>
        <v>186.22663144144107</v>
      </c>
      <c r="AL48" s="180">
        <f t="shared" si="89"/>
        <v>3151.2430054835663</v>
      </c>
      <c r="AM48" s="180">
        <f t="shared" si="90"/>
        <v>0</v>
      </c>
    </row>
    <row r="49" spans="1:39" x14ac:dyDescent="0.25">
      <c r="A49" s="11" t="str">
        <f t="shared" si="91"/>
        <v>53E - Company Owned</v>
      </c>
      <c r="B49" s="11"/>
      <c r="C49" s="43" t="s">
        <v>22</v>
      </c>
      <c r="D49" s="43">
        <v>100</v>
      </c>
      <c r="E49" s="4" t="s">
        <v>40</v>
      </c>
      <c r="F49" s="198">
        <v>41723</v>
      </c>
      <c r="G49" s="191">
        <f t="shared" si="92"/>
        <v>954.62218392161492</v>
      </c>
      <c r="H49" s="177" t="s">
        <v>54</v>
      </c>
      <c r="I49" s="177">
        <v>1</v>
      </c>
      <c r="J49" s="179">
        <f t="shared" si="71"/>
        <v>41723</v>
      </c>
      <c r="K49" s="176">
        <f t="shared" si="72"/>
        <v>39829701.379761539</v>
      </c>
      <c r="L49" s="175">
        <f t="shared" si="30"/>
        <v>4172.3</v>
      </c>
      <c r="M49" s="175">
        <f t="shared" si="73"/>
        <v>17523660</v>
      </c>
      <c r="N49" s="192">
        <f t="shared" si="74"/>
        <v>35</v>
      </c>
      <c r="O49" s="15">
        <f>'UE-180382 Light WP1 - Sch 140'!B$14</f>
        <v>5.3702190554871083E-4</v>
      </c>
      <c r="P49" s="15">
        <f>'UE-180382 Light WP1 - Sch 140'!$B$46</f>
        <v>0</v>
      </c>
      <c r="Q49" s="15">
        <f>'UE-180382 Light WP1 - Sch 140'!B$66</f>
        <v>0</v>
      </c>
      <c r="R49" s="15">
        <f>'UE-180382 Light WP1 - Sch 140'!E$20</f>
        <v>0.16823094676897543</v>
      </c>
      <c r="S49" s="15">
        <f>'UE-180382 Light WP1 - Sch 140'!$E$39</f>
        <v>1.3002201501214233E-3</v>
      </c>
      <c r="T49" s="191">
        <f t="shared" si="75"/>
        <v>0.51265302428865756</v>
      </c>
      <c r="U49" s="191">
        <f t="shared" si="76"/>
        <v>0</v>
      </c>
      <c r="V49" s="191">
        <f t="shared" si="35"/>
        <v>0</v>
      </c>
      <c r="W49" s="191">
        <f t="shared" si="77"/>
        <v>1.6823094676897545E-2</v>
      </c>
      <c r="X49" s="191">
        <f t="shared" si="78"/>
        <v>4.5507705254249811E-2</v>
      </c>
      <c r="Y49" s="15">
        <f t="shared" si="79"/>
        <v>0.57498382421980498</v>
      </c>
      <c r="Z49" s="172"/>
      <c r="AA49" s="15">
        <f t="shared" si="80"/>
        <v>1.4647229265390216E-2</v>
      </c>
      <c r="AB49" s="15">
        <f t="shared" si="81"/>
        <v>0</v>
      </c>
      <c r="AC49" s="15">
        <f t="shared" si="82"/>
        <v>0</v>
      </c>
      <c r="AD49" s="15">
        <f t="shared" si="83"/>
        <v>4.8065984791135846E-4</v>
      </c>
      <c r="AE49" s="15">
        <f t="shared" si="84"/>
        <v>1.3002201501214233E-3</v>
      </c>
      <c r="AF49" s="15">
        <f t="shared" si="85"/>
        <v>1.6428109263422998E-2</v>
      </c>
      <c r="AG49" s="180">
        <f t="shared" si="86"/>
        <v>21389.422132395659</v>
      </c>
      <c r="AH49" s="180">
        <f t="shared" si="51"/>
        <v>0</v>
      </c>
      <c r="AI49" s="180">
        <f t="shared" si="52"/>
        <v>0</v>
      </c>
      <c r="AJ49" s="180">
        <f t="shared" si="87"/>
        <v>701.90997920419625</v>
      </c>
      <c r="AK49" s="180">
        <f t="shared" si="88"/>
        <v>1898.7179863230649</v>
      </c>
      <c r="AL49" s="180">
        <f t="shared" si="89"/>
        <v>23990.050097922918</v>
      </c>
      <c r="AM49" s="180">
        <f t="shared" si="90"/>
        <v>0</v>
      </c>
    </row>
    <row r="50" spans="1:39" x14ac:dyDescent="0.25">
      <c r="A50" s="11" t="str">
        <f t="shared" si="91"/>
        <v>53E - Company Owned</v>
      </c>
      <c r="B50" s="11"/>
      <c r="C50" s="43" t="s">
        <v>22</v>
      </c>
      <c r="D50" s="43">
        <v>150</v>
      </c>
      <c r="E50" s="4" t="s">
        <v>40</v>
      </c>
      <c r="F50" s="198">
        <v>5463</v>
      </c>
      <c r="G50" s="191">
        <f t="shared" si="92"/>
        <v>1008.1333160193601</v>
      </c>
      <c r="H50" s="177" t="s">
        <v>54</v>
      </c>
      <c r="I50" s="177">
        <v>1</v>
      </c>
      <c r="J50" s="179">
        <f t="shared" si="71"/>
        <v>5463</v>
      </c>
      <c r="K50" s="176">
        <f t="shared" si="72"/>
        <v>5507432.305413764</v>
      </c>
      <c r="L50" s="175">
        <f t="shared" si="30"/>
        <v>819.45</v>
      </c>
      <c r="M50" s="175">
        <f t="shared" si="73"/>
        <v>3441690</v>
      </c>
      <c r="N50" s="192">
        <f t="shared" si="74"/>
        <v>52.5</v>
      </c>
      <c r="O50" s="15">
        <f>'UE-180382 Light WP1 - Sch 140'!B$14</f>
        <v>5.3702190554871083E-4</v>
      </c>
      <c r="P50" s="15">
        <f>'UE-180382 Light WP1 - Sch 140'!$B$46</f>
        <v>0</v>
      </c>
      <c r="Q50" s="15">
        <f>'UE-180382 Light WP1 - Sch 140'!B$66</f>
        <v>0</v>
      </c>
      <c r="R50" s="15">
        <f>'UE-180382 Light WP1 - Sch 140'!E$20</f>
        <v>0.16823094676897543</v>
      </c>
      <c r="S50" s="15">
        <f>'UE-180382 Light WP1 - Sch 140'!$E$39</f>
        <v>1.3002201501214233E-3</v>
      </c>
      <c r="T50" s="191">
        <f t="shared" si="75"/>
        <v>0.54138967441585739</v>
      </c>
      <c r="U50" s="191">
        <f t="shared" si="76"/>
        <v>0</v>
      </c>
      <c r="V50" s="191">
        <f t="shared" si="35"/>
        <v>0</v>
      </c>
      <c r="W50" s="191">
        <f t="shared" si="77"/>
        <v>2.5234642015346313E-2</v>
      </c>
      <c r="X50" s="191">
        <f t="shared" si="78"/>
        <v>6.8261557881374724E-2</v>
      </c>
      <c r="Y50" s="15">
        <f t="shared" si="79"/>
        <v>0.63488587431257848</v>
      </c>
      <c r="Z50" s="172"/>
      <c r="AA50" s="15">
        <f t="shared" si="80"/>
        <v>1.0312184274587759E-2</v>
      </c>
      <c r="AB50" s="15">
        <f t="shared" si="81"/>
        <v>0</v>
      </c>
      <c r="AC50" s="15">
        <f t="shared" si="82"/>
        <v>0</v>
      </c>
      <c r="AD50" s="15">
        <f t="shared" si="83"/>
        <v>4.8065984791135835E-4</v>
      </c>
      <c r="AE50" s="15">
        <f t="shared" si="84"/>
        <v>1.3002201501214233E-3</v>
      </c>
      <c r="AF50" s="15">
        <f t="shared" si="85"/>
        <v>1.2093064272620541E-2</v>
      </c>
      <c r="AG50" s="180">
        <f t="shared" si="86"/>
        <v>2957.6117913338289</v>
      </c>
      <c r="AH50" s="180">
        <f t="shared" si="51"/>
        <v>0</v>
      </c>
      <c r="AI50" s="180">
        <f t="shared" si="52"/>
        <v>0</v>
      </c>
      <c r="AJ50" s="180">
        <f t="shared" si="87"/>
        <v>137.8568493298369</v>
      </c>
      <c r="AK50" s="180">
        <f t="shared" si="88"/>
        <v>372.91289070595013</v>
      </c>
      <c r="AL50" s="180">
        <f t="shared" si="89"/>
        <v>3468.3815313696159</v>
      </c>
      <c r="AM50" s="180">
        <f t="shared" si="90"/>
        <v>0</v>
      </c>
    </row>
    <row r="51" spans="1:39" x14ac:dyDescent="0.25">
      <c r="A51" s="11" t="str">
        <f t="shared" si="91"/>
        <v>53E - Company Owned</v>
      </c>
      <c r="B51" s="11"/>
      <c r="C51" s="43" t="s">
        <v>22</v>
      </c>
      <c r="D51" s="43">
        <v>200</v>
      </c>
      <c r="E51" s="4" t="s">
        <v>40</v>
      </c>
      <c r="F51" s="198">
        <v>6823</v>
      </c>
      <c r="G51" s="191">
        <f t="shared" si="92"/>
        <v>1061.6444481171054</v>
      </c>
      <c r="H51" s="177" t="s">
        <v>54</v>
      </c>
      <c r="I51" s="177">
        <v>1</v>
      </c>
      <c r="J51" s="179">
        <f t="shared" si="71"/>
        <v>6823</v>
      </c>
      <c r="K51" s="176">
        <f t="shared" si="72"/>
        <v>7243600.0695030103</v>
      </c>
      <c r="L51" s="175">
        <f t="shared" si="30"/>
        <v>1364.6</v>
      </c>
      <c r="M51" s="175">
        <f t="shared" si="73"/>
        <v>5731320</v>
      </c>
      <c r="N51" s="192">
        <f t="shared" si="74"/>
        <v>70</v>
      </c>
      <c r="O51" s="15">
        <f>'UE-180382 Light WP1 - Sch 140'!B$14</f>
        <v>5.3702190554871083E-4</v>
      </c>
      <c r="P51" s="15">
        <f>'UE-180382 Light WP1 - Sch 140'!$B$46</f>
        <v>0</v>
      </c>
      <c r="Q51" s="15">
        <f>'UE-180382 Light WP1 - Sch 140'!B$66</f>
        <v>0</v>
      </c>
      <c r="R51" s="15">
        <f>'UE-180382 Light WP1 - Sch 140'!E$20</f>
        <v>0.16823094676897543</v>
      </c>
      <c r="S51" s="15">
        <f>'UE-180382 Light WP1 - Sch 140'!$E$39</f>
        <v>1.3002201501214233E-3</v>
      </c>
      <c r="T51" s="191">
        <f t="shared" si="75"/>
        <v>0.57012632454305745</v>
      </c>
      <c r="U51" s="191">
        <f t="shared" si="76"/>
        <v>0</v>
      </c>
      <c r="V51" s="191">
        <f t="shared" si="35"/>
        <v>0</v>
      </c>
      <c r="W51" s="191">
        <f t="shared" si="77"/>
        <v>3.364618935379509E-2</v>
      </c>
      <c r="X51" s="191">
        <f t="shared" si="78"/>
        <v>9.1015410508499622E-2</v>
      </c>
      <c r="Y51" s="15">
        <f t="shared" si="79"/>
        <v>0.69478792440535209</v>
      </c>
      <c r="Z51" s="172"/>
      <c r="AA51" s="15">
        <f t="shared" si="80"/>
        <v>8.1446617791865357E-3</v>
      </c>
      <c r="AB51" s="15">
        <f t="shared" si="81"/>
        <v>0</v>
      </c>
      <c r="AC51" s="15">
        <f t="shared" si="82"/>
        <v>0</v>
      </c>
      <c r="AD51" s="15">
        <f t="shared" si="83"/>
        <v>4.8065984791135846E-4</v>
      </c>
      <c r="AE51" s="15">
        <f t="shared" si="84"/>
        <v>1.3002201501214233E-3</v>
      </c>
      <c r="AF51" s="15">
        <f t="shared" si="85"/>
        <v>9.9255417772193179E-3</v>
      </c>
      <c r="AG51" s="180">
        <f t="shared" si="86"/>
        <v>3889.9719123572809</v>
      </c>
      <c r="AH51" s="180">
        <f t="shared" si="51"/>
        <v>0</v>
      </c>
      <c r="AI51" s="180">
        <f t="shared" si="52"/>
        <v>0</v>
      </c>
      <c r="AJ51" s="180">
        <f t="shared" si="87"/>
        <v>229.56794996094391</v>
      </c>
      <c r="AK51" s="180">
        <f t="shared" si="88"/>
        <v>620.9981458994929</v>
      </c>
      <c r="AL51" s="180">
        <f t="shared" si="89"/>
        <v>4740.5380082177171</v>
      </c>
      <c r="AM51" s="180">
        <f t="shared" si="90"/>
        <v>0</v>
      </c>
    </row>
    <row r="52" spans="1:39" x14ac:dyDescent="0.25">
      <c r="A52" s="11" t="str">
        <f t="shared" si="91"/>
        <v>53E - Company Owned</v>
      </c>
      <c r="B52" s="11"/>
      <c r="C52" s="43" t="s">
        <v>22</v>
      </c>
      <c r="D52" s="43">
        <v>250</v>
      </c>
      <c r="E52" s="4" t="s">
        <v>40</v>
      </c>
      <c r="F52" s="198">
        <v>2469</v>
      </c>
      <c r="G52" s="191">
        <f t="shared" si="92"/>
        <v>1115.1555802148507</v>
      </c>
      <c r="H52" s="177" t="s">
        <v>54</v>
      </c>
      <c r="I52" s="177">
        <v>1</v>
      </c>
      <c r="J52" s="179">
        <f t="shared" si="71"/>
        <v>2469</v>
      </c>
      <c r="K52" s="176">
        <f t="shared" si="72"/>
        <v>2753319.1275504665</v>
      </c>
      <c r="L52" s="175">
        <f t="shared" si="30"/>
        <v>617.25</v>
      </c>
      <c r="M52" s="175">
        <f t="shared" si="73"/>
        <v>2592450</v>
      </c>
      <c r="N52" s="192">
        <f t="shared" si="74"/>
        <v>87.5</v>
      </c>
      <c r="O52" s="15">
        <f>'UE-180382 Light WP1 - Sch 140'!B$14</f>
        <v>5.3702190554871083E-4</v>
      </c>
      <c r="P52" s="15">
        <f>'UE-180382 Light WP1 - Sch 140'!$B$46</f>
        <v>0</v>
      </c>
      <c r="Q52" s="15">
        <f>'UE-180382 Light WP1 - Sch 140'!B$66</f>
        <v>0</v>
      </c>
      <c r="R52" s="15">
        <f>'UE-180382 Light WP1 - Sch 140'!E$20</f>
        <v>0.16823094676897543</v>
      </c>
      <c r="S52" s="15">
        <f>'UE-180382 Light WP1 - Sch 140'!$E$39</f>
        <v>1.3002201501214233E-3</v>
      </c>
      <c r="T52" s="191">
        <f t="shared" si="75"/>
        <v>0.5988629746702574</v>
      </c>
      <c r="U52" s="191">
        <f t="shared" si="76"/>
        <v>0</v>
      </c>
      <c r="V52" s="191">
        <f t="shared" si="35"/>
        <v>0</v>
      </c>
      <c r="W52" s="191">
        <f t="shared" si="77"/>
        <v>4.2057736692243858E-2</v>
      </c>
      <c r="X52" s="191">
        <f t="shared" si="78"/>
        <v>0.11376926313562453</v>
      </c>
      <c r="Y52" s="15">
        <f t="shared" si="79"/>
        <v>0.7546899744981258</v>
      </c>
      <c r="Z52" s="172"/>
      <c r="AA52" s="15">
        <f t="shared" si="80"/>
        <v>6.8441482819457987E-3</v>
      </c>
      <c r="AB52" s="15">
        <f t="shared" si="81"/>
        <v>0</v>
      </c>
      <c r="AC52" s="15">
        <f t="shared" si="82"/>
        <v>0</v>
      </c>
      <c r="AD52" s="15">
        <f t="shared" si="83"/>
        <v>4.806598479113584E-4</v>
      </c>
      <c r="AE52" s="15">
        <f t="shared" si="84"/>
        <v>1.3002201501214233E-3</v>
      </c>
      <c r="AF52" s="15">
        <f t="shared" si="85"/>
        <v>8.6250282799785801E-3</v>
      </c>
      <c r="AG52" s="180">
        <f t="shared" si="86"/>
        <v>1478.5926844608655</v>
      </c>
      <c r="AH52" s="180">
        <f t="shared" si="51"/>
        <v>0</v>
      </c>
      <c r="AI52" s="180">
        <f t="shared" si="52"/>
        <v>0</v>
      </c>
      <c r="AJ52" s="180">
        <f t="shared" si="87"/>
        <v>103.84055189315008</v>
      </c>
      <c r="AK52" s="180">
        <f t="shared" si="88"/>
        <v>280.89631068185696</v>
      </c>
      <c r="AL52" s="180">
        <f t="shared" si="89"/>
        <v>1863.3295470358726</v>
      </c>
      <c r="AM52" s="180">
        <f t="shared" si="90"/>
        <v>0</v>
      </c>
    </row>
    <row r="53" spans="1:39" x14ac:dyDescent="0.25">
      <c r="A53" s="11" t="str">
        <f t="shared" si="91"/>
        <v>53E - Company Owned</v>
      </c>
      <c r="B53" s="11"/>
      <c r="C53" s="43" t="s">
        <v>22</v>
      </c>
      <c r="D53" s="43">
        <v>310</v>
      </c>
      <c r="E53" s="4" t="s">
        <v>40</v>
      </c>
      <c r="F53" s="198">
        <v>22</v>
      </c>
      <c r="G53" s="191">
        <f t="shared" si="92"/>
        <v>1179.3689387321449</v>
      </c>
      <c r="H53" s="177" t="s">
        <v>54</v>
      </c>
      <c r="I53" s="177">
        <v>1</v>
      </c>
      <c r="J53" s="179">
        <f t="shared" si="71"/>
        <v>22</v>
      </c>
      <c r="K53" s="176">
        <f t="shared" si="72"/>
        <v>25946.116652107186</v>
      </c>
      <c r="L53" s="175">
        <f t="shared" si="30"/>
        <v>6.82</v>
      </c>
      <c r="M53" s="175">
        <f t="shared" si="73"/>
        <v>28644</v>
      </c>
      <c r="N53" s="192">
        <f t="shared" si="74"/>
        <v>108.5</v>
      </c>
      <c r="O53" s="15">
        <f>'UE-180382 Light WP1 - Sch 140'!B$14</f>
        <v>5.3702190554871083E-4</v>
      </c>
      <c r="P53" s="15">
        <f>'UE-180382 Light WP1 - Sch 140'!$B$46</f>
        <v>0</v>
      </c>
      <c r="Q53" s="15">
        <f>'UE-180382 Light WP1 - Sch 140'!B$66</f>
        <v>0</v>
      </c>
      <c r="R53" s="15">
        <f>'UE-180382 Light WP1 - Sch 140'!E$20</f>
        <v>0.16823094676897543</v>
      </c>
      <c r="S53" s="15">
        <f>'UE-180382 Light WP1 - Sch 140'!$E$39</f>
        <v>1.3002201501214233E-3</v>
      </c>
      <c r="T53" s="191">
        <f t="shared" si="75"/>
        <v>0.63334695482289727</v>
      </c>
      <c r="U53" s="191">
        <f t="shared" si="76"/>
        <v>0</v>
      </c>
      <c r="V53" s="191">
        <f t="shared" si="35"/>
        <v>0</v>
      </c>
      <c r="W53" s="191">
        <f t="shared" si="77"/>
        <v>5.215159349838238E-2</v>
      </c>
      <c r="X53" s="191">
        <f t="shared" si="78"/>
        <v>0.14107388628817441</v>
      </c>
      <c r="Y53" s="15">
        <f t="shared" si="79"/>
        <v>0.82657243460945407</v>
      </c>
      <c r="Z53" s="172"/>
      <c r="AA53" s="15">
        <f t="shared" si="80"/>
        <v>5.8372991227916803E-3</v>
      </c>
      <c r="AB53" s="15">
        <f t="shared" si="81"/>
        <v>0</v>
      </c>
      <c r="AC53" s="15">
        <f t="shared" si="82"/>
        <v>0</v>
      </c>
      <c r="AD53" s="15">
        <f t="shared" si="83"/>
        <v>4.8065984791135835E-4</v>
      </c>
      <c r="AE53" s="15">
        <f t="shared" si="84"/>
        <v>1.300220150121423E-3</v>
      </c>
      <c r="AF53" s="15">
        <f t="shared" si="85"/>
        <v>7.6181791208244625E-3</v>
      </c>
      <c r="AG53" s="180">
        <f t="shared" si="86"/>
        <v>13.93363300610374</v>
      </c>
      <c r="AH53" s="180">
        <f t="shared" si="51"/>
        <v>0</v>
      </c>
      <c r="AI53" s="180">
        <f t="shared" si="52"/>
        <v>0</v>
      </c>
      <c r="AJ53" s="180">
        <f t="shared" si="87"/>
        <v>1.1473350569644123</v>
      </c>
      <c r="AK53" s="180">
        <f t="shared" si="88"/>
        <v>3.103625498339837</v>
      </c>
      <c r="AL53" s="180">
        <f t="shared" si="89"/>
        <v>18.18459356140799</v>
      </c>
      <c r="AM53" s="180">
        <f t="shared" si="90"/>
        <v>0</v>
      </c>
    </row>
    <row r="54" spans="1:39" x14ac:dyDescent="0.25">
      <c r="A54" s="11" t="str">
        <f t="shared" si="91"/>
        <v>53E - Company Owned</v>
      </c>
      <c r="B54" s="11"/>
      <c r="C54" s="43" t="s">
        <v>22</v>
      </c>
      <c r="D54" s="43">
        <v>400</v>
      </c>
      <c r="E54" s="4" t="s">
        <v>40</v>
      </c>
      <c r="F54" s="198">
        <v>1245</v>
      </c>
      <c r="G54" s="191">
        <f t="shared" si="92"/>
        <v>1275.6889765080864</v>
      </c>
      <c r="H54" s="177" t="s">
        <v>54</v>
      </c>
      <c r="I54" s="177">
        <v>1</v>
      </c>
      <c r="J54" s="179">
        <f t="shared" si="71"/>
        <v>1245</v>
      </c>
      <c r="K54" s="176">
        <f t="shared" si="72"/>
        <v>1588232.7757525675</v>
      </c>
      <c r="L54" s="175">
        <f t="shared" si="30"/>
        <v>498</v>
      </c>
      <c r="M54" s="175">
        <f t="shared" si="73"/>
        <v>2091600</v>
      </c>
      <c r="N54" s="192">
        <f t="shared" si="74"/>
        <v>140</v>
      </c>
      <c r="O54" s="15">
        <f>'UE-180382 Light WP1 - Sch 140'!B$14</f>
        <v>5.3702190554871083E-4</v>
      </c>
      <c r="P54" s="15">
        <f>'UE-180382 Light WP1 - Sch 140'!$B$46</f>
        <v>0</v>
      </c>
      <c r="Q54" s="15">
        <f>'UE-180382 Light WP1 - Sch 140'!B$66</f>
        <v>0</v>
      </c>
      <c r="R54" s="15">
        <f>'UE-180382 Light WP1 - Sch 140'!E$20</f>
        <v>0.16823094676897543</v>
      </c>
      <c r="S54" s="15">
        <f>'UE-180382 Light WP1 - Sch 140'!$E$39</f>
        <v>1.3002201501214233E-3</v>
      </c>
      <c r="T54" s="191">
        <f t="shared" si="75"/>
        <v>0.68507292505185713</v>
      </c>
      <c r="U54" s="191">
        <f t="shared" si="76"/>
        <v>0</v>
      </c>
      <c r="V54" s="191">
        <f t="shared" si="35"/>
        <v>0</v>
      </c>
      <c r="W54" s="191">
        <f t="shared" si="77"/>
        <v>6.7292378707590181E-2</v>
      </c>
      <c r="X54" s="191">
        <f t="shared" si="78"/>
        <v>0.18203082101699924</v>
      </c>
      <c r="Y54" s="15">
        <f t="shared" si="79"/>
        <v>0.93439612477644651</v>
      </c>
      <c r="Z54" s="172"/>
      <c r="AA54" s="15">
        <f t="shared" si="80"/>
        <v>4.8933780360846937E-3</v>
      </c>
      <c r="AB54" s="15">
        <f t="shared" si="81"/>
        <v>0</v>
      </c>
      <c r="AC54" s="15">
        <f t="shared" si="82"/>
        <v>0</v>
      </c>
      <c r="AD54" s="15">
        <f t="shared" si="83"/>
        <v>4.8065984791135846E-4</v>
      </c>
      <c r="AE54" s="15">
        <f t="shared" si="84"/>
        <v>1.3002201501214233E-3</v>
      </c>
      <c r="AF54" s="15">
        <f t="shared" si="85"/>
        <v>6.674258034117476E-3</v>
      </c>
      <c r="AG54" s="180">
        <f t="shared" si="86"/>
        <v>852.91579168956207</v>
      </c>
      <c r="AH54" s="180">
        <f t="shared" si="51"/>
        <v>0</v>
      </c>
      <c r="AI54" s="180">
        <f t="shared" si="52"/>
        <v>0</v>
      </c>
      <c r="AJ54" s="180">
        <f t="shared" si="87"/>
        <v>83.77901149094977</v>
      </c>
      <c r="AK54" s="180">
        <f t="shared" si="88"/>
        <v>226.62837216616407</v>
      </c>
      <c r="AL54" s="180">
        <f t="shared" si="89"/>
        <v>1163.323175346676</v>
      </c>
      <c r="AM54" s="180">
        <f t="shared" si="90"/>
        <v>0</v>
      </c>
    </row>
    <row r="55" spans="1:39" x14ac:dyDescent="0.25">
      <c r="A55" s="11" t="str">
        <f t="shared" si="91"/>
        <v>53E - Company Owned</v>
      </c>
      <c r="B55" s="11"/>
      <c r="C55" s="43" t="s">
        <v>22</v>
      </c>
      <c r="D55" s="43">
        <v>1000</v>
      </c>
      <c r="E55" s="4" t="s">
        <v>40</v>
      </c>
      <c r="F55" s="198">
        <v>0</v>
      </c>
      <c r="G55" s="191">
        <f t="shared" si="92"/>
        <v>1917.8225616810294</v>
      </c>
      <c r="H55" s="177" t="s">
        <v>54</v>
      </c>
      <c r="I55" s="177">
        <v>1</v>
      </c>
      <c r="J55" s="179">
        <f t="shared" si="71"/>
        <v>0</v>
      </c>
      <c r="K55" s="176">
        <f t="shared" si="72"/>
        <v>0</v>
      </c>
      <c r="L55" s="175">
        <f t="shared" si="30"/>
        <v>0</v>
      </c>
      <c r="M55" s="175">
        <f t="shared" si="73"/>
        <v>0</v>
      </c>
      <c r="N55" s="192">
        <f t="shared" si="74"/>
        <v>350</v>
      </c>
      <c r="O55" s="15">
        <f>'UE-180382 Light WP1 - Sch 140'!B$14</f>
        <v>5.3702190554871083E-4</v>
      </c>
      <c r="P55" s="15">
        <f>'UE-180382 Light WP1 - Sch 140'!$B$46</f>
        <v>0</v>
      </c>
      <c r="Q55" s="15">
        <f>'UE-180382 Light WP1 - Sch 140'!B$66</f>
        <v>0</v>
      </c>
      <c r="R55" s="15">
        <f>'UE-180382 Light WP1 - Sch 140'!E$20</f>
        <v>0.16823094676897543</v>
      </c>
      <c r="S55" s="15">
        <f>'UE-180382 Light WP1 - Sch 140'!$E$39</f>
        <v>1.3002201501214233E-3</v>
      </c>
      <c r="T55" s="191">
        <f t="shared" si="75"/>
        <v>1.0299127265782564</v>
      </c>
      <c r="U55" s="191">
        <f t="shared" si="76"/>
        <v>0</v>
      </c>
      <c r="V55" s="191">
        <f t="shared" si="35"/>
        <v>0</v>
      </c>
      <c r="W55" s="191">
        <f t="shared" si="77"/>
        <v>0.16823094676897543</v>
      </c>
      <c r="X55" s="191">
        <f t="shared" si="78"/>
        <v>0.45507705254249814</v>
      </c>
      <c r="Y55" s="15">
        <f t="shared" si="79"/>
        <v>1.6532207258897298</v>
      </c>
      <c r="Z55" s="172"/>
      <c r="AA55" s="15">
        <f t="shared" si="80"/>
        <v>2.9426077902235896E-3</v>
      </c>
      <c r="AB55" s="15">
        <f t="shared" si="81"/>
        <v>0</v>
      </c>
      <c r="AC55" s="15">
        <f t="shared" si="82"/>
        <v>0</v>
      </c>
      <c r="AD55" s="15">
        <f t="shared" si="83"/>
        <v>4.806598479113584E-4</v>
      </c>
      <c r="AE55" s="15">
        <f t="shared" si="84"/>
        <v>1.3002201501214233E-3</v>
      </c>
      <c r="AF55" s="15">
        <f t="shared" si="85"/>
        <v>4.7234877882563709E-3</v>
      </c>
      <c r="AG55" s="180">
        <f t="shared" si="86"/>
        <v>0</v>
      </c>
      <c r="AH55" s="180">
        <f t="shared" si="51"/>
        <v>0</v>
      </c>
      <c r="AI55" s="180">
        <f t="shared" si="52"/>
        <v>0</v>
      </c>
      <c r="AJ55" s="180">
        <f t="shared" si="87"/>
        <v>0</v>
      </c>
      <c r="AK55" s="180">
        <f t="shared" si="88"/>
        <v>0</v>
      </c>
      <c r="AL55" s="180">
        <f t="shared" si="89"/>
        <v>0</v>
      </c>
      <c r="AM55" s="180">
        <f t="shared" si="90"/>
        <v>0</v>
      </c>
    </row>
    <row r="56" spans="1:39" x14ac:dyDescent="0.25">
      <c r="A56" s="11"/>
      <c r="B56" s="11"/>
      <c r="C56" s="43"/>
      <c r="D56" s="43"/>
      <c r="F56" s="198">
        <v>0</v>
      </c>
      <c r="G56" s="191"/>
      <c r="J56" s="179"/>
      <c r="K56" s="176"/>
      <c r="L56" s="175"/>
      <c r="M56" s="175"/>
      <c r="N56" s="192"/>
      <c r="O56" s="15">
        <f>'UE-180382 Light WP1 - Sch 140'!B$14</f>
        <v>5.3702190554871083E-4</v>
      </c>
      <c r="P56" s="15"/>
      <c r="Q56" s="15">
        <f>'UE-180382 Light WP1 - Sch 140'!B$66</f>
        <v>0</v>
      </c>
      <c r="R56" s="15"/>
      <c r="S56" s="15"/>
      <c r="T56" s="191"/>
      <c r="U56" s="191"/>
      <c r="V56" s="191">
        <f t="shared" si="35"/>
        <v>0</v>
      </c>
      <c r="W56" s="191"/>
      <c r="X56" s="191"/>
      <c r="Y56" s="15"/>
      <c r="Z56" s="172"/>
      <c r="AA56" s="15"/>
      <c r="AB56" s="15"/>
      <c r="AC56" s="15"/>
      <c r="AD56" s="15"/>
      <c r="AE56" s="15"/>
      <c r="AF56" s="15"/>
      <c r="AG56" s="180"/>
      <c r="AH56" s="180">
        <f t="shared" si="51"/>
        <v>0</v>
      </c>
      <c r="AI56" s="180">
        <f t="shared" si="52"/>
        <v>0</v>
      </c>
      <c r="AJ56" s="180"/>
      <c r="AK56" s="180"/>
      <c r="AL56" s="180"/>
      <c r="AM56" s="180"/>
    </row>
    <row r="57" spans="1:39" x14ac:dyDescent="0.25">
      <c r="A57" s="11" t="str">
        <f>+A55</f>
        <v>53E - Company Owned</v>
      </c>
      <c r="B57" s="11"/>
      <c r="C57" s="43" t="s">
        <v>27</v>
      </c>
      <c r="D57" s="43">
        <v>70</v>
      </c>
      <c r="E57" s="4" t="s">
        <v>40</v>
      </c>
      <c r="F57" s="198">
        <v>0</v>
      </c>
      <c r="G57" s="191">
        <f t="shared" ref="G57:G59" si="93">G38</f>
        <v>996.7568</v>
      </c>
      <c r="H57" s="177" t="s">
        <v>54</v>
      </c>
      <c r="I57" s="177">
        <v>2</v>
      </c>
      <c r="J57" s="179">
        <f t="shared" si="71"/>
        <v>0</v>
      </c>
      <c r="K57" s="176">
        <f t="shared" ref="K57:K61" si="94">IF(E57="Company", F57*G57,0)</f>
        <v>0</v>
      </c>
      <c r="L57" s="175">
        <f t="shared" si="30"/>
        <v>0</v>
      </c>
      <c r="M57" s="175">
        <f t="shared" ref="M57:M61" si="95">D57*4200*F57/1000</f>
        <v>0</v>
      </c>
      <c r="N57" s="192">
        <f t="shared" si="74"/>
        <v>24.5</v>
      </c>
      <c r="O57" s="15">
        <f>'UE-180382 Light WP1 - Sch 140'!B$14</f>
        <v>5.3702190554871083E-4</v>
      </c>
      <c r="P57" s="15">
        <f>'UE-180382 Light WP1 - Sch 140'!$B$46</f>
        <v>0</v>
      </c>
      <c r="Q57" s="15">
        <f>'UE-180382 Light WP1 - Sch 140'!B$66</f>
        <v>0</v>
      </c>
      <c r="R57" s="15">
        <f>'UE-180382 Light WP1 - Sch 140'!E$20</f>
        <v>0.16823094676897543</v>
      </c>
      <c r="S57" s="15">
        <f>'UE-180382 Light WP1 - Sch 140'!$E$39</f>
        <v>1.3002201501214233E-3</v>
      </c>
      <c r="T57" s="191">
        <f t="shared" ref="T57:T61" si="96">IF(E57="Company", G57*O57, 0)</f>
        <v>0.53528023610463527</v>
      </c>
      <c r="U57" s="191">
        <f t="shared" ref="U57:U61" si="97">IF(H57="yes", I57*P57, 0)</f>
        <v>0</v>
      </c>
      <c r="V57" s="191">
        <f t="shared" si="35"/>
        <v>0</v>
      </c>
      <c r="W57" s="191">
        <f t="shared" ref="W57:W61" si="98">D57*R57/1000</f>
        <v>1.1776166273828281E-2</v>
      </c>
      <c r="X57" s="191">
        <f t="shared" ref="X57:X61" si="99">N57*S57</f>
        <v>3.1855393677974866E-2</v>
      </c>
      <c r="Y57" s="15">
        <f t="shared" ref="Y57:Y61" si="100">SUM(T57:X57)</f>
        <v>0.57891179605643839</v>
      </c>
      <c r="Z57" s="172"/>
      <c r="AA57" s="15">
        <f>T57/N57</f>
        <v>2.1848172902230012E-2</v>
      </c>
      <c r="AB57" s="15">
        <f>U57/N57</f>
        <v>0</v>
      </c>
      <c r="AC57" s="15">
        <f>V57/N57</f>
        <v>0</v>
      </c>
      <c r="AD57" s="15">
        <f>W57/N57</f>
        <v>4.806598479113584E-4</v>
      </c>
      <c r="AE57" s="15">
        <f>X57/N57</f>
        <v>1.300220150121423E-3</v>
      </c>
      <c r="AF57" s="15">
        <f t="shared" ref="AF57:AF61" si="101">SUM(AA57:AE57)</f>
        <v>2.3629052900262792E-2</v>
      </c>
      <c r="AG57" s="180">
        <f>T57*$F57</f>
        <v>0</v>
      </c>
      <c r="AH57" s="180">
        <f t="shared" si="51"/>
        <v>0</v>
      </c>
      <c r="AI57" s="180">
        <f t="shared" si="52"/>
        <v>0</v>
      </c>
      <c r="AJ57" s="180">
        <f t="shared" ref="AJ57:AK61" si="102">W57*$F57</f>
        <v>0</v>
      </c>
      <c r="AK57" s="180">
        <f t="shared" si="102"/>
        <v>0</v>
      </c>
      <c r="AL57" s="180">
        <f t="shared" ref="AL57:AL61" si="103">SUM(AG57:AK57)</f>
        <v>0</v>
      </c>
      <c r="AM57" s="180">
        <f>Y57*F57-AL57</f>
        <v>0</v>
      </c>
    </row>
    <row r="58" spans="1:39" x14ac:dyDescent="0.25">
      <c r="A58" s="11" t="str">
        <f>+A57</f>
        <v>53E - Company Owned</v>
      </c>
      <c r="B58" s="11"/>
      <c r="C58" s="43" t="s">
        <v>27</v>
      </c>
      <c r="D58" s="43">
        <v>100</v>
      </c>
      <c r="E58" s="4" t="s">
        <v>40</v>
      </c>
      <c r="F58" s="198">
        <v>0</v>
      </c>
      <c r="G58" s="191">
        <f t="shared" si="93"/>
        <v>1038.2239999999999</v>
      </c>
      <c r="H58" s="177" t="s">
        <v>54</v>
      </c>
      <c r="I58" s="177">
        <v>2</v>
      </c>
      <c r="J58" s="179">
        <f t="shared" si="71"/>
        <v>0</v>
      </c>
      <c r="K58" s="176">
        <f t="shared" si="94"/>
        <v>0</v>
      </c>
      <c r="L58" s="175">
        <f t="shared" si="30"/>
        <v>0</v>
      </c>
      <c r="M58" s="175">
        <f t="shared" si="95"/>
        <v>0</v>
      </c>
      <c r="N58" s="192">
        <f t="shared" si="74"/>
        <v>35</v>
      </c>
      <c r="O58" s="15">
        <f>'UE-180382 Light WP1 - Sch 140'!B$14</f>
        <v>5.3702190554871083E-4</v>
      </c>
      <c r="P58" s="15">
        <f>'UE-180382 Light WP1 - Sch 140'!$B$46</f>
        <v>0</v>
      </c>
      <c r="Q58" s="15">
        <f>'UE-180382 Light WP1 - Sch 140'!B$66</f>
        <v>0</v>
      </c>
      <c r="R58" s="15">
        <f>'UE-180382 Light WP1 - Sch 140'!E$20</f>
        <v>0.16823094676897543</v>
      </c>
      <c r="S58" s="15">
        <f>'UE-180382 Light WP1 - Sch 140'!$E$39</f>
        <v>1.3002201501214233E-3</v>
      </c>
      <c r="T58" s="191">
        <f t="shared" si="96"/>
        <v>0.55754903086640473</v>
      </c>
      <c r="U58" s="191">
        <f t="shared" si="97"/>
        <v>0</v>
      </c>
      <c r="V58" s="191">
        <f t="shared" si="35"/>
        <v>0</v>
      </c>
      <c r="W58" s="191">
        <f t="shared" si="98"/>
        <v>1.6823094676897545E-2</v>
      </c>
      <c r="X58" s="191">
        <f t="shared" si="99"/>
        <v>4.5507705254249811E-2</v>
      </c>
      <c r="Y58" s="15">
        <f t="shared" si="100"/>
        <v>0.61987983079755216</v>
      </c>
      <c r="Z58" s="172"/>
      <c r="AA58" s="15">
        <f>T58/N58</f>
        <v>1.5929972310468707E-2</v>
      </c>
      <c r="AB58" s="15">
        <f>U58/N58</f>
        <v>0</v>
      </c>
      <c r="AC58" s="15">
        <f>V58/N58</f>
        <v>0</v>
      </c>
      <c r="AD58" s="15">
        <f>W58/N58</f>
        <v>4.8065984791135846E-4</v>
      </c>
      <c r="AE58" s="15">
        <f>X58/N58</f>
        <v>1.3002201501214233E-3</v>
      </c>
      <c r="AF58" s="15">
        <f t="shared" si="101"/>
        <v>1.7710852308501487E-2</v>
      </c>
      <c r="AG58" s="180">
        <f>T58*$F58</f>
        <v>0</v>
      </c>
      <c r="AH58" s="180">
        <f t="shared" si="51"/>
        <v>0</v>
      </c>
      <c r="AI58" s="180">
        <f t="shared" si="52"/>
        <v>0</v>
      </c>
      <c r="AJ58" s="180">
        <f t="shared" si="102"/>
        <v>0</v>
      </c>
      <c r="AK58" s="180">
        <f t="shared" si="102"/>
        <v>0</v>
      </c>
      <c r="AL58" s="180">
        <f t="shared" si="103"/>
        <v>0</v>
      </c>
      <c r="AM58" s="180">
        <f>Y58*F58-AL58</f>
        <v>0</v>
      </c>
    </row>
    <row r="59" spans="1:39" x14ac:dyDescent="0.25">
      <c r="A59" s="11" t="str">
        <f>+A58</f>
        <v>53E - Company Owned</v>
      </c>
      <c r="B59" s="11"/>
      <c r="C59" s="43" t="s">
        <v>27</v>
      </c>
      <c r="D59" s="43">
        <v>150</v>
      </c>
      <c r="E59" s="4" t="s">
        <v>40</v>
      </c>
      <c r="F59" s="198">
        <v>0</v>
      </c>
      <c r="G59" s="191">
        <f t="shared" si="93"/>
        <v>1107.336</v>
      </c>
      <c r="H59" s="177" t="s">
        <v>54</v>
      </c>
      <c r="I59" s="177">
        <v>2</v>
      </c>
      <c r="J59" s="179">
        <f t="shared" si="71"/>
        <v>0</v>
      </c>
      <c r="K59" s="176">
        <f t="shared" si="94"/>
        <v>0</v>
      </c>
      <c r="L59" s="175">
        <f t="shared" si="30"/>
        <v>0</v>
      </c>
      <c r="M59" s="175">
        <f t="shared" si="95"/>
        <v>0</v>
      </c>
      <c r="N59" s="192">
        <f t="shared" si="74"/>
        <v>52.5</v>
      </c>
      <c r="O59" s="15">
        <f>'UE-180382 Light WP1 - Sch 140'!B$14</f>
        <v>5.3702190554871083E-4</v>
      </c>
      <c r="P59" s="15">
        <f>'UE-180382 Light WP1 - Sch 140'!$B$46</f>
        <v>0</v>
      </c>
      <c r="Q59" s="15">
        <f>'UE-180382 Light WP1 - Sch 140'!B$66</f>
        <v>0</v>
      </c>
      <c r="R59" s="15">
        <f>'UE-180382 Light WP1 - Sch 140'!E$20</f>
        <v>0.16823094676897543</v>
      </c>
      <c r="S59" s="15">
        <f>'UE-180382 Light WP1 - Sch 140'!$E$39</f>
        <v>1.3002201501214233E-3</v>
      </c>
      <c r="T59" s="191">
        <f t="shared" si="96"/>
        <v>0.59466368880268727</v>
      </c>
      <c r="U59" s="191">
        <f t="shared" si="97"/>
        <v>0</v>
      </c>
      <c r="V59" s="191">
        <f t="shared" si="35"/>
        <v>0</v>
      </c>
      <c r="W59" s="191">
        <f t="shared" si="98"/>
        <v>2.5234642015346313E-2</v>
      </c>
      <c r="X59" s="191">
        <f t="shared" si="99"/>
        <v>6.8261557881374724E-2</v>
      </c>
      <c r="Y59" s="15">
        <f t="shared" si="100"/>
        <v>0.68815988869940825</v>
      </c>
      <c r="Z59" s="172"/>
      <c r="AA59" s="15">
        <f>T59/N59</f>
        <v>1.1326927405765472E-2</v>
      </c>
      <c r="AB59" s="15">
        <f>U59/N59</f>
        <v>0</v>
      </c>
      <c r="AC59" s="15">
        <f>V59/N59</f>
        <v>0</v>
      </c>
      <c r="AD59" s="15">
        <f>W59/N59</f>
        <v>4.8065984791135835E-4</v>
      </c>
      <c r="AE59" s="15">
        <f>X59/N59</f>
        <v>1.3002201501214233E-3</v>
      </c>
      <c r="AF59" s="15">
        <f t="shared" si="101"/>
        <v>1.3107807403798254E-2</v>
      </c>
      <c r="AG59" s="180">
        <f>T59*$F59</f>
        <v>0</v>
      </c>
      <c r="AH59" s="180">
        <f t="shared" si="51"/>
        <v>0</v>
      </c>
      <c r="AI59" s="180">
        <f t="shared" si="52"/>
        <v>0</v>
      </c>
      <c r="AJ59" s="180">
        <f t="shared" si="102"/>
        <v>0</v>
      </c>
      <c r="AK59" s="180">
        <f t="shared" si="102"/>
        <v>0</v>
      </c>
      <c r="AL59" s="180">
        <f t="shared" si="103"/>
        <v>0</v>
      </c>
      <c r="AM59" s="180">
        <f>Y59*F59-AL59</f>
        <v>0</v>
      </c>
    </row>
    <row r="60" spans="1:39" x14ac:dyDescent="0.25">
      <c r="A60" s="11" t="str">
        <f>A59</f>
        <v>53E - Company Owned</v>
      </c>
      <c r="B60" s="11"/>
      <c r="C60" s="43" t="s">
        <v>27</v>
      </c>
      <c r="D60" s="43">
        <v>250</v>
      </c>
      <c r="E60" s="4" t="s">
        <v>40</v>
      </c>
      <c r="F60" s="198">
        <v>0</v>
      </c>
      <c r="G60" s="191">
        <f>G42</f>
        <v>1245.56</v>
      </c>
      <c r="H60" s="177" t="s">
        <v>54</v>
      </c>
      <c r="I60" s="177">
        <v>2</v>
      </c>
      <c r="J60" s="179">
        <f t="shared" si="71"/>
        <v>0</v>
      </c>
      <c r="K60" s="176">
        <f t="shared" si="94"/>
        <v>0</v>
      </c>
      <c r="L60" s="175">
        <f t="shared" si="30"/>
        <v>0</v>
      </c>
      <c r="M60" s="175">
        <f t="shared" si="95"/>
        <v>0</v>
      </c>
      <c r="N60" s="192">
        <f t="shared" si="74"/>
        <v>87.5</v>
      </c>
      <c r="O60" s="15">
        <f>'UE-180382 Light WP1 - Sch 140'!B$14</f>
        <v>5.3702190554871083E-4</v>
      </c>
      <c r="P60" s="15">
        <f>'UE-180382 Light WP1 - Sch 140'!$B$46</f>
        <v>0</v>
      </c>
      <c r="Q60" s="15">
        <f>'UE-180382 Light WP1 - Sch 140'!B$66</f>
        <v>0</v>
      </c>
      <c r="R60" s="15">
        <f>'UE-180382 Light WP1 - Sch 140'!E$20</f>
        <v>0.16823094676897543</v>
      </c>
      <c r="S60" s="15">
        <f>'UE-180382 Light WP1 - Sch 140'!$E$39</f>
        <v>1.3002201501214233E-3</v>
      </c>
      <c r="T60" s="191">
        <f t="shared" si="96"/>
        <v>0.66889300467525226</v>
      </c>
      <c r="U60" s="191">
        <f t="shared" si="97"/>
        <v>0</v>
      </c>
      <c r="V60" s="191">
        <f t="shared" si="35"/>
        <v>0</v>
      </c>
      <c r="W60" s="191">
        <f t="shared" si="98"/>
        <v>4.2057736692243858E-2</v>
      </c>
      <c r="X60" s="191">
        <f t="shared" si="99"/>
        <v>0.11376926313562453</v>
      </c>
      <c r="Y60" s="15">
        <f t="shared" si="100"/>
        <v>0.82472000450312066</v>
      </c>
      <c r="Z60" s="172"/>
      <c r="AA60" s="15">
        <f>T60/N60</f>
        <v>7.6444914820028827E-3</v>
      </c>
      <c r="AB60" s="15">
        <f>U60/N60</f>
        <v>0</v>
      </c>
      <c r="AC60" s="15">
        <f>V60/N60</f>
        <v>0</v>
      </c>
      <c r="AD60" s="15">
        <f>W60/N60</f>
        <v>4.806598479113584E-4</v>
      </c>
      <c r="AE60" s="15">
        <f>X60/N60</f>
        <v>1.3002201501214233E-3</v>
      </c>
      <c r="AF60" s="15">
        <f t="shared" si="101"/>
        <v>9.4253714800356641E-3</v>
      </c>
      <c r="AG60" s="180">
        <f>T60*$F60</f>
        <v>0</v>
      </c>
      <c r="AH60" s="180">
        <f t="shared" si="51"/>
        <v>0</v>
      </c>
      <c r="AI60" s="180">
        <f t="shared" si="52"/>
        <v>0</v>
      </c>
      <c r="AJ60" s="180">
        <f t="shared" si="102"/>
        <v>0</v>
      </c>
      <c r="AK60" s="180">
        <f t="shared" si="102"/>
        <v>0</v>
      </c>
      <c r="AL60" s="180">
        <f t="shared" si="103"/>
        <v>0</v>
      </c>
      <c r="AM60" s="180">
        <f>Y60*F60-AL60</f>
        <v>0</v>
      </c>
    </row>
    <row r="61" spans="1:39" x14ac:dyDescent="0.25">
      <c r="A61" s="11" t="str">
        <f>A60</f>
        <v>53E - Company Owned</v>
      </c>
      <c r="B61" s="11"/>
      <c r="C61" s="43" t="s">
        <v>27</v>
      </c>
      <c r="D61" s="43">
        <v>400</v>
      </c>
      <c r="E61" s="4" t="s">
        <v>40</v>
      </c>
      <c r="F61" s="198">
        <v>0</v>
      </c>
      <c r="G61" s="191">
        <f>G43</f>
        <v>1452.8959999999997</v>
      </c>
      <c r="H61" s="177" t="s">
        <v>54</v>
      </c>
      <c r="I61" s="177">
        <v>2</v>
      </c>
      <c r="J61" s="179">
        <f t="shared" si="71"/>
        <v>0</v>
      </c>
      <c r="K61" s="176">
        <f t="shared" si="94"/>
        <v>0</v>
      </c>
      <c r="L61" s="175">
        <f t="shared" si="30"/>
        <v>0</v>
      </c>
      <c r="M61" s="175">
        <f t="shared" si="95"/>
        <v>0</v>
      </c>
      <c r="N61" s="192">
        <f t="shared" si="74"/>
        <v>140</v>
      </c>
      <c r="O61" s="15">
        <f>'UE-180382 Light WP1 - Sch 140'!B$14</f>
        <v>5.3702190554871083E-4</v>
      </c>
      <c r="P61" s="15">
        <f>'UE-180382 Light WP1 - Sch 140'!$B$46</f>
        <v>0</v>
      </c>
      <c r="Q61" s="15">
        <f>'UE-180382 Light WP1 - Sch 140'!B$66</f>
        <v>0</v>
      </c>
      <c r="R61" s="15">
        <f>'UE-180382 Light WP1 - Sch 140'!E$20</f>
        <v>0.16823094676897543</v>
      </c>
      <c r="S61" s="15">
        <f>'UE-180382 Light WP1 - Sch 140'!$E$39</f>
        <v>1.3002201501214233E-3</v>
      </c>
      <c r="T61" s="191">
        <f t="shared" si="96"/>
        <v>0.78023697848409967</v>
      </c>
      <c r="U61" s="191">
        <f t="shared" si="97"/>
        <v>0</v>
      </c>
      <c r="V61" s="191">
        <f t="shared" si="35"/>
        <v>0</v>
      </c>
      <c r="W61" s="191">
        <f t="shared" si="98"/>
        <v>6.7292378707590181E-2</v>
      </c>
      <c r="X61" s="191">
        <f t="shared" si="99"/>
        <v>0.18203082101699924</v>
      </c>
      <c r="Y61" s="15">
        <f t="shared" si="100"/>
        <v>1.0295601782086892</v>
      </c>
      <c r="Z61" s="172"/>
      <c r="AA61" s="15">
        <f>T61/N61</f>
        <v>5.5731212748864264E-3</v>
      </c>
      <c r="AB61" s="15">
        <f>U61/N61</f>
        <v>0</v>
      </c>
      <c r="AC61" s="15">
        <f>V61/N61</f>
        <v>0</v>
      </c>
      <c r="AD61" s="15">
        <f>W61/N61</f>
        <v>4.8065984791135846E-4</v>
      </c>
      <c r="AE61" s="15">
        <f>X61/N61</f>
        <v>1.3002201501214233E-3</v>
      </c>
      <c r="AF61" s="15">
        <f t="shared" si="101"/>
        <v>7.3540012729192087E-3</v>
      </c>
      <c r="AG61" s="180">
        <f>T61*$F61</f>
        <v>0</v>
      </c>
      <c r="AH61" s="180">
        <f t="shared" si="51"/>
        <v>0</v>
      </c>
      <c r="AI61" s="180">
        <f t="shared" si="52"/>
        <v>0</v>
      </c>
      <c r="AJ61" s="180">
        <f t="shared" si="102"/>
        <v>0</v>
      </c>
      <c r="AK61" s="180">
        <f t="shared" si="102"/>
        <v>0</v>
      </c>
      <c r="AL61" s="180">
        <f t="shared" si="103"/>
        <v>0</v>
      </c>
      <c r="AM61" s="180">
        <f>Y61*F61-AL61</f>
        <v>0</v>
      </c>
    </row>
    <row r="62" spans="1:39" x14ac:dyDescent="0.25">
      <c r="A62" s="11"/>
      <c r="B62" s="11"/>
      <c r="C62" s="43"/>
      <c r="D62" s="43"/>
      <c r="F62" s="197"/>
      <c r="G62" s="191"/>
      <c r="J62" s="179"/>
      <c r="K62" s="176"/>
      <c r="L62" s="175"/>
      <c r="M62" s="175"/>
      <c r="N62" s="192"/>
      <c r="O62" s="15">
        <f>'UE-180382 Light WP1 - Sch 140'!B$14</f>
        <v>5.3702190554871083E-4</v>
      </c>
      <c r="P62" s="15"/>
      <c r="Q62" s="15">
        <f>'UE-180382 Light WP1 - Sch 140'!B$66</f>
        <v>0</v>
      </c>
      <c r="R62" s="15"/>
      <c r="S62" s="15"/>
      <c r="T62" s="191"/>
      <c r="U62" s="191"/>
      <c r="V62" s="191">
        <f t="shared" si="35"/>
        <v>0</v>
      </c>
      <c r="W62" s="191"/>
      <c r="X62" s="191"/>
      <c r="Y62" s="15"/>
      <c r="Z62" s="172"/>
      <c r="AA62" s="15"/>
      <c r="AB62" s="15"/>
      <c r="AC62" s="15"/>
      <c r="AD62" s="15"/>
      <c r="AE62" s="15"/>
      <c r="AF62" s="15"/>
      <c r="AG62" s="180"/>
      <c r="AH62" s="180">
        <f t="shared" si="51"/>
        <v>0</v>
      </c>
      <c r="AI62" s="180">
        <f t="shared" si="52"/>
        <v>0</v>
      </c>
      <c r="AJ62" s="180"/>
      <c r="AK62" s="180"/>
      <c r="AL62" s="180"/>
      <c r="AM62" s="180"/>
    </row>
    <row r="63" spans="1:39" x14ac:dyDescent="0.25">
      <c r="A63" s="11" t="str">
        <f>A61</f>
        <v>53E - Company Owned</v>
      </c>
      <c r="B63" s="11"/>
      <c r="C63" s="43" t="s">
        <v>34</v>
      </c>
      <c r="D63" s="43">
        <v>45</v>
      </c>
      <c r="E63" s="4" t="s">
        <v>40</v>
      </c>
      <c r="F63" s="198">
        <v>9514</v>
      </c>
      <c r="G63" s="191">
        <f t="shared" ref="G63:G71" si="104">G17</f>
        <v>1334.574875</v>
      </c>
      <c r="H63" s="177" t="s">
        <v>54</v>
      </c>
      <c r="I63" s="177">
        <v>0.2</v>
      </c>
      <c r="J63" s="179">
        <f t="shared" si="71"/>
        <v>1902.8000000000002</v>
      </c>
      <c r="K63" s="176">
        <f>IF(E63="Company", F63*G63,0)</f>
        <v>12697145.360750001</v>
      </c>
      <c r="L63" s="175">
        <f t="shared" si="30"/>
        <v>428.13</v>
      </c>
      <c r="M63" s="175">
        <f t="shared" ref="M63:M71" si="105">D63*4200*F63/1000</f>
        <v>1798146</v>
      </c>
      <c r="N63" s="192">
        <f t="shared" si="74"/>
        <v>15.75</v>
      </c>
      <c r="O63" s="15">
        <f>'UE-180382 Light WP1 - Sch 140'!B$37</f>
        <v>4.1815317547233159E-4</v>
      </c>
      <c r="P63" s="15">
        <f>'UE-180382 Light WP1 - Sch 140'!$B$46</f>
        <v>0</v>
      </c>
      <c r="Q63" s="15">
        <f>'UE-180382 Light WP1 - Sch 140'!B$66</f>
        <v>0</v>
      </c>
      <c r="R63" s="15">
        <f>'UE-180382 Light WP1 - Sch 140'!E$20</f>
        <v>0.16823094676897543</v>
      </c>
      <c r="S63" s="15">
        <f>'UE-180382 Light WP1 - Sch 140'!$E$39</f>
        <v>1.3002201501214233E-3</v>
      </c>
      <c r="T63" s="191">
        <f>IF(E63="Company", G63*O63, 0)</f>
        <v>0.55805672188683997</v>
      </c>
      <c r="U63" s="191">
        <f t="shared" ref="U63:U71" si="106">IF(H63="yes", I63*P63, 0)</f>
        <v>0</v>
      </c>
      <c r="V63" s="191">
        <f t="shared" si="35"/>
        <v>0</v>
      </c>
      <c r="W63" s="191">
        <f t="shared" ref="W63:W71" si="107">D63*R63/1000</f>
        <v>7.5703926046038943E-3</v>
      </c>
      <c r="X63" s="191">
        <f t="shared" ref="X63:X71" si="108">N63*S63</f>
        <v>2.0478467364412417E-2</v>
      </c>
      <c r="Y63" s="15">
        <f t="shared" ref="Y63:Y71" si="109">SUM(T63:X63)</f>
        <v>0.58610558185585626</v>
      </c>
      <c r="Z63" s="172"/>
      <c r="AA63" s="15">
        <f t="shared" ref="AA63:AA71" si="110">T63/N63</f>
        <v>3.5432172818212058E-2</v>
      </c>
      <c r="AB63" s="15">
        <f t="shared" ref="AB63:AB71" si="111">U63/N63</f>
        <v>0</v>
      </c>
      <c r="AC63" s="15">
        <f t="shared" ref="AC63:AC71" si="112">V63/N63</f>
        <v>0</v>
      </c>
      <c r="AD63" s="15">
        <f t="shared" ref="AD63:AD71" si="113">W63/N63</f>
        <v>4.8065984791135835E-4</v>
      </c>
      <c r="AE63" s="15">
        <f t="shared" ref="AE63:AE71" si="114">X63/N63</f>
        <v>1.3002201501214233E-3</v>
      </c>
      <c r="AF63" s="15">
        <f t="shared" ref="AF63:AF71" si="115">SUM(AA63:AE63)</f>
        <v>3.7213052816244839E-2</v>
      </c>
      <c r="AG63" s="180">
        <f t="shared" ref="AG63:AG71" si="116">T63*$F63</f>
        <v>5309.3516520313951</v>
      </c>
      <c r="AH63" s="180">
        <f t="shared" si="51"/>
        <v>0</v>
      </c>
      <c r="AI63" s="180">
        <f t="shared" si="52"/>
        <v>0</v>
      </c>
      <c r="AJ63" s="180">
        <f t="shared" ref="AJ63:AJ71" si="117">W63*$F63</f>
        <v>72.024715240201445</v>
      </c>
      <c r="AK63" s="180">
        <f t="shared" ref="AK63:AK71" si="118">X63*$F63</f>
        <v>194.83213850501974</v>
      </c>
      <c r="AL63" s="180">
        <f t="shared" ref="AL63:AL71" si="119">SUM(AG63:AK63)</f>
        <v>5576.2085057766162</v>
      </c>
      <c r="AM63" s="180">
        <f t="shared" ref="AM63:AM71" si="120">Y63*F63-AL63</f>
        <v>0</v>
      </c>
    </row>
    <row r="64" spans="1:39" x14ac:dyDescent="0.25">
      <c r="A64" s="11" t="str">
        <f>A63</f>
        <v>53E - Company Owned</v>
      </c>
      <c r="B64" s="11"/>
      <c r="C64" s="43" t="s">
        <v>34</v>
      </c>
      <c r="D64" s="43">
        <v>75</v>
      </c>
      <c r="E64" s="4" t="s">
        <v>40</v>
      </c>
      <c r="F64" s="198">
        <v>97</v>
      </c>
      <c r="G64" s="191">
        <f t="shared" si="104"/>
        <v>1357.2181249999999</v>
      </c>
      <c r="H64" s="177" t="s">
        <v>54</v>
      </c>
      <c r="I64" s="177">
        <v>0.2</v>
      </c>
      <c r="J64" s="179">
        <f t="shared" si="71"/>
        <v>19.400000000000002</v>
      </c>
      <c r="K64" s="176">
        <f t="shared" ref="K64:K71" si="121">IF(E64="Company", F64*G64,0)</f>
        <v>131650.15812499999</v>
      </c>
      <c r="L64" s="175">
        <f t="shared" si="30"/>
        <v>7.2750000000000004</v>
      </c>
      <c r="M64" s="175">
        <f t="shared" si="105"/>
        <v>30555</v>
      </c>
      <c r="N64" s="192">
        <f t="shared" si="74"/>
        <v>26.25</v>
      </c>
      <c r="O64" s="15">
        <f>'UE-180382 Light WP1 - Sch 140'!B$37</f>
        <v>4.1815317547233159E-4</v>
      </c>
      <c r="P64" s="15">
        <f>'UE-180382 Light WP1 - Sch 140'!$B$46</f>
        <v>0</v>
      </c>
      <c r="Q64" s="15">
        <f>'UE-180382 Light WP1 - Sch 140'!B$66</f>
        <v>0</v>
      </c>
      <c r="R64" s="15">
        <f>'UE-180382 Light WP1 - Sch 140'!E$20</f>
        <v>0.16823094676897543</v>
      </c>
      <c r="S64" s="15">
        <f>'UE-180382 Light WP1 - Sch 140'!$E$39</f>
        <v>1.3002201501214233E-3</v>
      </c>
      <c r="T64" s="191">
        <f t="shared" ref="T64:T71" si="122">IF(E64="Company", G64*O64, 0)</f>
        <v>0.56752506877735387</v>
      </c>
      <c r="U64" s="191">
        <f t="shared" si="106"/>
        <v>0</v>
      </c>
      <c r="V64" s="191">
        <f t="shared" si="35"/>
        <v>0</v>
      </c>
      <c r="W64" s="191">
        <f t="shared" si="107"/>
        <v>1.2617321007673156E-2</v>
      </c>
      <c r="X64" s="191">
        <f t="shared" si="108"/>
        <v>3.4130778940687362E-2</v>
      </c>
      <c r="Y64" s="15">
        <f t="shared" si="109"/>
        <v>0.61427316872571447</v>
      </c>
      <c r="Z64" s="172"/>
      <c r="AA64" s="15">
        <f t="shared" si="110"/>
        <v>2.162000262008967E-2</v>
      </c>
      <c r="AB64" s="15">
        <f t="shared" si="111"/>
        <v>0</v>
      </c>
      <c r="AC64" s="15">
        <f t="shared" si="112"/>
        <v>0</v>
      </c>
      <c r="AD64" s="15">
        <f t="shared" si="113"/>
        <v>4.8065984791135835E-4</v>
      </c>
      <c r="AE64" s="15">
        <f t="shared" si="114"/>
        <v>1.3002201501214233E-3</v>
      </c>
      <c r="AF64" s="15">
        <f t="shared" si="115"/>
        <v>2.340088261812245E-2</v>
      </c>
      <c r="AG64" s="180">
        <f t="shared" si="116"/>
        <v>55.049931671403328</v>
      </c>
      <c r="AH64" s="180">
        <f t="shared" si="51"/>
        <v>0</v>
      </c>
      <c r="AI64" s="180">
        <f t="shared" si="52"/>
        <v>0</v>
      </c>
      <c r="AJ64" s="180">
        <f t="shared" si="117"/>
        <v>1.2238801377442963</v>
      </c>
      <c r="AK64" s="180">
        <f t="shared" si="118"/>
        <v>3.310685557246674</v>
      </c>
      <c r="AL64" s="180">
        <f t="shared" si="119"/>
        <v>59.584497366394295</v>
      </c>
      <c r="AM64" s="180">
        <f t="shared" si="120"/>
        <v>0</v>
      </c>
    </row>
    <row r="65" spans="1:39" x14ac:dyDescent="0.25">
      <c r="A65" s="11" t="str">
        <f t="shared" ref="A65:A71" si="123">A64</f>
        <v>53E - Company Owned</v>
      </c>
      <c r="B65" s="11"/>
      <c r="C65" s="43" t="s">
        <v>34</v>
      </c>
      <c r="D65" s="43">
        <v>105</v>
      </c>
      <c r="E65" s="4" t="s">
        <v>40</v>
      </c>
      <c r="F65" s="198">
        <v>642</v>
      </c>
      <c r="G65" s="191">
        <f t="shared" si="104"/>
        <v>1379.861375</v>
      </c>
      <c r="H65" s="177" t="s">
        <v>54</v>
      </c>
      <c r="I65" s="177">
        <v>0.2</v>
      </c>
      <c r="J65" s="179">
        <f t="shared" si="71"/>
        <v>128.4</v>
      </c>
      <c r="K65" s="176">
        <f t="shared" si="121"/>
        <v>885871.00274999999</v>
      </c>
      <c r="L65" s="175">
        <f t="shared" si="30"/>
        <v>67.41</v>
      </c>
      <c r="M65" s="175">
        <f t="shared" si="105"/>
        <v>283122</v>
      </c>
      <c r="N65" s="192">
        <f t="shared" si="74"/>
        <v>36.75</v>
      </c>
      <c r="O65" s="15">
        <f>'UE-180382 Light WP1 - Sch 140'!B$37</f>
        <v>4.1815317547233159E-4</v>
      </c>
      <c r="P65" s="15">
        <f>'UE-180382 Light WP1 - Sch 140'!$B$46</f>
        <v>0</v>
      </c>
      <c r="Q65" s="15">
        <f>'UE-180382 Light WP1 - Sch 140'!B$66</f>
        <v>0</v>
      </c>
      <c r="R65" s="15">
        <f>'UE-180382 Light WP1 - Sch 140'!E$20</f>
        <v>0.16823094676897543</v>
      </c>
      <c r="S65" s="15">
        <f>'UE-180382 Light WP1 - Sch 140'!$E$39</f>
        <v>1.3002201501214233E-3</v>
      </c>
      <c r="T65" s="191">
        <f t="shared" si="122"/>
        <v>0.57699341566786777</v>
      </c>
      <c r="U65" s="191">
        <f t="shared" si="106"/>
        <v>0</v>
      </c>
      <c r="V65" s="191">
        <f t="shared" si="35"/>
        <v>0</v>
      </c>
      <c r="W65" s="191">
        <f t="shared" si="107"/>
        <v>1.7664249410742423E-2</v>
      </c>
      <c r="X65" s="191">
        <f t="shared" si="108"/>
        <v>4.7783090516962307E-2</v>
      </c>
      <c r="Y65" s="15">
        <f t="shared" si="109"/>
        <v>0.64244075559557245</v>
      </c>
      <c r="Z65" s="172"/>
      <c r="AA65" s="15">
        <f t="shared" si="110"/>
        <v>1.5700501106608648E-2</v>
      </c>
      <c r="AB65" s="15">
        <f t="shared" si="111"/>
        <v>0</v>
      </c>
      <c r="AC65" s="15">
        <f t="shared" si="112"/>
        <v>0</v>
      </c>
      <c r="AD65" s="15">
        <f t="shared" si="113"/>
        <v>4.8065984791135846E-4</v>
      </c>
      <c r="AE65" s="15">
        <f t="shared" si="114"/>
        <v>1.3002201501214233E-3</v>
      </c>
      <c r="AF65" s="15">
        <f t="shared" si="115"/>
        <v>1.7481381104641428E-2</v>
      </c>
      <c r="AG65" s="180">
        <f t="shared" si="116"/>
        <v>370.42977285877112</v>
      </c>
      <c r="AH65" s="180">
        <f t="shared" si="51"/>
        <v>0</v>
      </c>
      <c r="AI65" s="180">
        <f t="shared" si="52"/>
        <v>0</v>
      </c>
      <c r="AJ65" s="180">
        <f t="shared" si="117"/>
        <v>11.340448121696635</v>
      </c>
      <c r="AK65" s="180">
        <f t="shared" si="118"/>
        <v>30.6767441118898</v>
      </c>
      <c r="AL65" s="180">
        <f t="shared" si="119"/>
        <v>412.44696509235752</v>
      </c>
      <c r="AM65" s="180">
        <f t="shared" si="120"/>
        <v>0</v>
      </c>
    </row>
    <row r="66" spans="1:39" x14ac:dyDescent="0.25">
      <c r="A66" s="11" t="str">
        <f t="shared" si="123"/>
        <v>53E - Company Owned</v>
      </c>
      <c r="B66" s="11"/>
      <c r="C66" s="43" t="s">
        <v>34</v>
      </c>
      <c r="D66" s="43">
        <v>135</v>
      </c>
      <c r="E66" s="4" t="s">
        <v>40</v>
      </c>
      <c r="F66" s="198">
        <v>1206</v>
      </c>
      <c r="G66" s="191">
        <f t="shared" si="104"/>
        <v>1402.504625</v>
      </c>
      <c r="H66" s="177" t="s">
        <v>54</v>
      </c>
      <c r="I66" s="177">
        <v>0.2</v>
      </c>
      <c r="J66" s="179">
        <f t="shared" si="71"/>
        <v>241.20000000000002</v>
      </c>
      <c r="K66" s="176">
        <f t="shared" si="121"/>
        <v>1691420.5777499999</v>
      </c>
      <c r="L66" s="175">
        <f t="shared" si="30"/>
        <v>162.81</v>
      </c>
      <c r="M66" s="175">
        <f t="shared" si="105"/>
        <v>683802</v>
      </c>
      <c r="N66" s="192">
        <f t="shared" si="74"/>
        <v>47.25</v>
      </c>
      <c r="O66" s="15">
        <f>'UE-180382 Light WP1 - Sch 140'!B$37</f>
        <v>4.1815317547233159E-4</v>
      </c>
      <c r="P66" s="15">
        <f>'UE-180382 Light WP1 - Sch 140'!$B$46</f>
        <v>0</v>
      </c>
      <c r="Q66" s="15">
        <f>'UE-180382 Light WP1 - Sch 140'!B$66</f>
        <v>0</v>
      </c>
      <c r="R66" s="15">
        <f>'UE-180382 Light WP1 - Sch 140'!E$20</f>
        <v>0.16823094676897543</v>
      </c>
      <c r="S66" s="15">
        <f>'UE-180382 Light WP1 - Sch 140'!$E$39</f>
        <v>1.3002201501214233E-3</v>
      </c>
      <c r="T66" s="191">
        <f t="shared" si="122"/>
        <v>0.58646176255838167</v>
      </c>
      <c r="U66" s="191">
        <f t="shared" si="106"/>
        <v>0</v>
      </c>
      <c r="V66" s="191">
        <f t="shared" si="35"/>
        <v>0</v>
      </c>
      <c r="W66" s="191">
        <f t="shared" si="107"/>
        <v>2.2711177813811684E-2</v>
      </c>
      <c r="X66" s="191">
        <f t="shared" si="108"/>
        <v>6.1435402093237251E-2</v>
      </c>
      <c r="Y66" s="15">
        <f t="shared" si="109"/>
        <v>0.67060834246543066</v>
      </c>
      <c r="Z66" s="172"/>
      <c r="AA66" s="15">
        <f t="shared" si="110"/>
        <v>1.2411889154674744E-2</v>
      </c>
      <c r="AB66" s="15">
        <f t="shared" si="111"/>
        <v>0</v>
      </c>
      <c r="AC66" s="15">
        <f t="shared" si="112"/>
        <v>0</v>
      </c>
      <c r="AD66" s="15">
        <f t="shared" si="113"/>
        <v>4.806598479113584E-4</v>
      </c>
      <c r="AE66" s="15">
        <f t="shared" si="114"/>
        <v>1.3002201501214233E-3</v>
      </c>
      <c r="AF66" s="15">
        <f t="shared" si="115"/>
        <v>1.4192769152707526E-2</v>
      </c>
      <c r="AG66" s="180">
        <f t="shared" si="116"/>
        <v>707.27288564540834</v>
      </c>
      <c r="AH66" s="180">
        <f t="shared" si="51"/>
        <v>0</v>
      </c>
      <c r="AI66" s="180">
        <f t="shared" si="52"/>
        <v>0</v>
      </c>
      <c r="AJ66" s="180">
        <f t="shared" si="117"/>
        <v>27.389680443456889</v>
      </c>
      <c r="AK66" s="180">
        <f t="shared" si="118"/>
        <v>74.091094924444121</v>
      </c>
      <c r="AL66" s="180">
        <f t="shared" si="119"/>
        <v>808.75366101330928</v>
      </c>
      <c r="AM66" s="180">
        <f t="shared" si="120"/>
        <v>0</v>
      </c>
    </row>
    <row r="67" spans="1:39" x14ac:dyDescent="0.25">
      <c r="A67" s="11" t="str">
        <f t="shared" si="123"/>
        <v>53E - Company Owned</v>
      </c>
      <c r="B67" s="11"/>
      <c r="C67" s="43" t="s">
        <v>34</v>
      </c>
      <c r="D67" s="43">
        <v>165</v>
      </c>
      <c r="E67" s="4" t="s">
        <v>40</v>
      </c>
      <c r="F67" s="198">
        <v>17</v>
      </c>
      <c r="G67" s="191">
        <f t="shared" si="104"/>
        <v>1425.1478750000001</v>
      </c>
      <c r="H67" s="177" t="s">
        <v>54</v>
      </c>
      <c r="I67" s="177">
        <v>0.2</v>
      </c>
      <c r="J67" s="179">
        <f t="shared" si="71"/>
        <v>3.4000000000000004</v>
      </c>
      <c r="K67" s="176">
        <f>IF(E67="Company", F67*G67,0)</f>
        <v>24227.513875000001</v>
      </c>
      <c r="L67" s="175">
        <f t="shared" si="30"/>
        <v>2.8050000000000002</v>
      </c>
      <c r="M67" s="175">
        <f t="shared" si="105"/>
        <v>11781</v>
      </c>
      <c r="N67" s="192">
        <f t="shared" si="74"/>
        <v>57.75</v>
      </c>
      <c r="O67" s="15">
        <f>'UE-180382 Light WP1 - Sch 140'!B$37</f>
        <v>4.1815317547233159E-4</v>
      </c>
      <c r="P67" s="15">
        <f>'UE-180382 Light WP1 - Sch 140'!$B$46</f>
        <v>0</v>
      </c>
      <c r="Q67" s="15">
        <f>'UE-180382 Light WP1 - Sch 140'!B$66</f>
        <v>0</v>
      </c>
      <c r="R67" s="15">
        <f>'UE-180382 Light WP1 - Sch 140'!E$20</f>
        <v>0.16823094676897543</v>
      </c>
      <c r="S67" s="15">
        <f>'UE-180382 Light WP1 - Sch 140'!$E$39</f>
        <v>1.3002201501214233E-3</v>
      </c>
      <c r="T67" s="191">
        <f t="shared" si="122"/>
        <v>0.59593010944889557</v>
      </c>
      <c r="U67" s="191">
        <f t="shared" si="106"/>
        <v>0</v>
      </c>
      <c r="V67" s="191">
        <f t="shared" si="35"/>
        <v>0</v>
      </c>
      <c r="W67" s="191">
        <f t="shared" si="107"/>
        <v>2.7758106216880948E-2</v>
      </c>
      <c r="X67" s="191">
        <f t="shared" si="108"/>
        <v>7.5087713669512196E-2</v>
      </c>
      <c r="Y67" s="15">
        <f t="shared" si="109"/>
        <v>0.69877592933528865</v>
      </c>
      <c r="Z67" s="172"/>
      <c r="AA67" s="15">
        <f t="shared" si="110"/>
        <v>1.0319136094353171E-2</v>
      </c>
      <c r="AB67" s="15">
        <f t="shared" si="111"/>
        <v>0</v>
      </c>
      <c r="AC67" s="15">
        <f t="shared" si="112"/>
        <v>0</v>
      </c>
      <c r="AD67" s="15">
        <f t="shared" si="113"/>
        <v>4.806598479113584E-4</v>
      </c>
      <c r="AE67" s="15">
        <f t="shared" si="114"/>
        <v>1.3002201501214233E-3</v>
      </c>
      <c r="AF67" s="15">
        <f t="shared" si="115"/>
        <v>1.2100016092385953E-2</v>
      </c>
      <c r="AG67" s="180">
        <f t="shared" si="116"/>
        <v>10.130811860631225</v>
      </c>
      <c r="AH67" s="180">
        <f t="shared" si="51"/>
        <v>0</v>
      </c>
      <c r="AI67" s="180">
        <f t="shared" si="52"/>
        <v>0</v>
      </c>
      <c r="AJ67" s="180">
        <f t="shared" si="117"/>
        <v>0.47188780568697614</v>
      </c>
      <c r="AK67" s="180">
        <f t="shared" si="118"/>
        <v>1.2764911323817074</v>
      </c>
      <c r="AL67" s="180">
        <f t="shared" si="119"/>
        <v>11.879190798699907</v>
      </c>
      <c r="AM67" s="180">
        <f t="shared" si="120"/>
        <v>0</v>
      </c>
    </row>
    <row r="68" spans="1:39" x14ac:dyDescent="0.25">
      <c r="A68" s="11" t="str">
        <f t="shared" si="123"/>
        <v>53E - Company Owned</v>
      </c>
      <c r="B68" s="11"/>
      <c r="C68" s="43" t="s">
        <v>34</v>
      </c>
      <c r="D68" s="43">
        <v>195</v>
      </c>
      <c r="E68" s="4" t="s">
        <v>40</v>
      </c>
      <c r="F68" s="198">
        <v>213</v>
      </c>
      <c r="G68" s="191">
        <f t="shared" si="104"/>
        <v>1447.791125</v>
      </c>
      <c r="H68" s="177" t="s">
        <v>54</v>
      </c>
      <c r="I68" s="177">
        <v>0.2</v>
      </c>
      <c r="J68" s="179">
        <f t="shared" si="71"/>
        <v>42.6</v>
      </c>
      <c r="K68" s="176">
        <f t="shared" si="121"/>
        <v>308379.50962500001</v>
      </c>
      <c r="L68" s="175">
        <f t="shared" si="30"/>
        <v>41.534999999999997</v>
      </c>
      <c r="M68" s="175">
        <f t="shared" si="105"/>
        <v>174447</v>
      </c>
      <c r="N68" s="192">
        <f t="shared" si="74"/>
        <v>68.25</v>
      </c>
      <c r="O68" s="15">
        <f>'UE-180382 Light WP1 - Sch 140'!B$37</f>
        <v>4.1815317547233159E-4</v>
      </c>
      <c r="P68" s="15">
        <f>'UE-180382 Light WP1 - Sch 140'!$B$46</f>
        <v>0</v>
      </c>
      <c r="Q68" s="15">
        <f>'UE-180382 Light WP1 - Sch 140'!B$66</f>
        <v>0</v>
      </c>
      <c r="R68" s="15">
        <f>'UE-180382 Light WP1 - Sch 140'!E$20</f>
        <v>0.16823094676897543</v>
      </c>
      <c r="S68" s="15">
        <f>'UE-180382 Light WP1 - Sch 140'!$E$39</f>
        <v>1.3002201501214233E-3</v>
      </c>
      <c r="T68" s="191">
        <f t="shared" si="122"/>
        <v>0.60539845633940936</v>
      </c>
      <c r="U68" s="191">
        <f t="shared" si="106"/>
        <v>0</v>
      </c>
      <c r="V68" s="191">
        <f t="shared" si="35"/>
        <v>0</v>
      </c>
      <c r="W68" s="191">
        <f t="shared" si="107"/>
        <v>3.2805034619950206E-2</v>
      </c>
      <c r="X68" s="191">
        <f t="shared" si="108"/>
        <v>8.8740025245787141E-2</v>
      </c>
      <c r="Y68" s="15">
        <f t="shared" si="109"/>
        <v>0.72694351620514674</v>
      </c>
      <c r="Z68" s="172"/>
      <c r="AA68" s="15">
        <f t="shared" si="110"/>
        <v>8.8703070525920791E-3</v>
      </c>
      <c r="AB68" s="15">
        <f t="shared" si="111"/>
        <v>0</v>
      </c>
      <c r="AC68" s="15">
        <f t="shared" si="112"/>
        <v>0</v>
      </c>
      <c r="AD68" s="15">
        <f t="shared" si="113"/>
        <v>4.8065984791135835E-4</v>
      </c>
      <c r="AE68" s="15">
        <f t="shared" si="114"/>
        <v>1.3002201501214233E-3</v>
      </c>
      <c r="AF68" s="15">
        <f t="shared" si="115"/>
        <v>1.0651187050624861E-2</v>
      </c>
      <c r="AG68" s="180">
        <f t="shared" si="116"/>
        <v>128.94987120029418</v>
      </c>
      <c r="AH68" s="180">
        <f t="shared" si="51"/>
        <v>0</v>
      </c>
      <c r="AI68" s="180">
        <f t="shared" si="52"/>
        <v>0</v>
      </c>
      <c r="AJ68" s="180">
        <f t="shared" si="117"/>
        <v>6.9874723740493936</v>
      </c>
      <c r="AK68" s="180">
        <f t="shared" si="118"/>
        <v>18.901625377352662</v>
      </c>
      <c r="AL68" s="180">
        <f t="shared" si="119"/>
        <v>154.83896895169624</v>
      </c>
      <c r="AM68" s="180">
        <f t="shared" si="120"/>
        <v>0</v>
      </c>
    </row>
    <row r="69" spans="1:39" x14ac:dyDescent="0.25">
      <c r="A69" s="11" t="str">
        <f t="shared" si="123"/>
        <v>53E - Company Owned</v>
      </c>
      <c r="B69" s="11"/>
      <c r="C69" s="43" t="s">
        <v>34</v>
      </c>
      <c r="D69" s="43">
        <v>225</v>
      </c>
      <c r="E69" s="4" t="s">
        <v>40</v>
      </c>
      <c r="F69" s="198">
        <v>0</v>
      </c>
      <c r="G69" s="191">
        <f t="shared" si="104"/>
        <v>1470.4343749999998</v>
      </c>
      <c r="H69" s="177" t="s">
        <v>54</v>
      </c>
      <c r="I69" s="177">
        <v>0.2</v>
      </c>
      <c r="J69" s="179">
        <f t="shared" si="71"/>
        <v>0</v>
      </c>
      <c r="K69" s="176">
        <f t="shared" si="121"/>
        <v>0</v>
      </c>
      <c r="L69" s="175">
        <f t="shared" si="30"/>
        <v>0</v>
      </c>
      <c r="M69" s="175">
        <f t="shared" si="105"/>
        <v>0</v>
      </c>
      <c r="N69" s="192">
        <f t="shared" si="74"/>
        <v>78.75</v>
      </c>
      <c r="O69" s="15">
        <f>'UE-180382 Light WP1 - Sch 140'!B$37</f>
        <v>4.1815317547233159E-4</v>
      </c>
      <c r="P69" s="15">
        <f>'UE-180382 Light WP1 - Sch 140'!$B$46</f>
        <v>0</v>
      </c>
      <c r="Q69" s="15">
        <f>'UE-180382 Light WP1 - Sch 140'!B$66</f>
        <v>0</v>
      </c>
      <c r="R69" s="15">
        <f>'UE-180382 Light WP1 - Sch 140'!E$20</f>
        <v>0.16823094676897543</v>
      </c>
      <c r="S69" s="15">
        <f>'UE-180382 Light WP1 - Sch 140'!$E$39</f>
        <v>1.3002201501214233E-3</v>
      </c>
      <c r="T69" s="191">
        <f t="shared" si="122"/>
        <v>0.61486680322992315</v>
      </c>
      <c r="U69" s="191">
        <f t="shared" si="106"/>
        <v>0</v>
      </c>
      <c r="V69" s="191">
        <f t="shared" si="35"/>
        <v>0</v>
      </c>
      <c r="W69" s="191">
        <f t="shared" si="107"/>
        <v>3.7851963023019471E-2</v>
      </c>
      <c r="X69" s="191">
        <f t="shared" si="108"/>
        <v>0.10239233682206209</v>
      </c>
      <c r="Y69" s="15">
        <f t="shared" si="109"/>
        <v>0.75511110307500473</v>
      </c>
      <c r="Z69" s="172"/>
      <c r="AA69" s="15">
        <f t="shared" si="110"/>
        <v>7.8078324219672778E-3</v>
      </c>
      <c r="AB69" s="15">
        <f t="shared" si="111"/>
        <v>0</v>
      </c>
      <c r="AC69" s="15">
        <f t="shared" si="112"/>
        <v>0</v>
      </c>
      <c r="AD69" s="15">
        <f t="shared" si="113"/>
        <v>4.8065984791135835E-4</v>
      </c>
      <c r="AE69" s="15">
        <f t="shared" si="114"/>
        <v>1.3002201501214233E-3</v>
      </c>
      <c r="AF69" s="15">
        <f t="shared" si="115"/>
        <v>9.58871242000006E-3</v>
      </c>
      <c r="AG69" s="180">
        <f t="shared" si="116"/>
        <v>0</v>
      </c>
      <c r="AH69" s="180">
        <f t="shared" ref="AH69:AH100" si="124">U69*$F69</f>
        <v>0</v>
      </c>
      <c r="AI69" s="180">
        <f t="shared" ref="AI69:AI100" si="125">V69*$F69</f>
        <v>0</v>
      </c>
      <c r="AJ69" s="180">
        <f t="shared" si="117"/>
        <v>0</v>
      </c>
      <c r="AK69" s="180">
        <f t="shared" si="118"/>
        <v>0</v>
      </c>
      <c r="AL69" s="180">
        <f t="shared" si="119"/>
        <v>0</v>
      </c>
      <c r="AM69" s="180">
        <f t="shared" si="120"/>
        <v>0</v>
      </c>
    </row>
    <row r="70" spans="1:39" x14ac:dyDescent="0.25">
      <c r="A70" s="11" t="str">
        <f t="shared" si="123"/>
        <v>53E - Company Owned</v>
      </c>
      <c r="B70" s="11"/>
      <c r="C70" s="43" t="s">
        <v>34</v>
      </c>
      <c r="D70" s="43">
        <v>255</v>
      </c>
      <c r="E70" s="4" t="s">
        <v>40</v>
      </c>
      <c r="F70" s="198">
        <v>25</v>
      </c>
      <c r="G70" s="191">
        <f t="shared" si="104"/>
        <v>1493.0776249999999</v>
      </c>
      <c r="H70" s="177" t="s">
        <v>54</v>
      </c>
      <c r="I70" s="177">
        <v>0.2</v>
      </c>
      <c r="J70" s="179">
        <f t="shared" si="71"/>
        <v>5</v>
      </c>
      <c r="K70" s="176">
        <f t="shared" si="121"/>
        <v>37326.940624999996</v>
      </c>
      <c r="L70" s="175">
        <f t="shared" si="30"/>
        <v>6.375</v>
      </c>
      <c r="M70" s="175">
        <f t="shared" si="105"/>
        <v>26775</v>
      </c>
      <c r="N70" s="192">
        <f t="shared" si="74"/>
        <v>89.25</v>
      </c>
      <c r="O70" s="15">
        <f>'UE-180382 Light WP1 - Sch 140'!B$37</f>
        <v>4.1815317547233159E-4</v>
      </c>
      <c r="P70" s="15">
        <f>'UE-180382 Light WP1 - Sch 140'!$B$46</f>
        <v>0</v>
      </c>
      <c r="Q70" s="15">
        <f>'UE-180382 Light WP1 - Sch 140'!B$66</f>
        <v>0</v>
      </c>
      <c r="R70" s="15">
        <f>'UE-180382 Light WP1 - Sch 140'!E$20</f>
        <v>0.16823094676897543</v>
      </c>
      <c r="S70" s="15">
        <f>'UE-180382 Light WP1 - Sch 140'!$E$39</f>
        <v>1.3002201501214233E-3</v>
      </c>
      <c r="T70" s="191">
        <f t="shared" si="122"/>
        <v>0.62433515012043705</v>
      </c>
      <c r="U70" s="191">
        <f t="shared" si="106"/>
        <v>0</v>
      </c>
      <c r="V70" s="191">
        <f t="shared" si="35"/>
        <v>0</v>
      </c>
      <c r="W70" s="191">
        <f t="shared" si="107"/>
        <v>4.2898891426088735E-2</v>
      </c>
      <c r="X70" s="191">
        <f t="shared" si="108"/>
        <v>0.11604464839833703</v>
      </c>
      <c r="Y70" s="15">
        <f t="shared" si="109"/>
        <v>0.78327868994486283</v>
      </c>
      <c r="Z70" s="172"/>
      <c r="AA70" s="15">
        <f t="shared" si="110"/>
        <v>6.9953518220777257E-3</v>
      </c>
      <c r="AB70" s="15">
        <f t="shared" si="111"/>
        <v>0</v>
      </c>
      <c r="AC70" s="15">
        <f t="shared" si="112"/>
        <v>0</v>
      </c>
      <c r="AD70" s="15">
        <f t="shared" si="113"/>
        <v>4.806598479113584E-4</v>
      </c>
      <c r="AE70" s="15">
        <f t="shared" si="114"/>
        <v>1.3002201501214233E-3</v>
      </c>
      <c r="AF70" s="15">
        <f t="shared" si="115"/>
        <v>8.7762318201105079E-3</v>
      </c>
      <c r="AG70" s="180">
        <f t="shared" si="116"/>
        <v>15.608378753010927</v>
      </c>
      <c r="AH70" s="180">
        <f t="shared" si="124"/>
        <v>0</v>
      </c>
      <c r="AI70" s="180">
        <f t="shared" si="125"/>
        <v>0</v>
      </c>
      <c r="AJ70" s="180">
        <f t="shared" si="117"/>
        <v>1.0724722856522184</v>
      </c>
      <c r="AK70" s="180">
        <f t="shared" si="118"/>
        <v>2.9011162099584258</v>
      </c>
      <c r="AL70" s="180">
        <f t="shared" si="119"/>
        <v>19.581967248621574</v>
      </c>
      <c r="AM70" s="180">
        <f t="shared" si="120"/>
        <v>0</v>
      </c>
    </row>
    <row r="71" spans="1:39" x14ac:dyDescent="0.25">
      <c r="A71" s="11" t="str">
        <f t="shared" si="123"/>
        <v>53E - Company Owned</v>
      </c>
      <c r="B71" s="11"/>
      <c r="C71" s="43" t="s">
        <v>34</v>
      </c>
      <c r="D71" s="43">
        <v>285</v>
      </c>
      <c r="E71" s="4" t="s">
        <v>40</v>
      </c>
      <c r="F71" s="198">
        <v>74</v>
      </c>
      <c r="G71" s="191">
        <f t="shared" si="104"/>
        <v>1515.720875</v>
      </c>
      <c r="H71" s="177" t="s">
        <v>54</v>
      </c>
      <c r="I71" s="177">
        <v>0.2</v>
      </c>
      <c r="J71" s="179">
        <f t="shared" si="71"/>
        <v>14.8</v>
      </c>
      <c r="K71" s="176">
        <f t="shared" si="121"/>
        <v>112163.34475</v>
      </c>
      <c r="L71" s="175">
        <f t="shared" si="30"/>
        <v>21.09</v>
      </c>
      <c r="M71" s="175">
        <f t="shared" si="105"/>
        <v>88578</v>
      </c>
      <c r="N71" s="192">
        <f t="shared" si="74"/>
        <v>99.75</v>
      </c>
      <c r="O71" s="15">
        <f>'UE-180382 Light WP1 - Sch 140'!B$37</f>
        <v>4.1815317547233159E-4</v>
      </c>
      <c r="P71" s="15">
        <f>'UE-180382 Light WP1 - Sch 140'!$B$46</f>
        <v>0</v>
      </c>
      <c r="Q71" s="15">
        <f>'UE-180382 Light WP1 - Sch 140'!B$66</f>
        <v>0</v>
      </c>
      <c r="R71" s="15">
        <f>'UE-180382 Light WP1 - Sch 140'!E$20</f>
        <v>0.16823094676897543</v>
      </c>
      <c r="S71" s="15">
        <f>'UE-180382 Light WP1 - Sch 140'!$E$39</f>
        <v>1.3002201501214233E-3</v>
      </c>
      <c r="T71" s="191">
        <f t="shared" si="122"/>
        <v>0.63380349701095096</v>
      </c>
      <c r="U71" s="191">
        <f t="shared" si="106"/>
        <v>0</v>
      </c>
      <c r="V71" s="191">
        <f t="shared" si="35"/>
        <v>0</v>
      </c>
      <c r="W71" s="191">
        <f t="shared" si="107"/>
        <v>4.7945819829158E-2</v>
      </c>
      <c r="X71" s="191">
        <f t="shared" si="108"/>
        <v>0.12969695997461198</v>
      </c>
      <c r="Y71" s="15">
        <f t="shared" si="109"/>
        <v>0.81144627681472092</v>
      </c>
      <c r="Z71" s="172"/>
      <c r="AA71" s="15">
        <f t="shared" si="110"/>
        <v>6.3539197695333428E-3</v>
      </c>
      <c r="AB71" s="15">
        <f t="shared" si="111"/>
        <v>0</v>
      </c>
      <c r="AC71" s="15">
        <f t="shared" si="112"/>
        <v>0</v>
      </c>
      <c r="AD71" s="15">
        <f t="shared" si="113"/>
        <v>4.806598479113584E-4</v>
      </c>
      <c r="AE71" s="15">
        <f t="shared" si="114"/>
        <v>1.3002201501214233E-3</v>
      </c>
      <c r="AF71" s="15">
        <f t="shared" si="115"/>
        <v>8.1347997675661251E-3</v>
      </c>
      <c r="AG71" s="180">
        <f t="shared" si="116"/>
        <v>46.901458778810373</v>
      </c>
      <c r="AH71" s="180">
        <f t="shared" si="124"/>
        <v>0</v>
      </c>
      <c r="AI71" s="180">
        <f t="shared" si="125"/>
        <v>0</v>
      </c>
      <c r="AJ71" s="180">
        <f t="shared" si="117"/>
        <v>3.5479906673576922</v>
      </c>
      <c r="AK71" s="180">
        <f t="shared" si="118"/>
        <v>9.5975750381212865</v>
      </c>
      <c r="AL71" s="180">
        <f t="shared" si="119"/>
        <v>60.047024484289352</v>
      </c>
      <c r="AM71" s="180">
        <f t="shared" si="120"/>
        <v>0</v>
      </c>
    </row>
    <row r="72" spans="1:39" x14ac:dyDescent="0.25">
      <c r="A72" s="13"/>
      <c r="B72" s="43"/>
      <c r="C72" s="43"/>
      <c r="D72" s="43"/>
      <c r="F72" s="197"/>
      <c r="G72" s="191"/>
      <c r="J72" s="179"/>
      <c r="K72" s="176"/>
      <c r="L72" s="175"/>
      <c r="M72" s="175"/>
      <c r="N72" s="192"/>
      <c r="O72" s="15">
        <f>'UE-180382 Light WP1 - Sch 140'!B$14</f>
        <v>5.3702190554871083E-4</v>
      </c>
      <c r="P72" s="15"/>
      <c r="Q72" s="15">
        <f>'UE-180382 Light WP1 - Sch 140'!B$66</f>
        <v>0</v>
      </c>
      <c r="R72" s="15"/>
      <c r="S72" s="15"/>
      <c r="T72" s="191"/>
      <c r="U72" s="191"/>
      <c r="V72" s="191">
        <f t="shared" ref="V72:V98" si="126">Q72*N72</f>
        <v>0</v>
      </c>
      <c r="W72" s="191"/>
      <c r="X72" s="191"/>
      <c r="Y72" s="15"/>
      <c r="Z72" s="172"/>
      <c r="AA72" s="15"/>
      <c r="AB72" s="15"/>
      <c r="AC72" s="15"/>
      <c r="AD72" s="15"/>
      <c r="AE72" s="15"/>
      <c r="AF72" s="15"/>
      <c r="AG72" s="180"/>
      <c r="AH72" s="180">
        <f t="shared" si="124"/>
        <v>0</v>
      </c>
      <c r="AI72" s="180">
        <f t="shared" si="125"/>
        <v>0</v>
      </c>
      <c r="AJ72" s="180"/>
      <c r="AK72" s="180"/>
      <c r="AL72" s="180"/>
      <c r="AM72" s="180"/>
    </row>
    <row r="73" spans="1:39" x14ac:dyDescent="0.25">
      <c r="A73" s="6" t="s">
        <v>23</v>
      </c>
      <c r="B73" s="6"/>
      <c r="C73" s="43" t="s">
        <v>22</v>
      </c>
      <c r="D73" s="43">
        <v>50</v>
      </c>
      <c r="E73" s="5" t="s">
        <v>10</v>
      </c>
      <c r="F73" s="197">
        <v>5</v>
      </c>
      <c r="G73" s="191">
        <f t="shared" ref="G73:G81" si="127">G47</f>
        <v>901.11105182386973</v>
      </c>
      <c r="H73" s="177" t="s">
        <v>54</v>
      </c>
      <c r="I73" s="177">
        <v>1</v>
      </c>
      <c r="J73" s="179">
        <f t="shared" ref="J73:J98" si="128">IF(H73="Yes",F73*I73,0)</f>
        <v>5</v>
      </c>
      <c r="K73" s="176">
        <f t="shared" ref="K73:K81" si="129">IF(E73="Company", F73*G73,0)</f>
        <v>0</v>
      </c>
      <c r="L73" s="175">
        <f t="shared" ref="L73:L98" si="130">D73*F73/1000</f>
        <v>0.25</v>
      </c>
      <c r="M73" s="175">
        <f t="shared" ref="M73:M81" si="131">D73*4200*F73/1000</f>
        <v>1050</v>
      </c>
      <c r="N73" s="192">
        <f t="shared" ref="N73:N98" si="132">D73*4200/1000/12</f>
        <v>17.5</v>
      </c>
      <c r="O73" s="15">
        <f>'UE-180382 Light WP1 - Sch 140'!B$14</f>
        <v>5.3702190554871083E-4</v>
      </c>
      <c r="P73" s="15">
        <f>'UE-180382 Light WP1 - Sch 140'!$B$46</f>
        <v>0</v>
      </c>
      <c r="Q73" s="15">
        <f>'UE-180382 Light WP1 - Sch 140'!B$66</f>
        <v>0</v>
      </c>
      <c r="R73" s="15">
        <f>'UE-180382 Light WP1 - Sch 140'!E$20</f>
        <v>0.16823094676897543</v>
      </c>
      <c r="S73" s="15">
        <f>'UE-180382 Light WP1 - Sch 140'!$E$39</f>
        <v>1.3002201501214233E-3</v>
      </c>
      <c r="T73" s="191">
        <f t="shared" ref="T73:T81" si="133">IF(E73="Company", G73*O73, 0)</f>
        <v>0</v>
      </c>
      <c r="U73" s="191">
        <f t="shared" ref="U73:U81" si="134">IF(H73="yes", I73*P73, 0)</f>
        <v>0</v>
      </c>
      <c r="V73" s="191">
        <f t="shared" si="126"/>
        <v>0</v>
      </c>
      <c r="W73" s="191">
        <f t="shared" ref="W73:W81" si="135">D73*R73/1000</f>
        <v>8.4115473384487726E-3</v>
      </c>
      <c r="X73" s="191">
        <f t="shared" ref="X73:X81" si="136">N73*S73</f>
        <v>2.2753852627124906E-2</v>
      </c>
      <c r="Y73" s="15">
        <f t="shared" ref="Y73:Y81" si="137">SUM(T73:X73)</f>
        <v>3.116539996557368E-2</v>
      </c>
      <c r="Z73" s="172"/>
      <c r="AA73" s="15">
        <f t="shared" ref="AA73:AA81" si="138">T73/N73</f>
        <v>0</v>
      </c>
      <c r="AB73" s="15">
        <f t="shared" ref="AB73:AB81" si="139">U73/N73</f>
        <v>0</v>
      </c>
      <c r="AC73" s="15">
        <f t="shared" ref="AC73:AC81" si="140">V73/N73</f>
        <v>0</v>
      </c>
      <c r="AD73" s="15">
        <f t="shared" ref="AD73:AD81" si="141">W73/N73</f>
        <v>4.8065984791135846E-4</v>
      </c>
      <c r="AE73" s="15">
        <f t="shared" ref="AE73:AE81" si="142">X73/N73</f>
        <v>1.3002201501214233E-3</v>
      </c>
      <c r="AF73" s="15">
        <f t="shared" ref="AF73:AF81" si="143">SUM(AA73:AE73)</f>
        <v>1.7808799980327818E-3</v>
      </c>
      <c r="AG73" s="180">
        <f t="shared" ref="AG73:AG81" si="144">T73*$F73</f>
        <v>0</v>
      </c>
      <c r="AH73" s="180">
        <f t="shared" si="124"/>
        <v>0</v>
      </c>
      <c r="AI73" s="180">
        <f t="shared" si="125"/>
        <v>0</v>
      </c>
      <c r="AJ73" s="180">
        <f t="shared" ref="AJ73:AJ81" si="145">W73*$F73</f>
        <v>4.2057736692243865E-2</v>
      </c>
      <c r="AK73" s="180">
        <f t="shared" ref="AK73:AK81" si="146">X73*$F73</f>
        <v>0.11376926313562452</v>
      </c>
      <c r="AL73" s="180">
        <f t="shared" ref="AL73:AL81" si="147">SUM(AG73:AK73)</f>
        <v>0.15582699982786838</v>
      </c>
      <c r="AM73" s="180">
        <f t="shared" ref="AM73:AM81" si="148">Y73*F73-AL73</f>
        <v>0</v>
      </c>
    </row>
    <row r="74" spans="1:39" x14ac:dyDescent="0.25">
      <c r="A74" s="11" t="str">
        <f t="shared" ref="A74:A81" si="149">+A73</f>
        <v>53E - Customer Owned</v>
      </c>
      <c r="B74" s="11"/>
      <c r="C74" s="43" t="s">
        <v>22</v>
      </c>
      <c r="D74" s="43">
        <v>70</v>
      </c>
      <c r="E74" s="5" t="s">
        <v>10</v>
      </c>
      <c r="F74" s="197">
        <v>91</v>
      </c>
      <c r="G74" s="191">
        <f t="shared" si="127"/>
        <v>922.51550466296771</v>
      </c>
      <c r="H74" s="177" t="s">
        <v>54</v>
      </c>
      <c r="I74" s="177">
        <v>1</v>
      </c>
      <c r="J74" s="179">
        <f t="shared" si="128"/>
        <v>91</v>
      </c>
      <c r="K74" s="176">
        <f t="shared" si="129"/>
        <v>0</v>
      </c>
      <c r="L74" s="175">
        <f t="shared" si="130"/>
        <v>6.37</v>
      </c>
      <c r="M74" s="175">
        <f t="shared" si="131"/>
        <v>26754</v>
      </c>
      <c r="N74" s="192">
        <f t="shared" si="132"/>
        <v>24.5</v>
      </c>
      <c r="O74" s="15">
        <f>'UE-180382 Light WP1 - Sch 140'!B$14</f>
        <v>5.3702190554871083E-4</v>
      </c>
      <c r="P74" s="15">
        <f>'UE-180382 Light WP1 - Sch 140'!$B$46</f>
        <v>0</v>
      </c>
      <c r="Q74" s="15">
        <f>'UE-180382 Light WP1 - Sch 140'!B$66</f>
        <v>0</v>
      </c>
      <c r="R74" s="15">
        <f>'UE-180382 Light WP1 - Sch 140'!E$20</f>
        <v>0.16823094676897543</v>
      </c>
      <c r="S74" s="15">
        <f>'UE-180382 Light WP1 - Sch 140'!$E$39</f>
        <v>1.3002201501214233E-3</v>
      </c>
      <c r="T74" s="191">
        <f t="shared" si="133"/>
        <v>0</v>
      </c>
      <c r="U74" s="191">
        <f t="shared" si="134"/>
        <v>0</v>
      </c>
      <c r="V74" s="191">
        <f t="shared" si="126"/>
        <v>0</v>
      </c>
      <c r="W74" s="191">
        <f t="shared" si="135"/>
        <v>1.1776166273828281E-2</v>
      </c>
      <c r="X74" s="191">
        <f t="shared" si="136"/>
        <v>3.1855393677974866E-2</v>
      </c>
      <c r="Y74" s="15">
        <f t="shared" si="137"/>
        <v>4.363155995180315E-2</v>
      </c>
      <c r="Z74" s="172"/>
      <c r="AA74" s="15">
        <f t="shared" si="138"/>
        <v>0</v>
      </c>
      <c r="AB74" s="15">
        <f t="shared" si="139"/>
        <v>0</v>
      </c>
      <c r="AC74" s="15">
        <f t="shared" si="140"/>
        <v>0</v>
      </c>
      <c r="AD74" s="15">
        <f t="shared" si="141"/>
        <v>4.806598479113584E-4</v>
      </c>
      <c r="AE74" s="15">
        <f t="shared" si="142"/>
        <v>1.300220150121423E-3</v>
      </c>
      <c r="AF74" s="15">
        <f t="shared" si="143"/>
        <v>1.7808799980327814E-3</v>
      </c>
      <c r="AG74" s="180">
        <f t="shared" si="144"/>
        <v>0</v>
      </c>
      <c r="AH74" s="180">
        <f t="shared" si="124"/>
        <v>0</v>
      </c>
      <c r="AI74" s="180">
        <f t="shared" si="125"/>
        <v>0</v>
      </c>
      <c r="AJ74" s="180">
        <f t="shared" si="145"/>
        <v>1.0716311309183735</v>
      </c>
      <c r="AK74" s="180">
        <f t="shared" si="146"/>
        <v>2.8988408246957129</v>
      </c>
      <c r="AL74" s="180">
        <f t="shared" si="147"/>
        <v>3.9704719556140864</v>
      </c>
      <c r="AM74" s="180">
        <f t="shared" si="148"/>
        <v>0</v>
      </c>
    </row>
    <row r="75" spans="1:39" x14ac:dyDescent="0.25">
      <c r="A75" s="11" t="str">
        <f t="shared" si="149"/>
        <v>53E - Customer Owned</v>
      </c>
      <c r="B75" s="11"/>
      <c r="C75" s="43" t="s">
        <v>22</v>
      </c>
      <c r="D75" s="43">
        <v>100</v>
      </c>
      <c r="E75" s="5" t="s">
        <v>10</v>
      </c>
      <c r="F75" s="197">
        <v>409</v>
      </c>
      <c r="G75" s="191">
        <f t="shared" si="127"/>
        <v>954.62218392161492</v>
      </c>
      <c r="H75" s="177" t="s">
        <v>54</v>
      </c>
      <c r="I75" s="177">
        <v>1</v>
      </c>
      <c r="J75" s="179">
        <f t="shared" si="128"/>
        <v>409</v>
      </c>
      <c r="K75" s="176">
        <f t="shared" si="129"/>
        <v>0</v>
      </c>
      <c r="L75" s="175">
        <f t="shared" si="130"/>
        <v>40.9</v>
      </c>
      <c r="M75" s="175">
        <f t="shared" si="131"/>
        <v>171780</v>
      </c>
      <c r="N75" s="192">
        <f t="shared" si="132"/>
        <v>35</v>
      </c>
      <c r="O75" s="15">
        <f>'UE-180382 Light WP1 - Sch 140'!B$14</f>
        <v>5.3702190554871083E-4</v>
      </c>
      <c r="P75" s="15">
        <f>'UE-180382 Light WP1 - Sch 140'!$B$46</f>
        <v>0</v>
      </c>
      <c r="Q75" s="15">
        <f>'UE-180382 Light WP1 - Sch 140'!B$66</f>
        <v>0</v>
      </c>
      <c r="R75" s="15">
        <f>'UE-180382 Light WP1 - Sch 140'!E$20</f>
        <v>0.16823094676897543</v>
      </c>
      <c r="S75" s="15">
        <f>'UE-180382 Light WP1 - Sch 140'!$E$39</f>
        <v>1.3002201501214233E-3</v>
      </c>
      <c r="T75" s="191">
        <f t="shared" si="133"/>
        <v>0</v>
      </c>
      <c r="U75" s="191">
        <f t="shared" si="134"/>
        <v>0</v>
      </c>
      <c r="V75" s="191">
        <f t="shared" si="126"/>
        <v>0</v>
      </c>
      <c r="W75" s="191">
        <f t="shared" si="135"/>
        <v>1.6823094676897545E-2</v>
      </c>
      <c r="X75" s="191">
        <f t="shared" si="136"/>
        <v>4.5507705254249811E-2</v>
      </c>
      <c r="Y75" s="15">
        <f t="shared" si="137"/>
        <v>6.233079993114736E-2</v>
      </c>
      <c r="Z75" s="172"/>
      <c r="AA75" s="15">
        <f t="shared" si="138"/>
        <v>0</v>
      </c>
      <c r="AB75" s="15">
        <f t="shared" si="139"/>
        <v>0</v>
      </c>
      <c r="AC75" s="15">
        <f t="shared" si="140"/>
        <v>0</v>
      </c>
      <c r="AD75" s="15">
        <f t="shared" si="141"/>
        <v>4.8065984791135846E-4</v>
      </c>
      <c r="AE75" s="15">
        <f t="shared" si="142"/>
        <v>1.3002201501214233E-3</v>
      </c>
      <c r="AF75" s="15">
        <f t="shared" si="143"/>
        <v>1.7808799980327818E-3</v>
      </c>
      <c r="AG75" s="180">
        <f t="shared" si="144"/>
        <v>0</v>
      </c>
      <c r="AH75" s="180">
        <f t="shared" si="124"/>
        <v>0</v>
      </c>
      <c r="AI75" s="180">
        <f t="shared" si="125"/>
        <v>0</v>
      </c>
      <c r="AJ75" s="180">
        <f t="shared" si="145"/>
        <v>6.8806457228510958</v>
      </c>
      <c r="AK75" s="180">
        <f t="shared" si="146"/>
        <v>18.612651448988174</v>
      </c>
      <c r="AL75" s="180">
        <f t="shared" si="147"/>
        <v>25.49329717183927</v>
      </c>
      <c r="AM75" s="180">
        <f t="shared" si="148"/>
        <v>0</v>
      </c>
    </row>
    <row r="76" spans="1:39" x14ac:dyDescent="0.25">
      <c r="A76" s="11" t="str">
        <f t="shared" si="149"/>
        <v>53E - Customer Owned</v>
      </c>
      <c r="B76" s="11"/>
      <c r="C76" s="43" t="s">
        <v>22</v>
      </c>
      <c r="D76" s="43">
        <v>150</v>
      </c>
      <c r="E76" s="5" t="s">
        <v>10</v>
      </c>
      <c r="F76" s="197">
        <v>259</v>
      </c>
      <c r="G76" s="191">
        <f t="shared" si="127"/>
        <v>1008.1333160193601</v>
      </c>
      <c r="H76" s="177" t="s">
        <v>54</v>
      </c>
      <c r="I76" s="177">
        <v>1</v>
      </c>
      <c r="J76" s="179">
        <f t="shared" si="128"/>
        <v>259</v>
      </c>
      <c r="K76" s="176">
        <f t="shared" si="129"/>
        <v>0</v>
      </c>
      <c r="L76" s="175">
        <f t="shared" si="130"/>
        <v>38.85</v>
      </c>
      <c r="M76" s="175">
        <f t="shared" si="131"/>
        <v>163170</v>
      </c>
      <c r="N76" s="192">
        <f t="shared" si="132"/>
        <v>52.5</v>
      </c>
      <c r="O76" s="15">
        <f>'UE-180382 Light WP1 - Sch 140'!B$14</f>
        <v>5.3702190554871083E-4</v>
      </c>
      <c r="P76" s="15">
        <f>'UE-180382 Light WP1 - Sch 140'!$B$46</f>
        <v>0</v>
      </c>
      <c r="Q76" s="15">
        <f>'UE-180382 Light WP1 - Sch 140'!B$66</f>
        <v>0</v>
      </c>
      <c r="R76" s="15">
        <f>'UE-180382 Light WP1 - Sch 140'!E$20</f>
        <v>0.16823094676897543</v>
      </c>
      <c r="S76" s="15">
        <f>'UE-180382 Light WP1 - Sch 140'!$E$39</f>
        <v>1.3002201501214233E-3</v>
      </c>
      <c r="T76" s="191">
        <f t="shared" si="133"/>
        <v>0</v>
      </c>
      <c r="U76" s="191">
        <f t="shared" si="134"/>
        <v>0</v>
      </c>
      <c r="V76" s="191">
        <f t="shared" si="126"/>
        <v>0</v>
      </c>
      <c r="W76" s="191">
        <f t="shared" si="135"/>
        <v>2.5234642015346313E-2</v>
      </c>
      <c r="X76" s="191">
        <f t="shared" si="136"/>
        <v>6.8261557881374724E-2</v>
      </c>
      <c r="Y76" s="15">
        <f t="shared" si="137"/>
        <v>9.3496199896721033E-2</v>
      </c>
      <c r="Z76" s="172"/>
      <c r="AA76" s="15">
        <f t="shared" si="138"/>
        <v>0</v>
      </c>
      <c r="AB76" s="15">
        <f t="shared" si="139"/>
        <v>0</v>
      </c>
      <c r="AC76" s="15">
        <f t="shared" si="140"/>
        <v>0</v>
      </c>
      <c r="AD76" s="15">
        <f t="shared" si="141"/>
        <v>4.8065984791135835E-4</v>
      </c>
      <c r="AE76" s="15">
        <f t="shared" si="142"/>
        <v>1.3002201501214233E-3</v>
      </c>
      <c r="AF76" s="15">
        <f t="shared" si="143"/>
        <v>1.7808799980327816E-3</v>
      </c>
      <c r="AG76" s="180">
        <f t="shared" si="144"/>
        <v>0</v>
      </c>
      <c r="AH76" s="180">
        <f t="shared" si="124"/>
        <v>0</v>
      </c>
      <c r="AI76" s="180">
        <f t="shared" si="125"/>
        <v>0</v>
      </c>
      <c r="AJ76" s="180">
        <f t="shared" si="145"/>
        <v>6.5357722819746948</v>
      </c>
      <c r="AK76" s="180">
        <f t="shared" si="146"/>
        <v>17.679743491276053</v>
      </c>
      <c r="AL76" s="180">
        <f t="shared" si="147"/>
        <v>24.215515773250747</v>
      </c>
      <c r="AM76" s="180">
        <f t="shared" si="148"/>
        <v>0</v>
      </c>
    </row>
    <row r="77" spans="1:39" x14ac:dyDescent="0.25">
      <c r="A77" s="11" t="str">
        <f t="shared" si="149"/>
        <v>53E - Customer Owned</v>
      </c>
      <c r="B77" s="11"/>
      <c r="C77" s="43" t="s">
        <v>22</v>
      </c>
      <c r="D77" s="43">
        <v>200</v>
      </c>
      <c r="E77" s="5" t="s">
        <v>10</v>
      </c>
      <c r="F77" s="197">
        <v>817</v>
      </c>
      <c r="G77" s="191">
        <f t="shared" si="127"/>
        <v>1061.6444481171054</v>
      </c>
      <c r="H77" s="177" t="s">
        <v>54</v>
      </c>
      <c r="I77" s="177">
        <v>1</v>
      </c>
      <c r="J77" s="179">
        <f t="shared" si="128"/>
        <v>817</v>
      </c>
      <c r="K77" s="176">
        <f t="shared" si="129"/>
        <v>0</v>
      </c>
      <c r="L77" s="175">
        <f t="shared" si="130"/>
        <v>163.4</v>
      </c>
      <c r="M77" s="175">
        <f t="shared" si="131"/>
        <v>686280</v>
      </c>
      <c r="N77" s="192">
        <f t="shared" si="132"/>
        <v>70</v>
      </c>
      <c r="O77" s="15">
        <f>'UE-180382 Light WP1 - Sch 140'!B$14</f>
        <v>5.3702190554871083E-4</v>
      </c>
      <c r="P77" s="15">
        <f>'UE-180382 Light WP1 - Sch 140'!$B$46</f>
        <v>0</v>
      </c>
      <c r="Q77" s="15">
        <f>'UE-180382 Light WP1 - Sch 140'!B$66</f>
        <v>0</v>
      </c>
      <c r="R77" s="15">
        <f>'UE-180382 Light WP1 - Sch 140'!E$20</f>
        <v>0.16823094676897543</v>
      </c>
      <c r="S77" s="15">
        <f>'UE-180382 Light WP1 - Sch 140'!$E$39</f>
        <v>1.3002201501214233E-3</v>
      </c>
      <c r="T77" s="191">
        <f t="shared" si="133"/>
        <v>0</v>
      </c>
      <c r="U77" s="191">
        <f t="shared" si="134"/>
        <v>0</v>
      </c>
      <c r="V77" s="191">
        <f t="shared" si="126"/>
        <v>0</v>
      </c>
      <c r="W77" s="191">
        <f t="shared" si="135"/>
        <v>3.364618935379509E-2</v>
      </c>
      <c r="X77" s="191">
        <f t="shared" si="136"/>
        <v>9.1015410508499622E-2</v>
      </c>
      <c r="Y77" s="15">
        <f t="shared" si="137"/>
        <v>0.12466159986229472</v>
      </c>
      <c r="Z77" s="172"/>
      <c r="AA77" s="15">
        <f t="shared" si="138"/>
        <v>0</v>
      </c>
      <c r="AB77" s="15">
        <f t="shared" si="139"/>
        <v>0</v>
      </c>
      <c r="AC77" s="15">
        <f t="shared" si="140"/>
        <v>0</v>
      </c>
      <c r="AD77" s="15">
        <f t="shared" si="141"/>
        <v>4.8065984791135846E-4</v>
      </c>
      <c r="AE77" s="15">
        <f t="shared" si="142"/>
        <v>1.3002201501214233E-3</v>
      </c>
      <c r="AF77" s="15">
        <f t="shared" si="143"/>
        <v>1.7808799980327818E-3</v>
      </c>
      <c r="AG77" s="180">
        <f t="shared" si="144"/>
        <v>0</v>
      </c>
      <c r="AH77" s="180">
        <f t="shared" si="124"/>
        <v>0</v>
      </c>
      <c r="AI77" s="180">
        <f t="shared" si="125"/>
        <v>0</v>
      </c>
      <c r="AJ77" s="180">
        <f t="shared" si="145"/>
        <v>27.488936702050587</v>
      </c>
      <c r="AK77" s="180">
        <f t="shared" si="146"/>
        <v>74.359590385444193</v>
      </c>
      <c r="AL77" s="180">
        <f t="shared" si="147"/>
        <v>101.84852708749477</v>
      </c>
      <c r="AM77" s="180">
        <f t="shared" si="148"/>
        <v>0</v>
      </c>
    </row>
    <row r="78" spans="1:39" x14ac:dyDescent="0.25">
      <c r="A78" s="11" t="str">
        <f t="shared" si="149"/>
        <v>53E - Customer Owned</v>
      </c>
      <c r="B78" s="11"/>
      <c r="C78" s="43" t="s">
        <v>22</v>
      </c>
      <c r="D78" s="43">
        <v>250</v>
      </c>
      <c r="E78" s="5" t="s">
        <v>10</v>
      </c>
      <c r="F78" s="197">
        <v>570</v>
      </c>
      <c r="G78" s="191">
        <f t="shared" si="127"/>
        <v>1115.1555802148507</v>
      </c>
      <c r="H78" s="177" t="s">
        <v>54</v>
      </c>
      <c r="I78" s="177">
        <v>1</v>
      </c>
      <c r="J78" s="179">
        <f t="shared" si="128"/>
        <v>570</v>
      </c>
      <c r="K78" s="176">
        <f t="shared" si="129"/>
        <v>0</v>
      </c>
      <c r="L78" s="175">
        <f t="shared" si="130"/>
        <v>142.5</v>
      </c>
      <c r="M78" s="175">
        <f t="shared" si="131"/>
        <v>598500</v>
      </c>
      <c r="N78" s="192">
        <f t="shared" si="132"/>
        <v>87.5</v>
      </c>
      <c r="O78" s="15">
        <f>'UE-180382 Light WP1 - Sch 140'!B$14</f>
        <v>5.3702190554871083E-4</v>
      </c>
      <c r="P78" s="15">
        <f>'UE-180382 Light WP1 - Sch 140'!$B$46</f>
        <v>0</v>
      </c>
      <c r="Q78" s="15">
        <f>'UE-180382 Light WP1 - Sch 140'!B$66</f>
        <v>0</v>
      </c>
      <c r="R78" s="15">
        <f>'UE-180382 Light WP1 - Sch 140'!E$20</f>
        <v>0.16823094676897543</v>
      </c>
      <c r="S78" s="15">
        <f>'UE-180382 Light WP1 - Sch 140'!$E$39</f>
        <v>1.3002201501214233E-3</v>
      </c>
      <c r="T78" s="191">
        <f t="shared" si="133"/>
        <v>0</v>
      </c>
      <c r="U78" s="191">
        <f t="shared" si="134"/>
        <v>0</v>
      </c>
      <c r="V78" s="191">
        <f t="shared" si="126"/>
        <v>0</v>
      </c>
      <c r="W78" s="191">
        <f t="shared" si="135"/>
        <v>4.2057736692243858E-2</v>
      </c>
      <c r="X78" s="191">
        <f t="shared" si="136"/>
        <v>0.11376926313562453</v>
      </c>
      <c r="Y78" s="15">
        <f t="shared" si="137"/>
        <v>0.15582699982786841</v>
      </c>
      <c r="Z78" s="172"/>
      <c r="AA78" s="15">
        <f t="shared" si="138"/>
        <v>0</v>
      </c>
      <c r="AB78" s="15">
        <f t="shared" si="139"/>
        <v>0</v>
      </c>
      <c r="AC78" s="15">
        <f t="shared" si="140"/>
        <v>0</v>
      </c>
      <c r="AD78" s="15">
        <f t="shared" si="141"/>
        <v>4.806598479113584E-4</v>
      </c>
      <c r="AE78" s="15">
        <f t="shared" si="142"/>
        <v>1.3002201501214233E-3</v>
      </c>
      <c r="AF78" s="15">
        <f t="shared" si="143"/>
        <v>1.7808799980327816E-3</v>
      </c>
      <c r="AG78" s="180">
        <f t="shared" si="144"/>
        <v>0</v>
      </c>
      <c r="AH78" s="180">
        <f t="shared" si="124"/>
        <v>0</v>
      </c>
      <c r="AI78" s="180">
        <f t="shared" si="125"/>
        <v>0</v>
      </c>
      <c r="AJ78" s="180">
        <f t="shared" si="145"/>
        <v>23.972909914578999</v>
      </c>
      <c r="AK78" s="180">
        <f t="shared" si="146"/>
        <v>64.848479987305979</v>
      </c>
      <c r="AL78" s="180">
        <f t="shared" si="147"/>
        <v>88.82138990188497</v>
      </c>
      <c r="AM78" s="180">
        <f t="shared" si="148"/>
        <v>0</v>
      </c>
    </row>
    <row r="79" spans="1:39" x14ac:dyDescent="0.25">
      <c r="A79" s="11" t="str">
        <f t="shared" si="149"/>
        <v>53E - Customer Owned</v>
      </c>
      <c r="B79" s="11"/>
      <c r="C79" s="43" t="s">
        <v>22</v>
      </c>
      <c r="D79" s="43">
        <v>310</v>
      </c>
      <c r="E79" s="5" t="s">
        <v>10</v>
      </c>
      <c r="F79" s="197">
        <v>19</v>
      </c>
      <c r="G79" s="191">
        <f t="shared" si="127"/>
        <v>1179.3689387321449</v>
      </c>
      <c r="H79" s="177" t="s">
        <v>54</v>
      </c>
      <c r="I79" s="177">
        <v>1</v>
      </c>
      <c r="J79" s="179">
        <f t="shared" si="128"/>
        <v>19</v>
      </c>
      <c r="K79" s="176">
        <f t="shared" si="129"/>
        <v>0</v>
      </c>
      <c r="L79" s="175">
        <f t="shared" si="130"/>
        <v>5.89</v>
      </c>
      <c r="M79" s="175">
        <f t="shared" si="131"/>
        <v>24738</v>
      </c>
      <c r="N79" s="192">
        <f t="shared" si="132"/>
        <v>108.5</v>
      </c>
      <c r="O79" s="15">
        <f>'UE-180382 Light WP1 - Sch 140'!B$14</f>
        <v>5.3702190554871083E-4</v>
      </c>
      <c r="P79" s="15">
        <f>'UE-180382 Light WP1 - Sch 140'!$B$46</f>
        <v>0</v>
      </c>
      <c r="Q79" s="15">
        <f>'UE-180382 Light WP1 - Sch 140'!B$66</f>
        <v>0</v>
      </c>
      <c r="R79" s="15">
        <f>'UE-180382 Light WP1 - Sch 140'!E$20</f>
        <v>0.16823094676897543</v>
      </c>
      <c r="S79" s="15">
        <f>'UE-180382 Light WP1 - Sch 140'!$E$39</f>
        <v>1.3002201501214233E-3</v>
      </c>
      <c r="T79" s="191">
        <f t="shared" si="133"/>
        <v>0</v>
      </c>
      <c r="U79" s="191">
        <f t="shared" si="134"/>
        <v>0</v>
      </c>
      <c r="V79" s="191">
        <f t="shared" si="126"/>
        <v>0</v>
      </c>
      <c r="W79" s="191">
        <f t="shared" si="135"/>
        <v>5.215159349838238E-2</v>
      </c>
      <c r="X79" s="191">
        <f t="shared" si="136"/>
        <v>0.14107388628817441</v>
      </c>
      <c r="Y79" s="15">
        <f t="shared" si="137"/>
        <v>0.1932254797865568</v>
      </c>
      <c r="Z79" s="172"/>
      <c r="AA79" s="15">
        <f t="shared" si="138"/>
        <v>0</v>
      </c>
      <c r="AB79" s="15">
        <f t="shared" si="139"/>
        <v>0</v>
      </c>
      <c r="AC79" s="15">
        <f t="shared" si="140"/>
        <v>0</v>
      </c>
      <c r="AD79" s="15">
        <f t="shared" si="141"/>
        <v>4.8065984791135835E-4</v>
      </c>
      <c r="AE79" s="15">
        <f t="shared" si="142"/>
        <v>1.300220150121423E-3</v>
      </c>
      <c r="AF79" s="15">
        <f t="shared" si="143"/>
        <v>1.7808799980327814E-3</v>
      </c>
      <c r="AG79" s="180">
        <f t="shared" si="144"/>
        <v>0</v>
      </c>
      <c r="AH79" s="180">
        <f t="shared" si="124"/>
        <v>0</v>
      </c>
      <c r="AI79" s="180">
        <f t="shared" si="125"/>
        <v>0</v>
      </c>
      <c r="AJ79" s="180">
        <f t="shared" si="145"/>
        <v>0.99088027646926524</v>
      </c>
      <c r="AK79" s="180">
        <f t="shared" si="146"/>
        <v>2.6804038394753138</v>
      </c>
      <c r="AL79" s="180">
        <f t="shared" si="147"/>
        <v>3.6712841159445793</v>
      </c>
      <c r="AM79" s="180">
        <f t="shared" si="148"/>
        <v>0</v>
      </c>
    </row>
    <row r="80" spans="1:39" x14ac:dyDescent="0.25">
      <c r="A80" s="11" t="str">
        <f t="shared" si="149"/>
        <v>53E - Customer Owned</v>
      </c>
      <c r="B80" s="11"/>
      <c r="C80" s="43" t="s">
        <v>22</v>
      </c>
      <c r="D80" s="43">
        <v>400</v>
      </c>
      <c r="E80" s="5" t="s">
        <v>10</v>
      </c>
      <c r="F80" s="197">
        <v>964</v>
      </c>
      <c r="G80" s="191">
        <f t="shared" si="127"/>
        <v>1275.6889765080864</v>
      </c>
      <c r="H80" s="177" t="s">
        <v>54</v>
      </c>
      <c r="I80" s="177">
        <v>1</v>
      </c>
      <c r="J80" s="179">
        <f t="shared" si="128"/>
        <v>964</v>
      </c>
      <c r="K80" s="176">
        <f t="shared" si="129"/>
        <v>0</v>
      </c>
      <c r="L80" s="175">
        <f t="shared" si="130"/>
        <v>385.6</v>
      </c>
      <c r="M80" s="175">
        <f t="shared" si="131"/>
        <v>1619520</v>
      </c>
      <c r="N80" s="192">
        <f t="shared" si="132"/>
        <v>140</v>
      </c>
      <c r="O80" s="15">
        <f>'UE-180382 Light WP1 - Sch 140'!B$14</f>
        <v>5.3702190554871083E-4</v>
      </c>
      <c r="P80" s="15">
        <f>'UE-180382 Light WP1 - Sch 140'!$B$46</f>
        <v>0</v>
      </c>
      <c r="Q80" s="15">
        <f>'UE-180382 Light WP1 - Sch 140'!B$66</f>
        <v>0</v>
      </c>
      <c r="R80" s="15">
        <f>'UE-180382 Light WP1 - Sch 140'!E$20</f>
        <v>0.16823094676897543</v>
      </c>
      <c r="S80" s="15">
        <f>'UE-180382 Light WP1 - Sch 140'!$E$39</f>
        <v>1.3002201501214233E-3</v>
      </c>
      <c r="T80" s="191">
        <f t="shared" si="133"/>
        <v>0</v>
      </c>
      <c r="U80" s="191">
        <f t="shared" si="134"/>
        <v>0</v>
      </c>
      <c r="V80" s="191">
        <f t="shared" si="126"/>
        <v>0</v>
      </c>
      <c r="W80" s="191">
        <f t="shared" si="135"/>
        <v>6.7292378707590181E-2</v>
      </c>
      <c r="X80" s="191">
        <f t="shared" si="136"/>
        <v>0.18203082101699924</v>
      </c>
      <c r="Y80" s="15">
        <f t="shared" si="137"/>
        <v>0.24932319972458944</v>
      </c>
      <c r="Z80" s="172"/>
      <c r="AA80" s="15">
        <f t="shared" si="138"/>
        <v>0</v>
      </c>
      <c r="AB80" s="15">
        <f t="shared" si="139"/>
        <v>0</v>
      </c>
      <c r="AC80" s="15">
        <f t="shared" si="140"/>
        <v>0</v>
      </c>
      <c r="AD80" s="15">
        <f t="shared" si="141"/>
        <v>4.8065984791135846E-4</v>
      </c>
      <c r="AE80" s="15">
        <f t="shared" si="142"/>
        <v>1.3002201501214233E-3</v>
      </c>
      <c r="AF80" s="15">
        <f t="shared" si="143"/>
        <v>1.7808799980327818E-3</v>
      </c>
      <c r="AG80" s="180">
        <f t="shared" si="144"/>
        <v>0</v>
      </c>
      <c r="AH80" s="180">
        <f t="shared" si="124"/>
        <v>0</v>
      </c>
      <c r="AI80" s="180">
        <f t="shared" si="125"/>
        <v>0</v>
      </c>
      <c r="AJ80" s="180">
        <f t="shared" si="145"/>
        <v>64.869853074116932</v>
      </c>
      <c r="AK80" s="180">
        <f t="shared" si="146"/>
        <v>175.47771146038727</v>
      </c>
      <c r="AL80" s="180">
        <f t="shared" si="147"/>
        <v>240.34756453450422</v>
      </c>
      <c r="AM80" s="180">
        <f t="shared" si="148"/>
        <v>0</v>
      </c>
    </row>
    <row r="81" spans="1:39" x14ac:dyDescent="0.25">
      <c r="A81" s="11" t="str">
        <f t="shared" si="149"/>
        <v>53E - Customer Owned</v>
      </c>
      <c r="B81" s="11"/>
      <c r="C81" s="43" t="s">
        <v>22</v>
      </c>
      <c r="D81" s="43">
        <v>1000</v>
      </c>
      <c r="E81" s="5" t="s">
        <v>10</v>
      </c>
      <c r="F81" s="197">
        <v>0</v>
      </c>
      <c r="G81" s="191">
        <f t="shared" si="127"/>
        <v>1917.8225616810294</v>
      </c>
      <c r="H81" s="177" t="s">
        <v>54</v>
      </c>
      <c r="I81" s="177">
        <v>1</v>
      </c>
      <c r="J81" s="179">
        <f t="shared" si="128"/>
        <v>0</v>
      </c>
      <c r="K81" s="176">
        <f t="shared" si="129"/>
        <v>0</v>
      </c>
      <c r="L81" s="175">
        <f t="shared" si="130"/>
        <v>0</v>
      </c>
      <c r="M81" s="175">
        <f t="shared" si="131"/>
        <v>0</v>
      </c>
      <c r="N81" s="192">
        <f t="shared" si="132"/>
        <v>350</v>
      </c>
      <c r="O81" s="15">
        <f>'UE-180382 Light WP1 - Sch 140'!B$14</f>
        <v>5.3702190554871083E-4</v>
      </c>
      <c r="P81" s="15">
        <f>'UE-180382 Light WP1 - Sch 140'!$B$46</f>
        <v>0</v>
      </c>
      <c r="Q81" s="15">
        <f>'UE-180382 Light WP1 - Sch 140'!B$66</f>
        <v>0</v>
      </c>
      <c r="R81" s="15">
        <f>'UE-180382 Light WP1 - Sch 140'!E$20</f>
        <v>0.16823094676897543</v>
      </c>
      <c r="S81" s="15">
        <f>'UE-180382 Light WP1 - Sch 140'!$E$39</f>
        <v>1.3002201501214233E-3</v>
      </c>
      <c r="T81" s="191">
        <f t="shared" si="133"/>
        <v>0</v>
      </c>
      <c r="U81" s="191">
        <f t="shared" si="134"/>
        <v>0</v>
      </c>
      <c r="V81" s="191">
        <f t="shared" si="126"/>
        <v>0</v>
      </c>
      <c r="W81" s="191">
        <f t="shared" si="135"/>
        <v>0.16823094676897543</v>
      </c>
      <c r="X81" s="191">
        <f t="shared" si="136"/>
        <v>0.45507705254249814</v>
      </c>
      <c r="Y81" s="15">
        <f t="shared" si="137"/>
        <v>0.62330799931147363</v>
      </c>
      <c r="Z81" s="172"/>
      <c r="AA81" s="15">
        <f t="shared" si="138"/>
        <v>0</v>
      </c>
      <c r="AB81" s="15">
        <f t="shared" si="139"/>
        <v>0</v>
      </c>
      <c r="AC81" s="15">
        <f t="shared" si="140"/>
        <v>0</v>
      </c>
      <c r="AD81" s="15">
        <f t="shared" si="141"/>
        <v>4.806598479113584E-4</v>
      </c>
      <c r="AE81" s="15">
        <f t="shared" si="142"/>
        <v>1.3002201501214233E-3</v>
      </c>
      <c r="AF81" s="15">
        <f t="shared" si="143"/>
        <v>1.7808799980327816E-3</v>
      </c>
      <c r="AG81" s="180">
        <f t="shared" si="144"/>
        <v>0</v>
      </c>
      <c r="AH81" s="180">
        <f t="shared" si="124"/>
        <v>0</v>
      </c>
      <c r="AI81" s="180">
        <f t="shared" si="125"/>
        <v>0</v>
      </c>
      <c r="AJ81" s="180">
        <f t="shared" si="145"/>
        <v>0</v>
      </c>
      <c r="AK81" s="180">
        <f t="shared" si="146"/>
        <v>0</v>
      </c>
      <c r="AL81" s="180">
        <f t="shared" si="147"/>
        <v>0</v>
      </c>
      <c r="AM81" s="180">
        <f t="shared" si="148"/>
        <v>0</v>
      </c>
    </row>
    <row r="82" spans="1:39" x14ac:dyDescent="0.25">
      <c r="A82" s="13"/>
      <c r="B82" s="43"/>
      <c r="C82" s="43"/>
      <c r="D82" s="43"/>
      <c r="F82" s="197"/>
      <c r="G82" s="191"/>
      <c r="J82" s="179"/>
      <c r="K82" s="176"/>
      <c r="L82" s="175"/>
      <c r="M82" s="175"/>
      <c r="N82" s="192"/>
      <c r="O82" s="15">
        <f>'UE-180382 Light WP1 - Sch 140'!B$14</f>
        <v>5.3702190554871083E-4</v>
      </c>
      <c r="P82" s="15"/>
      <c r="Q82" s="15">
        <f>'UE-180382 Light WP1 - Sch 140'!B$66</f>
        <v>0</v>
      </c>
      <c r="R82" s="15"/>
      <c r="S82" s="15"/>
      <c r="T82" s="191"/>
      <c r="U82" s="191"/>
      <c r="V82" s="191">
        <f t="shared" si="126"/>
        <v>0</v>
      </c>
      <c r="W82" s="191"/>
      <c r="X82" s="191"/>
      <c r="Y82" s="15"/>
      <c r="Z82" s="172"/>
      <c r="AA82" s="15"/>
      <c r="AB82" s="15"/>
      <c r="AC82" s="15"/>
      <c r="AD82" s="15"/>
      <c r="AE82" s="15"/>
      <c r="AF82" s="15"/>
      <c r="AG82" s="180"/>
      <c r="AH82" s="180">
        <f t="shared" si="124"/>
        <v>0</v>
      </c>
      <c r="AI82" s="180">
        <f t="shared" si="125"/>
        <v>0</v>
      </c>
      <c r="AJ82" s="180"/>
      <c r="AK82" s="180"/>
      <c r="AL82" s="180"/>
      <c r="AM82" s="180"/>
    </row>
    <row r="83" spans="1:39" x14ac:dyDescent="0.25">
      <c r="A83" s="11" t="str">
        <f>+A81</f>
        <v>53E - Customer Owned</v>
      </c>
      <c r="B83" s="11"/>
      <c r="C83" s="43" t="s">
        <v>27</v>
      </c>
      <c r="D83" s="43">
        <v>70</v>
      </c>
      <c r="E83" s="5" t="s">
        <v>10</v>
      </c>
      <c r="F83" s="197">
        <v>0</v>
      </c>
      <c r="G83" s="191">
        <v>996.7568</v>
      </c>
      <c r="H83" s="177" t="s">
        <v>54</v>
      </c>
      <c r="I83" s="177">
        <v>2</v>
      </c>
      <c r="J83" s="179">
        <f t="shared" si="128"/>
        <v>0</v>
      </c>
      <c r="K83" s="176">
        <f t="shared" ref="K83:K88" si="150">IF(E83="Company", F83*G83,0)</f>
        <v>0</v>
      </c>
      <c r="L83" s="175">
        <f t="shared" si="130"/>
        <v>0</v>
      </c>
      <c r="M83" s="175">
        <f t="shared" ref="M83:M88" si="151">D83*4200*F83/1000</f>
        <v>0</v>
      </c>
      <c r="N83" s="192">
        <f t="shared" si="132"/>
        <v>24.5</v>
      </c>
      <c r="O83" s="15">
        <f>'UE-180382 Light WP1 - Sch 140'!B$14</f>
        <v>5.3702190554871083E-4</v>
      </c>
      <c r="P83" s="15">
        <f>'UE-180382 Light WP1 - Sch 140'!$B$46</f>
        <v>0</v>
      </c>
      <c r="Q83" s="15">
        <f>'UE-180382 Light WP1 - Sch 140'!B$66</f>
        <v>0</v>
      </c>
      <c r="R83" s="15">
        <f>'UE-180382 Light WP1 - Sch 140'!E$20</f>
        <v>0.16823094676897543</v>
      </c>
      <c r="S83" s="15">
        <f>'UE-180382 Light WP1 - Sch 140'!$E$39</f>
        <v>1.3002201501214233E-3</v>
      </c>
      <c r="T83" s="191">
        <f t="shared" ref="T83:T88" si="152">IF(E83="Company", G83*O83, 0)</f>
        <v>0</v>
      </c>
      <c r="U83" s="191">
        <f t="shared" ref="U83:U88" si="153">IF(H83="yes", I83*P83, 0)</f>
        <v>0</v>
      </c>
      <c r="V83" s="191">
        <f t="shared" si="126"/>
        <v>0</v>
      </c>
      <c r="W83" s="191">
        <f t="shared" ref="W83:W88" si="154">D83*R83/1000</f>
        <v>1.1776166273828281E-2</v>
      </c>
      <c r="X83" s="191">
        <f t="shared" ref="X83:X88" si="155">N83*S83</f>
        <v>3.1855393677974866E-2</v>
      </c>
      <c r="Y83" s="15">
        <f t="shared" ref="Y83:Y88" si="156">SUM(T83:X83)</f>
        <v>4.363155995180315E-2</v>
      </c>
      <c r="Z83" s="172"/>
      <c r="AA83" s="15">
        <f t="shared" ref="AA83:AA88" si="157">T83/N83</f>
        <v>0</v>
      </c>
      <c r="AB83" s="15">
        <f t="shared" ref="AB83:AB88" si="158">U83/N83</f>
        <v>0</v>
      </c>
      <c r="AC83" s="15">
        <f t="shared" ref="AC83:AC88" si="159">V83/N83</f>
        <v>0</v>
      </c>
      <c r="AD83" s="15">
        <f t="shared" ref="AD83:AD88" si="160">W83/N83</f>
        <v>4.806598479113584E-4</v>
      </c>
      <c r="AE83" s="15">
        <f t="shared" ref="AE83:AE88" si="161">X83/N83</f>
        <v>1.300220150121423E-3</v>
      </c>
      <c r="AF83" s="15">
        <f t="shared" ref="AF83:AF88" si="162">SUM(AA83:AE83)</f>
        <v>1.7808799980327814E-3</v>
      </c>
      <c r="AG83" s="180">
        <f t="shared" ref="AG83:AG88" si="163">T83*$F83</f>
        <v>0</v>
      </c>
      <c r="AH83" s="180">
        <f t="shared" si="124"/>
        <v>0</v>
      </c>
      <c r="AI83" s="180">
        <f t="shared" si="125"/>
        <v>0</v>
      </c>
      <c r="AJ83" s="180">
        <f t="shared" ref="AJ83:AK88" si="164">W83*$F83</f>
        <v>0</v>
      </c>
      <c r="AK83" s="180">
        <f t="shared" si="164"/>
        <v>0</v>
      </c>
      <c r="AL83" s="180">
        <f t="shared" ref="AL83:AL88" si="165">SUM(AG83:AK83)</f>
        <v>0</v>
      </c>
      <c r="AM83" s="180">
        <f t="shared" ref="AM83:AM88" si="166">Y83*F83-AL83</f>
        <v>0</v>
      </c>
    </row>
    <row r="84" spans="1:39" x14ac:dyDescent="0.25">
      <c r="A84" s="11" t="str">
        <f>+A83</f>
        <v>53E - Customer Owned</v>
      </c>
      <c r="B84" s="11"/>
      <c r="C84" s="43" t="s">
        <v>27</v>
      </c>
      <c r="D84" s="43">
        <v>100</v>
      </c>
      <c r="E84" s="5" t="s">
        <v>10</v>
      </c>
      <c r="F84" s="197">
        <v>0</v>
      </c>
      <c r="G84" s="191">
        <v>1038.2239999999999</v>
      </c>
      <c r="H84" s="177" t="s">
        <v>54</v>
      </c>
      <c r="I84" s="177">
        <v>2</v>
      </c>
      <c r="J84" s="179">
        <f t="shared" si="128"/>
        <v>0</v>
      </c>
      <c r="K84" s="176">
        <f t="shared" si="150"/>
        <v>0</v>
      </c>
      <c r="L84" s="175">
        <f t="shared" si="130"/>
        <v>0</v>
      </c>
      <c r="M84" s="175">
        <f t="shared" si="151"/>
        <v>0</v>
      </c>
      <c r="N84" s="192">
        <f t="shared" si="132"/>
        <v>35</v>
      </c>
      <c r="O84" s="15">
        <f>'UE-180382 Light WP1 - Sch 140'!B$14</f>
        <v>5.3702190554871083E-4</v>
      </c>
      <c r="P84" s="15">
        <f>'UE-180382 Light WP1 - Sch 140'!$B$46</f>
        <v>0</v>
      </c>
      <c r="Q84" s="15">
        <f>'UE-180382 Light WP1 - Sch 140'!B$66</f>
        <v>0</v>
      </c>
      <c r="R84" s="15">
        <f>'UE-180382 Light WP1 - Sch 140'!E$20</f>
        <v>0.16823094676897543</v>
      </c>
      <c r="S84" s="15">
        <f>'UE-180382 Light WP1 - Sch 140'!$E$39</f>
        <v>1.3002201501214233E-3</v>
      </c>
      <c r="T84" s="191">
        <f t="shared" si="152"/>
        <v>0</v>
      </c>
      <c r="U84" s="191">
        <f t="shared" si="153"/>
        <v>0</v>
      </c>
      <c r="V84" s="191">
        <f t="shared" si="126"/>
        <v>0</v>
      </c>
      <c r="W84" s="191">
        <f t="shared" si="154"/>
        <v>1.6823094676897545E-2</v>
      </c>
      <c r="X84" s="191">
        <f t="shared" si="155"/>
        <v>4.5507705254249811E-2</v>
      </c>
      <c r="Y84" s="15">
        <f t="shared" si="156"/>
        <v>6.233079993114736E-2</v>
      </c>
      <c r="Z84" s="172"/>
      <c r="AA84" s="15">
        <f t="shared" si="157"/>
        <v>0</v>
      </c>
      <c r="AB84" s="15">
        <f t="shared" si="158"/>
        <v>0</v>
      </c>
      <c r="AC84" s="15">
        <f t="shared" si="159"/>
        <v>0</v>
      </c>
      <c r="AD84" s="15">
        <f t="shared" si="160"/>
        <v>4.8065984791135846E-4</v>
      </c>
      <c r="AE84" s="15">
        <f t="shared" si="161"/>
        <v>1.3002201501214233E-3</v>
      </c>
      <c r="AF84" s="15">
        <f t="shared" si="162"/>
        <v>1.7808799980327818E-3</v>
      </c>
      <c r="AG84" s="180">
        <f t="shared" si="163"/>
        <v>0</v>
      </c>
      <c r="AH84" s="180">
        <f t="shared" si="124"/>
        <v>0</v>
      </c>
      <c r="AI84" s="180">
        <f t="shared" si="125"/>
        <v>0</v>
      </c>
      <c r="AJ84" s="180">
        <f t="shared" si="164"/>
        <v>0</v>
      </c>
      <c r="AK84" s="180">
        <f t="shared" si="164"/>
        <v>0</v>
      </c>
      <c r="AL84" s="180">
        <f t="shared" si="165"/>
        <v>0</v>
      </c>
      <c r="AM84" s="180">
        <f t="shared" si="166"/>
        <v>0</v>
      </c>
    </row>
    <row r="85" spans="1:39" x14ac:dyDescent="0.25">
      <c r="A85" s="11" t="str">
        <f>+A84</f>
        <v>53E - Customer Owned</v>
      </c>
      <c r="B85" s="11"/>
      <c r="C85" s="43" t="s">
        <v>27</v>
      </c>
      <c r="D85" s="43">
        <v>150</v>
      </c>
      <c r="E85" s="5" t="s">
        <v>10</v>
      </c>
      <c r="F85" s="197">
        <v>0</v>
      </c>
      <c r="G85" s="191">
        <v>1107.336</v>
      </c>
      <c r="H85" s="177" t="s">
        <v>54</v>
      </c>
      <c r="I85" s="177">
        <v>2</v>
      </c>
      <c r="J85" s="179">
        <f t="shared" si="128"/>
        <v>0</v>
      </c>
      <c r="K85" s="176">
        <f t="shared" si="150"/>
        <v>0</v>
      </c>
      <c r="L85" s="175">
        <f t="shared" si="130"/>
        <v>0</v>
      </c>
      <c r="M85" s="175">
        <f t="shared" si="151"/>
        <v>0</v>
      </c>
      <c r="N85" s="192">
        <f t="shared" si="132"/>
        <v>52.5</v>
      </c>
      <c r="O85" s="15">
        <f>'UE-180382 Light WP1 - Sch 140'!B$14</f>
        <v>5.3702190554871083E-4</v>
      </c>
      <c r="P85" s="15">
        <f>'UE-180382 Light WP1 - Sch 140'!$B$46</f>
        <v>0</v>
      </c>
      <c r="Q85" s="15">
        <f>'UE-180382 Light WP1 - Sch 140'!B$66</f>
        <v>0</v>
      </c>
      <c r="R85" s="15">
        <f>'UE-180382 Light WP1 - Sch 140'!E$20</f>
        <v>0.16823094676897543</v>
      </c>
      <c r="S85" s="15">
        <f>'UE-180382 Light WP1 - Sch 140'!$E$39</f>
        <v>1.3002201501214233E-3</v>
      </c>
      <c r="T85" s="191">
        <f t="shared" si="152"/>
        <v>0</v>
      </c>
      <c r="U85" s="191">
        <f t="shared" si="153"/>
        <v>0</v>
      </c>
      <c r="V85" s="191">
        <f t="shared" si="126"/>
        <v>0</v>
      </c>
      <c r="W85" s="191">
        <f t="shared" si="154"/>
        <v>2.5234642015346313E-2</v>
      </c>
      <c r="X85" s="191">
        <f t="shared" si="155"/>
        <v>6.8261557881374724E-2</v>
      </c>
      <c r="Y85" s="15">
        <f t="shared" si="156"/>
        <v>9.3496199896721033E-2</v>
      </c>
      <c r="Z85" s="172"/>
      <c r="AA85" s="15">
        <f t="shared" si="157"/>
        <v>0</v>
      </c>
      <c r="AB85" s="15">
        <f t="shared" si="158"/>
        <v>0</v>
      </c>
      <c r="AC85" s="15">
        <f t="shared" si="159"/>
        <v>0</v>
      </c>
      <c r="AD85" s="15">
        <f t="shared" si="160"/>
        <v>4.8065984791135835E-4</v>
      </c>
      <c r="AE85" s="15">
        <f t="shared" si="161"/>
        <v>1.3002201501214233E-3</v>
      </c>
      <c r="AF85" s="15">
        <f t="shared" si="162"/>
        <v>1.7808799980327816E-3</v>
      </c>
      <c r="AG85" s="180">
        <f t="shared" si="163"/>
        <v>0</v>
      </c>
      <c r="AH85" s="180">
        <f t="shared" si="124"/>
        <v>0</v>
      </c>
      <c r="AI85" s="180">
        <f t="shared" si="125"/>
        <v>0</v>
      </c>
      <c r="AJ85" s="180">
        <f t="shared" si="164"/>
        <v>0</v>
      </c>
      <c r="AK85" s="180">
        <f t="shared" si="164"/>
        <v>0</v>
      </c>
      <c r="AL85" s="180">
        <f t="shared" si="165"/>
        <v>0</v>
      </c>
      <c r="AM85" s="180">
        <f t="shared" si="166"/>
        <v>0</v>
      </c>
    </row>
    <row r="86" spans="1:39" x14ac:dyDescent="0.25">
      <c r="A86" s="11" t="str">
        <f>+A85</f>
        <v>53E - Customer Owned</v>
      </c>
      <c r="B86" s="11"/>
      <c r="C86" s="43" t="s">
        <v>27</v>
      </c>
      <c r="D86" s="43">
        <v>175</v>
      </c>
      <c r="E86" s="5" t="s">
        <v>10</v>
      </c>
      <c r="F86" s="197">
        <v>4</v>
      </c>
      <c r="G86" s="191">
        <v>1141.8919999999998</v>
      </c>
      <c r="H86" s="177" t="s">
        <v>54</v>
      </c>
      <c r="I86" s="177">
        <v>2</v>
      </c>
      <c r="J86" s="179">
        <f t="shared" si="128"/>
        <v>8</v>
      </c>
      <c r="K86" s="176">
        <f t="shared" si="150"/>
        <v>0</v>
      </c>
      <c r="L86" s="175">
        <f t="shared" si="130"/>
        <v>0.7</v>
      </c>
      <c r="M86" s="175">
        <f t="shared" si="151"/>
        <v>2940</v>
      </c>
      <c r="N86" s="192">
        <f t="shared" si="132"/>
        <v>61.25</v>
      </c>
      <c r="O86" s="15">
        <f>'UE-180382 Light WP1 - Sch 140'!B$14</f>
        <v>5.3702190554871083E-4</v>
      </c>
      <c r="P86" s="15">
        <f>'UE-180382 Light WP1 - Sch 140'!$B$46</f>
        <v>0</v>
      </c>
      <c r="Q86" s="15">
        <f>'UE-180382 Light WP1 - Sch 140'!B$66</f>
        <v>0</v>
      </c>
      <c r="R86" s="15">
        <f>'UE-180382 Light WP1 - Sch 140'!E$20</f>
        <v>0.16823094676897543</v>
      </c>
      <c r="S86" s="15">
        <f>'UE-180382 Light WP1 - Sch 140'!$E$39</f>
        <v>1.3002201501214233E-3</v>
      </c>
      <c r="T86" s="191">
        <f t="shared" si="152"/>
        <v>0</v>
      </c>
      <c r="U86" s="191">
        <f t="shared" si="153"/>
        <v>0</v>
      </c>
      <c r="V86" s="191">
        <f t="shared" si="126"/>
        <v>0</v>
      </c>
      <c r="W86" s="191">
        <f t="shared" si="154"/>
        <v>2.9440415684570703E-2</v>
      </c>
      <c r="X86" s="191">
        <f t="shared" si="155"/>
        <v>7.9638484194937173E-2</v>
      </c>
      <c r="Y86" s="15">
        <f t="shared" si="156"/>
        <v>0.10907889987950788</v>
      </c>
      <c r="Z86" s="172"/>
      <c r="AA86" s="15">
        <f t="shared" si="157"/>
        <v>0</v>
      </c>
      <c r="AB86" s="15">
        <f t="shared" si="158"/>
        <v>0</v>
      </c>
      <c r="AC86" s="15">
        <f t="shared" si="159"/>
        <v>0</v>
      </c>
      <c r="AD86" s="15">
        <f t="shared" si="160"/>
        <v>4.806598479113584E-4</v>
      </c>
      <c r="AE86" s="15">
        <f t="shared" si="161"/>
        <v>1.3002201501214233E-3</v>
      </c>
      <c r="AF86" s="15">
        <f t="shared" si="162"/>
        <v>1.7808799980327816E-3</v>
      </c>
      <c r="AG86" s="180">
        <f t="shared" si="163"/>
        <v>0</v>
      </c>
      <c r="AH86" s="180">
        <f t="shared" si="124"/>
        <v>0</v>
      </c>
      <c r="AI86" s="180">
        <f t="shared" si="125"/>
        <v>0</v>
      </c>
      <c r="AJ86" s="180">
        <f t="shared" si="164"/>
        <v>0.11776166273828281</v>
      </c>
      <c r="AK86" s="180">
        <f t="shared" si="164"/>
        <v>0.31855393677974869</v>
      </c>
      <c r="AL86" s="180">
        <f t="shared" si="165"/>
        <v>0.4363155995180315</v>
      </c>
      <c r="AM86" s="180">
        <f t="shared" si="166"/>
        <v>0</v>
      </c>
    </row>
    <row r="87" spans="1:39" x14ac:dyDescent="0.25">
      <c r="A87" s="11" t="str">
        <f>+A86</f>
        <v>53E - Customer Owned</v>
      </c>
      <c r="B87" s="11"/>
      <c r="C87" s="43" t="s">
        <v>27</v>
      </c>
      <c r="D87" s="43">
        <v>250</v>
      </c>
      <c r="E87" s="5" t="s">
        <v>10</v>
      </c>
      <c r="F87" s="197">
        <v>0</v>
      </c>
      <c r="G87" s="191">
        <v>1245.56</v>
      </c>
      <c r="H87" s="177" t="s">
        <v>54</v>
      </c>
      <c r="I87" s="177">
        <v>2</v>
      </c>
      <c r="J87" s="179">
        <f t="shared" si="128"/>
        <v>0</v>
      </c>
      <c r="K87" s="176">
        <f t="shared" si="150"/>
        <v>0</v>
      </c>
      <c r="L87" s="175">
        <f t="shared" si="130"/>
        <v>0</v>
      </c>
      <c r="M87" s="175">
        <f t="shared" si="151"/>
        <v>0</v>
      </c>
      <c r="N87" s="192">
        <f t="shared" si="132"/>
        <v>87.5</v>
      </c>
      <c r="O87" s="15">
        <f>'UE-180382 Light WP1 - Sch 140'!B$14</f>
        <v>5.3702190554871083E-4</v>
      </c>
      <c r="P87" s="15">
        <f>'UE-180382 Light WP1 - Sch 140'!$B$46</f>
        <v>0</v>
      </c>
      <c r="Q87" s="15">
        <f>'UE-180382 Light WP1 - Sch 140'!B$66</f>
        <v>0</v>
      </c>
      <c r="R87" s="15">
        <f>'UE-180382 Light WP1 - Sch 140'!E$20</f>
        <v>0.16823094676897543</v>
      </c>
      <c r="S87" s="15">
        <f>'UE-180382 Light WP1 - Sch 140'!$E$39</f>
        <v>1.3002201501214233E-3</v>
      </c>
      <c r="T87" s="191">
        <f t="shared" si="152"/>
        <v>0</v>
      </c>
      <c r="U87" s="191">
        <f t="shared" si="153"/>
        <v>0</v>
      </c>
      <c r="V87" s="191">
        <f t="shared" si="126"/>
        <v>0</v>
      </c>
      <c r="W87" s="191">
        <f t="shared" si="154"/>
        <v>4.2057736692243858E-2</v>
      </c>
      <c r="X87" s="191">
        <f t="shared" si="155"/>
        <v>0.11376926313562453</v>
      </c>
      <c r="Y87" s="15">
        <f t="shared" si="156"/>
        <v>0.15582699982786841</v>
      </c>
      <c r="Z87" s="172"/>
      <c r="AA87" s="15">
        <f t="shared" si="157"/>
        <v>0</v>
      </c>
      <c r="AB87" s="15">
        <f t="shared" si="158"/>
        <v>0</v>
      </c>
      <c r="AC87" s="15">
        <f t="shared" si="159"/>
        <v>0</v>
      </c>
      <c r="AD87" s="15">
        <f t="shared" si="160"/>
        <v>4.806598479113584E-4</v>
      </c>
      <c r="AE87" s="15">
        <f t="shared" si="161"/>
        <v>1.3002201501214233E-3</v>
      </c>
      <c r="AF87" s="15">
        <f t="shared" si="162"/>
        <v>1.7808799980327816E-3</v>
      </c>
      <c r="AG87" s="180">
        <f t="shared" si="163"/>
        <v>0</v>
      </c>
      <c r="AH87" s="180">
        <f t="shared" si="124"/>
        <v>0</v>
      </c>
      <c r="AI87" s="180">
        <f t="shared" si="125"/>
        <v>0</v>
      </c>
      <c r="AJ87" s="180">
        <f t="shared" si="164"/>
        <v>0</v>
      </c>
      <c r="AK87" s="180">
        <f t="shared" si="164"/>
        <v>0</v>
      </c>
      <c r="AL87" s="180">
        <f t="shared" si="165"/>
        <v>0</v>
      </c>
      <c r="AM87" s="180">
        <f t="shared" si="166"/>
        <v>0</v>
      </c>
    </row>
    <row r="88" spans="1:39" x14ac:dyDescent="0.25">
      <c r="A88" s="11" t="str">
        <f>+A87</f>
        <v>53E - Customer Owned</v>
      </c>
      <c r="B88" s="11"/>
      <c r="C88" s="43" t="s">
        <v>27</v>
      </c>
      <c r="D88" s="43">
        <v>400</v>
      </c>
      <c r="E88" s="5" t="s">
        <v>10</v>
      </c>
      <c r="F88" s="197">
        <v>0</v>
      </c>
      <c r="G88" s="191">
        <v>1452.8959999999997</v>
      </c>
      <c r="H88" s="177" t="s">
        <v>54</v>
      </c>
      <c r="I88" s="177">
        <v>2</v>
      </c>
      <c r="J88" s="179">
        <f t="shared" si="128"/>
        <v>0</v>
      </c>
      <c r="K88" s="176">
        <f t="shared" si="150"/>
        <v>0</v>
      </c>
      <c r="L88" s="175">
        <f t="shared" si="130"/>
        <v>0</v>
      </c>
      <c r="M88" s="175">
        <f t="shared" si="151"/>
        <v>0</v>
      </c>
      <c r="N88" s="192">
        <f t="shared" si="132"/>
        <v>140</v>
      </c>
      <c r="O88" s="15">
        <f>'UE-180382 Light WP1 - Sch 140'!B$14</f>
        <v>5.3702190554871083E-4</v>
      </c>
      <c r="P88" s="15">
        <f>'UE-180382 Light WP1 - Sch 140'!$B$46</f>
        <v>0</v>
      </c>
      <c r="Q88" s="15">
        <f>'UE-180382 Light WP1 - Sch 140'!B$66</f>
        <v>0</v>
      </c>
      <c r="R88" s="15">
        <f>'UE-180382 Light WP1 - Sch 140'!E$20</f>
        <v>0.16823094676897543</v>
      </c>
      <c r="S88" s="15">
        <f>'UE-180382 Light WP1 - Sch 140'!$E$39</f>
        <v>1.3002201501214233E-3</v>
      </c>
      <c r="T88" s="191">
        <f t="shared" si="152"/>
        <v>0</v>
      </c>
      <c r="U88" s="191">
        <f t="shared" si="153"/>
        <v>0</v>
      </c>
      <c r="V88" s="191">
        <f t="shared" si="126"/>
        <v>0</v>
      </c>
      <c r="W88" s="191">
        <f t="shared" si="154"/>
        <v>6.7292378707590181E-2</v>
      </c>
      <c r="X88" s="191">
        <f t="shared" si="155"/>
        <v>0.18203082101699924</v>
      </c>
      <c r="Y88" s="15">
        <f t="shared" si="156"/>
        <v>0.24932319972458944</v>
      </c>
      <c r="Z88" s="172"/>
      <c r="AA88" s="15">
        <f t="shared" si="157"/>
        <v>0</v>
      </c>
      <c r="AB88" s="15">
        <f t="shared" si="158"/>
        <v>0</v>
      </c>
      <c r="AC88" s="15">
        <f t="shared" si="159"/>
        <v>0</v>
      </c>
      <c r="AD88" s="15">
        <f t="shared" si="160"/>
        <v>4.8065984791135846E-4</v>
      </c>
      <c r="AE88" s="15">
        <f t="shared" si="161"/>
        <v>1.3002201501214233E-3</v>
      </c>
      <c r="AF88" s="15">
        <f t="shared" si="162"/>
        <v>1.7808799980327818E-3</v>
      </c>
      <c r="AG88" s="180">
        <f t="shared" si="163"/>
        <v>0</v>
      </c>
      <c r="AH88" s="180">
        <f t="shared" si="124"/>
        <v>0</v>
      </c>
      <c r="AI88" s="180">
        <f t="shared" si="125"/>
        <v>0</v>
      </c>
      <c r="AJ88" s="180">
        <f t="shared" si="164"/>
        <v>0</v>
      </c>
      <c r="AK88" s="180">
        <f t="shared" si="164"/>
        <v>0</v>
      </c>
      <c r="AL88" s="180">
        <f t="shared" si="165"/>
        <v>0</v>
      </c>
      <c r="AM88" s="180">
        <f t="shared" si="166"/>
        <v>0</v>
      </c>
    </row>
    <row r="89" spans="1:39" x14ac:dyDescent="0.25">
      <c r="A89" s="13"/>
      <c r="B89" s="43"/>
      <c r="C89" s="43"/>
      <c r="D89" s="43"/>
      <c r="F89" s="197"/>
      <c r="G89" s="191"/>
      <c r="J89" s="179">
        <f t="shared" si="128"/>
        <v>0</v>
      </c>
      <c r="K89" s="176"/>
      <c r="L89" s="175"/>
      <c r="M89" s="175"/>
      <c r="N89" s="192"/>
      <c r="O89" s="15">
        <f>'UE-180382 Light WP1 - Sch 140'!B$14</f>
        <v>5.3702190554871083E-4</v>
      </c>
      <c r="P89" s="15"/>
      <c r="Q89" s="15">
        <f>'UE-180382 Light WP1 - Sch 140'!B$66</f>
        <v>0</v>
      </c>
      <c r="R89" s="15"/>
      <c r="S89" s="15"/>
      <c r="T89" s="191"/>
      <c r="U89" s="191"/>
      <c r="V89" s="191">
        <f t="shared" si="126"/>
        <v>0</v>
      </c>
      <c r="W89" s="191"/>
      <c r="X89" s="191"/>
      <c r="Y89" s="15"/>
      <c r="Z89" s="172"/>
      <c r="AA89" s="15"/>
      <c r="AB89" s="15"/>
      <c r="AC89" s="15"/>
      <c r="AD89" s="15"/>
      <c r="AE89" s="15"/>
      <c r="AF89" s="15"/>
      <c r="AG89" s="180"/>
      <c r="AH89" s="180">
        <f t="shared" si="124"/>
        <v>0</v>
      </c>
      <c r="AI89" s="180">
        <f t="shared" si="125"/>
        <v>0</v>
      </c>
      <c r="AJ89" s="180"/>
      <c r="AK89" s="180"/>
      <c r="AL89" s="180"/>
      <c r="AM89" s="180"/>
    </row>
    <row r="90" spans="1:39" x14ac:dyDescent="0.25">
      <c r="A90" s="11" t="str">
        <f>+A88</f>
        <v>53E - Customer Owned</v>
      </c>
      <c r="B90" s="11"/>
      <c r="C90" s="43" t="s">
        <v>34</v>
      </c>
      <c r="D90" s="43">
        <v>45</v>
      </c>
      <c r="E90" s="5" t="s">
        <v>10</v>
      </c>
      <c r="F90" s="197">
        <v>296</v>
      </c>
      <c r="G90" s="191">
        <f t="shared" ref="G90:G98" si="167">G63</f>
        <v>1334.574875</v>
      </c>
      <c r="H90" s="177" t="s">
        <v>54</v>
      </c>
      <c r="I90" s="177">
        <v>0.2</v>
      </c>
      <c r="J90" s="179">
        <f t="shared" si="128"/>
        <v>59.2</v>
      </c>
      <c r="K90" s="176">
        <f t="shared" ref="K90:K97" si="168">IF(E90="Company", F90*G90,0)</f>
        <v>0</v>
      </c>
      <c r="L90" s="175">
        <f t="shared" si="130"/>
        <v>13.32</v>
      </c>
      <c r="M90" s="175">
        <f t="shared" ref="M90:M98" si="169">D90*4200*F90/1000</f>
        <v>55944</v>
      </c>
      <c r="N90" s="192">
        <f t="shared" si="132"/>
        <v>15.75</v>
      </c>
      <c r="O90" s="15">
        <f>'UE-180382 Light WP1 - Sch 140'!B$14</f>
        <v>5.3702190554871083E-4</v>
      </c>
      <c r="P90" s="15">
        <f>'UE-180382 Light WP1 - Sch 140'!$B$46</f>
        <v>0</v>
      </c>
      <c r="Q90" s="15">
        <f>'UE-180382 Light WP1 - Sch 140'!B$66</f>
        <v>0</v>
      </c>
      <c r="R90" s="15">
        <f>'UE-180382 Light WP1 - Sch 140'!E$20</f>
        <v>0.16823094676897543</v>
      </c>
      <c r="S90" s="15">
        <f>'UE-180382 Light WP1 - Sch 140'!$E$39</f>
        <v>1.3002201501214233E-3</v>
      </c>
      <c r="T90" s="191">
        <f t="shared" ref="T90:T98" si="170">IF(E90="Company", G90*O90, 0)</f>
        <v>0</v>
      </c>
      <c r="U90" s="191">
        <f t="shared" ref="U90:U98" si="171">IF(H90="yes", I90*P90, 0)</f>
        <v>0</v>
      </c>
      <c r="V90" s="191">
        <f t="shared" si="126"/>
        <v>0</v>
      </c>
      <c r="W90" s="191">
        <f t="shared" ref="W90:W98" si="172">D90*R90/1000</f>
        <v>7.5703926046038943E-3</v>
      </c>
      <c r="X90" s="191">
        <f t="shared" ref="X90:X98" si="173">N90*S90</f>
        <v>2.0478467364412417E-2</v>
      </c>
      <c r="Y90" s="15">
        <f t="shared" ref="Y90:Y98" si="174">SUM(T90:X90)</f>
        <v>2.8048859969016311E-2</v>
      </c>
      <c r="Z90" s="172"/>
      <c r="AA90" s="15">
        <f t="shared" ref="AA90:AA98" si="175">T90/N90</f>
        <v>0</v>
      </c>
      <c r="AB90" s="15">
        <f t="shared" ref="AB90:AB98" si="176">U90/N90</f>
        <v>0</v>
      </c>
      <c r="AC90" s="15">
        <f t="shared" ref="AC90:AC98" si="177">V90/N90</f>
        <v>0</v>
      </c>
      <c r="AD90" s="15">
        <f t="shared" ref="AD90:AD98" si="178">W90/N90</f>
        <v>4.8065984791135835E-4</v>
      </c>
      <c r="AE90" s="15">
        <f t="shared" ref="AE90:AE98" si="179">X90/N90</f>
        <v>1.3002201501214233E-3</v>
      </c>
      <c r="AF90" s="15">
        <f t="shared" ref="AF90:AF98" si="180">SUM(AA90:AE90)</f>
        <v>1.7808799980327816E-3</v>
      </c>
      <c r="AG90" s="180">
        <f t="shared" ref="AG90:AG98" si="181">T90*$F90</f>
        <v>0</v>
      </c>
      <c r="AH90" s="180">
        <f t="shared" si="124"/>
        <v>0</v>
      </c>
      <c r="AI90" s="180">
        <f t="shared" si="125"/>
        <v>0</v>
      </c>
      <c r="AJ90" s="180">
        <f t="shared" ref="AJ90:AJ98" si="182">W90*$F90</f>
        <v>2.2408362109627529</v>
      </c>
      <c r="AK90" s="180">
        <f t="shared" ref="AK90:AK98" si="183">X90*$F90</f>
        <v>6.0616263398660752</v>
      </c>
      <c r="AL90" s="180">
        <f t="shared" ref="AL90:AL98" si="184">SUM(AG90:AK90)</f>
        <v>8.3024625508288281</v>
      </c>
      <c r="AM90" s="180">
        <f t="shared" ref="AM90:AM98" si="185">Y90*F90-AL90</f>
        <v>0</v>
      </c>
    </row>
    <row r="91" spans="1:39" x14ac:dyDescent="0.25">
      <c r="A91" s="11" t="str">
        <f>A90</f>
        <v>53E - Customer Owned</v>
      </c>
      <c r="B91" s="11"/>
      <c r="C91" s="43" t="s">
        <v>34</v>
      </c>
      <c r="D91" s="43">
        <v>75</v>
      </c>
      <c r="E91" s="5" t="s">
        <v>10</v>
      </c>
      <c r="F91" s="197">
        <v>409</v>
      </c>
      <c r="G91" s="191">
        <f t="shared" si="167"/>
        <v>1357.2181249999999</v>
      </c>
      <c r="H91" s="177" t="s">
        <v>54</v>
      </c>
      <c r="I91" s="177">
        <v>0.2</v>
      </c>
      <c r="J91" s="179">
        <f t="shared" si="128"/>
        <v>81.800000000000011</v>
      </c>
      <c r="K91" s="176">
        <f t="shared" si="168"/>
        <v>0</v>
      </c>
      <c r="L91" s="175">
        <f t="shared" si="130"/>
        <v>30.675000000000001</v>
      </c>
      <c r="M91" s="175">
        <f t="shared" si="169"/>
        <v>128835</v>
      </c>
      <c r="N91" s="192">
        <f t="shared" si="132"/>
        <v>26.25</v>
      </c>
      <c r="O91" s="15">
        <f>'UE-180382 Light WP1 - Sch 140'!B$14</f>
        <v>5.3702190554871083E-4</v>
      </c>
      <c r="P91" s="15">
        <f>'UE-180382 Light WP1 - Sch 140'!$B$46</f>
        <v>0</v>
      </c>
      <c r="Q91" s="15">
        <f>'UE-180382 Light WP1 - Sch 140'!B$66</f>
        <v>0</v>
      </c>
      <c r="R91" s="15">
        <f>'UE-180382 Light WP1 - Sch 140'!E$20</f>
        <v>0.16823094676897543</v>
      </c>
      <c r="S91" s="15">
        <f>'UE-180382 Light WP1 - Sch 140'!$E$39</f>
        <v>1.3002201501214233E-3</v>
      </c>
      <c r="T91" s="191">
        <f t="shared" si="170"/>
        <v>0</v>
      </c>
      <c r="U91" s="191">
        <f t="shared" si="171"/>
        <v>0</v>
      </c>
      <c r="V91" s="191">
        <f t="shared" si="126"/>
        <v>0</v>
      </c>
      <c r="W91" s="191">
        <f t="shared" si="172"/>
        <v>1.2617321007673156E-2</v>
      </c>
      <c r="X91" s="191">
        <f t="shared" si="173"/>
        <v>3.4130778940687362E-2</v>
      </c>
      <c r="Y91" s="15">
        <f t="shared" si="174"/>
        <v>4.6748099948360516E-2</v>
      </c>
      <c r="Z91" s="172"/>
      <c r="AA91" s="15">
        <f t="shared" si="175"/>
        <v>0</v>
      </c>
      <c r="AB91" s="15">
        <f t="shared" si="176"/>
        <v>0</v>
      </c>
      <c r="AC91" s="15">
        <f t="shared" si="177"/>
        <v>0</v>
      </c>
      <c r="AD91" s="15">
        <f t="shared" si="178"/>
        <v>4.8065984791135835E-4</v>
      </c>
      <c r="AE91" s="15">
        <f t="shared" si="179"/>
        <v>1.3002201501214233E-3</v>
      </c>
      <c r="AF91" s="15">
        <f t="shared" si="180"/>
        <v>1.7808799980327816E-3</v>
      </c>
      <c r="AG91" s="180">
        <f t="shared" si="181"/>
        <v>0</v>
      </c>
      <c r="AH91" s="180">
        <f t="shared" si="124"/>
        <v>0</v>
      </c>
      <c r="AI91" s="180">
        <f t="shared" si="125"/>
        <v>0</v>
      </c>
      <c r="AJ91" s="180">
        <f t="shared" si="182"/>
        <v>5.1604842921383209</v>
      </c>
      <c r="AK91" s="180">
        <f t="shared" si="183"/>
        <v>13.959488586741131</v>
      </c>
      <c r="AL91" s="180">
        <f t="shared" si="184"/>
        <v>19.119972878879452</v>
      </c>
      <c r="AM91" s="180">
        <f t="shared" si="185"/>
        <v>0</v>
      </c>
    </row>
    <row r="92" spans="1:39" x14ac:dyDescent="0.25">
      <c r="A92" s="11" t="str">
        <f t="shared" ref="A92:A98" si="186">A91</f>
        <v>53E - Customer Owned</v>
      </c>
      <c r="B92" s="11"/>
      <c r="C92" s="43" t="s">
        <v>34</v>
      </c>
      <c r="D92" s="43">
        <v>105</v>
      </c>
      <c r="E92" s="5" t="s">
        <v>10</v>
      </c>
      <c r="F92" s="197">
        <v>452</v>
      </c>
      <c r="G92" s="191">
        <f t="shared" si="167"/>
        <v>1379.861375</v>
      </c>
      <c r="H92" s="177" t="s">
        <v>54</v>
      </c>
      <c r="I92" s="177">
        <v>0.2</v>
      </c>
      <c r="J92" s="179">
        <f t="shared" si="128"/>
        <v>90.4</v>
      </c>
      <c r="K92" s="176">
        <f t="shared" si="168"/>
        <v>0</v>
      </c>
      <c r="L92" s="175">
        <f t="shared" si="130"/>
        <v>47.46</v>
      </c>
      <c r="M92" s="175">
        <f t="shared" si="169"/>
        <v>199332</v>
      </c>
      <c r="N92" s="192">
        <f t="shared" si="132"/>
        <v>36.75</v>
      </c>
      <c r="O92" s="15">
        <f>'UE-180382 Light WP1 - Sch 140'!B$14</f>
        <v>5.3702190554871083E-4</v>
      </c>
      <c r="P92" s="15">
        <f>'UE-180382 Light WP1 - Sch 140'!$B$46</f>
        <v>0</v>
      </c>
      <c r="Q92" s="15">
        <f>'UE-180382 Light WP1 - Sch 140'!B$66</f>
        <v>0</v>
      </c>
      <c r="R92" s="15">
        <f>'UE-180382 Light WP1 - Sch 140'!E$20</f>
        <v>0.16823094676897543</v>
      </c>
      <c r="S92" s="15">
        <f>'UE-180382 Light WP1 - Sch 140'!$E$39</f>
        <v>1.3002201501214233E-3</v>
      </c>
      <c r="T92" s="191">
        <f t="shared" si="170"/>
        <v>0</v>
      </c>
      <c r="U92" s="191">
        <f t="shared" si="171"/>
        <v>0</v>
      </c>
      <c r="V92" s="191">
        <f t="shared" si="126"/>
        <v>0</v>
      </c>
      <c r="W92" s="191">
        <f t="shared" si="172"/>
        <v>1.7664249410742423E-2</v>
      </c>
      <c r="X92" s="191">
        <f t="shared" si="173"/>
        <v>4.7783090516962307E-2</v>
      </c>
      <c r="Y92" s="15">
        <f t="shared" si="174"/>
        <v>6.5447339927704726E-2</v>
      </c>
      <c r="Z92" s="172"/>
      <c r="AA92" s="15">
        <f t="shared" si="175"/>
        <v>0</v>
      </c>
      <c r="AB92" s="15">
        <f t="shared" si="176"/>
        <v>0</v>
      </c>
      <c r="AC92" s="15">
        <f t="shared" si="177"/>
        <v>0</v>
      </c>
      <c r="AD92" s="15">
        <f t="shared" si="178"/>
        <v>4.8065984791135846E-4</v>
      </c>
      <c r="AE92" s="15">
        <f t="shared" si="179"/>
        <v>1.3002201501214233E-3</v>
      </c>
      <c r="AF92" s="15">
        <f t="shared" si="180"/>
        <v>1.7808799980327818E-3</v>
      </c>
      <c r="AG92" s="180">
        <f t="shared" si="181"/>
        <v>0</v>
      </c>
      <c r="AH92" s="180">
        <f t="shared" si="124"/>
        <v>0</v>
      </c>
      <c r="AI92" s="180">
        <f t="shared" si="125"/>
        <v>0</v>
      </c>
      <c r="AJ92" s="180">
        <f t="shared" si="182"/>
        <v>7.9842407336555752</v>
      </c>
      <c r="AK92" s="180">
        <f t="shared" si="183"/>
        <v>21.597956913666962</v>
      </c>
      <c r="AL92" s="180">
        <f t="shared" si="184"/>
        <v>29.582197647322538</v>
      </c>
      <c r="AM92" s="180">
        <f t="shared" si="185"/>
        <v>0</v>
      </c>
    </row>
    <row r="93" spans="1:39" x14ac:dyDescent="0.25">
      <c r="A93" s="11" t="str">
        <f t="shared" si="186"/>
        <v>53E - Customer Owned</v>
      </c>
      <c r="B93" s="11"/>
      <c r="C93" s="43" t="s">
        <v>34</v>
      </c>
      <c r="D93" s="43">
        <v>135</v>
      </c>
      <c r="E93" s="5" t="s">
        <v>10</v>
      </c>
      <c r="F93" s="197">
        <v>10</v>
      </c>
      <c r="G93" s="191">
        <f t="shared" si="167"/>
        <v>1402.504625</v>
      </c>
      <c r="H93" s="177" t="s">
        <v>54</v>
      </c>
      <c r="I93" s="177">
        <v>0.2</v>
      </c>
      <c r="J93" s="179">
        <f t="shared" si="128"/>
        <v>2</v>
      </c>
      <c r="K93" s="176">
        <f t="shared" si="168"/>
        <v>0</v>
      </c>
      <c r="L93" s="175">
        <f t="shared" si="130"/>
        <v>1.35</v>
      </c>
      <c r="M93" s="175">
        <f t="shared" si="169"/>
        <v>5670</v>
      </c>
      <c r="N93" s="192">
        <f t="shared" si="132"/>
        <v>47.25</v>
      </c>
      <c r="O93" s="15">
        <f>'UE-180382 Light WP1 - Sch 140'!B$14</f>
        <v>5.3702190554871083E-4</v>
      </c>
      <c r="P93" s="15">
        <f>'UE-180382 Light WP1 - Sch 140'!$B$46</f>
        <v>0</v>
      </c>
      <c r="Q93" s="15">
        <f>'UE-180382 Light WP1 - Sch 140'!B$66</f>
        <v>0</v>
      </c>
      <c r="R93" s="15">
        <f>'UE-180382 Light WP1 - Sch 140'!E$20</f>
        <v>0.16823094676897543</v>
      </c>
      <c r="S93" s="15">
        <f>'UE-180382 Light WP1 - Sch 140'!$E$39</f>
        <v>1.3002201501214233E-3</v>
      </c>
      <c r="T93" s="191">
        <f t="shared" si="170"/>
        <v>0</v>
      </c>
      <c r="U93" s="191">
        <f t="shared" si="171"/>
        <v>0</v>
      </c>
      <c r="V93" s="191">
        <f t="shared" si="126"/>
        <v>0</v>
      </c>
      <c r="W93" s="191">
        <f t="shared" si="172"/>
        <v>2.2711177813811684E-2</v>
      </c>
      <c r="X93" s="191">
        <f t="shared" si="173"/>
        <v>6.1435402093237251E-2</v>
      </c>
      <c r="Y93" s="15">
        <f t="shared" si="174"/>
        <v>8.4146579907048935E-2</v>
      </c>
      <c r="Z93" s="172"/>
      <c r="AA93" s="15">
        <f t="shared" si="175"/>
        <v>0</v>
      </c>
      <c r="AB93" s="15">
        <f t="shared" si="176"/>
        <v>0</v>
      </c>
      <c r="AC93" s="15">
        <f t="shared" si="177"/>
        <v>0</v>
      </c>
      <c r="AD93" s="15">
        <f t="shared" si="178"/>
        <v>4.806598479113584E-4</v>
      </c>
      <c r="AE93" s="15">
        <f t="shared" si="179"/>
        <v>1.3002201501214233E-3</v>
      </c>
      <c r="AF93" s="15">
        <f t="shared" si="180"/>
        <v>1.7808799980327816E-3</v>
      </c>
      <c r="AG93" s="180">
        <f t="shared" si="181"/>
        <v>0</v>
      </c>
      <c r="AH93" s="180">
        <f t="shared" si="124"/>
        <v>0</v>
      </c>
      <c r="AI93" s="180">
        <f t="shared" si="125"/>
        <v>0</v>
      </c>
      <c r="AJ93" s="180">
        <f t="shared" si="182"/>
        <v>0.22711177813811684</v>
      </c>
      <c r="AK93" s="180">
        <f t="shared" si="183"/>
        <v>0.61435402093237257</v>
      </c>
      <c r="AL93" s="180">
        <f t="shared" si="184"/>
        <v>0.84146579907048946</v>
      </c>
      <c r="AM93" s="180">
        <f t="shared" si="185"/>
        <v>0</v>
      </c>
    </row>
    <row r="94" spans="1:39" x14ac:dyDescent="0.25">
      <c r="A94" s="11" t="str">
        <f t="shared" si="186"/>
        <v>53E - Customer Owned</v>
      </c>
      <c r="B94" s="11"/>
      <c r="C94" s="43" t="s">
        <v>34</v>
      </c>
      <c r="D94" s="43">
        <v>165</v>
      </c>
      <c r="E94" s="5" t="s">
        <v>10</v>
      </c>
      <c r="F94" s="197">
        <v>987</v>
      </c>
      <c r="G94" s="191">
        <f t="shared" si="167"/>
        <v>1425.1478750000001</v>
      </c>
      <c r="H94" s="177" t="s">
        <v>54</v>
      </c>
      <c r="I94" s="177">
        <v>0.2</v>
      </c>
      <c r="J94" s="179">
        <f t="shared" si="128"/>
        <v>197.4</v>
      </c>
      <c r="K94" s="176">
        <f t="shared" si="168"/>
        <v>0</v>
      </c>
      <c r="L94" s="175">
        <f t="shared" si="130"/>
        <v>162.85499999999999</v>
      </c>
      <c r="M94" s="175">
        <f t="shared" si="169"/>
        <v>683991</v>
      </c>
      <c r="N94" s="192">
        <f t="shared" si="132"/>
        <v>57.75</v>
      </c>
      <c r="O94" s="15">
        <f>'UE-180382 Light WP1 - Sch 140'!B$14</f>
        <v>5.3702190554871083E-4</v>
      </c>
      <c r="P94" s="15">
        <f>'UE-180382 Light WP1 - Sch 140'!$B$46</f>
        <v>0</v>
      </c>
      <c r="Q94" s="15">
        <f>'UE-180382 Light WP1 - Sch 140'!B$66</f>
        <v>0</v>
      </c>
      <c r="R94" s="15">
        <f>'UE-180382 Light WP1 - Sch 140'!E$20</f>
        <v>0.16823094676897543</v>
      </c>
      <c r="S94" s="15">
        <f>'UE-180382 Light WP1 - Sch 140'!$E$39</f>
        <v>1.3002201501214233E-3</v>
      </c>
      <c r="T94" s="191">
        <f t="shared" si="170"/>
        <v>0</v>
      </c>
      <c r="U94" s="191">
        <f t="shared" si="171"/>
        <v>0</v>
      </c>
      <c r="V94" s="191">
        <f t="shared" si="126"/>
        <v>0</v>
      </c>
      <c r="W94" s="191">
        <f t="shared" si="172"/>
        <v>2.7758106216880948E-2</v>
      </c>
      <c r="X94" s="191">
        <f t="shared" si="173"/>
        <v>7.5087713669512196E-2</v>
      </c>
      <c r="Y94" s="15">
        <f t="shared" si="174"/>
        <v>0.10284581988639314</v>
      </c>
      <c r="Z94" s="172"/>
      <c r="AA94" s="15">
        <f t="shared" si="175"/>
        <v>0</v>
      </c>
      <c r="AB94" s="15">
        <f t="shared" si="176"/>
        <v>0</v>
      </c>
      <c r="AC94" s="15">
        <f t="shared" si="177"/>
        <v>0</v>
      </c>
      <c r="AD94" s="15">
        <f t="shared" si="178"/>
        <v>4.806598479113584E-4</v>
      </c>
      <c r="AE94" s="15">
        <f t="shared" si="179"/>
        <v>1.3002201501214233E-3</v>
      </c>
      <c r="AF94" s="15">
        <f t="shared" si="180"/>
        <v>1.7808799980327816E-3</v>
      </c>
      <c r="AG94" s="180">
        <f t="shared" si="181"/>
        <v>0</v>
      </c>
      <c r="AH94" s="180">
        <f t="shared" si="124"/>
        <v>0</v>
      </c>
      <c r="AI94" s="180">
        <f t="shared" si="125"/>
        <v>0</v>
      </c>
      <c r="AJ94" s="180">
        <f t="shared" si="182"/>
        <v>27.397250836061495</v>
      </c>
      <c r="AK94" s="180">
        <f t="shared" si="183"/>
        <v>74.111573391808534</v>
      </c>
      <c r="AL94" s="180">
        <f t="shared" si="184"/>
        <v>101.50882422787004</v>
      </c>
      <c r="AM94" s="180">
        <f t="shared" si="185"/>
        <v>0</v>
      </c>
    </row>
    <row r="95" spans="1:39" x14ac:dyDescent="0.25">
      <c r="A95" s="11" t="str">
        <f t="shared" si="186"/>
        <v>53E - Customer Owned</v>
      </c>
      <c r="B95" s="11"/>
      <c r="C95" s="43" t="s">
        <v>34</v>
      </c>
      <c r="D95" s="43">
        <v>195</v>
      </c>
      <c r="E95" s="5" t="s">
        <v>10</v>
      </c>
      <c r="F95" s="197">
        <v>1</v>
      </c>
      <c r="G95" s="191">
        <f t="shared" si="167"/>
        <v>1447.791125</v>
      </c>
      <c r="H95" s="177" t="s">
        <v>54</v>
      </c>
      <c r="I95" s="177">
        <v>0.2</v>
      </c>
      <c r="J95" s="179">
        <f t="shared" si="128"/>
        <v>0.2</v>
      </c>
      <c r="K95" s="176">
        <f t="shared" si="168"/>
        <v>0</v>
      </c>
      <c r="L95" s="175">
        <f t="shared" si="130"/>
        <v>0.19500000000000001</v>
      </c>
      <c r="M95" s="175">
        <f t="shared" si="169"/>
        <v>819</v>
      </c>
      <c r="N95" s="192">
        <f t="shared" si="132"/>
        <v>68.25</v>
      </c>
      <c r="O95" s="15">
        <f>'UE-180382 Light WP1 - Sch 140'!B$14</f>
        <v>5.3702190554871083E-4</v>
      </c>
      <c r="P95" s="15">
        <f>'UE-180382 Light WP1 - Sch 140'!$B$46</f>
        <v>0</v>
      </c>
      <c r="Q95" s="15">
        <f>'UE-180382 Light WP1 - Sch 140'!B$66</f>
        <v>0</v>
      </c>
      <c r="R95" s="15">
        <f>'UE-180382 Light WP1 - Sch 140'!E$20</f>
        <v>0.16823094676897543</v>
      </c>
      <c r="S95" s="15">
        <f>'UE-180382 Light WP1 - Sch 140'!$E$39</f>
        <v>1.3002201501214233E-3</v>
      </c>
      <c r="T95" s="191">
        <f t="shared" si="170"/>
        <v>0</v>
      </c>
      <c r="U95" s="191">
        <f t="shared" si="171"/>
        <v>0</v>
      </c>
      <c r="V95" s="191">
        <f t="shared" si="126"/>
        <v>0</v>
      </c>
      <c r="W95" s="191">
        <f t="shared" si="172"/>
        <v>3.2805034619950206E-2</v>
      </c>
      <c r="X95" s="191">
        <f t="shared" si="173"/>
        <v>8.8740025245787141E-2</v>
      </c>
      <c r="Y95" s="15">
        <f t="shared" si="174"/>
        <v>0.12154505986573735</v>
      </c>
      <c r="Z95" s="172"/>
      <c r="AA95" s="15">
        <f t="shared" si="175"/>
        <v>0</v>
      </c>
      <c r="AB95" s="15">
        <f t="shared" si="176"/>
        <v>0</v>
      </c>
      <c r="AC95" s="15">
        <f t="shared" si="177"/>
        <v>0</v>
      </c>
      <c r="AD95" s="15">
        <f t="shared" si="178"/>
        <v>4.8065984791135835E-4</v>
      </c>
      <c r="AE95" s="15">
        <f t="shared" si="179"/>
        <v>1.3002201501214233E-3</v>
      </c>
      <c r="AF95" s="15">
        <f t="shared" si="180"/>
        <v>1.7808799980327816E-3</v>
      </c>
      <c r="AG95" s="180">
        <f t="shared" si="181"/>
        <v>0</v>
      </c>
      <c r="AH95" s="180">
        <f t="shared" si="124"/>
        <v>0</v>
      </c>
      <c r="AI95" s="180">
        <f t="shared" si="125"/>
        <v>0</v>
      </c>
      <c r="AJ95" s="180">
        <f t="shared" si="182"/>
        <v>3.2805034619950206E-2</v>
      </c>
      <c r="AK95" s="180">
        <f t="shared" si="183"/>
        <v>8.8740025245787141E-2</v>
      </c>
      <c r="AL95" s="180">
        <f t="shared" si="184"/>
        <v>0.12154505986573735</v>
      </c>
      <c r="AM95" s="180">
        <f t="shared" si="185"/>
        <v>0</v>
      </c>
    </row>
    <row r="96" spans="1:39" x14ac:dyDescent="0.25">
      <c r="A96" s="11" t="str">
        <f t="shared" si="186"/>
        <v>53E - Customer Owned</v>
      </c>
      <c r="B96" s="11"/>
      <c r="C96" s="43" t="s">
        <v>34</v>
      </c>
      <c r="D96" s="43">
        <v>225</v>
      </c>
      <c r="E96" s="5" t="s">
        <v>10</v>
      </c>
      <c r="F96" s="197">
        <v>0</v>
      </c>
      <c r="G96" s="191">
        <f t="shared" si="167"/>
        <v>1470.4343749999998</v>
      </c>
      <c r="H96" s="177" t="s">
        <v>54</v>
      </c>
      <c r="I96" s="177">
        <v>0.2</v>
      </c>
      <c r="J96" s="179">
        <f t="shared" si="128"/>
        <v>0</v>
      </c>
      <c r="K96" s="176">
        <f t="shared" si="168"/>
        <v>0</v>
      </c>
      <c r="L96" s="175">
        <f t="shared" si="130"/>
        <v>0</v>
      </c>
      <c r="M96" s="175">
        <f t="shared" si="169"/>
        <v>0</v>
      </c>
      <c r="N96" s="192">
        <f t="shared" si="132"/>
        <v>78.75</v>
      </c>
      <c r="O96" s="15">
        <f>'UE-180382 Light WP1 - Sch 140'!B$14</f>
        <v>5.3702190554871083E-4</v>
      </c>
      <c r="P96" s="15">
        <f>'UE-180382 Light WP1 - Sch 140'!$B$46</f>
        <v>0</v>
      </c>
      <c r="Q96" s="15">
        <f>'UE-180382 Light WP1 - Sch 140'!B$66</f>
        <v>0</v>
      </c>
      <c r="R96" s="15">
        <f>'UE-180382 Light WP1 - Sch 140'!E$20</f>
        <v>0.16823094676897543</v>
      </c>
      <c r="S96" s="15">
        <f>'UE-180382 Light WP1 - Sch 140'!$E$39</f>
        <v>1.3002201501214233E-3</v>
      </c>
      <c r="T96" s="191">
        <f t="shared" si="170"/>
        <v>0</v>
      </c>
      <c r="U96" s="191">
        <f t="shared" si="171"/>
        <v>0</v>
      </c>
      <c r="V96" s="191">
        <f t="shared" si="126"/>
        <v>0</v>
      </c>
      <c r="W96" s="191">
        <f t="shared" si="172"/>
        <v>3.7851963023019471E-2</v>
      </c>
      <c r="X96" s="191">
        <f t="shared" si="173"/>
        <v>0.10239233682206209</v>
      </c>
      <c r="Y96" s="15">
        <f t="shared" si="174"/>
        <v>0.14024429984508155</v>
      </c>
      <c r="Z96" s="172"/>
      <c r="AA96" s="15">
        <f t="shared" si="175"/>
        <v>0</v>
      </c>
      <c r="AB96" s="15">
        <f t="shared" si="176"/>
        <v>0</v>
      </c>
      <c r="AC96" s="15">
        <f t="shared" si="177"/>
        <v>0</v>
      </c>
      <c r="AD96" s="15">
        <f t="shared" si="178"/>
        <v>4.8065984791135835E-4</v>
      </c>
      <c r="AE96" s="15">
        <f t="shared" si="179"/>
        <v>1.3002201501214233E-3</v>
      </c>
      <c r="AF96" s="15">
        <f t="shared" si="180"/>
        <v>1.7808799980327816E-3</v>
      </c>
      <c r="AG96" s="180">
        <f t="shared" si="181"/>
        <v>0</v>
      </c>
      <c r="AH96" s="180">
        <f t="shared" si="124"/>
        <v>0</v>
      </c>
      <c r="AI96" s="180">
        <f t="shared" si="125"/>
        <v>0</v>
      </c>
      <c r="AJ96" s="180">
        <f t="shared" si="182"/>
        <v>0</v>
      </c>
      <c r="AK96" s="180">
        <f t="shared" si="183"/>
        <v>0</v>
      </c>
      <c r="AL96" s="180">
        <f t="shared" si="184"/>
        <v>0</v>
      </c>
      <c r="AM96" s="180">
        <f t="shared" si="185"/>
        <v>0</v>
      </c>
    </row>
    <row r="97" spans="1:39" x14ac:dyDescent="0.25">
      <c r="A97" s="11" t="str">
        <f t="shared" si="186"/>
        <v>53E - Customer Owned</v>
      </c>
      <c r="B97" s="11"/>
      <c r="C97" s="43" t="s">
        <v>34</v>
      </c>
      <c r="D97" s="43">
        <v>255</v>
      </c>
      <c r="E97" s="5" t="s">
        <v>10</v>
      </c>
      <c r="F97" s="197">
        <v>0</v>
      </c>
      <c r="G97" s="191">
        <f t="shared" si="167"/>
        <v>1493.0776249999999</v>
      </c>
      <c r="H97" s="177" t="s">
        <v>54</v>
      </c>
      <c r="I97" s="177">
        <v>0.2</v>
      </c>
      <c r="J97" s="179">
        <f t="shared" si="128"/>
        <v>0</v>
      </c>
      <c r="K97" s="176">
        <f t="shared" si="168"/>
        <v>0</v>
      </c>
      <c r="L97" s="175">
        <f t="shared" si="130"/>
        <v>0</v>
      </c>
      <c r="M97" s="175">
        <f t="shared" si="169"/>
        <v>0</v>
      </c>
      <c r="N97" s="192">
        <f t="shared" si="132"/>
        <v>89.25</v>
      </c>
      <c r="O97" s="15">
        <f>'UE-180382 Light WP1 - Sch 140'!B$14</f>
        <v>5.3702190554871083E-4</v>
      </c>
      <c r="P97" s="15">
        <f>'UE-180382 Light WP1 - Sch 140'!$B$46</f>
        <v>0</v>
      </c>
      <c r="Q97" s="15">
        <f>'UE-180382 Light WP1 - Sch 140'!B$66</f>
        <v>0</v>
      </c>
      <c r="R97" s="15">
        <f>'UE-180382 Light WP1 - Sch 140'!E$20</f>
        <v>0.16823094676897543</v>
      </c>
      <c r="S97" s="15">
        <f>'UE-180382 Light WP1 - Sch 140'!$E$39</f>
        <v>1.3002201501214233E-3</v>
      </c>
      <c r="T97" s="191">
        <f t="shared" si="170"/>
        <v>0</v>
      </c>
      <c r="U97" s="191">
        <f t="shared" si="171"/>
        <v>0</v>
      </c>
      <c r="V97" s="191">
        <f t="shared" si="126"/>
        <v>0</v>
      </c>
      <c r="W97" s="191">
        <f t="shared" si="172"/>
        <v>4.2898891426088735E-2</v>
      </c>
      <c r="X97" s="191">
        <f t="shared" si="173"/>
        <v>0.11604464839833703</v>
      </c>
      <c r="Y97" s="15">
        <f t="shared" si="174"/>
        <v>0.15894353982442577</v>
      </c>
      <c r="Z97" s="172"/>
      <c r="AA97" s="15">
        <f t="shared" si="175"/>
        <v>0</v>
      </c>
      <c r="AB97" s="15">
        <f t="shared" si="176"/>
        <v>0</v>
      </c>
      <c r="AC97" s="15">
        <f t="shared" si="177"/>
        <v>0</v>
      </c>
      <c r="AD97" s="15">
        <f t="shared" si="178"/>
        <v>4.806598479113584E-4</v>
      </c>
      <c r="AE97" s="15">
        <f t="shared" si="179"/>
        <v>1.3002201501214233E-3</v>
      </c>
      <c r="AF97" s="15">
        <f t="shared" si="180"/>
        <v>1.7808799980327816E-3</v>
      </c>
      <c r="AG97" s="180">
        <f t="shared" si="181"/>
        <v>0</v>
      </c>
      <c r="AH97" s="180">
        <f t="shared" si="124"/>
        <v>0</v>
      </c>
      <c r="AI97" s="180">
        <f t="shared" si="125"/>
        <v>0</v>
      </c>
      <c r="AJ97" s="180">
        <f t="shared" si="182"/>
        <v>0</v>
      </c>
      <c r="AK97" s="180">
        <f t="shared" si="183"/>
        <v>0</v>
      </c>
      <c r="AL97" s="180">
        <f t="shared" si="184"/>
        <v>0</v>
      </c>
      <c r="AM97" s="180">
        <f t="shared" si="185"/>
        <v>0</v>
      </c>
    </row>
    <row r="98" spans="1:39" x14ac:dyDescent="0.25">
      <c r="A98" s="11" t="str">
        <f t="shared" si="186"/>
        <v>53E - Customer Owned</v>
      </c>
      <c r="B98" s="11"/>
      <c r="C98" s="43" t="s">
        <v>34</v>
      </c>
      <c r="D98" s="43">
        <v>285</v>
      </c>
      <c r="E98" s="5" t="s">
        <v>10</v>
      </c>
      <c r="F98" s="197">
        <v>0</v>
      </c>
      <c r="G98" s="191">
        <f t="shared" si="167"/>
        <v>1515.720875</v>
      </c>
      <c r="H98" s="177" t="s">
        <v>54</v>
      </c>
      <c r="I98" s="177">
        <v>0.2</v>
      </c>
      <c r="J98" s="179">
        <f t="shared" si="128"/>
        <v>0</v>
      </c>
      <c r="K98" s="176">
        <f>IF(E98="Company", F98*G98,0)</f>
        <v>0</v>
      </c>
      <c r="L98" s="175">
        <f t="shared" si="130"/>
        <v>0</v>
      </c>
      <c r="M98" s="175">
        <f t="shared" si="169"/>
        <v>0</v>
      </c>
      <c r="N98" s="192">
        <f t="shared" si="132"/>
        <v>99.75</v>
      </c>
      <c r="O98" s="15">
        <f>'UE-180382 Light WP1 - Sch 140'!B$14</f>
        <v>5.3702190554871083E-4</v>
      </c>
      <c r="P98" s="15">
        <f>'UE-180382 Light WP1 - Sch 140'!$B$46</f>
        <v>0</v>
      </c>
      <c r="Q98" s="15">
        <f>'UE-180382 Light WP1 - Sch 140'!B$66</f>
        <v>0</v>
      </c>
      <c r="R98" s="15">
        <f>'UE-180382 Light WP1 - Sch 140'!E$20</f>
        <v>0.16823094676897543</v>
      </c>
      <c r="S98" s="15">
        <f>'UE-180382 Light WP1 - Sch 140'!$E$39</f>
        <v>1.3002201501214233E-3</v>
      </c>
      <c r="T98" s="191">
        <f t="shared" si="170"/>
        <v>0</v>
      </c>
      <c r="U98" s="191">
        <f t="shared" si="171"/>
        <v>0</v>
      </c>
      <c r="V98" s="191">
        <f t="shared" si="126"/>
        <v>0</v>
      </c>
      <c r="W98" s="191">
        <f t="shared" si="172"/>
        <v>4.7945819829158E-2</v>
      </c>
      <c r="X98" s="191">
        <f t="shared" si="173"/>
        <v>0.12969695997461198</v>
      </c>
      <c r="Y98" s="15">
        <f t="shared" si="174"/>
        <v>0.17764277980376997</v>
      </c>
      <c r="Z98" s="172"/>
      <c r="AA98" s="15">
        <f t="shared" si="175"/>
        <v>0</v>
      </c>
      <c r="AB98" s="15">
        <f t="shared" si="176"/>
        <v>0</v>
      </c>
      <c r="AC98" s="15">
        <f t="shared" si="177"/>
        <v>0</v>
      </c>
      <c r="AD98" s="15">
        <f t="shared" si="178"/>
        <v>4.806598479113584E-4</v>
      </c>
      <c r="AE98" s="15">
        <f t="shared" si="179"/>
        <v>1.3002201501214233E-3</v>
      </c>
      <c r="AF98" s="15">
        <f t="shared" si="180"/>
        <v>1.7808799980327816E-3</v>
      </c>
      <c r="AG98" s="180">
        <f t="shared" si="181"/>
        <v>0</v>
      </c>
      <c r="AH98" s="180">
        <f t="shared" si="124"/>
        <v>0</v>
      </c>
      <c r="AI98" s="180">
        <f t="shared" si="125"/>
        <v>0</v>
      </c>
      <c r="AJ98" s="180">
        <f t="shared" si="182"/>
        <v>0</v>
      </c>
      <c r="AK98" s="180">
        <f t="shared" si="183"/>
        <v>0</v>
      </c>
      <c r="AL98" s="180">
        <f t="shared" si="184"/>
        <v>0</v>
      </c>
      <c r="AM98" s="180">
        <f t="shared" si="185"/>
        <v>0</v>
      </c>
    </row>
    <row r="99" spans="1:39" x14ac:dyDescent="0.25">
      <c r="A99" s="13"/>
      <c r="B99" s="43"/>
      <c r="C99" s="43"/>
      <c r="D99" s="43"/>
      <c r="F99" s="197"/>
      <c r="G99" s="191"/>
      <c r="J99" s="179">
        <f t="shared" ref="J99:J119" si="187">IF(H99="Yes",F99*I99,0)</f>
        <v>0</v>
      </c>
      <c r="K99" s="176"/>
      <c r="L99" s="175"/>
      <c r="M99" s="175"/>
      <c r="N99" s="192"/>
      <c r="O99" s="15">
        <f>'UE-180382 Light WP1 - Sch 140'!B$14</f>
        <v>5.3702190554871083E-4</v>
      </c>
      <c r="P99" s="15"/>
      <c r="Q99" s="15">
        <f>'UE-180382 Light WP1 - Sch 140'!B$66</f>
        <v>0</v>
      </c>
      <c r="R99" s="15"/>
      <c r="S99" s="15"/>
      <c r="T99" s="191"/>
      <c r="U99" s="191"/>
      <c r="V99" s="191">
        <f t="shared" ref="V99:V119" si="188">Q99*N99</f>
        <v>0</v>
      </c>
      <c r="W99" s="191"/>
      <c r="X99" s="191"/>
      <c r="Y99" s="15"/>
      <c r="Z99" s="172"/>
      <c r="AA99" s="15"/>
      <c r="AB99" s="15"/>
      <c r="AC99" s="15"/>
      <c r="AD99" s="15"/>
      <c r="AE99" s="15"/>
      <c r="AF99" s="15"/>
      <c r="AG99" s="180"/>
      <c r="AH99" s="180">
        <f t="shared" si="124"/>
        <v>0</v>
      </c>
      <c r="AI99" s="180">
        <f t="shared" si="125"/>
        <v>0</v>
      </c>
      <c r="AJ99" s="180"/>
      <c r="AK99" s="180"/>
      <c r="AL99" s="180"/>
      <c r="AM99" s="180"/>
    </row>
    <row r="100" spans="1:39" x14ac:dyDescent="0.25">
      <c r="A100" s="187" t="s">
        <v>59</v>
      </c>
      <c r="B100" s="187"/>
      <c r="F100" s="197"/>
      <c r="G100" s="191"/>
      <c r="J100" s="179">
        <f t="shared" si="187"/>
        <v>0</v>
      </c>
      <c r="K100" s="176"/>
      <c r="L100" s="175"/>
      <c r="M100" s="175"/>
      <c r="N100" s="192"/>
      <c r="O100" s="15">
        <f>'UE-180382 Light WP1 - Sch 140'!B$14</f>
        <v>5.3702190554871083E-4</v>
      </c>
      <c r="P100" s="15"/>
      <c r="Q100" s="15">
        <f>'UE-180382 Light WP1 - Sch 140'!B$66</f>
        <v>0</v>
      </c>
      <c r="R100" s="15"/>
      <c r="S100" s="15"/>
      <c r="T100" s="191"/>
      <c r="U100" s="191"/>
      <c r="V100" s="191">
        <f t="shared" si="188"/>
        <v>0</v>
      </c>
      <c r="W100" s="191"/>
      <c r="X100" s="191"/>
      <c r="Y100" s="15"/>
      <c r="Z100" s="172"/>
      <c r="AA100" s="15"/>
      <c r="AB100" s="15"/>
      <c r="AC100" s="15"/>
      <c r="AD100" s="15"/>
      <c r="AE100" s="15"/>
      <c r="AF100" s="15"/>
      <c r="AG100" s="180"/>
      <c r="AH100" s="180">
        <f t="shared" si="124"/>
        <v>0</v>
      </c>
      <c r="AI100" s="180">
        <f t="shared" si="125"/>
        <v>0</v>
      </c>
      <c r="AJ100" s="180"/>
      <c r="AK100" s="180"/>
      <c r="AL100" s="180"/>
      <c r="AM100" s="180"/>
    </row>
    <row r="101" spans="1:39" x14ac:dyDescent="0.25">
      <c r="A101" s="6" t="s">
        <v>18</v>
      </c>
      <c r="B101" s="6"/>
      <c r="C101" s="43" t="s">
        <v>22</v>
      </c>
      <c r="D101" s="43">
        <v>50</v>
      </c>
      <c r="E101" s="5" t="s">
        <v>10</v>
      </c>
      <c r="F101" s="197">
        <v>38</v>
      </c>
      <c r="G101" s="191">
        <f t="shared" ref="G101:G109" si="189">G73</f>
        <v>901.11105182386973</v>
      </c>
      <c r="H101" s="177" t="s">
        <v>62</v>
      </c>
      <c r="I101" s="177">
        <v>1</v>
      </c>
      <c r="J101" s="179">
        <f t="shared" si="187"/>
        <v>0</v>
      </c>
      <c r="K101" s="176">
        <f t="shared" ref="K101:K109" si="190">IF(E101="Company", F101*G101,0)</f>
        <v>0</v>
      </c>
      <c r="L101" s="175">
        <f t="shared" ref="L101:L119" si="191">D101*F101/1000</f>
        <v>1.9</v>
      </c>
      <c r="M101" s="175">
        <f t="shared" ref="M101:M109" si="192">D101*4200*F101/1000</f>
        <v>7980</v>
      </c>
      <c r="N101" s="192">
        <f t="shared" ref="N101:N119" si="193">D101*4200/1000/12</f>
        <v>17.5</v>
      </c>
      <c r="O101" s="15">
        <f>'UE-180382 Light WP1 - Sch 140'!B$14</f>
        <v>5.3702190554871083E-4</v>
      </c>
      <c r="P101" s="15">
        <f>'UE-180382 Light WP1 - Sch 140'!$B$46</f>
        <v>0</v>
      </c>
      <c r="Q101" s="15">
        <f>'UE-180382 Light WP1 - Sch 140'!B$66</f>
        <v>0</v>
      </c>
      <c r="R101" s="15">
        <f>'UE-180382 Light WP1 - Sch 140'!E$20</f>
        <v>0.16823094676897543</v>
      </c>
      <c r="S101" s="15">
        <f>'UE-180382 Light WP1 - Sch 140'!$E$39</f>
        <v>1.3002201501214233E-3</v>
      </c>
      <c r="T101" s="191">
        <f t="shared" ref="T101:T109" si="194">IF(E101="Company", G101*O101, 0)</f>
        <v>0</v>
      </c>
      <c r="U101" s="191">
        <f t="shared" ref="U101:U109" si="195">IF(H101="yes", I101*P101, 0)</f>
        <v>0</v>
      </c>
      <c r="V101" s="191">
        <f t="shared" si="188"/>
        <v>0</v>
      </c>
      <c r="W101" s="191">
        <f t="shared" ref="W101:W109" si="196">D101*R101/1000</f>
        <v>8.4115473384487726E-3</v>
      </c>
      <c r="X101" s="191">
        <f>N101*S101</f>
        <v>2.2753852627124906E-2</v>
      </c>
      <c r="Y101" s="15">
        <f t="shared" ref="Y101:Y109" si="197">SUM(T101:X101)</f>
        <v>3.116539996557368E-2</v>
      </c>
      <c r="Z101" s="172"/>
      <c r="AA101" s="15">
        <f t="shared" ref="AA101:AA109" si="198">T101/N101</f>
        <v>0</v>
      </c>
      <c r="AB101" s="15">
        <f t="shared" ref="AB101:AB109" si="199">U101/N101</f>
        <v>0</v>
      </c>
      <c r="AC101" s="15">
        <f t="shared" ref="AC101:AC109" si="200">V101/N101</f>
        <v>0</v>
      </c>
      <c r="AD101" s="15">
        <f t="shared" ref="AD101:AD109" si="201">W101/N101</f>
        <v>4.8065984791135846E-4</v>
      </c>
      <c r="AE101" s="15">
        <f t="shared" ref="AE101:AE109" si="202">X101/N101</f>
        <v>1.3002201501214233E-3</v>
      </c>
      <c r="AF101" s="15">
        <f t="shared" ref="AF101:AF109" si="203">SUM(AA101:AE101)</f>
        <v>1.7808799980327818E-3</v>
      </c>
      <c r="AG101" s="180">
        <f t="shared" ref="AG101:AG109" si="204">T101*$F101</f>
        <v>0</v>
      </c>
      <c r="AH101" s="180">
        <f t="shared" ref="AH101:AH132" si="205">U101*$F101</f>
        <v>0</v>
      </c>
      <c r="AI101" s="180">
        <f t="shared" ref="AI101:AI132" si="206">V101*$F101</f>
        <v>0</v>
      </c>
      <c r="AJ101" s="180">
        <f t="shared" ref="AJ101:AJ109" si="207">W101*$F101</f>
        <v>0.31963879886105334</v>
      </c>
      <c r="AK101" s="180">
        <f t="shared" ref="AK101:AK109" si="208">X101*$F101</f>
        <v>0.86464639983074643</v>
      </c>
      <c r="AL101" s="180">
        <f t="shared" ref="AL101:AL109" si="209">SUM(AG101:AK101)</f>
        <v>1.1842851986917997</v>
      </c>
      <c r="AM101" s="180">
        <f t="shared" ref="AM101:AM109" si="210">Y101*F101-AL101</f>
        <v>0</v>
      </c>
    </row>
    <row r="102" spans="1:39" x14ac:dyDescent="0.25">
      <c r="A102" s="11" t="str">
        <f t="shared" ref="A102:A109" si="211">+A101</f>
        <v>54E</v>
      </c>
      <c r="B102" s="11"/>
      <c r="C102" s="43" t="s">
        <v>22</v>
      </c>
      <c r="D102" s="43">
        <v>70</v>
      </c>
      <c r="E102" s="5" t="s">
        <v>10</v>
      </c>
      <c r="F102" s="197">
        <v>797</v>
      </c>
      <c r="G102" s="191">
        <f t="shared" si="189"/>
        <v>922.51550466296771</v>
      </c>
      <c r="H102" s="177" t="s">
        <v>62</v>
      </c>
      <c r="I102" s="177">
        <v>1</v>
      </c>
      <c r="J102" s="179">
        <f t="shared" si="187"/>
        <v>0</v>
      </c>
      <c r="K102" s="176">
        <f t="shared" si="190"/>
        <v>0</v>
      </c>
      <c r="L102" s="175">
        <f t="shared" si="191"/>
        <v>55.79</v>
      </c>
      <c r="M102" s="175">
        <f t="shared" si="192"/>
        <v>234318</v>
      </c>
      <c r="N102" s="192">
        <f t="shared" si="193"/>
        <v>24.5</v>
      </c>
      <c r="O102" s="15">
        <f>'UE-180382 Light WP1 - Sch 140'!B$14</f>
        <v>5.3702190554871083E-4</v>
      </c>
      <c r="P102" s="15">
        <f>'UE-180382 Light WP1 - Sch 140'!$B$46</f>
        <v>0</v>
      </c>
      <c r="Q102" s="15">
        <f>'UE-180382 Light WP1 - Sch 140'!B$66</f>
        <v>0</v>
      </c>
      <c r="R102" s="15">
        <f>'UE-180382 Light WP1 - Sch 140'!E$20</f>
        <v>0.16823094676897543</v>
      </c>
      <c r="S102" s="15">
        <f>'UE-180382 Light WP1 - Sch 140'!$E$39</f>
        <v>1.3002201501214233E-3</v>
      </c>
      <c r="T102" s="191">
        <f t="shared" si="194"/>
        <v>0</v>
      </c>
      <c r="U102" s="191">
        <f t="shared" si="195"/>
        <v>0</v>
      </c>
      <c r="V102" s="191">
        <f t="shared" si="188"/>
        <v>0</v>
      </c>
      <c r="W102" s="191">
        <f t="shared" si="196"/>
        <v>1.1776166273828281E-2</v>
      </c>
      <c r="X102" s="191">
        <f t="shared" ref="X102:X109" si="212">N102*S102</f>
        <v>3.1855393677974866E-2</v>
      </c>
      <c r="Y102" s="15">
        <f t="shared" si="197"/>
        <v>4.363155995180315E-2</v>
      </c>
      <c r="Z102" s="172"/>
      <c r="AA102" s="15">
        <f t="shared" si="198"/>
        <v>0</v>
      </c>
      <c r="AB102" s="15">
        <f t="shared" si="199"/>
        <v>0</v>
      </c>
      <c r="AC102" s="15">
        <f t="shared" si="200"/>
        <v>0</v>
      </c>
      <c r="AD102" s="15">
        <f t="shared" si="201"/>
        <v>4.806598479113584E-4</v>
      </c>
      <c r="AE102" s="15">
        <f t="shared" si="202"/>
        <v>1.300220150121423E-3</v>
      </c>
      <c r="AF102" s="15">
        <f t="shared" si="203"/>
        <v>1.7808799980327814E-3</v>
      </c>
      <c r="AG102" s="180">
        <f t="shared" si="204"/>
        <v>0</v>
      </c>
      <c r="AH102" s="180">
        <f t="shared" si="205"/>
        <v>0</v>
      </c>
      <c r="AI102" s="180">
        <f t="shared" si="206"/>
        <v>0</v>
      </c>
      <c r="AJ102" s="180">
        <f t="shared" si="207"/>
        <v>9.3856045202411398</v>
      </c>
      <c r="AK102" s="180">
        <f t="shared" si="208"/>
        <v>25.388748761345969</v>
      </c>
      <c r="AL102" s="180">
        <f t="shared" si="209"/>
        <v>34.774353281587111</v>
      </c>
      <c r="AM102" s="180">
        <f t="shared" si="210"/>
        <v>0</v>
      </c>
    </row>
    <row r="103" spans="1:39" x14ac:dyDescent="0.25">
      <c r="A103" s="11" t="str">
        <f t="shared" si="211"/>
        <v>54E</v>
      </c>
      <c r="B103" s="11"/>
      <c r="C103" s="43" t="s">
        <v>22</v>
      </c>
      <c r="D103" s="43">
        <v>100</v>
      </c>
      <c r="E103" s="5" t="s">
        <v>10</v>
      </c>
      <c r="F103" s="197">
        <v>1936</v>
      </c>
      <c r="G103" s="191">
        <f t="shared" si="189"/>
        <v>954.62218392161492</v>
      </c>
      <c r="H103" s="177" t="s">
        <v>62</v>
      </c>
      <c r="I103" s="177">
        <v>1</v>
      </c>
      <c r="J103" s="179">
        <f t="shared" si="187"/>
        <v>0</v>
      </c>
      <c r="K103" s="176">
        <f t="shared" si="190"/>
        <v>0</v>
      </c>
      <c r="L103" s="175">
        <f t="shared" si="191"/>
        <v>193.6</v>
      </c>
      <c r="M103" s="175">
        <f t="shared" si="192"/>
        <v>813120</v>
      </c>
      <c r="N103" s="192">
        <f t="shared" si="193"/>
        <v>35</v>
      </c>
      <c r="O103" s="15">
        <f>'UE-180382 Light WP1 - Sch 140'!B$14</f>
        <v>5.3702190554871083E-4</v>
      </c>
      <c r="P103" s="15">
        <f>'UE-180382 Light WP1 - Sch 140'!$B$46</f>
        <v>0</v>
      </c>
      <c r="Q103" s="15">
        <f>'UE-180382 Light WP1 - Sch 140'!B$66</f>
        <v>0</v>
      </c>
      <c r="R103" s="15">
        <f>'UE-180382 Light WP1 - Sch 140'!E$20</f>
        <v>0.16823094676897543</v>
      </c>
      <c r="S103" s="15">
        <f>'UE-180382 Light WP1 - Sch 140'!$E$39</f>
        <v>1.3002201501214233E-3</v>
      </c>
      <c r="T103" s="191">
        <f t="shared" si="194"/>
        <v>0</v>
      </c>
      <c r="U103" s="191">
        <f t="shared" si="195"/>
        <v>0</v>
      </c>
      <c r="V103" s="191">
        <f t="shared" si="188"/>
        <v>0</v>
      </c>
      <c r="W103" s="191">
        <f t="shared" si="196"/>
        <v>1.6823094676897545E-2</v>
      </c>
      <c r="X103" s="191">
        <f t="shared" si="212"/>
        <v>4.5507705254249811E-2</v>
      </c>
      <c r="Y103" s="15">
        <f t="shared" si="197"/>
        <v>6.233079993114736E-2</v>
      </c>
      <c r="Z103" s="172"/>
      <c r="AA103" s="15">
        <f t="shared" si="198"/>
        <v>0</v>
      </c>
      <c r="AB103" s="15">
        <f t="shared" si="199"/>
        <v>0</v>
      </c>
      <c r="AC103" s="15">
        <f t="shared" si="200"/>
        <v>0</v>
      </c>
      <c r="AD103" s="15">
        <f t="shared" si="201"/>
        <v>4.8065984791135846E-4</v>
      </c>
      <c r="AE103" s="15">
        <f t="shared" si="202"/>
        <v>1.3002201501214233E-3</v>
      </c>
      <c r="AF103" s="15">
        <f t="shared" si="203"/>
        <v>1.7808799980327818E-3</v>
      </c>
      <c r="AG103" s="180">
        <f t="shared" si="204"/>
        <v>0</v>
      </c>
      <c r="AH103" s="180">
        <f t="shared" si="205"/>
        <v>0</v>
      </c>
      <c r="AI103" s="180">
        <f t="shared" si="206"/>
        <v>0</v>
      </c>
      <c r="AJ103" s="180">
        <f t="shared" si="207"/>
        <v>32.569511294473649</v>
      </c>
      <c r="AK103" s="180">
        <f t="shared" si="208"/>
        <v>88.102917372227637</v>
      </c>
      <c r="AL103" s="180">
        <f t="shared" si="209"/>
        <v>120.67242866670128</v>
      </c>
      <c r="AM103" s="180">
        <f t="shared" si="210"/>
        <v>0</v>
      </c>
    </row>
    <row r="104" spans="1:39" x14ac:dyDescent="0.25">
      <c r="A104" s="11" t="str">
        <f t="shared" si="211"/>
        <v>54E</v>
      </c>
      <c r="B104" s="11"/>
      <c r="C104" s="43" t="s">
        <v>22</v>
      </c>
      <c r="D104" s="43">
        <v>150</v>
      </c>
      <c r="E104" s="5" t="s">
        <v>10</v>
      </c>
      <c r="F104" s="197">
        <v>746</v>
      </c>
      <c r="G104" s="191">
        <f t="shared" si="189"/>
        <v>1008.1333160193601</v>
      </c>
      <c r="H104" s="177" t="s">
        <v>62</v>
      </c>
      <c r="I104" s="177">
        <v>1</v>
      </c>
      <c r="J104" s="179">
        <f t="shared" si="187"/>
        <v>0</v>
      </c>
      <c r="K104" s="176">
        <f t="shared" si="190"/>
        <v>0</v>
      </c>
      <c r="L104" s="175">
        <f t="shared" si="191"/>
        <v>111.9</v>
      </c>
      <c r="M104" s="175">
        <f t="shared" si="192"/>
        <v>469980</v>
      </c>
      <c r="N104" s="192">
        <f t="shared" si="193"/>
        <v>52.5</v>
      </c>
      <c r="O104" s="15">
        <f>'UE-180382 Light WP1 - Sch 140'!B$14</f>
        <v>5.3702190554871083E-4</v>
      </c>
      <c r="P104" s="15">
        <f>'UE-180382 Light WP1 - Sch 140'!$B$46</f>
        <v>0</v>
      </c>
      <c r="Q104" s="15">
        <f>'UE-180382 Light WP1 - Sch 140'!B$66</f>
        <v>0</v>
      </c>
      <c r="R104" s="15">
        <f>'UE-180382 Light WP1 - Sch 140'!E$20</f>
        <v>0.16823094676897543</v>
      </c>
      <c r="S104" s="15">
        <f>'UE-180382 Light WP1 - Sch 140'!$E$39</f>
        <v>1.3002201501214233E-3</v>
      </c>
      <c r="T104" s="191">
        <f t="shared" si="194"/>
        <v>0</v>
      </c>
      <c r="U104" s="191">
        <f t="shared" si="195"/>
        <v>0</v>
      </c>
      <c r="V104" s="191">
        <f t="shared" si="188"/>
        <v>0</v>
      </c>
      <c r="W104" s="191">
        <f t="shared" si="196"/>
        <v>2.5234642015346313E-2</v>
      </c>
      <c r="X104" s="191">
        <f t="shared" si="212"/>
        <v>6.8261557881374724E-2</v>
      </c>
      <c r="Y104" s="15">
        <f t="shared" si="197"/>
        <v>9.3496199896721033E-2</v>
      </c>
      <c r="Z104" s="172"/>
      <c r="AA104" s="15">
        <f t="shared" si="198"/>
        <v>0</v>
      </c>
      <c r="AB104" s="15">
        <f t="shared" si="199"/>
        <v>0</v>
      </c>
      <c r="AC104" s="15">
        <f t="shared" si="200"/>
        <v>0</v>
      </c>
      <c r="AD104" s="15">
        <f t="shared" si="201"/>
        <v>4.8065984791135835E-4</v>
      </c>
      <c r="AE104" s="15">
        <f t="shared" si="202"/>
        <v>1.3002201501214233E-3</v>
      </c>
      <c r="AF104" s="15">
        <f t="shared" si="203"/>
        <v>1.7808799980327816E-3</v>
      </c>
      <c r="AG104" s="180">
        <f t="shared" si="204"/>
        <v>0</v>
      </c>
      <c r="AH104" s="180">
        <f t="shared" si="205"/>
        <v>0</v>
      </c>
      <c r="AI104" s="180">
        <f t="shared" si="206"/>
        <v>0</v>
      </c>
      <c r="AJ104" s="180">
        <f t="shared" si="207"/>
        <v>18.825042943448349</v>
      </c>
      <c r="AK104" s="180">
        <f t="shared" si="208"/>
        <v>50.92312217950554</v>
      </c>
      <c r="AL104" s="180">
        <f t="shared" si="209"/>
        <v>69.748165122953893</v>
      </c>
      <c r="AM104" s="180">
        <f t="shared" si="210"/>
        <v>0</v>
      </c>
    </row>
    <row r="105" spans="1:39" x14ac:dyDescent="0.25">
      <c r="A105" s="11" t="str">
        <f t="shared" si="211"/>
        <v>54E</v>
      </c>
      <c r="B105" s="11"/>
      <c r="C105" s="43" t="s">
        <v>22</v>
      </c>
      <c r="D105" s="43">
        <v>200</v>
      </c>
      <c r="E105" s="5" t="s">
        <v>10</v>
      </c>
      <c r="F105" s="197">
        <v>756</v>
      </c>
      <c r="G105" s="191">
        <f t="shared" si="189"/>
        <v>1061.6444481171054</v>
      </c>
      <c r="H105" s="177" t="s">
        <v>62</v>
      </c>
      <c r="I105" s="177">
        <v>1</v>
      </c>
      <c r="J105" s="179">
        <f t="shared" si="187"/>
        <v>0</v>
      </c>
      <c r="K105" s="176">
        <f t="shared" si="190"/>
        <v>0</v>
      </c>
      <c r="L105" s="175">
        <f t="shared" si="191"/>
        <v>151.19999999999999</v>
      </c>
      <c r="M105" s="175">
        <f t="shared" si="192"/>
        <v>635040</v>
      </c>
      <c r="N105" s="192">
        <f t="shared" si="193"/>
        <v>70</v>
      </c>
      <c r="O105" s="15">
        <f>'UE-180382 Light WP1 - Sch 140'!B$14</f>
        <v>5.3702190554871083E-4</v>
      </c>
      <c r="P105" s="15">
        <f>'UE-180382 Light WP1 - Sch 140'!$B$46</f>
        <v>0</v>
      </c>
      <c r="Q105" s="15">
        <f>'UE-180382 Light WP1 - Sch 140'!B$66</f>
        <v>0</v>
      </c>
      <c r="R105" s="15">
        <f>'UE-180382 Light WP1 - Sch 140'!E$20</f>
        <v>0.16823094676897543</v>
      </c>
      <c r="S105" s="15">
        <f>'UE-180382 Light WP1 - Sch 140'!$E$39</f>
        <v>1.3002201501214233E-3</v>
      </c>
      <c r="T105" s="191">
        <f t="shared" si="194"/>
        <v>0</v>
      </c>
      <c r="U105" s="191">
        <f t="shared" si="195"/>
        <v>0</v>
      </c>
      <c r="V105" s="191">
        <f t="shared" si="188"/>
        <v>0</v>
      </c>
      <c r="W105" s="191">
        <f t="shared" si="196"/>
        <v>3.364618935379509E-2</v>
      </c>
      <c r="X105" s="191">
        <f t="shared" si="212"/>
        <v>9.1015410508499622E-2</v>
      </c>
      <c r="Y105" s="15">
        <f t="shared" si="197"/>
        <v>0.12466159986229472</v>
      </c>
      <c r="Z105" s="172"/>
      <c r="AA105" s="15">
        <f t="shared" si="198"/>
        <v>0</v>
      </c>
      <c r="AB105" s="15">
        <f t="shared" si="199"/>
        <v>0</v>
      </c>
      <c r="AC105" s="15">
        <f t="shared" si="200"/>
        <v>0</v>
      </c>
      <c r="AD105" s="15">
        <f t="shared" si="201"/>
        <v>4.8065984791135846E-4</v>
      </c>
      <c r="AE105" s="15">
        <f t="shared" si="202"/>
        <v>1.3002201501214233E-3</v>
      </c>
      <c r="AF105" s="15">
        <f t="shared" si="203"/>
        <v>1.7808799980327818E-3</v>
      </c>
      <c r="AG105" s="180">
        <f t="shared" si="204"/>
        <v>0</v>
      </c>
      <c r="AH105" s="180">
        <f t="shared" si="205"/>
        <v>0</v>
      </c>
      <c r="AI105" s="180">
        <f t="shared" si="206"/>
        <v>0</v>
      </c>
      <c r="AJ105" s="180">
        <f t="shared" si="207"/>
        <v>25.436519151469088</v>
      </c>
      <c r="AK105" s="180">
        <f t="shared" si="208"/>
        <v>68.80765034442571</v>
      </c>
      <c r="AL105" s="180">
        <f t="shared" si="209"/>
        <v>94.244169495894795</v>
      </c>
      <c r="AM105" s="180">
        <f t="shared" si="210"/>
        <v>0</v>
      </c>
    </row>
    <row r="106" spans="1:39" x14ac:dyDescent="0.25">
      <c r="A106" s="11" t="str">
        <f t="shared" si="211"/>
        <v>54E</v>
      </c>
      <c r="B106" s="11"/>
      <c r="C106" s="43" t="s">
        <v>22</v>
      </c>
      <c r="D106" s="43">
        <v>250</v>
      </c>
      <c r="E106" s="5" t="s">
        <v>10</v>
      </c>
      <c r="F106" s="197">
        <v>1872</v>
      </c>
      <c r="G106" s="191">
        <f t="shared" si="189"/>
        <v>1115.1555802148507</v>
      </c>
      <c r="H106" s="177" t="s">
        <v>62</v>
      </c>
      <c r="I106" s="177">
        <v>1</v>
      </c>
      <c r="J106" s="179">
        <f t="shared" si="187"/>
        <v>0</v>
      </c>
      <c r="K106" s="176">
        <f t="shared" si="190"/>
        <v>0</v>
      </c>
      <c r="L106" s="175">
        <f t="shared" si="191"/>
        <v>468</v>
      </c>
      <c r="M106" s="175">
        <f t="shared" si="192"/>
        <v>1965600</v>
      </c>
      <c r="N106" s="192">
        <f t="shared" si="193"/>
        <v>87.5</v>
      </c>
      <c r="O106" s="15">
        <f>'UE-180382 Light WP1 - Sch 140'!B$14</f>
        <v>5.3702190554871083E-4</v>
      </c>
      <c r="P106" s="15">
        <f>'UE-180382 Light WP1 - Sch 140'!$B$46</f>
        <v>0</v>
      </c>
      <c r="Q106" s="15">
        <f>'UE-180382 Light WP1 - Sch 140'!B$66</f>
        <v>0</v>
      </c>
      <c r="R106" s="15">
        <f>'UE-180382 Light WP1 - Sch 140'!E$20</f>
        <v>0.16823094676897543</v>
      </c>
      <c r="S106" s="15">
        <f>'UE-180382 Light WP1 - Sch 140'!$E$39</f>
        <v>1.3002201501214233E-3</v>
      </c>
      <c r="T106" s="191">
        <f t="shared" si="194"/>
        <v>0</v>
      </c>
      <c r="U106" s="191">
        <f t="shared" si="195"/>
        <v>0</v>
      </c>
      <c r="V106" s="191">
        <f t="shared" si="188"/>
        <v>0</v>
      </c>
      <c r="W106" s="191">
        <f t="shared" si="196"/>
        <v>4.2057736692243858E-2</v>
      </c>
      <c r="X106" s="191">
        <f t="shared" si="212"/>
        <v>0.11376926313562453</v>
      </c>
      <c r="Y106" s="15">
        <f t="shared" si="197"/>
        <v>0.15582699982786841</v>
      </c>
      <c r="Z106" s="172"/>
      <c r="AA106" s="15">
        <f t="shared" si="198"/>
        <v>0</v>
      </c>
      <c r="AB106" s="15">
        <f t="shared" si="199"/>
        <v>0</v>
      </c>
      <c r="AC106" s="15">
        <f t="shared" si="200"/>
        <v>0</v>
      </c>
      <c r="AD106" s="15">
        <f t="shared" si="201"/>
        <v>4.806598479113584E-4</v>
      </c>
      <c r="AE106" s="15">
        <f t="shared" si="202"/>
        <v>1.3002201501214233E-3</v>
      </c>
      <c r="AF106" s="15">
        <f t="shared" si="203"/>
        <v>1.7808799980327816E-3</v>
      </c>
      <c r="AG106" s="180">
        <f t="shared" si="204"/>
        <v>0</v>
      </c>
      <c r="AH106" s="180">
        <f t="shared" si="205"/>
        <v>0</v>
      </c>
      <c r="AI106" s="180">
        <f t="shared" si="206"/>
        <v>0</v>
      </c>
      <c r="AJ106" s="180">
        <f t="shared" si="207"/>
        <v>78.732083087880497</v>
      </c>
      <c r="AK106" s="180">
        <f t="shared" si="208"/>
        <v>212.97606058988913</v>
      </c>
      <c r="AL106" s="180">
        <f t="shared" si="209"/>
        <v>291.70814367776961</v>
      </c>
      <c r="AM106" s="180">
        <f t="shared" si="210"/>
        <v>0</v>
      </c>
    </row>
    <row r="107" spans="1:39" x14ac:dyDescent="0.25">
      <c r="A107" s="11" t="str">
        <f t="shared" si="211"/>
        <v>54E</v>
      </c>
      <c r="B107" s="11"/>
      <c r="C107" s="43" t="s">
        <v>22</v>
      </c>
      <c r="D107" s="43">
        <v>310</v>
      </c>
      <c r="E107" s="5" t="s">
        <v>10</v>
      </c>
      <c r="F107" s="197">
        <v>77</v>
      </c>
      <c r="G107" s="191">
        <f t="shared" si="189"/>
        <v>1179.3689387321449</v>
      </c>
      <c r="H107" s="177" t="s">
        <v>62</v>
      </c>
      <c r="I107" s="177">
        <v>1</v>
      </c>
      <c r="J107" s="179">
        <f t="shared" si="187"/>
        <v>0</v>
      </c>
      <c r="K107" s="176">
        <f t="shared" si="190"/>
        <v>0</v>
      </c>
      <c r="L107" s="175">
        <f t="shared" si="191"/>
        <v>23.87</v>
      </c>
      <c r="M107" s="175">
        <f t="shared" si="192"/>
        <v>100254</v>
      </c>
      <c r="N107" s="192">
        <f t="shared" si="193"/>
        <v>108.5</v>
      </c>
      <c r="O107" s="15">
        <f>'UE-180382 Light WP1 - Sch 140'!B$14</f>
        <v>5.3702190554871083E-4</v>
      </c>
      <c r="P107" s="15">
        <f>'UE-180382 Light WP1 - Sch 140'!$B$46</f>
        <v>0</v>
      </c>
      <c r="Q107" s="15">
        <f>'UE-180382 Light WP1 - Sch 140'!B$66</f>
        <v>0</v>
      </c>
      <c r="R107" s="15">
        <f>'UE-180382 Light WP1 - Sch 140'!E$20</f>
        <v>0.16823094676897543</v>
      </c>
      <c r="S107" s="15">
        <f>'UE-180382 Light WP1 - Sch 140'!$E$39</f>
        <v>1.3002201501214233E-3</v>
      </c>
      <c r="T107" s="191">
        <f t="shared" si="194"/>
        <v>0</v>
      </c>
      <c r="U107" s="191">
        <f t="shared" si="195"/>
        <v>0</v>
      </c>
      <c r="V107" s="191">
        <f t="shared" si="188"/>
        <v>0</v>
      </c>
      <c r="W107" s="191">
        <f t="shared" si="196"/>
        <v>5.215159349838238E-2</v>
      </c>
      <c r="X107" s="191">
        <f t="shared" si="212"/>
        <v>0.14107388628817441</v>
      </c>
      <c r="Y107" s="15">
        <f t="shared" si="197"/>
        <v>0.1932254797865568</v>
      </c>
      <c r="Z107" s="172"/>
      <c r="AA107" s="15">
        <f t="shared" si="198"/>
        <v>0</v>
      </c>
      <c r="AB107" s="15">
        <f t="shared" si="199"/>
        <v>0</v>
      </c>
      <c r="AC107" s="15">
        <f t="shared" si="200"/>
        <v>0</v>
      </c>
      <c r="AD107" s="15">
        <f t="shared" si="201"/>
        <v>4.8065984791135835E-4</v>
      </c>
      <c r="AE107" s="15">
        <f t="shared" si="202"/>
        <v>1.300220150121423E-3</v>
      </c>
      <c r="AF107" s="15">
        <f t="shared" si="203"/>
        <v>1.7808799980327814E-3</v>
      </c>
      <c r="AG107" s="180">
        <f t="shared" si="204"/>
        <v>0</v>
      </c>
      <c r="AH107" s="180">
        <f t="shared" si="205"/>
        <v>0</v>
      </c>
      <c r="AI107" s="180">
        <f t="shared" si="206"/>
        <v>0</v>
      </c>
      <c r="AJ107" s="180">
        <f t="shared" si="207"/>
        <v>4.0156726993754432</v>
      </c>
      <c r="AK107" s="180">
        <f t="shared" si="208"/>
        <v>10.862689244189429</v>
      </c>
      <c r="AL107" s="180">
        <f t="shared" si="209"/>
        <v>14.878361943564872</v>
      </c>
      <c r="AM107" s="180">
        <f t="shared" si="210"/>
        <v>0</v>
      </c>
    </row>
    <row r="108" spans="1:39" x14ac:dyDescent="0.25">
      <c r="A108" s="11" t="str">
        <f t="shared" si="211"/>
        <v>54E</v>
      </c>
      <c r="B108" s="11"/>
      <c r="C108" s="43" t="s">
        <v>22</v>
      </c>
      <c r="D108" s="43">
        <v>400</v>
      </c>
      <c r="E108" s="5" t="s">
        <v>10</v>
      </c>
      <c r="F108" s="197">
        <v>1401</v>
      </c>
      <c r="G108" s="191">
        <f t="shared" si="189"/>
        <v>1275.6889765080864</v>
      </c>
      <c r="H108" s="177" t="s">
        <v>62</v>
      </c>
      <c r="I108" s="177">
        <v>1</v>
      </c>
      <c r="J108" s="179">
        <f t="shared" si="187"/>
        <v>0</v>
      </c>
      <c r="K108" s="176">
        <f t="shared" si="190"/>
        <v>0</v>
      </c>
      <c r="L108" s="175">
        <f t="shared" si="191"/>
        <v>560.4</v>
      </c>
      <c r="M108" s="175">
        <f t="shared" si="192"/>
        <v>2353680</v>
      </c>
      <c r="N108" s="192">
        <f t="shared" si="193"/>
        <v>140</v>
      </c>
      <c r="O108" s="15">
        <f>'UE-180382 Light WP1 - Sch 140'!B$14</f>
        <v>5.3702190554871083E-4</v>
      </c>
      <c r="P108" s="15">
        <f>'UE-180382 Light WP1 - Sch 140'!$B$46</f>
        <v>0</v>
      </c>
      <c r="Q108" s="15">
        <f>'UE-180382 Light WP1 - Sch 140'!B$66</f>
        <v>0</v>
      </c>
      <c r="R108" s="15">
        <f>'UE-180382 Light WP1 - Sch 140'!E$20</f>
        <v>0.16823094676897543</v>
      </c>
      <c r="S108" s="15">
        <f>'UE-180382 Light WP1 - Sch 140'!$E$39</f>
        <v>1.3002201501214233E-3</v>
      </c>
      <c r="T108" s="191">
        <f t="shared" si="194"/>
        <v>0</v>
      </c>
      <c r="U108" s="191">
        <f t="shared" si="195"/>
        <v>0</v>
      </c>
      <c r="V108" s="191">
        <f t="shared" si="188"/>
        <v>0</v>
      </c>
      <c r="W108" s="191">
        <f t="shared" si="196"/>
        <v>6.7292378707590181E-2</v>
      </c>
      <c r="X108" s="191">
        <f t="shared" si="212"/>
        <v>0.18203082101699924</v>
      </c>
      <c r="Y108" s="15">
        <f t="shared" si="197"/>
        <v>0.24932319972458944</v>
      </c>
      <c r="Z108" s="172"/>
      <c r="AA108" s="15">
        <f t="shared" si="198"/>
        <v>0</v>
      </c>
      <c r="AB108" s="15">
        <f t="shared" si="199"/>
        <v>0</v>
      </c>
      <c r="AC108" s="15">
        <f t="shared" si="200"/>
        <v>0</v>
      </c>
      <c r="AD108" s="15">
        <f t="shared" si="201"/>
        <v>4.8065984791135846E-4</v>
      </c>
      <c r="AE108" s="15">
        <f t="shared" si="202"/>
        <v>1.3002201501214233E-3</v>
      </c>
      <c r="AF108" s="15">
        <f t="shared" si="203"/>
        <v>1.7808799980327818E-3</v>
      </c>
      <c r="AG108" s="180">
        <f t="shared" si="204"/>
        <v>0</v>
      </c>
      <c r="AH108" s="180">
        <f t="shared" si="205"/>
        <v>0</v>
      </c>
      <c r="AI108" s="180">
        <f t="shared" si="206"/>
        <v>0</v>
      </c>
      <c r="AJ108" s="180">
        <f t="shared" si="207"/>
        <v>94.276622569333838</v>
      </c>
      <c r="AK108" s="180">
        <f t="shared" si="208"/>
        <v>255.02518024481594</v>
      </c>
      <c r="AL108" s="180">
        <f t="shared" si="209"/>
        <v>349.30180281414977</v>
      </c>
      <c r="AM108" s="180">
        <f t="shared" si="210"/>
        <v>0</v>
      </c>
    </row>
    <row r="109" spans="1:39" x14ac:dyDescent="0.25">
      <c r="A109" s="11" t="str">
        <f t="shared" si="211"/>
        <v>54E</v>
      </c>
      <c r="B109" s="11"/>
      <c r="C109" s="43" t="s">
        <v>22</v>
      </c>
      <c r="D109" s="43">
        <v>1000</v>
      </c>
      <c r="E109" s="5" t="s">
        <v>10</v>
      </c>
      <c r="F109" s="197">
        <v>11</v>
      </c>
      <c r="G109" s="191">
        <f t="shared" si="189"/>
        <v>1917.8225616810294</v>
      </c>
      <c r="H109" s="177" t="s">
        <v>62</v>
      </c>
      <c r="I109" s="177">
        <v>1</v>
      </c>
      <c r="J109" s="179">
        <f t="shared" si="187"/>
        <v>0</v>
      </c>
      <c r="K109" s="176">
        <f t="shared" si="190"/>
        <v>0</v>
      </c>
      <c r="L109" s="175">
        <f t="shared" si="191"/>
        <v>11</v>
      </c>
      <c r="M109" s="175">
        <f t="shared" si="192"/>
        <v>46200</v>
      </c>
      <c r="N109" s="192">
        <f t="shared" si="193"/>
        <v>350</v>
      </c>
      <c r="O109" s="15">
        <f>'UE-180382 Light WP1 - Sch 140'!B$14</f>
        <v>5.3702190554871083E-4</v>
      </c>
      <c r="P109" s="15">
        <f>'UE-180382 Light WP1 - Sch 140'!$B$46</f>
        <v>0</v>
      </c>
      <c r="Q109" s="15">
        <f>'UE-180382 Light WP1 - Sch 140'!B$66</f>
        <v>0</v>
      </c>
      <c r="R109" s="15">
        <f>'UE-180382 Light WP1 - Sch 140'!E$20</f>
        <v>0.16823094676897543</v>
      </c>
      <c r="S109" s="15">
        <f>'UE-180382 Light WP1 - Sch 140'!$E$39</f>
        <v>1.3002201501214233E-3</v>
      </c>
      <c r="T109" s="191">
        <f t="shared" si="194"/>
        <v>0</v>
      </c>
      <c r="U109" s="191">
        <f t="shared" si="195"/>
        <v>0</v>
      </c>
      <c r="V109" s="191">
        <f t="shared" si="188"/>
        <v>0</v>
      </c>
      <c r="W109" s="191">
        <f t="shared" si="196"/>
        <v>0.16823094676897543</v>
      </c>
      <c r="X109" s="191">
        <f t="shared" si="212"/>
        <v>0.45507705254249814</v>
      </c>
      <c r="Y109" s="15">
        <f t="shared" si="197"/>
        <v>0.62330799931147363</v>
      </c>
      <c r="Z109" s="172"/>
      <c r="AA109" s="15">
        <f t="shared" si="198"/>
        <v>0</v>
      </c>
      <c r="AB109" s="15">
        <f t="shared" si="199"/>
        <v>0</v>
      </c>
      <c r="AC109" s="15">
        <f t="shared" si="200"/>
        <v>0</v>
      </c>
      <c r="AD109" s="15">
        <f t="shared" si="201"/>
        <v>4.806598479113584E-4</v>
      </c>
      <c r="AE109" s="15">
        <f t="shared" si="202"/>
        <v>1.3002201501214233E-3</v>
      </c>
      <c r="AF109" s="15">
        <f t="shared" si="203"/>
        <v>1.7808799980327816E-3</v>
      </c>
      <c r="AG109" s="180">
        <f t="shared" si="204"/>
        <v>0</v>
      </c>
      <c r="AH109" s="180">
        <f t="shared" si="205"/>
        <v>0</v>
      </c>
      <c r="AI109" s="180">
        <f t="shared" si="206"/>
        <v>0</v>
      </c>
      <c r="AJ109" s="180">
        <f t="shared" si="207"/>
        <v>1.8505404144587296</v>
      </c>
      <c r="AK109" s="180">
        <f t="shared" si="208"/>
        <v>5.0058475779674794</v>
      </c>
      <c r="AL109" s="180">
        <f t="shared" si="209"/>
        <v>6.8563879924262086</v>
      </c>
      <c r="AM109" s="180">
        <f t="shared" si="210"/>
        <v>0</v>
      </c>
    </row>
    <row r="110" spans="1:39" x14ac:dyDescent="0.25">
      <c r="A110" s="13"/>
      <c r="B110" s="43"/>
      <c r="C110" s="43"/>
      <c r="D110" s="43"/>
      <c r="F110" s="197"/>
      <c r="G110" s="191"/>
      <c r="J110" s="179">
        <f t="shared" si="187"/>
        <v>0</v>
      </c>
      <c r="K110" s="176"/>
      <c r="L110" s="175"/>
      <c r="M110" s="175"/>
      <c r="N110" s="192"/>
      <c r="O110" s="15">
        <f>'UE-180382 Light WP1 - Sch 140'!B$14</f>
        <v>5.3702190554871083E-4</v>
      </c>
      <c r="P110" s="15"/>
      <c r="Q110" s="15">
        <f>'UE-180382 Light WP1 - Sch 140'!B$66</f>
        <v>0</v>
      </c>
      <c r="R110" s="15"/>
      <c r="S110" s="15"/>
      <c r="T110" s="191"/>
      <c r="U110" s="191"/>
      <c r="V110" s="191">
        <f t="shared" si="188"/>
        <v>0</v>
      </c>
      <c r="W110" s="191"/>
      <c r="X110" s="191"/>
      <c r="Y110" s="15"/>
      <c r="Z110" s="172"/>
      <c r="AA110" s="15"/>
      <c r="AB110" s="15"/>
      <c r="AC110" s="15"/>
      <c r="AD110" s="15"/>
      <c r="AE110" s="15"/>
      <c r="AF110" s="15"/>
      <c r="AG110" s="180"/>
      <c r="AH110" s="180">
        <f t="shared" si="205"/>
        <v>0</v>
      </c>
      <c r="AI110" s="180">
        <f t="shared" si="206"/>
        <v>0</v>
      </c>
      <c r="AJ110" s="180"/>
      <c r="AK110" s="180"/>
      <c r="AL110" s="180"/>
      <c r="AM110" s="180"/>
    </row>
    <row r="111" spans="1:39" x14ac:dyDescent="0.25">
      <c r="A111" s="11" t="str">
        <f>+A109</f>
        <v>54E</v>
      </c>
      <c r="B111" s="11"/>
      <c r="C111" s="43" t="s">
        <v>34</v>
      </c>
      <c r="D111" s="43">
        <v>45</v>
      </c>
      <c r="E111" s="5" t="s">
        <v>10</v>
      </c>
      <c r="F111" s="197">
        <v>1132</v>
      </c>
      <c r="G111" s="191">
        <f t="shared" ref="G111:G119" si="213">G90</f>
        <v>1334.574875</v>
      </c>
      <c r="H111" s="177" t="s">
        <v>62</v>
      </c>
      <c r="I111" s="177">
        <v>0.2</v>
      </c>
      <c r="J111" s="179">
        <f t="shared" si="187"/>
        <v>0</v>
      </c>
      <c r="K111" s="176">
        <f t="shared" ref="K111:K119" si="214">IF(E111="Company", F111*G111,0)</f>
        <v>0</v>
      </c>
      <c r="L111" s="175">
        <f t="shared" si="191"/>
        <v>50.94</v>
      </c>
      <c r="M111" s="175">
        <f t="shared" ref="M111:M119" si="215">D111*4200*F111/1000</f>
        <v>213948</v>
      </c>
      <c r="N111" s="192">
        <f t="shared" si="193"/>
        <v>15.75</v>
      </c>
      <c r="O111" s="15">
        <f>'UE-180382 Light WP1 - Sch 140'!B$14</f>
        <v>5.3702190554871083E-4</v>
      </c>
      <c r="P111" s="15">
        <f>'UE-180382 Light WP1 - Sch 140'!$B$46</f>
        <v>0</v>
      </c>
      <c r="Q111" s="15">
        <f>'UE-180382 Light WP1 - Sch 140'!B$66</f>
        <v>0</v>
      </c>
      <c r="R111" s="15">
        <f>'UE-180382 Light WP1 - Sch 140'!E$20</f>
        <v>0.16823094676897543</v>
      </c>
      <c r="S111" s="15">
        <f>'UE-180382 Light WP1 - Sch 140'!$E$39</f>
        <v>1.3002201501214233E-3</v>
      </c>
      <c r="T111" s="191">
        <f t="shared" ref="T111:T119" si="216">IF(E111="Company", G111*O111, 0)</f>
        <v>0</v>
      </c>
      <c r="U111" s="191">
        <f t="shared" ref="U111:U119" si="217">IF(H111="yes", I111*P111, 0)</f>
        <v>0</v>
      </c>
      <c r="V111" s="191">
        <f t="shared" si="188"/>
        <v>0</v>
      </c>
      <c r="W111" s="191">
        <f t="shared" ref="W111:W119" si="218">D111*R111/1000</f>
        <v>7.5703926046038943E-3</v>
      </c>
      <c r="X111" s="191">
        <f t="shared" ref="X111:X119" si="219">N111*S111</f>
        <v>2.0478467364412417E-2</v>
      </c>
      <c r="Y111" s="15">
        <f t="shared" ref="Y111:Y119" si="220">SUM(T111:X111)</f>
        <v>2.8048859969016311E-2</v>
      </c>
      <c r="Z111" s="172"/>
      <c r="AA111" s="15">
        <f t="shared" ref="AA111:AA119" si="221">T111/N111</f>
        <v>0</v>
      </c>
      <c r="AB111" s="15">
        <f t="shared" ref="AB111:AB119" si="222">U111/N111</f>
        <v>0</v>
      </c>
      <c r="AC111" s="15">
        <f t="shared" ref="AC111:AC119" si="223">V111/N111</f>
        <v>0</v>
      </c>
      <c r="AD111" s="15">
        <f t="shared" ref="AD111:AD119" si="224">W111/N111</f>
        <v>4.8065984791135835E-4</v>
      </c>
      <c r="AE111" s="15">
        <f t="shared" ref="AE111:AE119" si="225">X111/N111</f>
        <v>1.3002201501214233E-3</v>
      </c>
      <c r="AF111" s="15">
        <f t="shared" ref="AF111:AF119" si="226">SUM(AA111:AE111)</f>
        <v>1.7808799980327816E-3</v>
      </c>
      <c r="AG111" s="180">
        <f t="shared" ref="AG111:AG119" si="227">T111*$F111</f>
        <v>0</v>
      </c>
      <c r="AH111" s="180">
        <f t="shared" si="205"/>
        <v>0</v>
      </c>
      <c r="AI111" s="180">
        <f t="shared" si="206"/>
        <v>0</v>
      </c>
      <c r="AJ111" s="180">
        <f t="shared" ref="AJ111:AJ119" si="228">W111*$F111</f>
        <v>8.5696844284116089</v>
      </c>
      <c r="AK111" s="180">
        <f t="shared" ref="AK111:AK119" si="229">X111*$F111</f>
        <v>23.181625056514857</v>
      </c>
      <c r="AL111" s="180">
        <f t="shared" ref="AL111:AL119" si="230">SUM(AG111:AK111)</f>
        <v>31.751309484926466</v>
      </c>
      <c r="AM111" s="180">
        <f t="shared" ref="AM111:AM119" si="231">Y111*F111-AL111</f>
        <v>0</v>
      </c>
    </row>
    <row r="112" spans="1:39" x14ac:dyDescent="0.25">
      <c r="A112" s="11" t="str">
        <f>A111</f>
        <v>54E</v>
      </c>
      <c r="B112" s="11"/>
      <c r="C112" s="43" t="s">
        <v>34</v>
      </c>
      <c r="D112" s="43">
        <v>75</v>
      </c>
      <c r="E112" s="5" t="s">
        <v>10</v>
      </c>
      <c r="F112" s="197">
        <v>0</v>
      </c>
      <c r="G112" s="191">
        <f t="shared" si="213"/>
        <v>1357.2181249999999</v>
      </c>
      <c r="H112" s="177" t="s">
        <v>62</v>
      </c>
      <c r="I112" s="177">
        <v>0.2</v>
      </c>
      <c r="J112" s="179">
        <f t="shared" si="187"/>
        <v>0</v>
      </c>
      <c r="K112" s="176">
        <f t="shared" si="214"/>
        <v>0</v>
      </c>
      <c r="L112" s="175">
        <f t="shared" si="191"/>
        <v>0</v>
      </c>
      <c r="M112" s="175">
        <f t="shared" si="215"/>
        <v>0</v>
      </c>
      <c r="N112" s="192">
        <f t="shared" si="193"/>
        <v>26.25</v>
      </c>
      <c r="O112" s="15">
        <f>'UE-180382 Light WP1 - Sch 140'!B$14</f>
        <v>5.3702190554871083E-4</v>
      </c>
      <c r="P112" s="15">
        <f>'UE-180382 Light WP1 - Sch 140'!$B$46</f>
        <v>0</v>
      </c>
      <c r="Q112" s="15">
        <f>'UE-180382 Light WP1 - Sch 140'!B$66</f>
        <v>0</v>
      </c>
      <c r="R112" s="15">
        <f>'UE-180382 Light WP1 - Sch 140'!E$20</f>
        <v>0.16823094676897543</v>
      </c>
      <c r="S112" s="15">
        <f>'UE-180382 Light WP1 - Sch 140'!$E$39</f>
        <v>1.3002201501214233E-3</v>
      </c>
      <c r="T112" s="191">
        <f t="shared" si="216"/>
        <v>0</v>
      </c>
      <c r="U112" s="191">
        <f t="shared" si="217"/>
        <v>0</v>
      </c>
      <c r="V112" s="191">
        <f t="shared" si="188"/>
        <v>0</v>
      </c>
      <c r="W112" s="191">
        <f t="shared" si="218"/>
        <v>1.2617321007673156E-2</v>
      </c>
      <c r="X112" s="191">
        <f t="shared" si="219"/>
        <v>3.4130778940687362E-2</v>
      </c>
      <c r="Y112" s="15">
        <f t="shared" si="220"/>
        <v>4.6748099948360516E-2</v>
      </c>
      <c r="Z112" s="172"/>
      <c r="AA112" s="15">
        <f t="shared" si="221"/>
        <v>0</v>
      </c>
      <c r="AB112" s="15">
        <f t="shared" si="222"/>
        <v>0</v>
      </c>
      <c r="AC112" s="15">
        <f t="shared" si="223"/>
        <v>0</v>
      </c>
      <c r="AD112" s="15">
        <f t="shared" si="224"/>
        <v>4.8065984791135835E-4</v>
      </c>
      <c r="AE112" s="15">
        <f t="shared" si="225"/>
        <v>1.3002201501214233E-3</v>
      </c>
      <c r="AF112" s="15">
        <f t="shared" si="226"/>
        <v>1.7808799980327816E-3</v>
      </c>
      <c r="AG112" s="180">
        <f t="shared" si="227"/>
        <v>0</v>
      </c>
      <c r="AH112" s="180">
        <f t="shared" si="205"/>
        <v>0</v>
      </c>
      <c r="AI112" s="180">
        <f t="shared" si="206"/>
        <v>0</v>
      </c>
      <c r="AJ112" s="180">
        <f t="shared" si="228"/>
        <v>0</v>
      </c>
      <c r="AK112" s="180">
        <f t="shared" si="229"/>
        <v>0</v>
      </c>
      <c r="AL112" s="180">
        <f t="shared" si="230"/>
        <v>0</v>
      </c>
      <c r="AM112" s="180">
        <f t="shared" si="231"/>
        <v>0</v>
      </c>
    </row>
    <row r="113" spans="1:39" x14ac:dyDescent="0.25">
      <c r="A113" s="11" t="str">
        <f t="shared" ref="A113:A119" si="232">A112</f>
        <v>54E</v>
      </c>
      <c r="B113" s="11"/>
      <c r="C113" s="43" t="s">
        <v>34</v>
      </c>
      <c r="D113" s="43">
        <v>105</v>
      </c>
      <c r="E113" s="5" t="s">
        <v>10</v>
      </c>
      <c r="F113" s="197">
        <v>1517</v>
      </c>
      <c r="G113" s="191">
        <f t="shared" si="213"/>
        <v>1379.861375</v>
      </c>
      <c r="H113" s="177" t="s">
        <v>62</v>
      </c>
      <c r="I113" s="177">
        <v>0.2</v>
      </c>
      <c r="J113" s="179">
        <f t="shared" si="187"/>
        <v>0</v>
      </c>
      <c r="K113" s="176">
        <f t="shared" si="214"/>
        <v>0</v>
      </c>
      <c r="L113" s="175">
        <f t="shared" si="191"/>
        <v>159.285</v>
      </c>
      <c r="M113" s="175">
        <f t="shared" si="215"/>
        <v>668997</v>
      </c>
      <c r="N113" s="192">
        <f t="shared" si="193"/>
        <v>36.75</v>
      </c>
      <c r="O113" s="15">
        <f>'UE-180382 Light WP1 - Sch 140'!B$14</f>
        <v>5.3702190554871083E-4</v>
      </c>
      <c r="P113" s="15">
        <f>'UE-180382 Light WP1 - Sch 140'!$B$46</f>
        <v>0</v>
      </c>
      <c r="Q113" s="15">
        <f>'UE-180382 Light WP1 - Sch 140'!B$66</f>
        <v>0</v>
      </c>
      <c r="R113" s="15">
        <f>'UE-180382 Light WP1 - Sch 140'!E$20</f>
        <v>0.16823094676897543</v>
      </c>
      <c r="S113" s="15">
        <f>'UE-180382 Light WP1 - Sch 140'!$E$39</f>
        <v>1.3002201501214233E-3</v>
      </c>
      <c r="T113" s="191">
        <f t="shared" si="216"/>
        <v>0</v>
      </c>
      <c r="U113" s="191">
        <f t="shared" si="217"/>
        <v>0</v>
      </c>
      <c r="V113" s="191">
        <f t="shared" si="188"/>
        <v>0</v>
      </c>
      <c r="W113" s="191">
        <f t="shared" si="218"/>
        <v>1.7664249410742423E-2</v>
      </c>
      <c r="X113" s="191">
        <f t="shared" si="219"/>
        <v>4.7783090516962307E-2</v>
      </c>
      <c r="Y113" s="15">
        <f t="shared" si="220"/>
        <v>6.5447339927704726E-2</v>
      </c>
      <c r="Z113" s="172"/>
      <c r="AA113" s="15">
        <f t="shared" si="221"/>
        <v>0</v>
      </c>
      <c r="AB113" s="15">
        <f t="shared" si="222"/>
        <v>0</v>
      </c>
      <c r="AC113" s="15">
        <f t="shared" si="223"/>
        <v>0</v>
      </c>
      <c r="AD113" s="15">
        <f t="shared" si="224"/>
        <v>4.8065984791135846E-4</v>
      </c>
      <c r="AE113" s="15">
        <f t="shared" si="225"/>
        <v>1.3002201501214233E-3</v>
      </c>
      <c r="AF113" s="15">
        <f t="shared" si="226"/>
        <v>1.7808799980327818E-3</v>
      </c>
      <c r="AG113" s="180">
        <f t="shared" si="227"/>
        <v>0</v>
      </c>
      <c r="AH113" s="180">
        <f t="shared" si="205"/>
        <v>0</v>
      </c>
      <c r="AI113" s="180">
        <f t="shared" si="206"/>
        <v>0</v>
      </c>
      <c r="AJ113" s="180">
        <f t="shared" si="228"/>
        <v>26.796666356096257</v>
      </c>
      <c r="AK113" s="180">
        <f t="shared" si="229"/>
        <v>72.486948314231824</v>
      </c>
      <c r="AL113" s="180">
        <f t="shared" si="230"/>
        <v>99.283614670328078</v>
      </c>
      <c r="AM113" s="180">
        <f t="shared" si="231"/>
        <v>0</v>
      </c>
    </row>
    <row r="114" spans="1:39" x14ac:dyDescent="0.25">
      <c r="A114" s="11" t="str">
        <f t="shared" si="232"/>
        <v>54E</v>
      </c>
      <c r="B114" s="11"/>
      <c r="C114" s="43" t="s">
        <v>34</v>
      </c>
      <c r="D114" s="43">
        <v>135</v>
      </c>
      <c r="E114" s="5" t="s">
        <v>10</v>
      </c>
      <c r="F114" s="197">
        <v>722</v>
      </c>
      <c r="G114" s="191">
        <f t="shared" si="213"/>
        <v>1402.504625</v>
      </c>
      <c r="H114" s="177" t="s">
        <v>62</v>
      </c>
      <c r="I114" s="177">
        <v>0.2</v>
      </c>
      <c r="J114" s="179">
        <f t="shared" si="187"/>
        <v>0</v>
      </c>
      <c r="K114" s="176">
        <f t="shared" si="214"/>
        <v>0</v>
      </c>
      <c r="L114" s="175">
        <f t="shared" si="191"/>
        <v>97.47</v>
      </c>
      <c r="M114" s="175">
        <f t="shared" si="215"/>
        <v>409374</v>
      </c>
      <c r="N114" s="192">
        <f t="shared" si="193"/>
        <v>47.25</v>
      </c>
      <c r="O114" s="15">
        <f>'UE-180382 Light WP1 - Sch 140'!B$14</f>
        <v>5.3702190554871083E-4</v>
      </c>
      <c r="P114" s="15">
        <f>'UE-180382 Light WP1 - Sch 140'!$B$46</f>
        <v>0</v>
      </c>
      <c r="Q114" s="15">
        <f>'UE-180382 Light WP1 - Sch 140'!B$66</f>
        <v>0</v>
      </c>
      <c r="R114" s="15">
        <f>'UE-180382 Light WP1 - Sch 140'!E$20</f>
        <v>0.16823094676897543</v>
      </c>
      <c r="S114" s="15">
        <f>'UE-180382 Light WP1 - Sch 140'!$E$39</f>
        <v>1.3002201501214233E-3</v>
      </c>
      <c r="T114" s="191">
        <f t="shared" si="216"/>
        <v>0</v>
      </c>
      <c r="U114" s="191">
        <f t="shared" si="217"/>
        <v>0</v>
      </c>
      <c r="V114" s="191">
        <f t="shared" si="188"/>
        <v>0</v>
      </c>
      <c r="W114" s="191">
        <f t="shared" si="218"/>
        <v>2.2711177813811684E-2</v>
      </c>
      <c r="X114" s="191">
        <f t="shared" si="219"/>
        <v>6.1435402093237251E-2</v>
      </c>
      <c r="Y114" s="15">
        <f t="shared" si="220"/>
        <v>8.4146579907048935E-2</v>
      </c>
      <c r="Z114" s="172"/>
      <c r="AA114" s="15">
        <f t="shared" si="221"/>
        <v>0</v>
      </c>
      <c r="AB114" s="15">
        <f t="shared" si="222"/>
        <v>0</v>
      </c>
      <c r="AC114" s="15">
        <f t="shared" si="223"/>
        <v>0</v>
      </c>
      <c r="AD114" s="15">
        <f t="shared" si="224"/>
        <v>4.806598479113584E-4</v>
      </c>
      <c r="AE114" s="15">
        <f t="shared" si="225"/>
        <v>1.3002201501214233E-3</v>
      </c>
      <c r="AF114" s="15">
        <f t="shared" si="226"/>
        <v>1.7808799980327816E-3</v>
      </c>
      <c r="AG114" s="180">
        <f t="shared" si="227"/>
        <v>0</v>
      </c>
      <c r="AH114" s="180">
        <f t="shared" si="205"/>
        <v>0</v>
      </c>
      <c r="AI114" s="180">
        <f t="shared" si="206"/>
        <v>0</v>
      </c>
      <c r="AJ114" s="180">
        <f t="shared" si="228"/>
        <v>16.397470381572035</v>
      </c>
      <c r="AK114" s="180">
        <f t="shared" si="229"/>
        <v>44.356360311317296</v>
      </c>
      <c r="AL114" s="180">
        <f t="shared" si="230"/>
        <v>60.753830692889331</v>
      </c>
      <c r="AM114" s="180">
        <f t="shared" si="231"/>
        <v>0</v>
      </c>
    </row>
    <row r="115" spans="1:39" x14ac:dyDescent="0.25">
      <c r="A115" s="11" t="str">
        <f t="shared" si="232"/>
        <v>54E</v>
      </c>
      <c r="B115" s="11"/>
      <c r="C115" s="43" t="s">
        <v>34</v>
      </c>
      <c r="D115" s="43">
        <v>165</v>
      </c>
      <c r="E115" s="5" t="s">
        <v>10</v>
      </c>
      <c r="F115" s="197">
        <v>290</v>
      </c>
      <c r="G115" s="191">
        <f t="shared" si="213"/>
        <v>1425.1478750000001</v>
      </c>
      <c r="H115" s="177" t="s">
        <v>62</v>
      </c>
      <c r="I115" s="177">
        <v>0.2</v>
      </c>
      <c r="J115" s="179">
        <f t="shared" si="187"/>
        <v>0</v>
      </c>
      <c r="K115" s="176">
        <f t="shared" si="214"/>
        <v>0</v>
      </c>
      <c r="L115" s="175">
        <f t="shared" si="191"/>
        <v>47.85</v>
      </c>
      <c r="M115" s="175">
        <f t="shared" si="215"/>
        <v>200970</v>
      </c>
      <c r="N115" s="192">
        <f t="shared" si="193"/>
        <v>57.75</v>
      </c>
      <c r="O115" s="15">
        <f>'UE-180382 Light WP1 - Sch 140'!B$14</f>
        <v>5.3702190554871083E-4</v>
      </c>
      <c r="P115" s="15">
        <f>'UE-180382 Light WP1 - Sch 140'!$B$46</f>
        <v>0</v>
      </c>
      <c r="Q115" s="15">
        <f>'UE-180382 Light WP1 - Sch 140'!B$66</f>
        <v>0</v>
      </c>
      <c r="R115" s="15">
        <f>'UE-180382 Light WP1 - Sch 140'!E$20</f>
        <v>0.16823094676897543</v>
      </c>
      <c r="S115" s="15">
        <f>'UE-180382 Light WP1 - Sch 140'!$E$39</f>
        <v>1.3002201501214233E-3</v>
      </c>
      <c r="T115" s="191">
        <f t="shared" si="216"/>
        <v>0</v>
      </c>
      <c r="U115" s="191">
        <f t="shared" si="217"/>
        <v>0</v>
      </c>
      <c r="V115" s="191">
        <f t="shared" si="188"/>
        <v>0</v>
      </c>
      <c r="W115" s="191">
        <f t="shared" si="218"/>
        <v>2.7758106216880948E-2</v>
      </c>
      <c r="X115" s="191">
        <f t="shared" si="219"/>
        <v>7.5087713669512196E-2</v>
      </c>
      <c r="Y115" s="15">
        <f t="shared" si="220"/>
        <v>0.10284581988639314</v>
      </c>
      <c r="Z115" s="172"/>
      <c r="AA115" s="15">
        <f t="shared" si="221"/>
        <v>0</v>
      </c>
      <c r="AB115" s="15">
        <f t="shared" si="222"/>
        <v>0</v>
      </c>
      <c r="AC115" s="15">
        <f t="shared" si="223"/>
        <v>0</v>
      </c>
      <c r="AD115" s="15">
        <f t="shared" si="224"/>
        <v>4.806598479113584E-4</v>
      </c>
      <c r="AE115" s="15">
        <f t="shared" si="225"/>
        <v>1.3002201501214233E-3</v>
      </c>
      <c r="AF115" s="15">
        <f t="shared" si="226"/>
        <v>1.7808799980327816E-3</v>
      </c>
      <c r="AG115" s="180">
        <f t="shared" si="227"/>
        <v>0</v>
      </c>
      <c r="AH115" s="180">
        <f t="shared" si="205"/>
        <v>0</v>
      </c>
      <c r="AI115" s="180">
        <f t="shared" si="206"/>
        <v>0</v>
      </c>
      <c r="AJ115" s="180">
        <f t="shared" si="228"/>
        <v>8.0498508028954756</v>
      </c>
      <c r="AK115" s="180">
        <f t="shared" si="229"/>
        <v>21.775436964158537</v>
      </c>
      <c r="AL115" s="180">
        <f t="shared" si="230"/>
        <v>29.825287767054014</v>
      </c>
      <c r="AM115" s="180">
        <f t="shared" si="231"/>
        <v>0</v>
      </c>
    </row>
    <row r="116" spans="1:39" x14ac:dyDescent="0.25">
      <c r="A116" s="11" t="str">
        <f t="shared" si="232"/>
        <v>54E</v>
      </c>
      <c r="B116" s="11"/>
      <c r="C116" s="43" t="s">
        <v>34</v>
      </c>
      <c r="D116" s="43">
        <v>195</v>
      </c>
      <c r="E116" s="5" t="s">
        <v>10</v>
      </c>
      <c r="F116" s="197">
        <v>0</v>
      </c>
      <c r="G116" s="191">
        <f t="shared" si="213"/>
        <v>1447.791125</v>
      </c>
      <c r="H116" s="177" t="s">
        <v>62</v>
      </c>
      <c r="I116" s="177">
        <v>0.2</v>
      </c>
      <c r="J116" s="179">
        <f t="shared" si="187"/>
        <v>0</v>
      </c>
      <c r="K116" s="176">
        <f t="shared" si="214"/>
        <v>0</v>
      </c>
      <c r="L116" s="175">
        <f t="shared" si="191"/>
        <v>0</v>
      </c>
      <c r="M116" s="175">
        <f t="shared" si="215"/>
        <v>0</v>
      </c>
      <c r="N116" s="192">
        <f t="shared" si="193"/>
        <v>68.25</v>
      </c>
      <c r="O116" s="15">
        <f>'UE-180382 Light WP1 - Sch 140'!B$14</f>
        <v>5.3702190554871083E-4</v>
      </c>
      <c r="P116" s="15">
        <f>'UE-180382 Light WP1 - Sch 140'!$B$46</f>
        <v>0</v>
      </c>
      <c r="Q116" s="15">
        <f>'UE-180382 Light WP1 - Sch 140'!B$66</f>
        <v>0</v>
      </c>
      <c r="R116" s="15">
        <f>'UE-180382 Light WP1 - Sch 140'!E$20</f>
        <v>0.16823094676897543</v>
      </c>
      <c r="S116" s="15">
        <f>'UE-180382 Light WP1 - Sch 140'!$E$39</f>
        <v>1.3002201501214233E-3</v>
      </c>
      <c r="T116" s="191">
        <f t="shared" si="216"/>
        <v>0</v>
      </c>
      <c r="U116" s="191">
        <f t="shared" si="217"/>
        <v>0</v>
      </c>
      <c r="V116" s="191">
        <f t="shared" si="188"/>
        <v>0</v>
      </c>
      <c r="W116" s="191">
        <f t="shared" si="218"/>
        <v>3.2805034619950206E-2</v>
      </c>
      <c r="X116" s="191">
        <f t="shared" si="219"/>
        <v>8.8740025245787141E-2</v>
      </c>
      <c r="Y116" s="15">
        <f t="shared" si="220"/>
        <v>0.12154505986573735</v>
      </c>
      <c r="Z116" s="172"/>
      <c r="AA116" s="15">
        <f t="shared" si="221"/>
        <v>0</v>
      </c>
      <c r="AB116" s="15">
        <f t="shared" si="222"/>
        <v>0</v>
      </c>
      <c r="AC116" s="15">
        <f t="shared" si="223"/>
        <v>0</v>
      </c>
      <c r="AD116" s="15">
        <f t="shared" si="224"/>
        <v>4.8065984791135835E-4</v>
      </c>
      <c r="AE116" s="15">
        <f t="shared" si="225"/>
        <v>1.3002201501214233E-3</v>
      </c>
      <c r="AF116" s="15">
        <f t="shared" si="226"/>
        <v>1.7808799980327816E-3</v>
      </c>
      <c r="AG116" s="180">
        <f t="shared" si="227"/>
        <v>0</v>
      </c>
      <c r="AH116" s="180">
        <f t="shared" si="205"/>
        <v>0</v>
      </c>
      <c r="AI116" s="180">
        <f t="shared" si="206"/>
        <v>0</v>
      </c>
      <c r="AJ116" s="180">
        <f t="shared" si="228"/>
        <v>0</v>
      </c>
      <c r="AK116" s="180">
        <f t="shared" si="229"/>
        <v>0</v>
      </c>
      <c r="AL116" s="180">
        <f t="shared" si="230"/>
        <v>0</v>
      </c>
      <c r="AM116" s="180">
        <f t="shared" si="231"/>
        <v>0</v>
      </c>
    </row>
    <row r="117" spans="1:39" x14ac:dyDescent="0.25">
      <c r="A117" s="11" t="str">
        <f t="shared" si="232"/>
        <v>54E</v>
      </c>
      <c r="B117" s="11"/>
      <c r="C117" s="43" t="s">
        <v>34</v>
      </c>
      <c r="D117" s="43">
        <v>225</v>
      </c>
      <c r="E117" s="5" t="s">
        <v>10</v>
      </c>
      <c r="F117" s="197">
        <v>0</v>
      </c>
      <c r="G117" s="191">
        <f t="shared" si="213"/>
        <v>1470.4343749999998</v>
      </c>
      <c r="H117" s="177" t="s">
        <v>62</v>
      </c>
      <c r="I117" s="177">
        <v>0.2</v>
      </c>
      <c r="J117" s="179">
        <f t="shared" si="187"/>
        <v>0</v>
      </c>
      <c r="K117" s="176">
        <f t="shared" si="214"/>
        <v>0</v>
      </c>
      <c r="L117" s="175">
        <f t="shared" si="191"/>
        <v>0</v>
      </c>
      <c r="M117" s="175">
        <f t="shared" si="215"/>
        <v>0</v>
      </c>
      <c r="N117" s="192">
        <f t="shared" si="193"/>
        <v>78.75</v>
      </c>
      <c r="O117" s="15">
        <f>'UE-180382 Light WP1 - Sch 140'!B$14</f>
        <v>5.3702190554871083E-4</v>
      </c>
      <c r="P117" s="15">
        <f>'UE-180382 Light WP1 - Sch 140'!$B$46</f>
        <v>0</v>
      </c>
      <c r="Q117" s="15">
        <f>'UE-180382 Light WP1 - Sch 140'!B$66</f>
        <v>0</v>
      </c>
      <c r="R117" s="15">
        <f>'UE-180382 Light WP1 - Sch 140'!E$20</f>
        <v>0.16823094676897543</v>
      </c>
      <c r="S117" s="15">
        <f>'UE-180382 Light WP1 - Sch 140'!$E$39</f>
        <v>1.3002201501214233E-3</v>
      </c>
      <c r="T117" s="191">
        <f t="shared" si="216"/>
        <v>0</v>
      </c>
      <c r="U117" s="191">
        <f t="shared" si="217"/>
        <v>0</v>
      </c>
      <c r="V117" s="191">
        <f t="shared" si="188"/>
        <v>0</v>
      </c>
      <c r="W117" s="191">
        <f t="shared" si="218"/>
        <v>3.7851963023019471E-2</v>
      </c>
      <c r="X117" s="191">
        <f t="shared" si="219"/>
        <v>0.10239233682206209</v>
      </c>
      <c r="Y117" s="15">
        <f t="shared" si="220"/>
        <v>0.14024429984508155</v>
      </c>
      <c r="Z117" s="172"/>
      <c r="AA117" s="15">
        <f t="shared" si="221"/>
        <v>0</v>
      </c>
      <c r="AB117" s="15">
        <f t="shared" si="222"/>
        <v>0</v>
      </c>
      <c r="AC117" s="15">
        <f t="shared" si="223"/>
        <v>0</v>
      </c>
      <c r="AD117" s="15">
        <f t="shared" si="224"/>
        <v>4.8065984791135835E-4</v>
      </c>
      <c r="AE117" s="15">
        <f t="shared" si="225"/>
        <v>1.3002201501214233E-3</v>
      </c>
      <c r="AF117" s="15">
        <f t="shared" si="226"/>
        <v>1.7808799980327816E-3</v>
      </c>
      <c r="AG117" s="180">
        <f t="shared" si="227"/>
        <v>0</v>
      </c>
      <c r="AH117" s="180">
        <f t="shared" si="205"/>
        <v>0</v>
      </c>
      <c r="AI117" s="180">
        <f t="shared" si="206"/>
        <v>0</v>
      </c>
      <c r="AJ117" s="180">
        <f t="shared" si="228"/>
        <v>0</v>
      </c>
      <c r="AK117" s="180">
        <f t="shared" si="229"/>
        <v>0</v>
      </c>
      <c r="AL117" s="180">
        <f t="shared" si="230"/>
        <v>0</v>
      </c>
      <c r="AM117" s="180">
        <f t="shared" si="231"/>
        <v>0</v>
      </c>
    </row>
    <row r="118" spans="1:39" x14ac:dyDescent="0.25">
      <c r="A118" s="11" t="str">
        <f t="shared" si="232"/>
        <v>54E</v>
      </c>
      <c r="B118" s="11"/>
      <c r="C118" s="43" t="s">
        <v>34</v>
      </c>
      <c r="D118" s="43">
        <v>255</v>
      </c>
      <c r="E118" s="5" t="s">
        <v>10</v>
      </c>
      <c r="F118" s="197">
        <v>0</v>
      </c>
      <c r="G118" s="191">
        <f t="shared" si="213"/>
        <v>1493.0776249999999</v>
      </c>
      <c r="H118" s="177" t="s">
        <v>62</v>
      </c>
      <c r="I118" s="177">
        <v>0.2</v>
      </c>
      <c r="J118" s="179">
        <f t="shared" si="187"/>
        <v>0</v>
      </c>
      <c r="K118" s="176">
        <f t="shared" si="214"/>
        <v>0</v>
      </c>
      <c r="L118" s="175">
        <f t="shared" si="191"/>
        <v>0</v>
      </c>
      <c r="M118" s="175">
        <f t="shared" si="215"/>
        <v>0</v>
      </c>
      <c r="N118" s="192">
        <f t="shared" si="193"/>
        <v>89.25</v>
      </c>
      <c r="O118" s="15">
        <f>'UE-180382 Light WP1 - Sch 140'!B$14</f>
        <v>5.3702190554871083E-4</v>
      </c>
      <c r="P118" s="15">
        <f>'UE-180382 Light WP1 - Sch 140'!$B$46</f>
        <v>0</v>
      </c>
      <c r="Q118" s="15">
        <f>'UE-180382 Light WP1 - Sch 140'!B$66</f>
        <v>0</v>
      </c>
      <c r="R118" s="15">
        <f>'UE-180382 Light WP1 - Sch 140'!E$20</f>
        <v>0.16823094676897543</v>
      </c>
      <c r="S118" s="15">
        <f>'UE-180382 Light WP1 - Sch 140'!$E$39</f>
        <v>1.3002201501214233E-3</v>
      </c>
      <c r="T118" s="191">
        <f t="shared" si="216"/>
        <v>0</v>
      </c>
      <c r="U118" s="191">
        <f t="shared" si="217"/>
        <v>0</v>
      </c>
      <c r="V118" s="191">
        <f t="shared" si="188"/>
        <v>0</v>
      </c>
      <c r="W118" s="191">
        <f t="shared" si="218"/>
        <v>4.2898891426088735E-2</v>
      </c>
      <c r="X118" s="191">
        <f t="shared" si="219"/>
        <v>0.11604464839833703</v>
      </c>
      <c r="Y118" s="15">
        <f t="shared" si="220"/>
        <v>0.15894353982442577</v>
      </c>
      <c r="Z118" s="172"/>
      <c r="AA118" s="15">
        <f t="shared" si="221"/>
        <v>0</v>
      </c>
      <c r="AB118" s="15">
        <f t="shared" si="222"/>
        <v>0</v>
      </c>
      <c r="AC118" s="15">
        <f t="shared" si="223"/>
        <v>0</v>
      </c>
      <c r="AD118" s="15">
        <f t="shared" si="224"/>
        <v>4.806598479113584E-4</v>
      </c>
      <c r="AE118" s="15">
        <f t="shared" si="225"/>
        <v>1.3002201501214233E-3</v>
      </c>
      <c r="AF118" s="15">
        <f t="shared" si="226"/>
        <v>1.7808799980327816E-3</v>
      </c>
      <c r="AG118" s="180">
        <f t="shared" si="227"/>
        <v>0</v>
      </c>
      <c r="AH118" s="180">
        <f t="shared" si="205"/>
        <v>0</v>
      </c>
      <c r="AI118" s="180">
        <f t="shared" si="206"/>
        <v>0</v>
      </c>
      <c r="AJ118" s="180">
        <f t="shared" si="228"/>
        <v>0</v>
      </c>
      <c r="AK118" s="180">
        <f t="shared" si="229"/>
        <v>0</v>
      </c>
      <c r="AL118" s="180">
        <f t="shared" si="230"/>
        <v>0</v>
      </c>
      <c r="AM118" s="180">
        <f t="shared" si="231"/>
        <v>0</v>
      </c>
    </row>
    <row r="119" spans="1:39" x14ac:dyDescent="0.25">
      <c r="A119" s="11" t="str">
        <f t="shared" si="232"/>
        <v>54E</v>
      </c>
      <c r="B119" s="11"/>
      <c r="C119" s="43" t="s">
        <v>34</v>
      </c>
      <c r="D119" s="43">
        <v>285</v>
      </c>
      <c r="E119" s="5" t="s">
        <v>10</v>
      </c>
      <c r="F119" s="197">
        <v>0</v>
      </c>
      <c r="G119" s="191">
        <f t="shared" si="213"/>
        <v>1515.720875</v>
      </c>
      <c r="H119" s="177" t="s">
        <v>62</v>
      </c>
      <c r="I119" s="177">
        <v>0.2</v>
      </c>
      <c r="J119" s="179">
        <f t="shared" si="187"/>
        <v>0</v>
      </c>
      <c r="K119" s="176">
        <f t="shared" si="214"/>
        <v>0</v>
      </c>
      <c r="L119" s="175">
        <f t="shared" si="191"/>
        <v>0</v>
      </c>
      <c r="M119" s="175">
        <f t="shared" si="215"/>
        <v>0</v>
      </c>
      <c r="N119" s="192">
        <f t="shared" si="193"/>
        <v>99.75</v>
      </c>
      <c r="O119" s="15">
        <f>'UE-180382 Light WP1 - Sch 140'!B$14</f>
        <v>5.3702190554871083E-4</v>
      </c>
      <c r="P119" s="15">
        <f>'UE-180382 Light WP1 - Sch 140'!$B$46</f>
        <v>0</v>
      </c>
      <c r="Q119" s="15">
        <f>'UE-180382 Light WP1 - Sch 140'!B$66</f>
        <v>0</v>
      </c>
      <c r="R119" s="15">
        <f>'UE-180382 Light WP1 - Sch 140'!E$20</f>
        <v>0.16823094676897543</v>
      </c>
      <c r="S119" s="15">
        <f>'UE-180382 Light WP1 - Sch 140'!$E$39</f>
        <v>1.3002201501214233E-3</v>
      </c>
      <c r="T119" s="191">
        <f t="shared" si="216"/>
        <v>0</v>
      </c>
      <c r="U119" s="191">
        <f t="shared" si="217"/>
        <v>0</v>
      </c>
      <c r="V119" s="191">
        <f t="shared" si="188"/>
        <v>0</v>
      </c>
      <c r="W119" s="191">
        <f t="shared" si="218"/>
        <v>4.7945819829158E-2</v>
      </c>
      <c r="X119" s="191">
        <f t="shared" si="219"/>
        <v>0.12969695997461198</v>
      </c>
      <c r="Y119" s="15">
        <f t="shared" si="220"/>
        <v>0.17764277980376997</v>
      </c>
      <c r="Z119" s="172"/>
      <c r="AA119" s="15">
        <f t="shared" si="221"/>
        <v>0</v>
      </c>
      <c r="AB119" s="15">
        <f t="shared" si="222"/>
        <v>0</v>
      </c>
      <c r="AC119" s="15">
        <f t="shared" si="223"/>
        <v>0</v>
      </c>
      <c r="AD119" s="15">
        <f t="shared" si="224"/>
        <v>4.806598479113584E-4</v>
      </c>
      <c r="AE119" s="15">
        <f t="shared" si="225"/>
        <v>1.3002201501214233E-3</v>
      </c>
      <c r="AF119" s="15">
        <f t="shared" si="226"/>
        <v>1.7808799980327816E-3</v>
      </c>
      <c r="AG119" s="180">
        <f t="shared" si="227"/>
        <v>0</v>
      </c>
      <c r="AH119" s="180">
        <f t="shared" si="205"/>
        <v>0</v>
      </c>
      <c r="AI119" s="180">
        <f t="shared" si="206"/>
        <v>0</v>
      </c>
      <c r="AJ119" s="180">
        <f t="shared" si="228"/>
        <v>0</v>
      </c>
      <c r="AK119" s="180">
        <f t="shared" si="229"/>
        <v>0</v>
      </c>
      <c r="AL119" s="180">
        <f t="shared" si="230"/>
        <v>0</v>
      </c>
      <c r="AM119" s="180">
        <f t="shared" si="231"/>
        <v>0</v>
      </c>
    </row>
    <row r="120" spans="1:39" x14ac:dyDescent="0.25">
      <c r="A120" s="13"/>
      <c r="B120" s="43"/>
      <c r="C120" s="43"/>
      <c r="D120" s="43"/>
      <c r="F120" s="197"/>
      <c r="G120" s="191"/>
      <c r="J120" s="179">
        <f t="shared" ref="J120:J170" si="233">IF(H120="Yes",F120*I120,0)</f>
        <v>0</v>
      </c>
      <c r="M120" s="175"/>
      <c r="N120" s="192"/>
      <c r="O120" s="15">
        <f>'UE-180382 Light WP1 - Sch 140'!B$14</f>
        <v>5.3702190554871083E-4</v>
      </c>
      <c r="P120" s="15"/>
      <c r="Q120" s="15">
        <f>'UE-180382 Light WP1 - Sch 140'!B$66</f>
        <v>0</v>
      </c>
      <c r="R120" s="15"/>
      <c r="S120" s="15"/>
      <c r="T120" s="191"/>
      <c r="U120" s="191"/>
      <c r="V120" s="191">
        <f t="shared" ref="V120:V140" si="234">Q120*N120</f>
        <v>0</v>
      </c>
      <c r="W120" s="191"/>
      <c r="X120" s="191"/>
      <c r="Y120" s="15"/>
      <c r="Z120" s="172"/>
      <c r="AA120" s="15"/>
      <c r="AB120" s="15"/>
      <c r="AC120" s="15"/>
      <c r="AD120" s="15"/>
      <c r="AE120" s="15"/>
      <c r="AF120" s="15"/>
      <c r="AG120" s="180"/>
      <c r="AH120" s="180">
        <f t="shared" si="205"/>
        <v>0</v>
      </c>
      <c r="AI120" s="180">
        <f t="shared" si="206"/>
        <v>0</v>
      </c>
      <c r="AJ120" s="180"/>
      <c r="AK120" s="180"/>
      <c r="AL120" s="180"/>
      <c r="AM120" s="180"/>
    </row>
    <row r="121" spans="1:39" x14ac:dyDescent="0.25">
      <c r="A121" s="187" t="s">
        <v>60</v>
      </c>
      <c r="B121" s="13"/>
      <c r="C121" s="43"/>
      <c r="D121" s="43"/>
      <c r="E121" s="43"/>
      <c r="F121" s="199"/>
      <c r="G121" s="191"/>
      <c r="J121" s="179">
        <f t="shared" si="233"/>
        <v>0</v>
      </c>
      <c r="M121" s="175"/>
      <c r="N121" s="192"/>
      <c r="O121" s="15">
        <f>'UE-180382 Light WP1 - Sch 140'!B$14</f>
        <v>5.3702190554871083E-4</v>
      </c>
      <c r="P121" s="15"/>
      <c r="Q121" s="15">
        <f>'UE-180382 Light WP1 - Sch 140'!B$66</f>
        <v>0</v>
      </c>
      <c r="R121" s="15"/>
      <c r="S121" s="15"/>
      <c r="T121" s="191"/>
      <c r="U121" s="191"/>
      <c r="V121" s="191">
        <f t="shared" si="234"/>
        <v>0</v>
      </c>
      <c r="W121" s="191"/>
      <c r="X121" s="191"/>
      <c r="Y121" s="15"/>
      <c r="Z121" s="172"/>
      <c r="AA121" s="15"/>
      <c r="AB121" s="15"/>
      <c r="AC121" s="15"/>
      <c r="AD121" s="15"/>
      <c r="AE121" s="15"/>
      <c r="AF121" s="15"/>
      <c r="AG121" s="180"/>
      <c r="AH121" s="180">
        <f t="shared" si="205"/>
        <v>0</v>
      </c>
      <c r="AI121" s="180">
        <f t="shared" si="206"/>
        <v>0</v>
      </c>
      <c r="AJ121" s="180"/>
      <c r="AK121" s="180"/>
      <c r="AL121" s="180"/>
      <c r="AM121" s="180"/>
    </row>
    <row r="122" spans="1:39" x14ac:dyDescent="0.25">
      <c r="A122" s="12" t="s">
        <v>28</v>
      </c>
      <c r="B122" s="12"/>
      <c r="C122" s="43" t="s">
        <v>22</v>
      </c>
      <c r="D122" s="43">
        <v>70</v>
      </c>
      <c r="E122" s="4" t="s">
        <v>40</v>
      </c>
      <c r="F122" s="197">
        <v>19</v>
      </c>
      <c r="G122" s="191">
        <f>G102</f>
        <v>922.51550466296771</v>
      </c>
      <c r="H122" s="177" t="s">
        <v>54</v>
      </c>
      <c r="I122" s="177">
        <v>1</v>
      </c>
      <c r="J122" s="179">
        <f t="shared" si="233"/>
        <v>19</v>
      </c>
      <c r="K122" s="176">
        <f t="shared" ref="K122:K127" si="235">IF(E122="Company", F122*G122,0)</f>
        <v>17527.794588596385</v>
      </c>
      <c r="L122" s="175">
        <f t="shared" ref="L122:L142" si="236">D122*F122/1000</f>
        <v>1.33</v>
      </c>
      <c r="M122" s="175">
        <f t="shared" ref="M122:M127" si="237">D122*4200*F122/1000</f>
        <v>5586</v>
      </c>
      <c r="N122" s="192">
        <f t="shared" ref="N122:N127" si="238">D122*4200/1000/12</f>
        <v>24.5</v>
      </c>
      <c r="O122" s="15">
        <f>'UE-180382 Light WP1 - Sch 140'!B$14</f>
        <v>5.3702190554871083E-4</v>
      </c>
      <c r="P122" s="15">
        <f>'UE-180382 Light WP1 - Sch 140'!$B$46</f>
        <v>0</v>
      </c>
      <c r="Q122" s="15">
        <f>'UE-180382 Light WP1 - Sch 140'!B$66</f>
        <v>0</v>
      </c>
      <c r="R122" s="15">
        <f>'UE-180382 Light WP1 - Sch 140'!E$32</f>
        <v>0.17514264500960552</v>
      </c>
      <c r="S122" s="15">
        <f>'UE-180382 Light WP1 - Sch 140'!$E$39</f>
        <v>1.3002201501214233E-3</v>
      </c>
      <c r="T122" s="191">
        <f t="shared" ref="T122:T127" si="239">IF(E122="Company", G122*O122, 0)</f>
        <v>0.49541103421233756</v>
      </c>
      <c r="U122" s="191">
        <f t="shared" ref="U122:U127" si="240">IF(H122="yes", I122*P122, 0)</f>
        <v>0</v>
      </c>
      <c r="V122" s="191">
        <f t="shared" si="234"/>
        <v>0</v>
      </c>
      <c r="W122" s="191">
        <f t="shared" ref="W122:W127" si="241">D122*R122/1000</f>
        <v>1.2259985150672387E-2</v>
      </c>
      <c r="X122" s="191">
        <f t="shared" ref="X122:X127" si="242">N122*S122</f>
        <v>3.1855393677974866E-2</v>
      </c>
      <c r="Y122" s="15">
        <f t="shared" ref="Y122:Y127" si="243">SUM(T122:X122)</f>
        <v>0.53952641304098481</v>
      </c>
      <c r="Z122" s="172"/>
      <c r="AA122" s="15">
        <f t="shared" ref="AA122:AA127" si="244">T122/N122</f>
        <v>2.0220858539279084E-2</v>
      </c>
      <c r="AB122" s="15">
        <f t="shared" ref="AB122:AB127" si="245">U122/N122</f>
        <v>0</v>
      </c>
      <c r="AC122" s="15">
        <f t="shared" ref="AC122:AC127" si="246">V122/N122</f>
        <v>0</v>
      </c>
      <c r="AD122" s="15">
        <f t="shared" ref="AD122:AD127" si="247">W122/N122</f>
        <v>5.0040755717030156E-4</v>
      </c>
      <c r="AE122" s="15">
        <f t="shared" ref="AE122:AE127" si="248">X122/N122</f>
        <v>1.300220150121423E-3</v>
      </c>
      <c r="AF122" s="15">
        <f t="shared" ref="AF122:AF127" si="249">SUM(AA122:AE122)</f>
        <v>2.2021486246570809E-2</v>
      </c>
      <c r="AG122" s="180">
        <f t="shared" ref="AG122:AG127" si="250">T122*$F122</f>
        <v>9.4128096500344132</v>
      </c>
      <c r="AH122" s="180">
        <f t="shared" si="205"/>
        <v>0</v>
      </c>
      <c r="AI122" s="180">
        <f t="shared" si="206"/>
        <v>0</v>
      </c>
      <c r="AJ122" s="180">
        <f t="shared" ref="AJ122:AK127" si="251">W122*$F122</f>
        <v>0.23293971786277534</v>
      </c>
      <c r="AK122" s="180">
        <f t="shared" si="251"/>
        <v>0.60525247988152242</v>
      </c>
      <c r="AL122" s="180">
        <f t="shared" ref="AL122:AL127" si="252">SUM(AG122:AK122)</f>
        <v>10.251001847778712</v>
      </c>
      <c r="AM122" s="180">
        <f t="shared" ref="AM122:AM127" si="253">Y122*F122-AL122</f>
        <v>0</v>
      </c>
    </row>
    <row r="123" spans="1:39" x14ac:dyDescent="0.25">
      <c r="A123" s="13" t="str">
        <f>+A122</f>
        <v>55E &amp; 56E</v>
      </c>
      <c r="B123" s="13"/>
      <c r="C123" s="43" t="s">
        <v>22</v>
      </c>
      <c r="D123" s="43">
        <v>100</v>
      </c>
      <c r="E123" s="4" t="s">
        <v>40</v>
      </c>
      <c r="F123" s="197">
        <v>4211</v>
      </c>
      <c r="G123" s="191">
        <f>G103</f>
        <v>954.62218392161492</v>
      </c>
      <c r="H123" s="177" t="s">
        <v>54</v>
      </c>
      <c r="I123" s="177">
        <v>1</v>
      </c>
      <c r="J123" s="179">
        <f t="shared" si="233"/>
        <v>4211</v>
      </c>
      <c r="K123" s="176">
        <f t="shared" si="235"/>
        <v>4019914.0164939202</v>
      </c>
      <c r="L123" s="175">
        <f t="shared" si="236"/>
        <v>421.1</v>
      </c>
      <c r="M123" s="175">
        <f t="shared" si="237"/>
        <v>1768620</v>
      </c>
      <c r="N123" s="192">
        <f t="shared" si="238"/>
        <v>35</v>
      </c>
      <c r="O123" s="15">
        <f>'UE-180382 Light WP1 - Sch 140'!B$14</f>
        <v>5.3702190554871083E-4</v>
      </c>
      <c r="P123" s="15">
        <f>'UE-180382 Light WP1 - Sch 140'!$B$46</f>
        <v>0</v>
      </c>
      <c r="Q123" s="15">
        <f>'UE-180382 Light WP1 - Sch 140'!B$66</f>
        <v>0</v>
      </c>
      <c r="R123" s="15">
        <f>'UE-180382 Light WP1 - Sch 140'!E$32</f>
        <v>0.17514264500960552</v>
      </c>
      <c r="S123" s="15">
        <f>'UE-180382 Light WP1 - Sch 140'!$E$39</f>
        <v>1.3002201501214233E-3</v>
      </c>
      <c r="T123" s="191">
        <f t="shared" si="239"/>
        <v>0.51265302428865756</v>
      </c>
      <c r="U123" s="191">
        <f t="shared" si="240"/>
        <v>0</v>
      </c>
      <c r="V123" s="191">
        <f t="shared" si="234"/>
        <v>0</v>
      </c>
      <c r="W123" s="191">
        <f t="shared" si="241"/>
        <v>1.7514264500960552E-2</v>
      </c>
      <c r="X123" s="191">
        <f t="shared" si="242"/>
        <v>4.5507705254249811E-2</v>
      </c>
      <c r="Y123" s="15">
        <f t="shared" si="243"/>
        <v>0.5756749940438679</v>
      </c>
      <c r="Z123" s="172"/>
      <c r="AA123" s="15">
        <f t="shared" si="244"/>
        <v>1.4647229265390216E-2</v>
      </c>
      <c r="AB123" s="15">
        <f t="shared" si="245"/>
        <v>0</v>
      </c>
      <c r="AC123" s="15">
        <f t="shared" si="246"/>
        <v>0</v>
      </c>
      <c r="AD123" s="15">
        <f t="shared" si="247"/>
        <v>5.0040755717030145E-4</v>
      </c>
      <c r="AE123" s="15">
        <f t="shared" si="248"/>
        <v>1.3002201501214233E-3</v>
      </c>
      <c r="AF123" s="15">
        <f t="shared" si="249"/>
        <v>1.6447856972681939E-2</v>
      </c>
      <c r="AG123" s="180">
        <f t="shared" si="250"/>
        <v>2158.7818852795372</v>
      </c>
      <c r="AH123" s="180">
        <f t="shared" si="205"/>
        <v>0</v>
      </c>
      <c r="AI123" s="180">
        <f t="shared" si="206"/>
        <v>0</v>
      </c>
      <c r="AJ123" s="180">
        <f t="shared" si="251"/>
        <v>73.752567813544886</v>
      </c>
      <c r="AK123" s="180">
        <f t="shared" si="251"/>
        <v>191.63294682564594</v>
      </c>
      <c r="AL123" s="180">
        <f t="shared" si="252"/>
        <v>2424.1673999187278</v>
      </c>
      <c r="AM123" s="180">
        <f t="shared" si="253"/>
        <v>0</v>
      </c>
    </row>
    <row r="124" spans="1:39" x14ac:dyDescent="0.25">
      <c r="A124" s="13" t="str">
        <f>+A123</f>
        <v>55E &amp; 56E</v>
      </c>
      <c r="B124" s="13"/>
      <c r="C124" s="43" t="s">
        <v>22</v>
      </c>
      <c r="D124" s="43">
        <v>150</v>
      </c>
      <c r="E124" s="4" t="s">
        <v>40</v>
      </c>
      <c r="F124" s="197">
        <v>575</v>
      </c>
      <c r="G124" s="191">
        <f>G104</f>
        <v>1008.1333160193601</v>
      </c>
      <c r="H124" s="177" t="s">
        <v>54</v>
      </c>
      <c r="I124" s="177">
        <v>1</v>
      </c>
      <c r="J124" s="179">
        <f t="shared" si="233"/>
        <v>575</v>
      </c>
      <c r="K124" s="176">
        <f t="shared" si="235"/>
        <v>579676.65671113203</v>
      </c>
      <c r="L124" s="175">
        <f t="shared" si="236"/>
        <v>86.25</v>
      </c>
      <c r="M124" s="175">
        <f t="shared" si="237"/>
        <v>362250</v>
      </c>
      <c r="N124" s="192">
        <f t="shared" si="238"/>
        <v>52.5</v>
      </c>
      <c r="O124" s="15">
        <f>'UE-180382 Light WP1 - Sch 140'!B$14</f>
        <v>5.3702190554871083E-4</v>
      </c>
      <c r="P124" s="15">
        <f>'UE-180382 Light WP1 - Sch 140'!$B$46</f>
        <v>0</v>
      </c>
      <c r="Q124" s="15">
        <f>'UE-180382 Light WP1 - Sch 140'!B$66</f>
        <v>0</v>
      </c>
      <c r="R124" s="15">
        <f>'UE-180382 Light WP1 - Sch 140'!E$32</f>
        <v>0.17514264500960552</v>
      </c>
      <c r="S124" s="15">
        <f>'UE-180382 Light WP1 - Sch 140'!$E$39</f>
        <v>1.3002201501214233E-3</v>
      </c>
      <c r="T124" s="191">
        <f t="shared" si="239"/>
        <v>0.54138967441585739</v>
      </c>
      <c r="U124" s="191">
        <f t="shared" si="240"/>
        <v>0</v>
      </c>
      <c r="V124" s="191">
        <f t="shared" si="234"/>
        <v>0</v>
      </c>
      <c r="W124" s="191">
        <f t="shared" si="241"/>
        <v>2.6271396751440829E-2</v>
      </c>
      <c r="X124" s="191">
        <f t="shared" si="242"/>
        <v>6.8261557881374724E-2</v>
      </c>
      <c r="Y124" s="15">
        <f t="shared" si="243"/>
        <v>0.63592262904867303</v>
      </c>
      <c r="Z124" s="172"/>
      <c r="AA124" s="15">
        <f t="shared" si="244"/>
        <v>1.0312184274587759E-2</v>
      </c>
      <c r="AB124" s="15">
        <f t="shared" si="245"/>
        <v>0</v>
      </c>
      <c r="AC124" s="15">
        <f t="shared" si="246"/>
        <v>0</v>
      </c>
      <c r="AD124" s="15">
        <f t="shared" si="247"/>
        <v>5.0040755717030145E-4</v>
      </c>
      <c r="AE124" s="15">
        <f t="shared" si="248"/>
        <v>1.3002201501214233E-3</v>
      </c>
      <c r="AF124" s="15">
        <f t="shared" si="249"/>
        <v>1.2112811981879483E-2</v>
      </c>
      <c r="AG124" s="180">
        <f t="shared" si="250"/>
        <v>311.29906278911801</v>
      </c>
      <c r="AH124" s="180">
        <f t="shared" si="205"/>
        <v>0</v>
      </c>
      <c r="AI124" s="180">
        <f t="shared" si="206"/>
        <v>0</v>
      </c>
      <c r="AJ124" s="180">
        <f t="shared" si="251"/>
        <v>15.106053132078477</v>
      </c>
      <c r="AK124" s="180">
        <f t="shared" si="251"/>
        <v>39.250395781790466</v>
      </c>
      <c r="AL124" s="180">
        <f t="shared" si="252"/>
        <v>365.65551170298698</v>
      </c>
      <c r="AM124" s="180">
        <f t="shared" si="253"/>
        <v>0</v>
      </c>
    </row>
    <row r="125" spans="1:39" x14ac:dyDescent="0.25">
      <c r="A125" s="13" t="str">
        <f>+A124</f>
        <v>55E &amp; 56E</v>
      </c>
      <c r="B125" s="13"/>
      <c r="C125" s="43" t="s">
        <v>22</v>
      </c>
      <c r="D125" s="43">
        <v>200</v>
      </c>
      <c r="E125" s="4" t="s">
        <v>40</v>
      </c>
      <c r="F125" s="197">
        <v>1208</v>
      </c>
      <c r="G125" s="191">
        <f>G105</f>
        <v>1061.6444481171054</v>
      </c>
      <c r="H125" s="177" t="s">
        <v>54</v>
      </c>
      <c r="I125" s="177">
        <v>1</v>
      </c>
      <c r="J125" s="179">
        <f t="shared" si="233"/>
        <v>1208</v>
      </c>
      <c r="K125" s="176">
        <f t="shared" si="235"/>
        <v>1282466.4933254633</v>
      </c>
      <c r="L125" s="175">
        <f t="shared" si="236"/>
        <v>241.6</v>
      </c>
      <c r="M125" s="175">
        <f t="shared" si="237"/>
        <v>1014720</v>
      </c>
      <c r="N125" s="192">
        <f t="shared" si="238"/>
        <v>70</v>
      </c>
      <c r="O125" s="15">
        <f>'UE-180382 Light WP1 - Sch 140'!B$14</f>
        <v>5.3702190554871083E-4</v>
      </c>
      <c r="P125" s="15">
        <f>'UE-180382 Light WP1 - Sch 140'!$B$46</f>
        <v>0</v>
      </c>
      <c r="Q125" s="15">
        <f>'UE-180382 Light WP1 - Sch 140'!B$66</f>
        <v>0</v>
      </c>
      <c r="R125" s="15">
        <f>'UE-180382 Light WP1 - Sch 140'!E$32</f>
        <v>0.17514264500960552</v>
      </c>
      <c r="S125" s="15">
        <f>'UE-180382 Light WP1 - Sch 140'!$E$39</f>
        <v>1.3002201501214233E-3</v>
      </c>
      <c r="T125" s="191">
        <f t="shared" si="239"/>
        <v>0.57012632454305745</v>
      </c>
      <c r="U125" s="191">
        <f t="shared" si="240"/>
        <v>0</v>
      </c>
      <c r="V125" s="191">
        <f t="shared" si="234"/>
        <v>0</v>
      </c>
      <c r="W125" s="191">
        <f t="shared" si="241"/>
        <v>3.5028529001921105E-2</v>
      </c>
      <c r="X125" s="191">
        <f t="shared" si="242"/>
        <v>9.1015410508499622E-2</v>
      </c>
      <c r="Y125" s="15">
        <f t="shared" si="243"/>
        <v>0.69617026405347815</v>
      </c>
      <c r="Z125" s="172"/>
      <c r="AA125" s="15">
        <f t="shared" si="244"/>
        <v>8.1446617791865357E-3</v>
      </c>
      <c r="AB125" s="15">
        <f t="shared" si="245"/>
        <v>0</v>
      </c>
      <c r="AC125" s="15">
        <f t="shared" si="246"/>
        <v>0</v>
      </c>
      <c r="AD125" s="15">
        <f t="shared" si="247"/>
        <v>5.0040755717030145E-4</v>
      </c>
      <c r="AE125" s="15">
        <f t="shared" si="248"/>
        <v>1.3002201501214233E-3</v>
      </c>
      <c r="AF125" s="15">
        <f t="shared" si="249"/>
        <v>9.94528948647826E-3</v>
      </c>
      <c r="AG125" s="180">
        <f t="shared" si="250"/>
        <v>688.71260004801343</v>
      </c>
      <c r="AH125" s="180">
        <f t="shared" si="205"/>
        <v>0</v>
      </c>
      <c r="AI125" s="180">
        <f t="shared" si="206"/>
        <v>0</v>
      </c>
      <c r="AJ125" s="180">
        <f t="shared" si="251"/>
        <v>42.314463034320696</v>
      </c>
      <c r="AK125" s="180">
        <f t="shared" si="251"/>
        <v>109.94661589426754</v>
      </c>
      <c r="AL125" s="180">
        <f t="shared" si="252"/>
        <v>840.97367897660172</v>
      </c>
      <c r="AM125" s="180">
        <f t="shared" si="253"/>
        <v>0</v>
      </c>
    </row>
    <row r="126" spans="1:39" x14ac:dyDescent="0.25">
      <c r="A126" s="13" t="str">
        <f>+A125</f>
        <v>55E &amp; 56E</v>
      </c>
      <c r="B126" s="13"/>
      <c r="C126" s="43" t="s">
        <v>22</v>
      </c>
      <c r="D126" s="43">
        <v>250</v>
      </c>
      <c r="E126" s="4" t="s">
        <v>40</v>
      </c>
      <c r="F126" s="197">
        <v>128</v>
      </c>
      <c r="G126" s="191">
        <f>G106</f>
        <v>1115.1555802148507</v>
      </c>
      <c r="H126" s="177" t="s">
        <v>54</v>
      </c>
      <c r="I126" s="177">
        <v>1</v>
      </c>
      <c r="J126" s="179">
        <f t="shared" si="233"/>
        <v>128</v>
      </c>
      <c r="K126" s="176">
        <f t="shared" si="235"/>
        <v>142739.91426750089</v>
      </c>
      <c r="L126" s="175">
        <f t="shared" si="236"/>
        <v>32</v>
      </c>
      <c r="M126" s="175">
        <f t="shared" si="237"/>
        <v>134400</v>
      </c>
      <c r="N126" s="192">
        <f t="shared" si="238"/>
        <v>87.5</v>
      </c>
      <c r="O126" s="15">
        <f>'UE-180382 Light WP1 - Sch 140'!B$14</f>
        <v>5.3702190554871083E-4</v>
      </c>
      <c r="P126" s="15">
        <f>'UE-180382 Light WP1 - Sch 140'!$B$46</f>
        <v>0</v>
      </c>
      <c r="Q126" s="15">
        <f>'UE-180382 Light WP1 - Sch 140'!B$66</f>
        <v>0</v>
      </c>
      <c r="R126" s="15">
        <f>'UE-180382 Light WP1 - Sch 140'!E$32</f>
        <v>0.17514264500960552</v>
      </c>
      <c r="S126" s="15">
        <f>'UE-180382 Light WP1 - Sch 140'!$E$39</f>
        <v>1.3002201501214233E-3</v>
      </c>
      <c r="T126" s="191">
        <f t="shared" si="239"/>
        <v>0.5988629746702574</v>
      </c>
      <c r="U126" s="191">
        <f t="shared" si="240"/>
        <v>0</v>
      </c>
      <c r="V126" s="191">
        <f t="shared" si="234"/>
        <v>0</v>
      </c>
      <c r="W126" s="191">
        <f t="shared" si="241"/>
        <v>4.3785661252401381E-2</v>
      </c>
      <c r="X126" s="191">
        <f t="shared" si="242"/>
        <v>0.11376926313562453</v>
      </c>
      <c r="Y126" s="15">
        <f t="shared" si="243"/>
        <v>0.75641789905828327</v>
      </c>
      <c r="Z126" s="172"/>
      <c r="AA126" s="15">
        <f t="shared" si="244"/>
        <v>6.8441482819457987E-3</v>
      </c>
      <c r="AB126" s="15">
        <f t="shared" si="245"/>
        <v>0</v>
      </c>
      <c r="AC126" s="15">
        <f t="shared" si="246"/>
        <v>0</v>
      </c>
      <c r="AD126" s="15">
        <f t="shared" si="247"/>
        <v>5.0040755717030145E-4</v>
      </c>
      <c r="AE126" s="15">
        <f t="shared" si="248"/>
        <v>1.3002201501214233E-3</v>
      </c>
      <c r="AF126" s="15">
        <f t="shared" si="249"/>
        <v>8.6447759892375239E-3</v>
      </c>
      <c r="AG126" s="180">
        <f t="shared" si="250"/>
        <v>76.654460757792947</v>
      </c>
      <c r="AH126" s="180">
        <f t="shared" si="205"/>
        <v>0</v>
      </c>
      <c r="AI126" s="180">
        <f t="shared" si="206"/>
        <v>0</v>
      </c>
      <c r="AJ126" s="180">
        <f t="shared" si="251"/>
        <v>5.6045646403073768</v>
      </c>
      <c r="AK126" s="180">
        <f t="shared" si="251"/>
        <v>14.56246568135994</v>
      </c>
      <c r="AL126" s="180">
        <f t="shared" si="252"/>
        <v>96.821491079460259</v>
      </c>
      <c r="AM126" s="180">
        <f t="shared" si="253"/>
        <v>0</v>
      </c>
    </row>
    <row r="127" spans="1:39" x14ac:dyDescent="0.25">
      <c r="A127" s="13" t="str">
        <f>+A126</f>
        <v>55E &amp; 56E</v>
      </c>
      <c r="B127" s="13"/>
      <c r="C127" s="43" t="s">
        <v>22</v>
      </c>
      <c r="D127" s="43">
        <v>400</v>
      </c>
      <c r="E127" s="4" t="s">
        <v>40</v>
      </c>
      <c r="F127" s="197">
        <v>53</v>
      </c>
      <c r="G127" s="191">
        <f>G108</f>
        <v>1275.6889765080864</v>
      </c>
      <c r="H127" s="177" t="s">
        <v>54</v>
      </c>
      <c r="I127" s="177">
        <v>1</v>
      </c>
      <c r="J127" s="179">
        <f t="shared" si="233"/>
        <v>53</v>
      </c>
      <c r="K127" s="176">
        <f t="shared" si="235"/>
        <v>67611.51575492858</v>
      </c>
      <c r="L127" s="175">
        <f t="shared" si="236"/>
        <v>21.2</v>
      </c>
      <c r="M127" s="175">
        <f t="shared" si="237"/>
        <v>89040</v>
      </c>
      <c r="N127" s="192">
        <f t="shared" si="238"/>
        <v>140</v>
      </c>
      <c r="O127" s="15">
        <f>'UE-180382 Light WP1 - Sch 140'!B$14</f>
        <v>5.3702190554871083E-4</v>
      </c>
      <c r="P127" s="15">
        <f>'UE-180382 Light WP1 - Sch 140'!$B$46</f>
        <v>0</v>
      </c>
      <c r="Q127" s="15">
        <f>'UE-180382 Light WP1 - Sch 140'!B$66</f>
        <v>0</v>
      </c>
      <c r="R127" s="15">
        <f>'UE-180382 Light WP1 - Sch 140'!E$32</f>
        <v>0.17514264500960552</v>
      </c>
      <c r="S127" s="15">
        <f>'UE-180382 Light WP1 - Sch 140'!$E$39</f>
        <v>1.3002201501214233E-3</v>
      </c>
      <c r="T127" s="191">
        <f t="shared" si="239"/>
        <v>0.68507292505185713</v>
      </c>
      <c r="U127" s="191">
        <f t="shared" si="240"/>
        <v>0</v>
      </c>
      <c r="V127" s="191">
        <f t="shared" si="234"/>
        <v>0</v>
      </c>
      <c r="W127" s="191">
        <f t="shared" si="241"/>
        <v>7.005705800384221E-2</v>
      </c>
      <c r="X127" s="191">
        <f t="shared" si="242"/>
        <v>0.18203082101699924</v>
      </c>
      <c r="Y127" s="15">
        <f t="shared" si="243"/>
        <v>0.93716080407269864</v>
      </c>
      <c r="Z127" s="172"/>
      <c r="AA127" s="15">
        <f t="shared" si="244"/>
        <v>4.8933780360846937E-3</v>
      </c>
      <c r="AB127" s="15">
        <f t="shared" si="245"/>
        <v>0</v>
      </c>
      <c r="AC127" s="15">
        <f t="shared" si="246"/>
        <v>0</v>
      </c>
      <c r="AD127" s="15">
        <f t="shared" si="247"/>
        <v>5.0040755717030145E-4</v>
      </c>
      <c r="AE127" s="15">
        <f t="shared" si="248"/>
        <v>1.3002201501214233E-3</v>
      </c>
      <c r="AF127" s="15">
        <f t="shared" si="249"/>
        <v>6.6940057433764188E-3</v>
      </c>
      <c r="AG127" s="180">
        <f t="shared" si="250"/>
        <v>36.308865027748425</v>
      </c>
      <c r="AH127" s="180">
        <f t="shared" si="205"/>
        <v>0</v>
      </c>
      <c r="AI127" s="180">
        <f t="shared" si="206"/>
        <v>0</v>
      </c>
      <c r="AJ127" s="180">
        <f t="shared" si="251"/>
        <v>3.7130240742036369</v>
      </c>
      <c r="AK127" s="180">
        <f t="shared" si="251"/>
        <v>9.6476335139009599</v>
      </c>
      <c r="AL127" s="180">
        <f t="shared" si="252"/>
        <v>49.669522615853026</v>
      </c>
      <c r="AM127" s="180">
        <f t="shared" si="253"/>
        <v>0</v>
      </c>
    </row>
    <row r="128" spans="1:39" x14ac:dyDescent="0.25">
      <c r="A128" s="13"/>
      <c r="B128" s="43"/>
      <c r="C128" s="43"/>
      <c r="D128" s="43"/>
      <c r="F128" s="197"/>
      <c r="G128" s="191"/>
      <c r="J128" s="179">
        <f t="shared" si="233"/>
        <v>0</v>
      </c>
      <c r="K128" s="176"/>
      <c r="L128" s="175"/>
      <c r="M128" s="175"/>
      <c r="N128" s="192"/>
      <c r="O128" s="15">
        <f>'UE-180382 Light WP1 - Sch 140'!B$14</f>
        <v>5.3702190554871083E-4</v>
      </c>
      <c r="P128" s="15"/>
      <c r="Q128" s="15">
        <f>'UE-180382 Light WP1 - Sch 140'!B$66</f>
        <v>0</v>
      </c>
      <c r="R128" s="15"/>
      <c r="S128" s="15"/>
      <c r="T128" s="191"/>
      <c r="U128" s="191"/>
      <c r="V128" s="191">
        <f t="shared" si="234"/>
        <v>0</v>
      </c>
      <c r="W128" s="191"/>
      <c r="X128" s="191"/>
      <c r="Y128" s="15"/>
      <c r="Z128" s="172"/>
      <c r="AA128" s="15"/>
      <c r="AB128" s="15"/>
      <c r="AC128" s="15"/>
      <c r="AD128" s="15"/>
      <c r="AE128" s="15"/>
      <c r="AF128" s="15"/>
      <c r="AG128" s="180"/>
      <c r="AH128" s="180">
        <f t="shared" si="205"/>
        <v>0</v>
      </c>
      <c r="AI128" s="180">
        <f t="shared" si="206"/>
        <v>0</v>
      </c>
      <c r="AJ128" s="180"/>
      <c r="AK128" s="180"/>
      <c r="AL128" s="180"/>
      <c r="AM128" s="180"/>
    </row>
    <row r="129" spans="1:39" x14ac:dyDescent="0.25">
      <c r="A129" s="13" t="str">
        <f>+A127</f>
        <v>55E &amp; 56E</v>
      </c>
      <c r="B129" s="13"/>
      <c r="C129" s="43" t="s">
        <v>27</v>
      </c>
      <c r="D129" s="43">
        <v>250</v>
      </c>
      <c r="E129" s="4" t="s">
        <v>40</v>
      </c>
      <c r="F129" s="197">
        <v>6</v>
      </c>
      <c r="G129" s="191">
        <v>1245.56</v>
      </c>
      <c r="H129" s="177" t="s">
        <v>54</v>
      </c>
      <c r="I129" s="177">
        <v>2</v>
      </c>
      <c r="J129" s="179">
        <f t="shared" si="233"/>
        <v>12</v>
      </c>
      <c r="K129" s="176">
        <f>IF(E129="Company", F129*G129,0)</f>
        <v>7473.36</v>
      </c>
      <c r="L129" s="181">
        <f>D129*F129/1000</f>
        <v>1.5</v>
      </c>
      <c r="M129" s="182">
        <f>D129*4200*F129/1000</f>
        <v>6300</v>
      </c>
      <c r="N129" s="192">
        <f>D129*4200/1000/12</f>
        <v>87.5</v>
      </c>
      <c r="O129" s="15">
        <f>'UE-180382 Light WP1 - Sch 140'!B$14</f>
        <v>5.3702190554871083E-4</v>
      </c>
      <c r="P129" s="15">
        <f>'UE-180382 Light WP1 - Sch 140'!$B$46</f>
        <v>0</v>
      </c>
      <c r="Q129" s="15">
        <f>'UE-180382 Light WP1 - Sch 140'!B$66</f>
        <v>0</v>
      </c>
      <c r="R129" s="15">
        <f>'UE-180382 Light WP1 - Sch 140'!E$32</f>
        <v>0.17514264500960552</v>
      </c>
      <c r="S129" s="15">
        <f>'UE-180382 Light WP1 - Sch 140'!$E$39</f>
        <v>1.3002201501214233E-3</v>
      </c>
      <c r="T129" s="191">
        <f>IF(E129="Company", G129*O129, 0)</f>
        <v>0.66889300467525226</v>
      </c>
      <c r="U129" s="191">
        <f>IF(H129="yes", I129*P129, 0)</f>
        <v>0</v>
      </c>
      <c r="V129" s="191">
        <f t="shared" si="234"/>
        <v>0</v>
      </c>
      <c r="W129" s="191">
        <f>D129*R129/1000</f>
        <v>4.3785661252401381E-2</v>
      </c>
      <c r="X129" s="191">
        <f>N129*S129</f>
        <v>0.11376926313562453</v>
      </c>
      <c r="Y129" s="15">
        <f>SUM(T129:X129)</f>
        <v>0.82644792906327813</v>
      </c>
      <c r="Z129" s="172"/>
      <c r="AA129" s="15">
        <f>T129/N129</f>
        <v>7.6444914820028827E-3</v>
      </c>
      <c r="AB129" s="15">
        <f>U129/N129</f>
        <v>0</v>
      </c>
      <c r="AC129" s="15">
        <f>V129/N129</f>
        <v>0</v>
      </c>
      <c r="AD129" s="15">
        <f>W129/N129</f>
        <v>5.0040755717030145E-4</v>
      </c>
      <c r="AE129" s="15">
        <f>X129/N129</f>
        <v>1.3002201501214233E-3</v>
      </c>
      <c r="AF129" s="15">
        <f>SUM(AA129:AE129)</f>
        <v>9.4451191892946079E-3</v>
      </c>
      <c r="AG129" s="180">
        <f t="shared" ref="AG129:AG139" si="254">T129*$F129</f>
        <v>4.0133580280515133</v>
      </c>
      <c r="AH129" s="180">
        <f t="shared" si="205"/>
        <v>0</v>
      </c>
      <c r="AI129" s="180">
        <f t="shared" si="206"/>
        <v>0</v>
      </c>
      <c r="AJ129" s="180">
        <f t="shared" ref="AJ129:AJ139" si="255">W129*$F129</f>
        <v>0.26271396751440829</v>
      </c>
      <c r="AK129" s="180">
        <f t="shared" ref="AK129:AK139" si="256">X129*$F129</f>
        <v>0.68261557881374724</v>
      </c>
      <c r="AL129" s="180">
        <f>SUM(AG129:AK129)</f>
        <v>4.9586875743796686</v>
      </c>
      <c r="AM129" s="180">
        <f t="shared" ref="AM129:AM139" si="257">Y129*F129-AL129</f>
        <v>0</v>
      </c>
    </row>
    <row r="130" spans="1:39" x14ac:dyDescent="0.25">
      <c r="A130" s="13"/>
      <c r="B130" s="43"/>
      <c r="C130" s="43"/>
      <c r="D130" s="43"/>
      <c r="F130" s="197"/>
      <c r="G130" s="191"/>
      <c r="J130" s="179">
        <f t="shared" si="233"/>
        <v>0</v>
      </c>
      <c r="K130" s="176"/>
      <c r="L130" s="175"/>
      <c r="M130" s="175"/>
      <c r="N130" s="192"/>
      <c r="O130" s="15">
        <f>'UE-180382 Light WP1 - Sch 140'!B$14</f>
        <v>5.3702190554871083E-4</v>
      </c>
      <c r="P130" s="15"/>
      <c r="Q130" s="15">
        <f>'UE-180382 Light WP1 - Sch 140'!B$66</f>
        <v>0</v>
      </c>
      <c r="R130" s="15"/>
      <c r="S130" s="15"/>
      <c r="T130" s="191"/>
      <c r="U130" s="191"/>
      <c r="V130" s="191">
        <f t="shared" si="234"/>
        <v>0</v>
      </c>
      <c r="W130" s="191"/>
      <c r="X130" s="191"/>
      <c r="Y130" s="15"/>
      <c r="Z130" s="172"/>
      <c r="AA130" s="15"/>
      <c r="AB130" s="15"/>
      <c r="AC130" s="15"/>
      <c r="AD130" s="15"/>
      <c r="AE130" s="15"/>
      <c r="AF130" s="15"/>
      <c r="AG130" s="180">
        <f t="shared" si="254"/>
        <v>0</v>
      </c>
      <c r="AH130" s="180">
        <f t="shared" si="205"/>
        <v>0</v>
      </c>
      <c r="AI130" s="180">
        <f t="shared" si="206"/>
        <v>0</v>
      </c>
      <c r="AJ130" s="180">
        <f t="shared" si="255"/>
        <v>0</v>
      </c>
      <c r="AK130" s="180">
        <f t="shared" si="256"/>
        <v>0</v>
      </c>
      <c r="AL130" s="180">
        <f t="shared" ref="AL130:AL134" si="258">SUM(AG130:AK130)</f>
        <v>0</v>
      </c>
      <c r="AM130" s="180">
        <f t="shared" si="257"/>
        <v>0</v>
      </c>
    </row>
    <row r="131" spans="1:39" x14ac:dyDescent="0.25">
      <c r="A131" s="11" t="str">
        <f>+A129</f>
        <v>55E &amp; 56E</v>
      </c>
      <c r="B131" s="11"/>
      <c r="C131" s="43" t="s">
        <v>34</v>
      </c>
      <c r="D131" s="43">
        <v>45</v>
      </c>
      <c r="E131" s="4" t="s">
        <v>40</v>
      </c>
      <c r="F131" s="197">
        <v>4</v>
      </c>
      <c r="G131" s="191">
        <f t="shared" ref="G131:G139" si="259">G111</f>
        <v>1334.574875</v>
      </c>
      <c r="H131" s="177" t="s">
        <v>54</v>
      </c>
      <c r="I131" s="177">
        <v>0.2</v>
      </c>
      <c r="J131" s="179">
        <f>IF(H131="Yes",F131*I131,0)</f>
        <v>0.8</v>
      </c>
      <c r="K131" s="176">
        <f t="shared" ref="K131:K134" si="260">IF(E131="Company", F131*G131,0)</f>
        <v>5338.2995000000001</v>
      </c>
      <c r="L131" s="175">
        <f t="shared" ref="L131:L134" si="261">D131*F131/1000</f>
        <v>0.18</v>
      </c>
      <c r="M131" s="175">
        <f t="shared" ref="M131:M134" si="262">D131*4200*F131/1000</f>
        <v>756</v>
      </c>
      <c r="N131" s="192">
        <f t="shared" ref="N131:N134" si="263">D131*4200/1000/12</f>
        <v>15.75</v>
      </c>
      <c r="O131" s="15">
        <f>'UE-180382 Light WP1 - Sch 140'!B$14</f>
        <v>5.3702190554871083E-4</v>
      </c>
      <c r="P131" s="15">
        <f>'UE-180382 Light WP1 - Sch 140'!$B$46</f>
        <v>0</v>
      </c>
      <c r="Q131" s="15">
        <f>'UE-180382 Light WP1 - Sch 140'!B$66</f>
        <v>0</v>
      </c>
      <c r="R131" s="15">
        <f>'UE-180382 Light WP1 - Sch 140'!E$32</f>
        <v>0.17514264500960552</v>
      </c>
      <c r="S131" s="15">
        <f>'UE-180382 Light WP1 - Sch 140'!$E$39</f>
        <v>1.3002201501214233E-3</v>
      </c>
      <c r="T131" s="191">
        <f t="shared" ref="T131:T134" si="264">IF(E131="Company", G131*O131, 0)</f>
        <v>0.71669594246993251</v>
      </c>
      <c r="U131" s="191">
        <f t="shared" ref="U131:U134" si="265">IF(H131="yes", I131*P131, 0)</f>
        <v>0</v>
      </c>
      <c r="V131" s="191">
        <f t="shared" ref="V131:V134" si="266">Q131*N131</f>
        <v>0</v>
      </c>
      <c r="W131" s="191">
        <f t="shared" ref="W131:W134" si="267">D131*R131/1000</f>
        <v>7.8814190254322489E-3</v>
      </c>
      <c r="X131" s="191">
        <f t="shared" ref="X131:X134" si="268">N131*S131</f>
        <v>2.0478467364412417E-2</v>
      </c>
      <c r="Y131" s="15">
        <f t="shared" ref="Y131:Y134" si="269">SUM(T131:X131)</f>
        <v>0.74505582885977717</v>
      </c>
      <c r="Z131" s="172"/>
      <c r="AA131" s="15">
        <f t="shared" ref="AA131:AA139" si="270">T131/N131</f>
        <v>4.5504504283805237E-2</v>
      </c>
      <c r="AB131" s="15">
        <f t="shared" ref="AB131:AB139" si="271">U131/N131</f>
        <v>0</v>
      </c>
      <c r="AC131" s="15">
        <f t="shared" ref="AC131:AC139" si="272">V131/N131</f>
        <v>0</v>
      </c>
      <c r="AD131" s="15">
        <f t="shared" ref="AD131:AD139" si="273">W131/N131</f>
        <v>5.0040755717030156E-4</v>
      </c>
      <c r="AE131" s="15">
        <f t="shared" ref="AE131:AE139" si="274">X131/N131</f>
        <v>1.3002201501214233E-3</v>
      </c>
      <c r="AF131" s="15">
        <f t="shared" ref="AF131:AF134" si="275">SUM(AA131:AE131)</f>
        <v>4.7305131991096962E-2</v>
      </c>
      <c r="AG131" s="180">
        <f t="shared" si="254"/>
        <v>2.86678376987973</v>
      </c>
      <c r="AH131" s="180">
        <f t="shared" si="205"/>
        <v>0</v>
      </c>
      <c r="AI131" s="180">
        <f t="shared" si="206"/>
        <v>0</v>
      </c>
      <c r="AJ131" s="180">
        <f t="shared" si="255"/>
        <v>3.1525676101728996E-2</v>
      </c>
      <c r="AK131" s="180">
        <f t="shared" si="256"/>
        <v>8.1913869457649668E-2</v>
      </c>
      <c r="AL131" s="180">
        <f t="shared" si="258"/>
        <v>2.9802233154391087</v>
      </c>
      <c r="AM131" s="180">
        <f t="shared" si="257"/>
        <v>0</v>
      </c>
    </row>
    <row r="132" spans="1:39" x14ac:dyDescent="0.25">
      <c r="A132" s="11" t="str">
        <f>A131</f>
        <v>55E &amp; 56E</v>
      </c>
      <c r="B132" s="11"/>
      <c r="C132" s="43" t="s">
        <v>34</v>
      </c>
      <c r="D132" s="43">
        <v>75</v>
      </c>
      <c r="E132" s="4" t="s">
        <v>40</v>
      </c>
      <c r="F132" s="197">
        <v>0</v>
      </c>
      <c r="G132" s="191">
        <f t="shared" si="259"/>
        <v>1357.2181249999999</v>
      </c>
      <c r="H132" s="177" t="s">
        <v>54</v>
      </c>
      <c r="I132" s="177">
        <v>0.2</v>
      </c>
      <c r="J132" s="179">
        <f t="shared" si="233"/>
        <v>0</v>
      </c>
      <c r="K132" s="176">
        <f t="shared" si="260"/>
        <v>0</v>
      </c>
      <c r="L132" s="175">
        <f t="shared" si="261"/>
        <v>0</v>
      </c>
      <c r="M132" s="175">
        <f t="shared" si="262"/>
        <v>0</v>
      </c>
      <c r="N132" s="192">
        <f t="shared" si="263"/>
        <v>26.25</v>
      </c>
      <c r="O132" s="15">
        <f>'UE-180382 Light WP1 - Sch 140'!B$14</f>
        <v>5.3702190554871083E-4</v>
      </c>
      <c r="P132" s="15">
        <f>'UE-180382 Light WP1 - Sch 140'!$B$46</f>
        <v>0</v>
      </c>
      <c r="Q132" s="15">
        <f>'UE-180382 Light WP1 - Sch 140'!B$66</f>
        <v>0</v>
      </c>
      <c r="R132" s="15">
        <f>'UE-180382 Light WP1 - Sch 140'!E$32</f>
        <v>0.17514264500960552</v>
      </c>
      <c r="S132" s="15">
        <f>'UE-180382 Light WP1 - Sch 140'!$E$39</f>
        <v>1.3002201501214233E-3</v>
      </c>
      <c r="T132" s="191">
        <f t="shared" si="264"/>
        <v>0.72885586373274835</v>
      </c>
      <c r="U132" s="191">
        <f t="shared" si="265"/>
        <v>0</v>
      </c>
      <c r="V132" s="191">
        <f t="shared" si="266"/>
        <v>0</v>
      </c>
      <c r="W132" s="191">
        <f t="shared" si="267"/>
        <v>1.3135698375720414E-2</v>
      </c>
      <c r="X132" s="191">
        <f t="shared" si="268"/>
        <v>3.4130778940687362E-2</v>
      </c>
      <c r="Y132" s="15">
        <f t="shared" si="269"/>
        <v>0.77612234104915612</v>
      </c>
      <c r="Z132" s="172"/>
      <c r="AA132" s="15">
        <f t="shared" si="270"/>
        <v>2.776593766600946E-2</v>
      </c>
      <c r="AB132" s="15">
        <f t="shared" si="271"/>
        <v>0</v>
      </c>
      <c r="AC132" s="15">
        <f t="shared" si="272"/>
        <v>0</v>
      </c>
      <c r="AD132" s="15">
        <f t="shared" si="273"/>
        <v>5.0040755717030145E-4</v>
      </c>
      <c r="AE132" s="15">
        <f t="shared" si="274"/>
        <v>1.3002201501214233E-3</v>
      </c>
      <c r="AF132" s="15">
        <f t="shared" si="275"/>
        <v>2.9566565373301185E-2</v>
      </c>
      <c r="AG132" s="180">
        <f t="shared" si="254"/>
        <v>0</v>
      </c>
      <c r="AH132" s="180">
        <f t="shared" si="205"/>
        <v>0</v>
      </c>
      <c r="AI132" s="180">
        <f t="shared" si="206"/>
        <v>0</v>
      </c>
      <c r="AJ132" s="180">
        <f t="shared" si="255"/>
        <v>0</v>
      </c>
      <c r="AK132" s="180">
        <f t="shared" si="256"/>
        <v>0</v>
      </c>
      <c r="AL132" s="180">
        <f t="shared" si="258"/>
        <v>0</v>
      </c>
      <c r="AM132" s="180">
        <f t="shared" si="257"/>
        <v>0</v>
      </c>
    </row>
    <row r="133" spans="1:39" x14ac:dyDescent="0.25">
      <c r="A133" s="11" t="str">
        <f t="shared" ref="A133:A139" si="276">A132</f>
        <v>55E &amp; 56E</v>
      </c>
      <c r="B133" s="11"/>
      <c r="C133" s="43" t="s">
        <v>34</v>
      </c>
      <c r="D133" s="43">
        <v>105</v>
      </c>
      <c r="E133" s="4" t="s">
        <v>40</v>
      </c>
      <c r="F133" s="197">
        <v>3</v>
      </c>
      <c r="G133" s="191">
        <f t="shared" si="259"/>
        <v>1379.861375</v>
      </c>
      <c r="H133" s="177" t="s">
        <v>54</v>
      </c>
      <c r="I133" s="177">
        <v>0.2</v>
      </c>
      <c r="J133" s="179">
        <f t="shared" si="233"/>
        <v>0.60000000000000009</v>
      </c>
      <c r="K133" s="176">
        <f t="shared" si="260"/>
        <v>4139.5841249999994</v>
      </c>
      <c r="L133" s="175">
        <f t="shared" si="261"/>
        <v>0.315</v>
      </c>
      <c r="M133" s="175">
        <f t="shared" si="262"/>
        <v>1323</v>
      </c>
      <c r="N133" s="192">
        <f t="shared" si="263"/>
        <v>36.75</v>
      </c>
      <c r="O133" s="15">
        <f>'UE-180382 Light WP1 - Sch 140'!B$14</f>
        <v>5.3702190554871083E-4</v>
      </c>
      <c r="P133" s="15">
        <f>'UE-180382 Light WP1 - Sch 140'!$B$46</f>
        <v>0</v>
      </c>
      <c r="Q133" s="15">
        <f>'UE-180382 Light WP1 - Sch 140'!B$66</f>
        <v>0</v>
      </c>
      <c r="R133" s="15">
        <f>'UE-180382 Light WP1 - Sch 140'!E$32</f>
        <v>0.17514264500960552</v>
      </c>
      <c r="S133" s="15">
        <f>'UE-180382 Light WP1 - Sch 140'!$E$39</f>
        <v>1.3002201501214233E-3</v>
      </c>
      <c r="T133" s="191">
        <f t="shared" si="264"/>
        <v>0.7410157849955642</v>
      </c>
      <c r="U133" s="191">
        <f t="shared" si="265"/>
        <v>0</v>
      </c>
      <c r="V133" s="191">
        <f t="shared" si="266"/>
        <v>0</v>
      </c>
      <c r="W133" s="191">
        <f t="shared" si="267"/>
        <v>1.8389977726008581E-2</v>
      </c>
      <c r="X133" s="191">
        <f t="shared" si="268"/>
        <v>4.7783090516962307E-2</v>
      </c>
      <c r="Y133" s="15">
        <f t="shared" si="269"/>
        <v>0.80718885323853506</v>
      </c>
      <c r="Z133" s="172"/>
      <c r="AA133" s="15">
        <f t="shared" si="270"/>
        <v>2.0163694829811271E-2</v>
      </c>
      <c r="AB133" s="15">
        <f t="shared" si="271"/>
        <v>0</v>
      </c>
      <c r="AC133" s="15">
        <f t="shared" si="272"/>
        <v>0</v>
      </c>
      <c r="AD133" s="15">
        <f t="shared" si="273"/>
        <v>5.0040755717030156E-4</v>
      </c>
      <c r="AE133" s="15">
        <f t="shared" si="274"/>
        <v>1.3002201501214233E-3</v>
      </c>
      <c r="AF133" s="15">
        <f t="shared" si="275"/>
        <v>2.1964322537102995E-2</v>
      </c>
      <c r="AG133" s="180">
        <f t="shared" si="254"/>
        <v>2.2230473549866927</v>
      </c>
      <c r="AH133" s="180">
        <f t="shared" ref="AH133:AH164" si="277">U133*$F133</f>
        <v>0</v>
      </c>
      <c r="AI133" s="180">
        <f t="shared" ref="AI133:AI164" si="278">V133*$F133</f>
        <v>0</v>
      </c>
      <c r="AJ133" s="180">
        <f t="shared" si="255"/>
        <v>5.5169933178025744E-2</v>
      </c>
      <c r="AK133" s="180">
        <f t="shared" si="256"/>
        <v>0.14334927155088692</v>
      </c>
      <c r="AL133" s="180">
        <f t="shared" si="258"/>
        <v>2.4215665597156053</v>
      </c>
      <c r="AM133" s="180">
        <f t="shared" si="257"/>
        <v>0</v>
      </c>
    </row>
    <row r="134" spans="1:39" x14ac:dyDescent="0.25">
      <c r="A134" s="11" t="str">
        <f t="shared" si="276"/>
        <v>55E &amp; 56E</v>
      </c>
      <c r="B134" s="11"/>
      <c r="C134" s="43" t="s">
        <v>34</v>
      </c>
      <c r="D134" s="43">
        <v>135</v>
      </c>
      <c r="E134" s="4" t="s">
        <v>40</v>
      </c>
      <c r="F134" s="197">
        <v>0</v>
      </c>
      <c r="G134" s="191">
        <f t="shared" si="259"/>
        <v>1402.504625</v>
      </c>
      <c r="H134" s="177" t="s">
        <v>54</v>
      </c>
      <c r="I134" s="177">
        <v>0.2</v>
      </c>
      <c r="J134" s="179">
        <f t="shared" si="233"/>
        <v>0</v>
      </c>
      <c r="K134" s="176">
        <f t="shared" si="260"/>
        <v>0</v>
      </c>
      <c r="L134" s="175">
        <f t="shared" si="261"/>
        <v>0</v>
      </c>
      <c r="M134" s="175">
        <f t="shared" si="262"/>
        <v>0</v>
      </c>
      <c r="N134" s="192">
        <f t="shared" si="263"/>
        <v>47.25</v>
      </c>
      <c r="O134" s="15">
        <f>'UE-180382 Light WP1 - Sch 140'!B$14</f>
        <v>5.3702190554871083E-4</v>
      </c>
      <c r="P134" s="15">
        <f>'UE-180382 Light WP1 - Sch 140'!$B$46</f>
        <v>0</v>
      </c>
      <c r="Q134" s="15">
        <f>'UE-180382 Light WP1 - Sch 140'!B$66</f>
        <v>0</v>
      </c>
      <c r="R134" s="15">
        <f>'UE-180382 Light WP1 - Sch 140'!E$32</f>
        <v>0.17514264500960552</v>
      </c>
      <c r="S134" s="15">
        <f>'UE-180382 Light WP1 - Sch 140'!$E$39</f>
        <v>1.3002201501214233E-3</v>
      </c>
      <c r="T134" s="191">
        <f t="shared" si="264"/>
        <v>0.75317570625838015</v>
      </c>
      <c r="U134" s="191">
        <f t="shared" si="265"/>
        <v>0</v>
      </c>
      <c r="V134" s="191">
        <f t="shared" si="266"/>
        <v>0</v>
      </c>
      <c r="W134" s="191">
        <f t="shared" si="267"/>
        <v>2.3644257076296745E-2</v>
      </c>
      <c r="X134" s="191">
        <f t="shared" si="268"/>
        <v>6.1435402093237251E-2</v>
      </c>
      <c r="Y134" s="15">
        <f t="shared" si="269"/>
        <v>0.83825536542791412</v>
      </c>
      <c r="Z134" s="172"/>
      <c r="AA134" s="15">
        <f t="shared" si="270"/>
        <v>1.5940226587478946E-2</v>
      </c>
      <c r="AB134" s="15">
        <f t="shared" si="271"/>
        <v>0</v>
      </c>
      <c r="AC134" s="15">
        <f t="shared" si="272"/>
        <v>0</v>
      </c>
      <c r="AD134" s="15">
        <f t="shared" si="273"/>
        <v>5.0040755717030145E-4</v>
      </c>
      <c r="AE134" s="15">
        <f t="shared" si="274"/>
        <v>1.3002201501214233E-3</v>
      </c>
      <c r="AF134" s="15">
        <f t="shared" si="275"/>
        <v>1.774085429477067E-2</v>
      </c>
      <c r="AG134" s="180">
        <f t="shared" si="254"/>
        <v>0</v>
      </c>
      <c r="AH134" s="180">
        <f t="shared" si="277"/>
        <v>0</v>
      </c>
      <c r="AI134" s="180">
        <f t="shared" si="278"/>
        <v>0</v>
      </c>
      <c r="AJ134" s="180">
        <f t="shared" si="255"/>
        <v>0</v>
      </c>
      <c r="AK134" s="180">
        <f t="shared" si="256"/>
        <v>0</v>
      </c>
      <c r="AL134" s="180">
        <f t="shared" si="258"/>
        <v>0</v>
      </c>
      <c r="AM134" s="180">
        <f t="shared" si="257"/>
        <v>0</v>
      </c>
    </row>
    <row r="135" spans="1:39" x14ac:dyDescent="0.25">
      <c r="A135" s="11" t="str">
        <f t="shared" si="276"/>
        <v>55E &amp; 56E</v>
      </c>
      <c r="B135" s="11"/>
      <c r="C135" s="43" t="s">
        <v>34</v>
      </c>
      <c r="D135" s="43">
        <v>165</v>
      </c>
      <c r="E135" s="4" t="s">
        <v>40</v>
      </c>
      <c r="F135" s="197">
        <v>0</v>
      </c>
      <c r="G135" s="191">
        <f t="shared" si="259"/>
        <v>1425.1478750000001</v>
      </c>
      <c r="H135" s="177" t="s">
        <v>54</v>
      </c>
      <c r="I135" s="177">
        <v>0.2</v>
      </c>
      <c r="J135" s="179">
        <f t="shared" si="233"/>
        <v>0</v>
      </c>
      <c r="K135" s="176">
        <f t="shared" ref="K135:K139" si="279">IF(E135="Company", F135*G135,0)</f>
        <v>0</v>
      </c>
      <c r="L135" s="175">
        <f t="shared" si="236"/>
        <v>0</v>
      </c>
      <c r="M135" s="175">
        <f t="shared" ref="M135:M139" si="280">D135*4200*F135/1000</f>
        <v>0</v>
      </c>
      <c r="N135" s="192">
        <f t="shared" ref="N135:N139" si="281">D135*4200/1000/12</f>
        <v>57.75</v>
      </c>
      <c r="O135" s="15">
        <f>'UE-180382 Light WP1 - Sch 140'!B$14</f>
        <v>5.3702190554871083E-4</v>
      </c>
      <c r="P135" s="15">
        <f>'UE-180382 Light WP1 - Sch 140'!$B$46</f>
        <v>0</v>
      </c>
      <c r="Q135" s="15">
        <f>'UE-180382 Light WP1 - Sch 140'!B$66</f>
        <v>0</v>
      </c>
      <c r="R135" s="15">
        <f>'UE-180382 Light WP1 - Sch 140'!E$32</f>
        <v>0.17514264500960552</v>
      </c>
      <c r="S135" s="15">
        <f>'UE-180382 Light WP1 - Sch 140'!$E$39</f>
        <v>1.3002201501214233E-3</v>
      </c>
      <c r="T135" s="191">
        <f t="shared" ref="T135:T139" si="282">IF(E135="Company", G135*O135, 0)</f>
        <v>0.76533562752119599</v>
      </c>
      <c r="U135" s="191">
        <f t="shared" ref="U135:U139" si="283">IF(H135="yes", I135*P135, 0)</f>
        <v>0</v>
      </c>
      <c r="V135" s="191">
        <f t="shared" si="234"/>
        <v>0</v>
      </c>
      <c r="W135" s="191">
        <f t="shared" ref="W135:W139" si="284">D135*R135/1000</f>
        <v>2.8898536426584912E-2</v>
      </c>
      <c r="X135" s="191">
        <f t="shared" ref="X135:X139" si="285">N135*S135</f>
        <v>7.5087713669512196E-2</v>
      </c>
      <c r="Y135" s="15">
        <f t="shared" ref="Y135:Y139" si="286">SUM(T135:X135)</f>
        <v>0.86932187761729307</v>
      </c>
      <c r="Z135" s="172"/>
      <c r="AA135" s="15">
        <f t="shared" si="270"/>
        <v>1.3252564978722009E-2</v>
      </c>
      <c r="AB135" s="15">
        <f t="shared" si="271"/>
        <v>0</v>
      </c>
      <c r="AC135" s="15">
        <f t="shared" si="272"/>
        <v>0</v>
      </c>
      <c r="AD135" s="15">
        <f t="shared" si="273"/>
        <v>5.0040755717030156E-4</v>
      </c>
      <c r="AE135" s="15">
        <f t="shared" si="274"/>
        <v>1.3002201501214233E-3</v>
      </c>
      <c r="AF135" s="15">
        <f t="shared" ref="AF135:AF139" si="287">SUM(AA135:AE135)</f>
        <v>1.5053192686013734E-2</v>
      </c>
      <c r="AG135" s="180">
        <f t="shared" si="254"/>
        <v>0</v>
      </c>
      <c r="AH135" s="180">
        <f t="shared" si="277"/>
        <v>0</v>
      </c>
      <c r="AI135" s="180">
        <f t="shared" si="278"/>
        <v>0</v>
      </c>
      <c r="AJ135" s="180">
        <f t="shared" si="255"/>
        <v>0</v>
      </c>
      <c r="AK135" s="180">
        <f t="shared" si="256"/>
        <v>0</v>
      </c>
      <c r="AL135" s="180">
        <f t="shared" ref="AL135:AL139" si="288">SUM(AG135:AK135)</f>
        <v>0</v>
      </c>
      <c r="AM135" s="180">
        <f t="shared" si="257"/>
        <v>0</v>
      </c>
    </row>
    <row r="136" spans="1:39" x14ac:dyDescent="0.25">
      <c r="A136" s="11" t="str">
        <f t="shared" si="276"/>
        <v>55E &amp; 56E</v>
      </c>
      <c r="B136" s="11"/>
      <c r="C136" s="43" t="s">
        <v>34</v>
      </c>
      <c r="D136" s="43">
        <v>195</v>
      </c>
      <c r="E136" s="4" t="s">
        <v>40</v>
      </c>
      <c r="F136" s="197">
        <v>0</v>
      </c>
      <c r="G136" s="191">
        <f t="shared" si="259"/>
        <v>1447.791125</v>
      </c>
      <c r="H136" s="177" t="s">
        <v>54</v>
      </c>
      <c r="I136" s="177">
        <v>0.2</v>
      </c>
      <c r="J136" s="179">
        <f t="shared" si="233"/>
        <v>0</v>
      </c>
      <c r="K136" s="176">
        <f t="shared" si="279"/>
        <v>0</v>
      </c>
      <c r="L136" s="175">
        <f t="shared" ref="L136:L139" si="289">D136*F136/1000</f>
        <v>0</v>
      </c>
      <c r="M136" s="175">
        <f t="shared" si="280"/>
        <v>0</v>
      </c>
      <c r="N136" s="192">
        <f t="shared" si="281"/>
        <v>68.25</v>
      </c>
      <c r="O136" s="15">
        <f>'UE-180382 Light WP1 - Sch 140'!B$14</f>
        <v>5.3702190554871083E-4</v>
      </c>
      <c r="P136" s="15">
        <f>'UE-180382 Light WP1 - Sch 140'!$B$46</f>
        <v>0</v>
      </c>
      <c r="Q136" s="15">
        <f>'UE-180382 Light WP1 - Sch 140'!B$66</f>
        <v>0</v>
      </c>
      <c r="R136" s="15">
        <f>'UE-180382 Light WP1 - Sch 140'!E$32</f>
        <v>0.17514264500960552</v>
      </c>
      <c r="S136" s="15">
        <f>'UE-180382 Light WP1 - Sch 140'!$E$39</f>
        <v>1.3002201501214233E-3</v>
      </c>
      <c r="T136" s="191">
        <f t="shared" si="282"/>
        <v>0.77749554878401173</v>
      </c>
      <c r="U136" s="191">
        <f t="shared" si="283"/>
        <v>0</v>
      </c>
      <c r="V136" s="191">
        <f t="shared" si="234"/>
        <v>0</v>
      </c>
      <c r="W136" s="191">
        <f t="shared" si="284"/>
        <v>3.4152815776873076E-2</v>
      </c>
      <c r="X136" s="191">
        <f t="shared" si="285"/>
        <v>8.8740025245787141E-2</v>
      </c>
      <c r="Y136" s="15">
        <f t="shared" si="286"/>
        <v>0.90038838980667202</v>
      </c>
      <c r="Z136" s="172"/>
      <c r="AA136" s="15">
        <f t="shared" si="270"/>
        <v>1.1391876172659512E-2</v>
      </c>
      <c r="AB136" s="15">
        <f t="shared" si="271"/>
        <v>0</v>
      </c>
      <c r="AC136" s="15">
        <f t="shared" si="272"/>
        <v>0</v>
      </c>
      <c r="AD136" s="15">
        <f t="shared" si="273"/>
        <v>5.0040755717030145E-4</v>
      </c>
      <c r="AE136" s="15">
        <f t="shared" si="274"/>
        <v>1.3002201501214233E-3</v>
      </c>
      <c r="AF136" s="15">
        <f t="shared" si="287"/>
        <v>1.3192503879951236E-2</v>
      </c>
      <c r="AG136" s="180">
        <f t="shared" si="254"/>
        <v>0</v>
      </c>
      <c r="AH136" s="180">
        <f t="shared" si="277"/>
        <v>0</v>
      </c>
      <c r="AI136" s="180">
        <f t="shared" si="278"/>
        <v>0</v>
      </c>
      <c r="AJ136" s="180">
        <f t="shared" si="255"/>
        <v>0</v>
      </c>
      <c r="AK136" s="180">
        <f t="shared" si="256"/>
        <v>0</v>
      </c>
      <c r="AL136" s="180">
        <f t="shared" si="288"/>
        <v>0</v>
      </c>
      <c r="AM136" s="180">
        <f t="shared" si="257"/>
        <v>0</v>
      </c>
    </row>
    <row r="137" spans="1:39" x14ac:dyDescent="0.25">
      <c r="A137" s="11" t="str">
        <f t="shared" si="276"/>
        <v>55E &amp; 56E</v>
      </c>
      <c r="B137" s="11"/>
      <c r="C137" s="43" t="s">
        <v>34</v>
      </c>
      <c r="D137" s="43">
        <v>225</v>
      </c>
      <c r="E137" s="4" t="s">
        <v>40</v>
      </c>
      <c r="F137" s="197">
        <v>0</v>
      </c>
      <c r="G137" s="191">
        <f t="shared" si="259"/>
        <v>1470.4343749999998</v>
      </c>
      <c r="H137" s="177" t="s">
        <v>54</v>
      </c>
      <c r="I137" s="177">
        <v>0.2</v>
      </c>
      <c r="J137" s="179">
        <f t="shared" si="233"/>
        <v>0</v>
      </c>
      <c r="K137" s="176">
        <f t="shared" si="279"/>
        <v>0</v>
      </c>
      <c r="L137" s="175">
        <f t="shared" si="289"/>
        <v>0</v>
      </c>
      <c r="M137" s="175">
        <f t="shared" si="280"/>
        <v>0</v>
      </c>
      <c r="N137" s="192">
        <f t="shared" si="281"/>
        <v>78.75</v>
      </c>
      <c r="O137" s="15">
        <f>'UE-180382 Light WP1 - Sch 140'!B$14</f>
        <v>5.3702190554871083E-4</v>
      </c>
      <c r="P137" s="15">
        <f>'UE-180382 Light WP1 - Sch 140'!$B$46</f>
        <v>0</v>
      </c>
      <c r="Q137" s="15">
        <f>'UE-180382 Light WP1 - Sch 140'!B$66</f>
        <v>0</v>
      </c>
      <c r="R137" s="15">
        <f>'UE-180382 Light WP1 - Sch 140'!E$32</f>
        <v>0.17514264500960552</v>
      </c>
      <c r="S137" s="15">
        <f>'UE-180382 Light WP1 - Sch 140'!$E$39</f>
        <v>1.3002201501214233E-3</v>
      </c>
      <c r="T137" s="191">
        <f t="shared" si="282"/>
        <v>0.78965547004682757</v>
      </c>
      <c r="U137" s="191">
        <f t="shared" si="283"/>
        <v>0</v>
      </c>
      <c r="V137" s="191">
        <f t="shared" si="234"/>
        <v>0</v>
      </c>
      <c r="W137" s="191">
        <f t="shared" si="284"/>
        <v>3.9407095127161243E-2</v>
      </c>
      <c r="X137" s="191">
        <f t="shared" si="285"/>
        <v>0.10239233682206209</v>
      </c>
      <c r="Y137" s="15">
        <f t="shared" si="286"/>
        <v>0.93145490199605085</v>
      </c>
      <c r="Z137" s="172"/>
      <c r="AA137" s="15">
        <f t="shared" si="270"/>
        <v>1.0027371048213683E-2</v>
      </c>
      <c r="AB137" s="15">
        <f t="shared" si="271"/>
        <v>0</v>
      </c>
      <c r="AC137" s="15">
        <f t="shared" si="272"/>
        <v>0</v>
      </c>
      <c r="AD137" s="15">
        <f t="shared" si="273"/>
        <v>5.0040755717030145E-4</v>
      </c>
      <c r="AE137" s="15">
        <f t="shared" si="274"/>
        <v>1.3002201501214233E-3</v>
      </c>
      <c r="AF137" s="15">
        <f t="shared" si="287"/>
        <v>1.1827998755505408E-2</v>
      </c>
      <c r="AG137" s="180">
        <f t="shared" si="254"/>
        <v>0</v>
      </c>
      <c r="AH137" s="180">
        <f t="shared" si="277"/>
        <v>0</v>
      </c>
      <c r="AI137" s="180">
        <f t="shared" si="278"/>
        <v>0</v>
      </c>
      <c r="AJ137" s="180">
        <f t="shared" si="255"/>
        <v>0</v>
      </c>
      <c r="AK137" s="180">
        <f t="shared" si="256"/>
        <v>0</v>
      </c>
      <c r="AL137" s="180">
        <f t="shared" si="288"/>
        <v>0</v>
      </c>
      <c r="AM137" s="180">
        <f t="shared" si="257"/>
        <v>0</v>
      </c>
    </row>
    <row r="138" spans="1:39" x14ac:dyDescent="0.25">
      <c r="A138" s="11" t="str">
        <f t="shared" si="276"/>
        <v>55E &amp; 56E</v>
      </c>
      <c r="B138" s="11"/>
      <c r="C138" s="43" t="s">
        <v>34</v>
      </c>
      <c r="D138" s="43">
        <v>255</v>
      </c>
      <c r="E138" s="4" t="s">
        <v>40</v>
      </c>
      <c r="F138" s="197">
        <v>0</v>
      </c>
      <c r="G138" s="191">
        <f t="shared" si="259"/>
        <v>1493.0776249999999</v>
      </c>
      <c r="H138" s="177" t="s">
        <v>54</v>
      </c>
      <c r="I138" s="177">
        <v>0.2</v>
      </c>
      <c r="J138" s="179">
        <f t="shared" si="233"/>
        <v>0</v>
      </c>
      <c r="K138" s="176">
        <f t="shared" si="279"/>
        <v>0</v>
      </c>
      <c r="L138" s="175">
        <f t="shared" si="289"/>
        <v>0</v>
      </c>
      <c r="M138" s="175">
        <f t="shared" si="280"/>
        <v>0</v>
      </c>
      <c r="N138" s="192">
        <f t="shared" si="281"/>
        <v>89.25</v>
      </c>
      <c r="O138" s="15">
        <f>'UE-180382 Light WP1 - Sch 140'!B$14</f>
        <v>5.3702190554871083E-4</v>
      </c>
      <c r="P138" s="15">
        <f>'UE-180382 Light WP1 - Sch 140'!$B$46</f>
        <v>0</v>
      </c>
      <c r="Q138" s="15">
        <f>'UE-180382 Light WP1 - Sch 140'!B$66</f>
        <v>0</v>
      </c>
      <c r="R138" s="15">
        <f>'UE-180382 Light WP1 - Sch 140'!E$32</f>
        <v>0.17514264500960552</v>
      </c>
      <c r="S138" s="15">
        <f>'UE-180382 Light WP1 - Sch 140'!$E$39</f>
        <v>1.3002201501214233E-3</v>
      </c>
      <c r="T138" s="191">
        <f t="shared" si="282"/>
        <v>0.80181539130964341</v>
      </c>
      <c r="U138" s="191">
        <f t="shared" si="283"/>
        <v>0</v>
      </c>
      <c r="V138" s="191">
        <f t="shared" si="234"/>
        <v>0</v>
      </c>
      <c r="W138" s="191">
        <f t="shared" si="284"/>
        <v>4.4661374477449403E-2</v>
      </c>
      <c r="X138" s="191">
        <f t="shared" si="285"/>
        <v>0.11604464839833703</v>
      </c>
      <c r="Y138" s="15">
        <f t="shared" si="286"/>
        <v>0.96252141418542991</v>
      </c>
      <c r="Z138" s="172"/>
      <c r="AA138" s="15">
        <f t="shared" si="270"/>
        <v>8.9839259530492266E-3</v>
      </c>
      <c r="AB138" s="15">
        <f t="shared" si="271"/>
        <v>0</v>
      </c>
      <c r="AC138" s="15">
        <f t="shared" si="272"/>
        <v>0</v>
      </c>
      <c r="AD138" s="15">
        <f t="shared" si="273"/>
        <v>5.0040755717030145E-4</v>
      </c>
      <c r="AE138" s="15">
        <f t="shared" si="274"/>
        <v>1.3002201501214233E-3</v>
      </c>
      <c r="AF138" s="15">
        <f t="shared" si="287"/>
        <v>1.0784553660340951E-2</v>
      </c>
      <c r="AG138" s="180">
        <f t="shared" si="254"/>
        <v>0</v>
      </c>
      <c r="AH138" s="180">
        <f t="shared" si="277"/>
        <v>0</v>
      </c>
      <c r="AI138" s="180">
        <f t="shared" si="278"/>
        <v>0</v>
      </c>
      <c r="AJ138" s="180">
        <f t="shared" si="255"/>
        <v>0</v>
      </c>
      <c r="AK138" s="180">
        <f t="shared" si="256"/>
        <v>0</v>
      </c>
      <c r="AL138" s="180">
        <f t="shared" si="288"/>
        <v>0</v>
      </c>
      <c r="AM138" s="180">
        <f t="shared" si="257"/>
        <v>0</v>
      </c>
    </row>
    <row r="139" spans="1:39" x14ac:dyDescent="0.25">
      <c r="A139" s="11" t="str">
        <f t="shared" si="276"/>
        <v>55E &amp; 56E</v>
      </c>
      <c r="B139" s="11"/>
      <c r="C139" s="43" t="s">
        <v>34</v>
      </c>
      <c r="D139" s="43">
        <v>285</v>
      </c>
      <c r="E139" s="4" t="s">
        <v>40</v>
      </c>
      <c r="F139" s="197">
        <v>0</v>
      </c>
      <c r="G139" s="191">
        <f t="shared" si="259"/>
        <v>1515.720875</v>
      </c>
      <c r="H139" s="177" t="s">
        <v>54</v>
      </c>
      <c r="I139" s="177">
        <v>0.2</v>
      </c>
      <c r="J139" s="179">
        <f t="shared" si="233"/>
        <v>0</v>
      </c>
      <c r="K139" s="176">
        <f t="shared" si="279"/>
        <v>0</v>
      </c>
      <c r="L139" s="175">
        <f t="shared" si="289"/>
        <v>0</v>
      </c>
      <c r="M139" s="175">
        <f t="shared" si="280"/>
        <v>0</v>
      </c>
      <c r="N139" s="192">
        <f t="shared" si="281"/>
        <v>99.75</v>
      </c>
      <c r="O139" s="15">
        <f>'UE-180382 Light WP1 - Sch 140'!B$14</f>
        <v>5.3702190554871083E-4</v>
      </c>
      <c r="P139" s="15">
        <f>'UE-180382 Light WP1 - Sch 140'!$B$46</f>
        <v>0</v>
      </c>
      <c r="Q139" s="15">
        <f>'UE-180382 Light WP1 - Sch 140'!B$66</f>
        <v>0</v>
      </c>
      <c r="R139" s="15">
        <f>'UE-180382 Light WP1 - Sch 140'!E$32</f>
        <v>0.17514264500960552</v>
      </c>
      <c r="S139" s="15">
        <f>'UE-180382 Light WP1 - Sch 140'!$E$39</f>
        <v>1.3002201501214233E-3</v>
      </c>
      <c r="T139" s="191">
        <f t="shared" si="282"/>
        <v>0.81397531257245936</v>
      </c>
      <c r="U139" s="191">
        <f t="shared" si="283"/>
        <v>0</v>
      </c>
      <c r="V139" s="191">
        <f t="shared" si="234"/>
        <v>0</v>
      </c>
      <c r="W139" s="191">
        <f t="shared" si="284"/>
        <v>4.991565382773757E-2</v>
      </c>
      <c r="X139" s="191">
        <f t="shared" si="285"/>
        <v>0.12969695997461198</v>
      </c>
      <c r="Y139" s="15">
        <f t="shared" si="286"/>
        <v>0.99358792637480886</v>
      </c>
      <c r="Z139" s="172"/>
      <c r="AA139" s="15">
        <f t="shared" si="270"/>
        <v>8.1601535094983392E-3</v>
      </c>
      <c r="AB139" s="15">
        <f t="shared" si="271"/>
        <v>0</v>
      </c>
      <c r="AC139" s="15">
        <f t="shared" si="272"/>
        <v>0</v>
      </c>
      <c r="AD139" s="15">
        <f t="shared" si="273"/>
        <v>5.0040755717030145E-4</v>
      </c>
      <c r="AE139" s="15">
        <f t="shared" si="274"/>
        <v>1.3002201501214233E-3</v>
      </c>
      <c r="AF139" s="15">
        <f t="shared" si="287"/>
        <v>9.9607812167900635E-3</v>
      </c>
      <c r="AG139" s="180">
        <f t="shared" si="254"/>
        <v>0</v>
      </c>
      <c r="AH139" s="180">
        <f t="shared" si="277"/>
        <v>0</v>
      </c>
      <c r="AI139" s="180">
        <f t="shared" si="278"/>
        <v>0</v>
      </c>
      <c r="AJ139" s="180">
        <f t="shared" si="255"/>
        <v>0</v>
      </c>
      <c r="AK139" s="180">
        <f t="shared" si="256"/>
        <v>0</v>
      </c>
      <c r="AL139" s="180">
        <f t="shared" si="288"/>
        <v>0</v>
      </c>
      <c r="AM139" s="180">
        <f t="shared" si="257"/>
        <v>0</v>
      </c>
    </row>
    <row r="140" spans="1:39" x14ac:dyDescent="0.25">
      <c r="A140" s="13"/>
      <c r="B140" s="43"/>
      <c r="C140" s="43"/>
      <c r="D140" s="43"/>
      <c r="F140" s="197"/>
      <c r="G140" s="191"/>
      <c r="J140" s="179">
        <f t="shared" si="233"/>
        <v>0</v>
      </c>
      <c r="K140" s="176"/>
      <c r="L140" s="175"/>
      <c r="M140" s="175"/>
      <c r="N140" s="192"/>
      <c r="O140" s="15">
        <f>'UE-180382 Light WP1 - Sch 140'!B$14</f>
        <v>5.3702190554871083E-4</v>
      </c>
      <c r="P140" s="15"/>
      <c r="Q140" s="15">
        <f>'UE-180382 Light WP1 - Sch 140'!B$66</f>
        <v>0</v>
      </c>
      <c r="R140" s="15"/>
      <c r="S140" s="15"/>
      <c r="T140" s="191"/>
      <c r="U140" s="191"/>
      <c r="V140" s="191">
        <f t="shared" si="234"/>
        <v>0</v>
      </c>
      <c r="W140" s="191"/>
      <c r="X140" s="191"/>
      <c r="Y140" s="15"/>
      <c r="Z140" s="172"/>
      <c r="AA140" s="15"/>
      <c r="AB140" s="15"/>
      <c r="AC140" s="15"/>
      <c r="AD140" s="15"/>
      <c r="AE140" s="15"/>
      <c r="AF140" s="15"/>
      <c r="AG140" s="180"/>
      <c r="AH140" s="180">
        <f t="shared" si="277"/>
        <v>0</v>
      </c>
      <c r="AI140" s="180">
        <f t="shared" si="278"/>
        <v>0</v>
      </c>
      <c r="AJ140" s="180"/>
      <c r="AK140" s="180"/>
      <c r="AL140" s="180"/>
      <c r="AM140" s="180"/>
    </row>
    <row r="141" spans="1:39" x14ac:dyDescent="0.25">
      <c r="A141" s="187" t="s">
        <v>61</v>
      </c>
      <c r="B141" s="13"/>
      <c r="C141" s="43"/>
      <c r="D141" s="43"/>
      <c r="E141" s="43"/>
      <c r="F141" s="199"/>
      <c r="G141" s="191"/>
      <c r="J141" s="179">
        <f t="shared" si="233"/>
        <v>0</v>
      </c>
      <c r="K141" s="54"/>
      <c r="L141" s="175"/>
      <c r="M141" s="41"/>
      <c r="N141" s="194"/>
      <c r="O141" s="15">
        <f>'UE-180382 Light WP1 - Sch 140'!B$14</f>
        <v>5.3702190554871083E-4</v>
      </c>
      <c r="P141" s="15"/>
      <c r="Q141" s="15">
        <f>'UE-180382 Light WP1 - Sch 140'!B$66</f>
        <v>0</v>
      </c>
      <c r="R141" s="15"/>
      <c r="S141" s="15"/>
      <c r="T141" s="191"/>
      <c r="U141" s="191"/>
      <c r="V141" s="191">
        <f t="shared" ref="V141:V177" si="290">Q141*N141</f>
        <v>0</v>
      </c>
      <c r="W141" s="191"/>
      <c r="X141" s="191"/>
      <c r="Y141" s="15"/>
      <c r="Z141" s="172"/>
      <c r="AA141" s="15"/>
      <c r="AB141" s="15"/>
      <c r="AC141" s="15"/>
      <c r="AD141" s="15"/>
      <c r="AE141" s="15"/>
      <c r="AF141" s="15"/>
      <c r="AG141" s="180"/>
      <c r="AH141" s="180">
        <f t="shared" si="277"/>
        <v>0</v>
      </c>
      <c r="AI141" s="180">
        <f t="shared" si="278"/>
        <v>0</v>
      </c>
      <c r="AJ141" s="180"/>
      <c r="AK141" s="180"/>
      <c r="AL141" s="180"/>
      <c r="AM141" s="180"/>
    </row>
    <row r="142" spans="1:39" x14ac:dyDescent="0.25">
      <c r="A142" s="12" t="s">
        <v>29</v>
      </c>
      <c r="B142" s="43" t="s">
        <v>30</v>
      </c>
      <c r="C142" s="43" t="s">
        <v>22</v>
      </c>
      <c r="D142" s="43">
        <v>70</v>
      </c>
      <c r="E142" s="4" t="s">
        <v>40</v>
      </c>
      <c r="F142" s="200">
        <v>58</v>
      </c>
      <c r="G142" s="191">
        <v>922.51550466296771</v>
      </c>
      <c r="H142" s="177" t="s">
        <v>54</v>
      </c>
      <c r="I142" s="177">
        <v>1</v>
      </c>
      <c r="J142" s="179">
        <f t="shared" si="233"/>
        <v>58</v>
      </c>
      <c r="K142" s="176">
        <f t="shared" ref="K142:K147" si="291">IF(E142="Company", F142*G142,0)</f>
        <v>53505.89927045213</v>
      </c>
      <c r="L142" s="175">
        <f t="shared" si="236"/>
        <v>4.0599999999999996</v>
      </c>
      <c r="M142" s="175">
        <f t="shared" ref="M142:M147" si="292">D142*4200*F142/1000</f>
        <v>17052</v>
      </c>
      <c r="N142" s="192">
        <f t="shared" ref="N142:N160" si="293">D142*4200/1000/12</f>
        <v>24.5</v>
      </c>
      <c r="O142" s="15">
        <f>'UE-180382 Light WP1 - Sch 140'!B$14</f>
        <v>5.3702190554871083E-4</v>
      </c>
      <c r="P142" s="15">
        <f>'UE-180382 Light WP1 - Sch 140'!$B$46</f>
        <v>0</v>
      </c>
      <c r="Q142" s="15">
        <f>'UE-180382 Light WP1 - Sch 140'!B$66</f>
        <v>0</v>
      </c>
      <c r="R142" s="15">
        <f>'UE-180382 Light WP1 - Sch 140'!E$32</f>
        <v>0.17514264500960552</v>
      </c>
      <c r="S142" s="15">
        <f>'UE-180382 Light WP1 - Sch 140'!$E$39</f>
        <v>1.3002201501214233E-3</v>
      </c>
      <c r="T142" s="191">
        <f t="shared" ref="T142:T147" si="294">IF(E142="Company", G142*O142, 0)</f>
        <v>0.49541103421233756</v>
      </c>
      <c r="U142" s="191">
        <f t="shared" ref="U142:U147" si="295">IF(H142="yes", I142*P142, 0)</f>
        <v>0</v>
      </c>
      <c r="V142" s="191">
        <f t="shared" si="290"/>
        <v>0</v>
      </c>
      <c r="W142" s="191">
        <f t="shared" ref="W142:W147" si="296">D142*R142/1000</f>
        <v>1.2259985150672387E-2</v>
      </c>
      <c r="X142" s="191">
        <f t="shared" ref="X142:X147" si="297">N142*S142</f>
        <v>3.1855393677974866E-2</v>
      </c>
      <c r="Y142" s="15">
        <f t="shared" ref="Y142:Y147" si="298">SUM(T142:X142)</f>
        <v>0.53952641304098481</v>
      </c>
      <c r="Z142" s="172"/>
      <c r="AA142" s="15">
        <f t="shared" ref="AA142:AA147" si="299">T142/N142</f>
        <v>2.0220858539279084E-2</v>
      </c>
      <c r="AB142" s="15">
        <f t="shared" ref="AB142:AB147" si="300">U142/N142</f>
        <v>0</v>
      </c>
      <c r="AC142" s="15">
        <f t="shared" ref="AC142:AC147" si="301">V142/N142</f>
        <v>0</v>
      </c>
      <c r="AD142" s="15">
        <f t="shared" ref="AD142:AD147" si="302">W142/N142</f>
        <v>5.0040755717030156E-4</v>
      </c>
      <c r="AE142" s="15">
        <f t="shared" ref="AE142:AE147" si="303">X142/N142</f>
        <v>1.300220150121423E-3</v>
      </c>
      <c r="AF142" s="15">
        <f t="shared" ref="AF142:AF147" si="304">SUM(AA142:AE142)</f>
        <v>2.2021486246570809E-2</v>
      </c>
      <c r="AG142" s="180">
        <f t="shared" ref="AG142:AG147" si="305">T142*$F142</f>
        <v>28.73383998431558</v>
      </c>
      <c r="AH142" s="180">
        <f t="shared" si="277"/>
        <v>0</v>
      </c>
      <c r="AI142" s="180">
        <f t="shared" si="278"/>
        <v>0</v>
      </c>
      <c r="AJ142" s="180">
        <f t="shared" ref="AJ142:AK147" si="306">W142*$F142</f>
        <v>0.71107913873899842</v>
      </c>
      <c r="AK142" s="180">
        <f t="shared" si="306"/>
        <v>1.8476128333225423</v>
      </c>
      <c r="AL142" s="180">
        <f t="shared" ref="AL142:AL147" si="307">SUM(AG142:AK142)</f>
        <v>31.292531956377122</v>
      </c>
      <c r="AM142" s="180">
        <f t="shared" ref="AM142:AM147" si="308">Y142*F142-AL142</f>
        <v>0</v>
      </c>
    </row>
    <row r="143" spans="1:39" x14ac:dyDescent="0.25">
      <c r="A143" s="13" t="str">
        <f t="shared" ref="A143:A147" si="309">+A142</f>
        <v>58E &amp; 59E</v>
      </c>
      <c r="B143" s="43" t="s">
        <v>30</v>
      </c>
      <c r="C143" s="43" t="s">
        <v>22</v>
      </c>
      <c r="D143" s="43">
        <v>100</v>
      </c>
      <c r="E143" s="4" t="s">
        <v>40</v>
      </c>
      <c r="F143" s="200">
        <v>6</v>
      </c>
      <c r="G143" s="191">
        <v>954.62218392161492</v>
      </c>
      <c r="H143" s="177" t="s">
        <v>54</v>
      </c>
      <c r="I143" s="177">
        <v>1</v>
      </c>
      <c r="J143" s="179">
        <f t="shared" si="233"/>
        <v>6</v>
      </c>
      <c r="K143" s="176">
        <f t="shared" si="291"/>
        <v>5727.7331035296893</v>
      </c>
      <c r="L143" s="175">
        <f t="shared" ref="L143:L160" si="310">D143*F143/1000</f>
        <v>0.6</v>
      </c>
      <c r="M143" s="175">
        <f t="shared" si="292"/>
        <v>2520</v>
      </c>
      <c r="N143" s="192">
        <f t="shared" si="293"/>
        <v>35</v>
      </c>
      <c r="O143" s="15">
        <f>'UE-180382 Light WP1 - Sch 140'!B$14</f>
        <v>5.3702190554871083E-4</v>
      </c>
      <c r="P143" s="15">
        <f>'UE-180382 Light WP1 - Sch 140'!$B$46</f>
        <v>0</v>
      </c>
      <c r="Q143" s="15">
        <f>'UE-180382 Light WP1 - Sch 140'!B$66</f>
        <v>0</v>
      </c>
      <c r="R143" s="15">
        <f>'UE-180382 Light WP1 - Sch 140'!E$32</f>
        <v>0.17514264500960552</v>
      </c>
      <c r="S143" s="15">
        <f>'UE-180382 Light WP1 - Sch 140'!$E$39</f>
        <v>1.3002201501214233E-3</v>
      </c>
      <c r="T143" s="191">
        <f t="shared" si="294"/>
        <v>0.51265302428865756</v>
      </c>
      <c r="U143" s="191">
        <f t="shared" si="295"/>
        <v>0</v>
      </c>
      <c r="V143" s="191">
        <f t="shared" si="290"/>
        <v>0</v>
      </c>
      <c r="W143" s="191">
        <f t="shared" si="296"/>
        <v>1.7514264500960552E-2</v>
      </c>
      <c r="X143" s="191">
        <f t="shared" si="297"/>
        <v>4.5507705254249811E-2</v>
      </c>
      <c r="Y143" s="15">
        <f t="shared" si="298"/>
        <v>0.5756749940438679</v>
      </c>
      <c r="Z143" s="172"/>
      <c r="AA143" s="15">
        <f t="shared" si="299"/>
        <v>1.4647229265390216E-2</v>
      </c>
      <c r="AB143" s="15">
        <f t="shared" si="300"/>
        <v>0</v>
      </c>
      <c r="AC143" s="15">
        <f t="shared" si="301"/>
        <v>0</v>
      </c>
      <c r="AD143" s="15">
        <f t="shared" si="302"/>
        <v>5.0040755717030145E-4</v>
      </c>
      <c r="AE143" s="15">
        <f t="shared" si="303"/>
        <v>1.3002201501214233E-3</v>
      </c>
      <c r="AF143" s="15">
        <f t="shared" si="304"/>
        <v>1.6447856972681939E-2</v>
      </c>
      <c r="AG143" s="180">
        <f t="shared" si="305"/>
        <v>3.0759181457319453</v>
      </c>
      <c r="AH143" s="180">
        <f t="shared" si="277"/>
        <v>0</v>
      </c>
      <c r="AI143" s="180">
        <f t="shared" si="278"/>
        <v>0</v>
      </c>
      <c r="AJ143" s="180">
        <f t="shared" si="306"/>
        <v>0.10508558700576331</v>
      </c>
      <c r="AK143" s="180">
        <f t="shared" si="306"/>
        <v>0.27304623152549889</v>
      </c>
      <c r="AL143" s="180">
        <f t="shared" si="307"/>
        <v>3.4540499642632074</v>
      </c>
      <c r="AM143" s="180">
        <f t="shared" si="308"/>
        <v>0</v>
      </c>
    </row>
    <row r="144" spans="1:39" x14ac:dyDescent="0.25">
      <c r="A144" s="13" t="str">
        <f t="shared" si="309"/>
        <v>58E &amp; 59E</v>
      </c>
      <c r="B144" s="43" t="s">
        <v>30</v>
      </c>
      <c r="C144" s="43" t="s">
        <v>22</v>
      </c>
      <c r="D144" s="43">
        <v>150</v>
      </c>
      <c r="E144" s="4" t="s">
        <v>40</v>
      </c>
      <c r="F144" s="200">
        <v>170</v>
      </c>
      <c r="G144" s="191">
        <v>1008.1333160193601</v>
      </c>
      <c r="H144" s="177" t="s">
        <v>54</v>
      </c>
      <c r="I144" s="177">
        <v>1</v>
      </c>
      <c r="J144" s="179">
        <f t="shared" si="233"/>
        <v>170</v>
      </c>
      <c r="K144" s="176">
        <f t="shared" si="291"/>
        <v>171382.66372329122</v>
      </c>
      <c r="L144" s="175">
        <f t="shared" si="310"/>
        <v>25.5</v>
      </c>
      <c r="M144" s="175">
        <f t="shared" si="292"/>
        <v>107100</v>
      </c>
      <c r="N144" s="192">
        <f t="shared" si="293"/>
        <v>52.5</v>
      </c>
      <c r="O144" s="15">
        <f>'UE-180382 Light WP1 - Sch 140'!B$14</f>
        <v>5.3702190554871083E-4</v>
      </c>
      <c r="P144" s="15">
        <f>'UE-180382 Light WP1 - Sch 140'!$B$46</f>
        <v>0</v>
      </c>
      <c r="Q144" s="15">
        <f>'UE-180382 Light WP1 - Sch 140'!B$66</f>
        <v>0</v>
      </c>
      <c r="R144" s="15">
        <f>'UE-180382 Light WP1 - Sch 140'!E$32</f>
        <v>0.17514264500960552</v>
      </c>
      <c r="S144" s="15">
        <f>'UE-180382 Light WP1 - Sch 140'!$E$39</f>
        <v>1.3002201501214233E-3</v>
      </c>
      <c r="T144" s="191">
        <f t="shared" si="294"/>
        <v>0.54138967441585739</v>
      </c>
      <c r="U144" s="191">
        <f t="shared" si="295"/>
        <v>0</v>
      </c>
      <c r="V144" s="191">
        <f t="shared" si="290"/>
        <v>0</v>
      </c>
      <c r="W144" s="191">
        <f t="shared" si="296"/>
        <v>2.6271396751440829E-2</v>
      </c>
      <c r="X144" s="191">
        <f t="shared" si="297"/>
        <v>6.8261557881374724E-2</v>
      </c>
      <c r="Y144" s="15">
        <f t="shared" si="298"/>
        <v>0.63592262904867303</v>
      </c>
      <c r="Z144" s="172"/>
      <c r="AA144" s="15">
        <f t="shared" si="299"/>
        <v>1.0312184274587759E-2</v>
      </c>
      <c r="AB144" s="15">
        <f t="shared" si="300"/>
        <v>0</v>
      </c>
      <c r="AC144" s="15">
        <f t="shared" si="301"/>
        <v>0</v>
      </c>
      <c r="AD144" s="15">
        <f t="shared" si="302"/>
        <v>5.0040755717030145E-4</v>
      </c>
      <c r="AE144" s="15">
        <f t="shared" si="303"/>
        <v>1.3002201501214233E-3</v>
      </c>
      <c r="AF144" s="15">
        <f t="shared" si="304"/>
        <v>1.2112811981879483E-2</v>
      </c>
      <c r="AG144" s="180">
        <f t="shared" si="305"/>
        <v>92.03624465069575</v>
      </c>
      <c r="AH144" s="180">
        <f t="shared" si="277"/>
        <v>0</v>
      </c>
      <c r="AI144" s="180">
        <f t="shared" si="278"/>
        <v>0</v>
      </c>
      <c r="AJ144" s="180">
        <f t="shared" si="306"/>
        <v>4.4661374477449405</v>
      </c>
      <c r="AK144" s="180">
        <f t="shared" si="306"/>
        <v>11.604464839833703</v>
      </c>
      <c r="AL144" s="180">
        <f t="shared" si="307"/>
        <v>108.1068469382744</v>
      </c>
      <c r="AM144" s="180">
        <f t="shared" si="308"/>
        <v>0</v>
      </c>
    </row>
    <row r="145" spans="1:39" x14ac:dyDescent="0.25">
      <c r="A145" s="13" t="str">
        <f t="shared" si="309"/>
        <v>58E &amp; 59E</v>
      </c>
      <c r="B145" s="43" t="s">
        <v>30</v>
      </c>
      <c r="C145" s="43" t="s">
        <v>22</v>
      </c>
      <c r="D145" s="43">
        <v>200</v>
      </c>
      <c r="E145" s="4" t="s">
        <v>40</v>
      </c>
      <c r="F145" s="200">
        <v>303</v>
      </c>
      <c r="G145" s="191">
        <v>1061.6444481171054</v>
      </c>
      <c r="H145" s="177" t="s">
        <v>54</v>
      </c>
      <c r="I145" s="177">
        <v>1</v>
      </c>
      <c r="J145" s="179">
        <f t="shared" si="233"/>
        <v>303</v>
      </c>
      <c r="K145" s="176">
        <f t="shared" si="291"/>
        <v>321678.26777948294</v>
      </c>
      <c r="L145" s="175">
        <f t="shared" si="310"/>
        <v>60.6</v>
      </c>
      <c r="M145" s="175">
        <f t="shared" si="292"/>
        <v>254520</v>
      </c>
      <c r="N145" s="192">
        <f t="shared" si="293"/>
        <v>70</v>
      </c>
      <c r="O145" s="15">
        <f>'UE-180382 Light WP1 - Sch 140'!B$14</f>
        <v>5.3702190554871083E-4</v>
      </c>
      <c r="P145" s="15">
        <f>'UE-180382 Light WP1 - Sch 140'!$B$46</f>
        <v>0</v>
      </c>
      <c r="Q145" s="15">
        <f>'UE-180382 Light WP1 - Sch 140'!B$66</f>
        <v>0</v>
      </c>
      <c r="R145" s="15">
        <f>'UE-180382 Light WP1 - Sch 140'!E$32</f>
        <v>0.17514264500960552</v>
      </c>
      <c r="S145" s="15">
        <f>'UE-180382 Light WP1 - Sch 140'!$E$39</f>
        <v>1.3002201501214233E-3</v>
      </c>
      <c r="T145" s="191">
        <f t="shared" si="294"/>
        <v>0.57012632454305745</v>
      </c>
      <c r="U145" s="191">
        <f t="shared" si="295"/>
        <v>0</v>
      </c>
      <c r="V145" s="191">
        <f t="shared" si="290"/>
        <v>0</v>
      </c>
      <c r="W145" s="191">
        <f t="shared" si="296"/>
        <v>3.5028529001921105E-2</v>
      </c>
      <c r="X145" s="191">
        <f t="shared" si="297"/>
        <v>9.1015410508499622E-2</v>
      </c>
      <c r="Y145" s="15">
        <f t="shared" si="298"/>
        <v>0.69617026405347815</v>
      </c>
      <c r="Z145" s="172"/>
      <c r="AA145" s="15">
        <f t="shared" si="299"/>
        <v>8.1446617791865357E-3</v>
      </c>
      <c r="AB145" s="15">
        <f t="shared" si="300"/>
        <v>0</v>
      </c>
      <c r="AC145" s="15">
        <f t="shared" si="301"/>
        <v>0</v>
      </c>
      <c r="AD145" s="15">
        <f t="shared" si="302"/>
        <v>5.0040755717030145E-4</v>
      </c>
      <c r="AE145" s="15">
        <f t="shared" si="303"/>
        <v>1.3002201501214233E-3</v>
      </c>
      <c r="AF145" s="15">
        <f t="shared" si="304"/>
        <v>9.94528948647826E-3</v>
      </c>
      <c r="AG145" s="180">
        <f t="shared" si="305"/>
        <v>172.74827633654641</v>
      </c>
      <c r="AH145" s="180">
        <f t="shared" si="277"/>
        <v>0</v>
      </c>
      <c r="AI145" s="180">
        <f t="shared" si="278"/>
        <v>0</v>
      </c>
      <c r="AJ145" s="180">
        <f t="shared" si="306"/>
        <v>10.613644287582094</v>
      </c>
      <c r="AK145" s="180">
        <f t="shared" si="306"/>
        <v>27.577669384075385</v>
      </c>
      <c r="AL145" s="180">
        <f t="shared" si="307"/>
        <v>210.93959000820391</v>
      </c>
      <c r="AM145" s="180">
        <f t="shared" si="308"/>
        <v>0</v>
      </c>
    </row>
    <row r="146" spans="1:39" x14ac:dyDescent="0.25">
      <c r="A146" s="13" t="str">
        <f t="shared" si="309"/>
        <v>58E &amp; 59E</v>
      </c>
      <c r="B146" s="43" t="s">
        <v>30</v>
      </c>
      <c r="C146" s="43" t="s">
        <v>22</v>
      </c>
      <c r="D146" s="43">
        <v>250</v>
      </c>
      <c r="E146" s="4" t="s">
        <v>40</v>
      </c>
      <c r="F146" s="200">
        <v>41</v>
      </c>
      <c r="G146" s="191">
        <v>1115.1555802148507</v>
      </c>
      <c r="H146" s="177" t="s">
        <v>54</v>
      </c>
      <c r="I146" s="177">
        <v>1</v>
      </c>
      <c r="J146" s="179">
        <f t="shared" si="233"/>
        <v>41</v>
      </c>
      <c r="K146" s="176">
        <f t="shared" si="291"/>
        <v>45721.378788808877</v>
      </c>
      <c r="L146" s="175">
        <f t="shared" si="310"/>
        <v>10.25</v>
      </c>
      <c r="M146" s="175">
        <f t="shared" si="292"/>
        <v>43050</v>
      </c>
      <c r="N146" s="192">
        <f t="shared" si="293"/>
        <v>87.5</v>
      </c>
      <c r="O146" s="15">
        <f>'UE-180382 Light WP1 - Sch 140'!B$14</f>
        <v>5.3702190554871083E-4</v>
      </c>
      <c r="P146" s="15">
        <f>'UE-180382 Light WP1 - Sch 140'!$B$46</f>
        <v>0</v>
      </c>
      <c r="Q146" s="15">
        <f>'UE-180382 Light WP1 - Sch 140'!B$66</f>
        <v>0</v>
      </c>
      <c r="R146" s="15">
        <f>'UE-180382 Light WP1 - Sch 140'!E$32</f>
        <v>0.17514264500960552</v>
      </c>
      <c r="S146" s="15">
        <f>'UE-180382 Light WP1 - Sch 140'!$E$39</f>
        <v>1.3002201501214233E-3</v>
      </c>
      <c r="T146" s="191">
        <f t="shared" si="294"/>
        <v>0.5988629746702574</v>
      </c>
      <c r="U146" s="191">
        <f t="shared" si="295"/>
        <v>0</v>
      </c>
      <c r="V146" s="191">
        <f t="shared" si="290"/>
        <v>0</v>
      </c>
      <c r="W146" s="191">
        <f t="shared" si="296"/>
        <v>4.3785661252401381E-2</v>
      </c>
      <c r="X146" s="191">
        <f t="shared" si="297"/>
        <v>0.11376926313562453</v>
      </c>
      <c r="Y146" s="15">
        <f t="shared" si="298"/>
        <v>0.75641789905828327</v>
      </c>
      <c r="Z146" s="172"/>
      <c r="AA146" s="15">
        <f t="shared" si="299"/>
        <v>6.8441482819457987E-3</v>
      </c>
      <c r="AB146" s="15">
        <f t="shared" si="300"/>
        <v>0</v>
      </c>
      <c r="AC146" s="15">
        <f t="shared" si="301"/>
        <v>0</v>
      </c>
      <c r="AD146" s="15">
        <f t="shared" si="302"/>
        <v>5.0040755717030145E-4</v>
      </c>
      <c r="AE146" s="15">
        <f t="shared" si="303"/>
        <v>1.3002201501214233E-3</v>
      </c>
      <c r="AF146" s="15">
        <f t="shared" si="304"/>
        <v>8.6447759892375239E-3</v>
      </c>
      <c r="AG146" s="180">
        <f t="shared" si="305"/>
        <v>24.553381961480554</v>
      </c>
      <c r="AH146" s="180">
        <f t="shared" si="277"/>
        <v>0</v>
      </c>
      <c r="AI146" s="180">
        <f t="shared" si="278"/>
        <v>0</v>
      </c>
      <c r="AJ146" s="180">
        <f t="shared" si="306"/>
        <v>1.7952121113484567</v>
      </c>
      <c r="AK146" s="180">
        <f t="shared" si="306"/>
        <v>4.6645397885606057</v>
      </c>
      <c r="AL146" s="180">
        <f t="shared" si="307"/>
        <v>31.013133861389615</v>
      </c>
      <c r="AM146" s="180">
        <f t="shared" si="308"/>
        <v>0</v>
      </c>
    </row>
    <row r="147" spans="1:39" x14ac:dyDescent="0.25">
      <c r="A147" s="13" t="str">
        <f t="shared" si="309"/>
        <v>58E &amp; 59E</v>
      </c>
      <c r="B147" s="43" t="s">
        <v>30</v>
      </c>
      <c r="C147" s="43" t="s">
        <v>22</v>
      </c>
      <c r="D147" s="43">
        <v>400</v>
      </c>
      <c r="E147" s="4" t="s">
        <v>40</v>
      </c>
      <c r="F147" s="200">
        <v>406</v>
      </c>
      <c r="G147" s="191">
        <v>1275.6889765080864</v>
      </c>
      <c r="H147" s="177" t="s">
        <v>54</v>
      </c>
      <c r="I147" s="177">
        <v>1</v>
      </c>
      <c r="J147" s="179">
        <f t="shared" si="233"/>
        <v>406</v>
      </c>
      <c r="K147" s="176">
        <f t="shared" si="291"/>
        <v>517929.72446228308</v>
      </c>
      <c r="L147" s="175">
        <f t="shared" si="310"/>
        <v>162.4</v>
      </c>
      <c r="M147" s="175">
        <f t="shared" si="292"/>
        <v>682080</v>
      </c>
      <c r="N147" s="192">
        <f t="shared" si="293"/>
        <v>140</v>
      </c>
      <c r="O147" s="15">
        <f>'UE-180382 Light WP1 - Sch 140'!B$14</f>
        <v>5.3702190554871083E-4</v>
      </c>
      <c r="P147" s="15">
        <f>'UE-180382 Light WP1 - Sch 140'!$B$46</f>
        <v>0</v>
      </c>
      <c r="Q147" s="15">
        <f>'UE-180382 Light WP1 - Sch 140'!B$66</f>
        <v>0</v>
      </c>
      <c r="R147" s="15">
        <f>'UE-180382 Light WP1 - Sch 140'!E$32</f>
        <v>0.17514264500960552</v>
      </c>
      <c r="S147" s="15">
        <f>'UE-180382 Light WP1 - Sch 140'!$E$39</f>
        <v>1.3002201501214233E-3</v>
      </c>
      <c r="T147" s="191">
        <f t="shared" si="294"/>
        <v>0.68507292505185713</v>
      </c>
      <c r="U147" s="191">
        <f t="shared" si="295"/>
        <v>0</v>
      </c>
      <c r="V147" s="191">
        <f t="shared" si="290"/>
        <v>0</v>
      </c>
      <c r="W147" s="191">
        <f t="shared" si="296"/>
        <v>7.005705800384221E-2</v>
      </c>
      <c r="X147" s="191">
        <f t="shared" si="297"/>
        <v>0.18203082101699924</v>
      </c>
      <c r="Y147" s="15">
        <f t="shared" si="298"/>
        <v>0.93716080407269864</v>
      </c>
      <c r="Z147" s="172"/>
      <c r="AA147" s="15">
        <f t="shared" si="299"/>
        <v>4.8933780360846937E-3</v>
      </c>
      <c r="AB147" s="15">
        <f t="shared" si="300"/>
        <v>0</v>
      </c>
      <c r="AC147" s="15">
        <f t="shared" si="301"/>
        <v>0</v>
      </c>
      <c r="AD147" s="15">
        <f t="shared" si="302"/>
        <v>5.0040755717030145E-4</v>
      </c>
      <c r="AE147" s="15">
        <f t="shared" si="303"/>
        <v>1.3002201501214233E-3</v>
      </c>
      <c r="AF147" s="15">
        <f t="shared" si="304"/>
        <v>6.6940057433764188E-3</v>
      </c>
      <c r="AG147" s="180">
        <f t="shared" si="305"/>
        <v>278.139607571054</v>
      </c>
      <c r="AH147" s="180">
        <f t="shared" si="277"/>
        <v>0</v>
      </c>
      <c r="AI147" s="180">
        <f t="shared" si="278"/>
        <v>0</v>
      </c>
      <c r="AJ147" s="180">
        <f t="shared" si="306"/>
        <v>28.443165549559936</v>
      </c>
      <c r="AK147" s="180">
        <f t="shared" si="306"/>
        <v>73.904513332901686</v>
      </c>
      <c r="AL147" s="180">
        <f t="shared" si="307"/>
        <v>380.48728645351559</v>
      </c>
      <c r="AM147" s="180">
        <f t="shared" si="308"/>
        <v>0</v>
      </c>
    </row>
    <row r="148" spans="1:39" x14ac:dyDescent="0.25">
      <c r="A148" s="13"/>
      <c r="B148" s="43"/>
      <c r="C148" s="43"/>
      <c r="D148" s="43"/>
      <c r="F148" s="200"/>
      <c r="G148" s="191"/>
      <c r="J148" s="179">
        <f t="shared" si="233"/>
        <v>0</v>
      </c>
      <c r="K148" s="176"/>
      <c r="L148" s="175"/>
      <c r="M148" s="175"/>
      <c r="N148" s="192"/>
      <c r="O148" s="15">
        <f>'UE-180382 Light WP1 - Sch 140'!B$14</f>
        <v>5.3702190554871083E-4</v>
      </c>
      <c r="P148" s="15"/>
      <c r="Q148" s="15">
        <f>'UE-180382 Light WP1 - Sch 140'!B$66</f>
        <v>0</v>
      </c>
      <c r="R148" s="15"/>
      <c r="S148" s="15"/>
      <c r="T148" s="191"/>
      <c r="U148" s="191"/>
      <c r="V148" s="191">
        <f t="shared" si="290"/>
        <v>0</v>
      </c>
      <c r="W148" s="191"/>
      <c r="X148" s="191"/>
      <c r="Y148" s="15"/>
      <c r="Z148" s="172"/>
      <c r="AA148" s="15"/>
      <c r="AB148" s="15"/>
      <c r="AC148" s="15"/>
      <c r="AD148" s="15"/>
      <c r="AE148" s="15"/>
      <c r="AF148" s="15"/>
      <c r="AG148" s="180"/>
      <c r="AH148" s="180">
        <f t="shared" si="277"/>
        <v>0</v>
      </c>
      <c r="AI148" s="180">
        <f t="shared" si="278"/>
        <v>0</v>
      </c>
      <c r="AJ148" s="180"/>
      <c r="AK148" s="180"/>
      <c r="AL148" s="180"/>
      <c r="AM148" s="180"/>
    </row>
    <row r="149" spans="1:39" x14ac:dyDescent="0.25">
      <c r="A149" s="13" t="str">
        <f>+A143</f>
        <v>58E &amp; 59E</v>
      </c>
      <c r="B149" s="43" t="s">
        <v>31</v>
      </c>
      <c r="C149" s="43" t="s">
        <v>22</v>
      </c>
      <c r="D149" s="43">
        <v>100</v>
      </c>
      <c r="E149" s="4" t="s">
        <v>40</v>
      </c>
      <c r="F149" s="200">
        <v>1</v>
      </c>
      <c r="G149" s="191">
        <f>G143</f>
        <v>954.62218392161492</v>
      </c>
      <c r="H149" s="177" t="s">
        <v>54</v>
      </c>
      <c r="I149" s="177">
        <v>1</v>
      </c>
      <c r="J149" s="179">
        <f t="shared" si="233"/>
        <v>1</v>
      </c>
      <c r="K149" s="176">
        <f>IF(E149="Company", F149*G149,0)</f>
        <v>954.62218392161492</v>
      </c>
      <c r="L149" s="175">
        <f t="shared" si="310"/>
        <v>0.1</v>
      </c>
      <c r="M149" s="175">
        <f>D149*4200*F149/1000</f>
        <v>420</v>
      </c>
      <c r="N149" s="192">
        <f t="shared" si="293"/>
        <v>35</v>
      </c>
      <c r="O149" s="15">
        <f>'UE-180382 Light WP1 - Sch 140'!B$14</f>
        <v>5.3702190554871083E-4</v>
      </c>
      <c r="P149" s="15">
        <f>'UE-180382 Light WP1 - Sch 140'!$B$46</f>
        <v>0</v>
      </c>
      <c r="Q149" s="15">
        <f>'UE-180382 Light WP1 - Sch 140'!B$66</f>
        <v>0</v>
      </c>
      <c r="R149" s="15">
        <f>'UE-180382 Light WP1 - Sch 140'!E$32</f>
        <v>0.17514264500960552</v>
      </c>
      <c r="S149" s="15">
        <f>'UE-180382 Light WP1 - Sch 140'!$E$39</f>
        <v>1.3002201501214233E-3</v>
      </c>
      <c r="T149" s="191">
        <f>IF(E149="Company", G149*O149, 0)</f>
        <v>0.51265302428865756</v>
      </c>
      <c r="U149" s="191">
        <f>IF(H149="yes", I149*P149, 0)</f>
        <v>0</v>
      </c>
      <c r="V149" s="191">
        <f t="shared" si="290"/>
        <v>0</v>
      </c>
      <c r="W149" s="191">
        <f>D149*R149/1000</f>
        <v>1.7514264500960552E-2</v>
      </c>
      <c r="X149" s="191">
        <f>N149*S149</f>
        <v>4.5507705254249811E-2</v>
      </c>
      <c r="Y149" s="15">
        <f>SUM(T149:X149)</f>
        <v>0.5756749940438679</v>
      </c>
      <c r="Z149" s="172"/>
      <c r="AA149" s="15">
        <f>T149/N149</f>
        <v>1.4647229265390216E-2</v>
      </c>
      <c r="AB149" s="15">
        <f>U149/N149</f>
        <v>0</v>
      </c>
      <c r="AC149" s="15">
        <f>V149/N149</f>
        <v>0</v>
      </c>
      <c r="AD149" s="15">
        <f>W149/N149</f>
        <v>5.0040755717030145E-4</v>
      </c>
      <c r="AE149" s="15">
        <f>X149/N149</f>
        <v>1.3002201501214233E-3</v>
      </c>
      <c r="AF149" s="15">
        <f>SUM(AA149:AE149)</f>
        <v>1.6447856972681939E-2</v>
      </c>
      <c r="AG149" s="180">
        <f>T149*$F149</f>
        <v>0.51265302428865756</v>
      </c>
      <c r="AH149" s="180">
        <f t="shared" si="277"/>
        <v>0</v>
      </c>
      <c r="AI149" s="180">
        <f t="shared" si="278"/>
        <v>0</v>
      </c>
      <c r="AJ149" s="180">
        <f t="shared" ref="AJ149:AK153" si="311">W149*$F149</f>
        <v>1.7514264500960552E-2</v>
      </c>
      <c r="AK149" s="180">
        <f t="shared" si="311"/>
        <v>4.5507705254249811E-2</v>
      </c>
      <c r="AL149" s="180">
        <f>SUM(AG149:AK149)</f>
        <v>0.5756749940438679</v>
      </c>
      <c r="AM149" s="180">
        <f>Y149*F149-AL149</f>
        <v>0</v>
      </c>
    </row>
    <row r="150" spans="1:39" x14ac:dyDescent="0.25">
      <c r="A150" s="13" t="str">
        <f>+A144</f>
        <v>58E &amp; 59E</v>
      </c>
      <c r="B150" s="43" t="s">
        <v>31</v>
      </c>
      <c r="C150" s="43" t="s">
        <v>22</v>
      </c>
      <c r="D150" s="43">
        <v>150</v>
      </c>
      <c r="E150" s="4" t="s">
        <v>40</v>
      </c>
      <c r="F150" s="200">
        <v>25</v>
      </c>
      <c r="G150" s="191">
        <f>G144</f>
        <v>1008.1333160193601</v>
      </c>
      <c r="H150" s="177" t="s">
        <v>54</v>
      </c>
      <c r="I150" s="177">
        <v>1</v>
      </c>
      <c r="J150" s="179">
        <f t="shared" si="233"/>
        <v>25</v>
      </c>
      <c r="K150" s="176">
        <f>IF(E150="Company", F150*G150,0)</f>
        <v>25203.332900484002</v>
      </c>
      <c r="L150" s="175">
        <f t="shared" si="310"/>
        <v>3.75</v>
      </c>
      <c r="M150" s="175">
        <f>D150*4200*F150/1000</f>
        <v>15750</v>
      </c>
      <c r="N150" s="192">
        <f t="shared" si="293"/>
        <v>52.5</v>
      </c>
      <c r="O150" s="15">
        <f>'UE-180382 Light WP1 - Sch 140'!B$14</f>
        <v>5.3702190554871083E-4</v>
      </c>
      <c r="P150" s="15">
        <f>'UE-180382 Light WP1 - Sch 140'!$B$46</f>
        <v>0</v>
      </c>
      <c r="Q150" s="15">
        <f>'UE-180382 Light WP1 - Sch 140'!B$66</f>
        <v>0</v>
      </c>
      <c r="R150" s="15">
        <f>'UE-180382 Light WP1 - Sch 140'!E$32</f>
        <v>0.17514264500960552</v>
      </c>
      <c r="S150" s="15">
        <f>'UE-180382 Light WP1 - Sch 140'!$E$39</f>
        <v>1.3002201501214233E-3</v>
      </c>
      <c r="T150" s="191">
        <f>IF(E150="Company", G150*O150, 0)</f>
        <v>0.54138967441585739</v>
      </c>
      <c r="U150" s="191">
        <f>IF(H150="yes", I150*P150, 0)</f>
        <v>0</v>
      </c>
      <c r="V150" s="191">
        <f t="shared" si="290"/>
        <v>0</v>
      </c>
      <c r="W150" s="191">
        <f>D150*R150/1000</f>
        <v>2.6271396751440829E-2</v>
      </c>
      <c r="X150" s="191">
        <f>N150*S150</f>
        <v>6.8261557881374724E-2</v>
      </c>
      <c r="Y150" s="15">
        <f>SUM(T150:X150)</f>
        <v>0.63592262904867303</v>
      </c>
      <c r="Z150" s="172"/>
      <c r="AA150" s="15">
        <f>T150/N150</f>
        <v>1.0312184274587759E-2</v>
      </c>
      <c r="AB150" s="15">
        <f>U150/N150</f>
        <v>0</v>
      </c>
      <c r="AC150" s="15">
        <f>V150/N150</f>
        <v>0</v>
      </c>
      <c r="AD150" s="15">
        <f>W150/N150</f>
        <v>5.0040755717030145E-4</v>
      </c>
      <c r="AE150" s="15">
        <f>X150/N150</f>
        <v>1.3002201501214233E-3</v>
      </c>
      <c r="AF150" s="15">
        <f>SUM(AA150:AE150)</f>
        <v>1.2112811981879483E-2</v>
      </c>
      <c r="AG150" s="180">
        <f>T150*$F150</f>
        <v>13.534741860396435</v>
      </c>
      <c r="AH150" s="180">
        <f t="shared" si="277"/>
        <v>0</v>
      </c>
      <c r="AI150" s="180">
        <f t="shared" si="278"/>
        <v>0</v>
      </c>
      <c r="AJ150" s="180">
        <f t="shared" si="311"/>
        <v>0.65678491878602074</v>
      </c>
      <c r="AK150" s="180">
        <f t="shared" si="311"/>
        <v>1.7065389470343681</v>
      </c>
      <c r="AL150" s="180">
        <f>SUM(AG150:AK150)</f>
        <v>15.898065726216824</v>
      </c>
      <c r="AM150" s="180">
        <f>Y150*F150-AL150</f>
        <v>0</v>
      </c>
    </row>
    <row r="151" spans="1:39" x14ac:dyDescent="0.25">
      <c r="A151" s="13" t="str">
        <f>+A145</f>
        <v>58E &amp; 59E</v>
      </c>
      <c r="B151" s="43" t="s">
        <v>31</v>
      </c>
      <c r="C151" s="43" t="s">
        <v>22</v>
      </c>
      <c r="D151" s="43">
        <v>200</v>
      </c>
      <c r="E151" s="4" t="s">
        <v>40</v>
      </c>
      <c r="F151" s="200">
        <v>13</v>
      </c>
      <c r="G151" s="191">
        <f>G145</f>
        <v>1061.6444481171054</v>
      </c>
      <c r="H151" s="177" t="s">
        <v>54</v>
      </c>
      <c r="I151" s="177">
        <v>1</v>
      </c>
      <c r="J151" s="179">
        <f t="shared" si="233"/>
        <v>13</v>
      </c>
      <c r="K151" s="176">
        <f>IF(E151="Company", F151*G151,0)</f>
        <v>13801.37782552237</v>
      </c>
      <c r="L151" s="175">
        <f t="shared" si="310"/>
        <v>2.6</v>
      </c>
      <c r="M151" s="175">
        <f>D151*4200*F151/1000</f>
        <v>10920</v>
      </c>
      <c r="N151" s="192">
        <f t="shared" si="293"/>
        <v>70</v>
      </c>
      <c r="O151" s="15">
        <f>'UE-180382 Light WP1 - Sch 140'!B$14</f>
        <v>5.3702190554871083E-4</v>
      </c>
      <c r="P151" s="15">
        <f>'UE-180382 Light WP1 - Sch 140'!$B$46</f>
        <v>0</v>
      </c>
      <c r="Q151" s="15">
        <f>'UE-180382 Light WP1 - Sch 140'!B$66</f>
        <v>0</v>
      </c>
      <c r="R151" s="15">
        <f>'UE-180382 Light WP1 - Sch 140'!E$32</f>
        <v>0.17514264500960552</v>
      </c>
      <c r="S151" s="15">
        <f>'UE-180382 Light WP1 - Sch 140'!$E$39</f>
        <v>1.3002201501214233E-3</v>
      </c>
      <c r="T151" s="191">
        <f>IF(E151="Company", G151*O151, 0)</f>
        <v>0.57012632454305745</v>
      </c>
      <c r="U151" s="191">
        <f>IF(H151="yes", I151*P151, 0)</f>
        <v>0</v>
      </c>
      <c r="V151" s="191">
        <f t="shared" si="290"/>
        <v>0</v>
      </c>
      <c r="W151" s="191">
        <f>D151*R151/1000</f>
        <v>3.5028529001921105E-2</v>
      </c>
      <c r="X151" s="191">
        <f>N151*S151</f>
        <v>9.1015410508499622E-2</v>
      </c>
      <c r="Y151" s="15">
        <f>SUM(T151:X151)</f>
        <v>0.69617026405347815</v>
      </c>
      <c r="Z151" s="172"/>
      <c r="AA151" s="15">
        <f>T151/N151</f>
        <v>8.1446617791865357E-3</v>
      </c>
      <c r="AB151" s="15">
        <f>U151/N151</f>
        <v>0</v>
      </c>
      <c r="AC151" s="15">
        <f>V151/N151</f>
        <v>0</v>
      </c>
      <c r="AD151" s="15">
        <f>W151/N151</f>
        <v>5.0040755717030145E-4</v>
      </c>
      <c r="AE151" s="15">
        <f>X151/N151</f>
        <v>1.3002201501214233E-3</v>
      </c>
      <c r="AF151" s="15">
        <f>SUM(AA151:AE151)</f>
        <v>9.94528948647826E-3</v>
      </c>
      <c r="AG151" s="180">
        <f>T151*$F151</f>
        <v>7.4116422190597469</v>
      </c>
      <c r="AH151" s="180">
        <f t="shared" si="277"/>
        <v>0</v>
      </c>
      <c r="AI151" s="180">
        <f t="shared" si="278"/>
        <v>0</v>
      </c>
      <c r="AJ151" s="180">
        <f t="shared" si="311"/>
        <v>0.45537087702497436</v>
      </c>
      <c r="AK151" s="180">
        <f t="shared" si="311"/>
        <v>1.1832003366104951</v>
      </c>
      <c r="AL151" s="180">
        <f>SUM(AG151:AK151)</f>
        <v>9.0502134326952159</v>
      </c>
      <c r="AM151" s="180">
        <f>Y151*F151-AL151</f>
        <v>0</v>
      </c>
    </row>
    <row r="152" spans="1:39" x14ac:dyDescent="0.25">
      <c r="A152" s="13" t="str">
        <f>+A146</f>
        <v>58E &amp; 59E</v>
      </c>
      <c r="B152" s="43" t="s">
        <v>31</v>
      </c>
      <c r="C152" s="43" t="s">
        <v>22</v>
      </c>
      <c r="D152" s="43">
        <v>250</v>
      </c>
      <c r="E152" s="4" t="s">
        <v>40</v>
      </c>
      <c r="F152" s="200">
        <v>34</v>
      </c>
      <c r="G152" s="191">
        <f>G146</f>
        <v>1115.1555802148507</v>
      </c>
      <c r="H152" s="177" t="s">
        <v>54</v>
      </c>
      <c r="I152" s="177">
        <v>1</v>
      </c>
      <c r="J152" s="179">
        <f t="shared" si="233"/>
        <v>34</v>
      </c>
      <c r="K152" s="176">
        <f>IF(E152="Company", F152*G152,0)</f>
        <v>37915.289727304924</v>
      </c>
      <c r="L152" s="175">
        <f t="shared" si="310"/>
        <v>8.5</v>
      </c>
      <c r="M152" s="175">
        <f>D152*4200*F152/1000</f>
        <v>35700</v>
      </c>
      <c r="N152" s="192">
        <f t="shared" si="293"/>
        <v>87.5</v>
      </c>
      <c r="O152" s="15">
        <f>'UE-180382 Light WP1 - Sch 140'!B$14</f>
        <v>5.3702190554871083E-4</v>
      </c>
      <c r="P152" s="15">
        <f>'UE-180382 Light WP1 - Sch 140'!$B$46</f>
        <v>0</v>
      </c>
      <c r="Q152" s="15">
        <f>'UE-180382 Light WP1 - Sch 140'!B$66</f>
        <v>0</v>
      </c>
      <c r="R152" s="15">
        <f>'UE-180382 Light WP1 - Sch 140'!E$32</f>
        <v>0.17514264500960552</v>
      </c>
      <c r="S152" s="15">
        <f>'UE-180382 Light WP1 - Sch 140'!$E$39</f>
        <v>1.3002201501214233E-3</v>
      </c>
      <c r="T152" s="191">
        <f>IF(E152="Company", G152*O152, 0)</f>
        <v>0.5988629746702574</v>
      </c>
      <c r="U152" s="191">
        <f>IF(H152="yes", I152*P152, 0)</f>
        <v>0</v>
      </c>
      <c r="V152" s="191">
        <f t="shared" si="290"/>
        <v>0</v>
      </c>
      <c r="W152" s="191">
        <f>D152*R152/1000</f>
        <v>4.3785661252401381E-2</v>
      </c>
      <c r="X152" s="191">
        <f>N152*S152</f>
        <v>0.11376926313562453</v>
      </c>
      <c r="Y152" s="15">
        <f>SUM(T152:X152)</f>
        <v>0.75641789905828327</v>
      </c>
      <c r="Z152" s="172"/>
      <c r="AA152" s="15">
        <f>T152/N152</f>
        <v>6.8441482819457987E-3</v>
      </c>
      <c r="AB152" s="15">
        <f>U152/N152</f>
        <v>0</v>
      </c>
      <c r="AC152" s="15">
        <f>V152/N152</f>
        <v>0</v>
      </c>
      <c r="AD152" s="15">
        <f>W152/N152</f>
        <v>5.0040755717030145E-4</v>
      </c>
      <c r="AE152" s="15">
        <f>X152/N152</f>
        <v>1.3002201501214233E-3</v>
      </c>
      <c r="AF152" s="15">
        <f>SUM(AA152:AE152)</f>
        <v>8.6447759892375239E-3</v>
      </c>
      <c r="AG152" s="180">
        <f>T152*$F152</f>
        <v>20.361341138788752</v>
      </c>
      <c r="AH152" s="180">
        <f t="shared" si="277"/>
        <v>0</v>
      </c>
      <c r="AI152" s="180">
        <f t="shared" si="278"/>
        <v>0</v>
      </c>
      <c r="AJ152" s="180">
        <f t="shared" si="311"/>
        <v>1.4887124825816469</v>
      </c>
      <c r="AK152" s="180">
        <f t="shared" si="311"/>
        <v>3.8681549466112344</v>
      </c>
      <c r="AL152" s="180">
        <f>SUM(AG152:AK152)</f>
        <v>25.718208567981634</v>
      </c>
      <c r="AM152" s="180">
        <f>Y152*F152-AL152</f>
        <v>0</v>
      </c>
    </row>
    <row r="153" spans="1:39" x14ac:dyDescent="0.25">
      <c r="A153" s="13" t="str">
        <f>+A145</f>
        <v>58E &amp; 59E</v>
      </c>
      <c r="B153" s="43" t="s">
        <v>31</v>
      </c>
      <c r="C153" s="43" t="s">
        <v>22</v>
      </c>
      <c r="D153" s="43">
        <v>400</v>
      </c>
      <c r="E153" s="4" t="s">
        <v>40</v>
      </c>
      <c r="F153" s="200">
        <v>65</v>
      </c>
      <c r="G153" s="191">
        <f>G147</f>
        <v>1275.6889765080864</v>
      </c>
      <c r="H153" s="177" t="s">
        <v>54</v>
      </c>
      <c r="I153" s="177">
        <v>1</v>
      </c>
      <c r="J153" s="179">
        <f t="shared" si="233"/>
        <v>65</v>
      </c>
      <c r="K153" s="176">
        <f>IF(E153="Company", F153*G153,0)</f>
        <v>82919.783473025615</v>
      </c>
      <c r="L153" s="175">
        <f t="shared" si="310"/>
        <v>26</v>
      </c>
      <c r="M153" s="175">
        <f>D153*4200*F153/1000</f>
        <v>109200</v>
      </c>
      <c r="N153" s="192">
        <f t="shared" si="293"/>
        <v>140</v>
      </c>
      <c r="O153" s="15">
        <f>'UE-180382 Light WP1 - Sch 140'!B$14</f>
        <v>5.3702190554871083E-4</v>
      </c>
      <c r="P153" s="15">
        <f>'UE-180382 Light WP1 - Sch 140'!$B$46</f>
        <v>0</v>
      </c>
      <c r="Q153" s="15">
        <f>'UE-180382 Light WP1 - Sch 140'!B$66</f>
        <v>0</v>
      </c>
      <c r="R153" s="15">
        <f>'UE-180382 Light WP1 - Sch 140'!E$32</f>
        <v>0.17514264500960552</v>
      </c>
      <c r="S153" s="15">
        <f>'UE-180382 Light WP1 - Sch 140'!$E$39</f>
        <v>1.3002201501214233E-3</v>
      </c>
      <c r="T153" s="191">
        <f>IF(E153="Company", G153*O153, 0)</f>
        <v>0.68507292505185713</v>
      </c>
      <c r="U153" s="191">
        <f>IF(H153="yes", I153*P153, 0)</f>
        <v>0</v>
      </c>
      <c r="V153" s="191">
        <f t="shared" si="290"/>
        <v>0</v>
      </c>
      <c r="W153" s="191">
        <f>D153*R153/1000</f>
        <v>7.005705800384221E-2</v>
      </c>
      <c r="X153" s="191">
        <f>N153*S153</f>
        <v>0.18203082101699924</v>
      </c>
      <c r="Y153" s="15">
        <f>SUM(T153:X153)</f>
        <v>0.93716080407269864</v>
      </c>
      <c r="Z153" s="172"/>
      <c r="AA153" s="15">
        <f>T153/N153</f>
        <v>4.8933780360846937E-3</v>
      </c>
      <c r="AB153" s="15">
        <f>U153/N153</f>
        <v>0</v>
      </c>
      <c r="AC153" s="15">
        <f>V153/N153</f>
        <v>0</v>
      </c>
      <c r="AD153" s="15">
        <f>W153/N153</f>
        <v>5.0040755717030145E-4</v>
      </c>
      <c r="AE153" s="15">
        <f>X153/N153</f>
        <v>1.3002201501214233E-3</v>
      </c>
      <c r="AF153" s="15">
        <f>SUM(AA153:AE153)</f>
        <v>6.6940057433764188E-3</v>
      </c>
      <c r="AG153" s="180">
        <f>T153*$F153</f>
        <v>44.529740128370712</v>
      </c>
      <c r="AH153" s="180">
        <f t="shared" si="277"/>
        <v>0</v>
      </c>
      <c r="AI153" s="180">
        <f t="shared" si="278"/>
        <v>0</v>
      </c>
      <c r="AJ153" s="180">
        <f t="shared" si="311"/>
        <v>4.5537087702497434</v>
      </c>
      <c r="AK153" s="180">
        <f t="shared" si="311"/>
        <v>11.832003366104951</v>
      </c>
      <c r="AL153" s="180">
        <f>SUM(AG153:AK153)</f>
        <v>60.915452264725403</v>
      </c>
      <c r="AM153" s="180">
        <f>Y153*F153-AL153</f>
        <v>0</v>
      </c>
    </row>
    <row r="154" spans="1:39" x14ac:dyDescent="0.25">
      <c r="A154" s="13"/>
      <c r="B154" s="43"/>
      <c r="C154" s="43"/>
      <c r="D154" s="43"/>
      <c r="F154" s="200"/>
      <c r="G154" s="191"/>
      <c r="J154" s="179">
        <f t="shared" si="233"/>
        <v>0</v>
      </c>
      <c r="K154" s="176"/>
      <c r="L154" s="175"/>
      <c r="M154" s="175"/>
      <c r="N154" s="192"/>
      <c r="O154" s="15">
        <f>'UE-180382 Light WP1 - Sch 140'!B$14</f>
        <v>5.3702190554871083E-4</v>
      </c>
      <c r="P154" s="15"/>
      <c r="Q154" s="15">
        <f>'UE-180382 Light WP1 - Sch 140'!B$66</f>
        <v>0</v>
      </c>
      <c r="R154" s="15"/>
      <c r="S154" s="15"/>
      <c r="T154" s="191"/>
      <c r="U154" s="191"/>
      <c r="V154" s="191">
        <f t="shared" si="290"/>
        <v>0</v>
      </c>
      <c r="W154" s="191"/>
      <c r="X154" s="191"/>
      <c r="Y154" s="15"/>
      <c r="Z154" s="172"/>
      <c r="AA154" s="15"/>
      <c r="AB154" s="15"/>
      <c r="AC154" s="15"/>
      <c r="AD154" s="15"/>
      <c r="AE154" s="15"/>
      <c r="AF154" s="15"/>
      <c r="AG154" s="180"/>
      <c r="AH154" s="180">
        <f t="shared" si="277"/>
        <v>0</v>
      </c>
      <c r="AI154" s="180">
        <f t="shared" si="278"/>
        <v>0</v>
      </c>
      <c r="AJ154" s="180"/>
      <c r="AK154" s="180"/>
      <c r="AL154" s="180"/>
      <c r="AM154" s="180"/>
    </row>
    <row r="155" spans="1:39" x14ac:dyDescent="0.25">
      <c r="A155" s="13" t="str">
        <f>+A146</f>
        <v>58E &amp; 59E</v>
      </c>
      <c r="B155" s="43" t="s">
        <v>30</v>
      </c>
      <c r="C155" s="43" t="s">
        <v>27</v>
      </c>
      <c r="D155" s="43">
        <v>175</v>
      </c>
      <c r="E155" s="4" t="s">
        <v>40</v>
      </c>
      <c r="F155" s="200">
        <v>3</v>
      </c>
      <c r="G155" s="191">
        <v>1141.8919999999998</v>
      </c>
      <c r="H155" s="177" t="s">
        <v>54</v>
      </c>
      <c r="I155" s="177">
        <v>2</v>
      </c>
      <c r="J155" s="179">
        <f t="shared" si="233"/>
        <v>6</v>
      </c>
      <c r="K155" s="176">
        <f>IF(E155="Company", F155*G155,0)</f>
        <v>3425.6759999999995</v>
      </c>
      <c r="L155" s="175">
        <f t="shared" si="310"/>
        <v>0.52500000000000002</v>
      </c>
      <c r="M155" s="175">
        <f>D155*4200*F155/1000</f>
        <v>2205</v>
      </c>
      <c r="N155" s="192">
        <f t="shared" si="293"/>
        <v>61.25</v>
      </c>
      <c r="O155" s="15">
        <f>'UE-180382 Light WP1 - Sch 140'!B$14</f>
        <v>5.3702190554871083E-4</v>
      </c>
      <c r="P155" s="15">
        <f>'UE-180382 Light WP1 - Sch 140'!$B$46</f>
        <v>0</v>
      </c>
      <c r="Q155" s="15">
        <f>'UE-180382 Light WP1 - Sch 140'!B$66</f>
        <v>0</v>
      </c>
      <c r="R155" s="15">
        <f>'UE-180382 Light WP1 - Sch 140'!E$32</f>
        <v>0.17514264500960552</v>
      </c>
      <c r="S155" s="15">
        <f>'UE-180382 Light WP1 - Sch 140'!$E$39</f>
        <v>1.3002201501214233E-3</v>
      </c>
      <c r="T155" s="191">
        <f>IF(E155="Company", G155*O155, 0)</f>
        <v>0.61322101777082838</v>
      </c>
      <c r="U155" s="191">
        <f>IF(H155="yes", I155*P155, 0)</f>
        <v>0</v>
      </c>
      <c r="V155" s="191">
        <f t="shared" si="290"/>
        <v>0</v>
      </c>
      <c r="W155" s="191">
        <f>D155*R155/1000</f>
        <v>3.0649962876680967E-2</v>
      </c>
      <c r="X155" s="191">
        <f>N155*S155</f>
        <v>7.9638484194937173E-2</v>
      </c>
      <c r="Y155" s="15">
        <f>SUM(T155:X155)</f>
        <v>0.72350946484244649</v>
      </c>
      <c r="Z155" s="172"/>
      <c r="AA155" s="15">
        <f>T155/N155</f>
        <v>1.0011771718707402E-2</v>
      </c>
      <c r="AB155" s="15">
        <f>U155/N155</f>
        <v>0</v>
      </c>
      <c r="AC155" s="15">
        <f>V155/N155</f>
        <v>0</v>
      </c>
      <c r="AD155" s="15">
        <f>W155/N155</f>
        <v>5.0040755717030145E-4</v>
      </c>
      <c r="AE155" s="15">
        <f>X155/N155</f>
        <v>1.3002201501214233E-3</v>
      </c>
      <c r="AF155" s="15">
        <f>SUM(AA155:AE155)</f>
        <v>1.1812399425999126E-2</v>
      </c>
      <c r="AG155" s="180">
        <f>T155*$F155</f>
        <v>1.8396630533124851</v>
      </c>
      <c r="AH155" s="180">
        <f t="shared" si="277"/>
        <v>0</v>
      </c>
      <c r="AI155" s="180">
        <f t="shared" si="278"/>
        <v>0</v>
      </c>
      <c r="AJ155" s="180">
        <f t="shared" ref="AJ155:AK158" si="312">W155*$F155</f>
        <v>9.19498886300429E-2</v>
      </c>
      <c r="AK155" s="180">
        <f t="shared" si="312"/>
        <v>0.23891545258481151</v>
      </c>
      <c r="AL155" s="180">
        <f>SUM(AG155:AK155)</f>
        <v>2.1705283945273397</v>
      </c>
      <c r="AM155" s="180">
        <f>Y155*F155-AL155</f>
        <v>0</v>
      </c>
    </row>
    <row r="156" spans="1:39" x14ac:dyDescent="0.25">
      <c r="A156" s="13" t="str">
        <f>+A147</f>
        <v>58E &amp; 59E</v>
      </c>
      <c r="B156" s="43" t="s">
        <v>30</v>
      </c>
      <c r="C156" s="43" t="s">
        <v>27</v>
      </c>
      <c r="D156" s="43">
        <v>250</v>
      </c>
      <c r="E156" s="4" t="s">
        <v>40</v>
      </c>
      <c r="F156" s="200">
        <v>22</v>
      </c>
      <c r="G156" s="191">
        <v>1245.56</v>
      </c>
      <c r="H156" s="177" t="s">
        <v>54</v>
      </c>
      <c r="I156" s="177">
        <v>2</v>
      </c>
      <c r="J156" s="179">
        <f t="shared" si="233"/>
        <v>44</v>
      </c>
      <c r="K156" s="176">
        <f>IF(E156="Company", F156*G156,0)</f>
        <v>27402.32</v>
      </c>
      <c r="L156" s="175">
        <f t="shared" si="310"/>
        <v>5.5</v>
      </c>
      <c r="M156" s="175">
        <f>D156*4200*F156/1000</f>
        <v>23100</v>
      </c>
      <c r="N156" s="192">
        <f t="shared" si="293"/>
        <v>87.5</v>
      </c>
      <c r="O156" s="15">
        <f>'UE-180382 Light WP1 - Sch 140'!B$14</f>
        <v>5.3702190554871083E-4</v>
      </c>
      <c r="P156" s="15">
        <f>'UE-180382 Light WP1 - Sch 140'!$B$46</f>
        <v>0</v>
      </c>
      <c r="Q156" s="15">
        <f>'UE-180382 Light WP1 - Sch 140'!B$66</f>
        <v>0</v>
      </c>
      <c r="R156" s="15">
        <f>'UE-180382 Light WP1 - Sch 140'!E$32</f>
        <v>0.17514264500960552</v>
      </c>
      <c r="S156" s="15">
        <f>'UE-180382 Light WP1 - Sch 140'!$E$39</f>
        <v>1.3002201501214233E-3</v>
      </c>
      <c r="T156" s="191">
        <f>IF(E156="Company", G156*O156, 0)</f>
        <v>0.66889300467525226</v>
      </c>
      <c r="U156" s="191">
        <f>IF(H156="yes", I156*P156, 0)</f>
        <v>0</v>
      </c>
      <c r="V156" s="191">
        <f t="shared" si="290"/>
        <v>0</v>
      </c>
      <c r="W156" s="191">
        <f>D156*R156/1000</f>
        <v>4.3785661252401381E-2</v>
      </c>
      <c r="X156" s="191">
        <f>N156*S156</f>
        <v>0.11376926313562453</v>
      </c>
      <c r="Y156" s="15">
        <f>SUM(T156:X156)</f>
        <v>0.82644792906327813</v>
      </c>
      <c r="Z156" s="172"/>
      <c r="AA156" s="15">
        <f>T156/N156</f>
        <v>7.6444914820028827E-3</v>
      </c>
      <c r="AB156" s="15">
        <f>U156/N156</f>
        <v>0</v>
      </c>
      <c r="AC156" s="15">
        <f>V156/N156</f>
        <v>0</v>
      </c>
      <c r="AD156" s="15">
        <f>W156/N156</f>
        <v>5.0040755717030145E-4</v>
      </c>
      <c r="AE156" s="15">
        <f>X156/N156</f>
        <v>1.3002201501214233E-3</v>
      </c>
      <c r="AF156" s="15">
        <f>SUM(AA156:AE156)</f>
        <v>9.4451191892946079E-3</v>
      </c>
      <c r="AG156" s="180">
        <f>T156*$F156</f>
        <v>14.715646102855549</v>
      </c>
      <c r="AH156" s="180">
        <f t="shared" si="277"/>
        <v>0</v>
      </c>
      <c r="AI156" s="180">
        <f t="shared" si="278"/>
        <v>0</v>
      </c>
      <c r="AJ156" s="180">
        <f t="shared" si="312"/>
        <v>0.96328454755283044</v>
      </c>
      <c r="AK156" s="180">
        <f t="shared" si="312"/>
        <v>2.5029237889837397</v>
      </c>
      <c r="AL156" s="180">
        <f>SUM(AG156:AK156)</f>
        <v>18.181854439392119</v>
      </c>
      <c r="AM156" s="180">
        <f>Y156*F156-AL156</f>
        <v>0</v>
      </c>
    </row>
    <row r="157" spans="1:39" x14ac:dyDescent="0.25">
      <c r="A157" s="13" t="str">
        <f>+A147</f>
        <v>58E &amp; 59E</v>
      </c>
      <c r="B157" s="43" t="s">
        <v>30</v>
      </c>
      <c r="C157" s="43" t="s">
        <v>27</v>
      </c>
      <c r="D157" s="43">
        <v>400</v>
      </c>
      <c r="E157" s="4" t="s">
        <v>40</v>
      </c>
      <c r="F157" s="200">
        <v>86</v>
      </c>
      <c r="G157" s="191">
        <v>1452.8959999999997</v>
      </c>
      <c r="H157" s="177" t="s">
        <v>54</v>
      </c>
      <c r="I157" s="177">
        <v>2</v>
      </c>
      <c r="J157" s="179">
        <f t="shared" si="233"/>
        <v>172</v>
      </c>
      <c r="K157" s="176">
        <f>IF(E157="Company", F157*G157,0)</f>
        <v>124949.05599999998</v>
      </c>
      <c r="L157" s="175">
        <f t="shared" si="310"/>
        <v>34.4</v>
      </c>
      <c r="M157" s="175">
        <f>D157*4200*F157/1000</f>
        <v>144480</v>
      </c>
      <c r="N157" s="192">
        <f t="shared" si="293"/>
        <v>140</v>
      </c>
      <c r="O157" s="15">
        <f>'UE-180382 Light WP1 - Sch 140'!B$14</f>
        <v>5.3702190554871083E-4</v>
      </c>
      <c r="P157" s="15">
        <f>'UE-180382 Light WP1 - Sch 140'!$B$46</f>
        <v>0</v>
      </c>
      <c r="Q157" s="15">
        <f>'UE-180382 Light WP1 - Sch 140'!B$66</f>
        <v>0</v>
      </c>
      <c r="R157" s="15">
        <f>'UE-180382 Light WP1 - Sch 140'!E$32</f>
        <v>0.17514264500960552</v>
      </c>
      <c r="S157" s="15">
        <f>'UE-180382 Light WP1 - Sch 140'!$E$39</f>
        <v>1.3002201501214233E-3</v>
      </c>
      <c r="T157" s="191">
        <f>IF(E157="Company", G157*O157, 0)</f>
        <v>0.78023697848409967</v>
      </c>
      <c r="U157" s="191">
        <f>IF(H157="yes", I157*P157, 0)</f>
        <v>0</v>
      </c>
      <c r="V157" s="191">
        <f t="shared" si="290"/>
        <v>0</v>
      </c>
      <c r="W157" s="191">
        <f>D157*R157/1000</f>
        <v>7.005705800384221E-2</v>
      </c>
      <c r="X157" s="191">
        <f>N157*S157</f>
        <v>0.18203082101699924</v>
      </c>
      <c r="Y157" s="15">
        <f>SUM(T157:X157)</f>
        <v>1.0323248575049411</v>
      </c>
      <c r="Z157" s="172"/>
      <c r="AA157" s="15">
        <f>T157/N157</f>
        <v>5.5731212748864264E-3</v>
      </c>
      <c r="AB157" s="15">
        <f>U157/N157</f>
        <v>0</v>
      </c>
      <c r="AC157" s="19">
        <f>V157/N157</f>
        <v>0</v>
      </c>
      <c r="AD157" s="15">
        <f>W157/N157</f>
        <v>5.0040755717030145E-4</v>
      </c>
      <c r="AE157" s="15">
        <f>X157/N157</f>
        <v>1.3002201501214233E-3</v>
      </c>
      <c r="AF157" s="15">
        <f>SUM(AA157:AE157)</f>
        <v>7.3737489821781516E-3</v>
      </c>
      <c r="AG157" s="180">
        <f>T157*$F157</f>
        <v>67.100380149632571</v>
      </c>
      <c r="AH157" s="180">
        <f t="shared" si="277"/>
        <v>0</v>
      </c>
      <c r="AI157" s="180">
        <f t="shared" si="278"/>
        <v>0</v>
      </c>
      <c r="AJ157" s="180">
        <f t="shared" si="312"/>
        <v>6.0249069883304305</v>
      </c>
      <c r="AK157" s="180">
        <f t="shared" si="312"/>
        <v>15.654650607461935</v>
      </c>
      <c r="AL157" s="180">
        <f>SUM(AG157:AK157)</f>
        <v>88.779937745424931</v>
      </c>
      <c r="AM157" s="180">
        <f>Y157*F157-AL157</f>
        <v>0</v>
      </c>
    </row>
    <row r="158" spans="1:39" x14ac:dyDescent="0.25">
      <c r="A158" s="13" t="str">
        <f>+A161</f>
        <v>58E &amp; 59E</v>
      </c>
      <c r="B158" s="43" t="s">
        <v>30</v>
      </c>
      <c r="C158" s="43" t="s">
        <v>27</v>
      </c>
      <c r="D158" s="43">
        <v>1000</v>
      </c>
      <c r="E158" s="4" t="s">
        <v>40</v>
      </c>
      <c r="F158" s="200">
        <v>139</v>
      </c>
      <c r="G158" s="191">
        <v>2282.2399999999998</v>
      </c>
      <c r="H158" s="177" t="s">
        <v>54</v>
      </c>
      <c r="I158" s="177">
        <v>2</v>
      </c>
      <c r="J158" s="179">
        <f t="shared" si="233"/>
        <v>278</v>
      </c>
      <c r="K158" s="176">
        <f>IF(E158="Company", F158*G158,0)</f>
        <v>317231.35999999999</v>
      </c>
      <c r="L158" s="175">
        <f t="shared" si="310"/>
        <v>139</v>
      </c>
      <c r="M158" s="175">
        <f>D158*4200*F158/1000</f>
        <v>583800</v>
      </c>
      <c r="N158" s="192">
        <f t="shared" si="293"/>
        <v>350</v>
      </c>
      <c r="O158" s="15">
        <f>'UE-180382 Light WP1 - Sch 140'!B$14</f>
        <v>5.3702190554871083E-4</v>
      </c>
      <c r="P158" s="15">
        <f>'UE-180382 Light WP1 - Sch 140'!$B$46</f>
        <v>0</v>
      </c>
      <c r="Q158" s="15">
        <f>'UE-180382 Light WP1 - Sch 140'!B$66</f>
        <v>0</v>
      </c>
      <c r="R158" s="15">
        <f>'UE-180382 Light WP1 - Sch 140'!E$32</f>
        <v>0.17514264500960552</v>
      </c>
      <c r="S158" s="15">
        <f>'UE-180382 Light WP1 - Sch 140'!$E$39</f>
        <v>1.3002201501214233E-3</v>
      </c>
      <c r="T158" s="191">
        <f>IF(E158="Company", G158*O158, 0)</f>
        <v>1.2256128737194896</v>
      </c>
      <c r="U158" s="191">
        <f>IF(H158="yes", I158*P158, 0)</f>
        <v>0</v>
      </c>
      <c r="V158" s="191">
        <f t="shared" si="290"/>
        <v>0</v>
      </c>
      <c r="W158" s="191">
        <f>D158*R158/1000</f>
        <v>0.17514264500960552</v>
      </c>
      <c r="X158" s="191">
        <f>N158*S158</f>
        <v>0.45507705254249814</v>
      </c>
      <c r="Y158" s="15">
        <f>SUM(T158:X158)</f>
        <v>1.8558325712715931</v>
      </c>
      <c r="Z158" s="172"/>
      <c r="AA158" s="15">
        <f>T158/N158</f>
        <v>3.5017510677699702E-3</v>
      </c>
      <c r="AB158" s="15">
        <f>U158/N158</f>
        <v>0</v>
      </c>
      <c r="AC158" s="15">
        <f>V158/N158</f>
        <v>0</v>
      </c>
      <c r="AD158" s="15">
        <f>W158/N158</f>
        <v>5.0040755717030145E-4</v>
      </c>
      <c r="AE158" s="15">
        <f>X158/N158</f>
        <v>1.3002201501214233E-3</v>
      </c>
      <c r="AF158" s="15">
        <f>SUM(AA158:AE158)</f>
        <v>5.3023787750616953E-3</v>
      </c>
      <c r="AG158" s="180">
        <f>T158*$F158</f>
        <v>170.36018944700905</v>
      </c>
      <c r="AH158" s="180">
        <f t="shared" si="277"/>
        <v>0</v>
      </c>
      <c r="AI158" s="180">
        <f t="shared" si="278"/>
        <v>0</v>
      </c>
      <c r="AJ158" s="180">
        <f t="shared" si="312"/>
        <v>24.344827656335166</v>
      </c>
      <c r="AK158" s="180">
        <f t="shared" si="312"/>
        <v>63.255710303407241</v>
      </c>
      <c r="AL158" s="180">
        <f>SUM(AG158:AK158)</f>
        <v>257.96072740675146</v>
      </c>
      <c r="AM158" s="180">
        <f>Y158*F158-AL158</f>
        <v>0</v>
      </c>
    </row>
    <row r="159" spans="1:39" x14ac:dyDescent="0.25">
      <c r="A159" s="13"/>
      <c r="B159" s="43"/>
      <c r="C159" s="43"/>
      <c r="D159" s="43"/>
      <c r="F159" s="200"/>
      <c r="G159" s="191"/>
      <c r="J159" s="179">
        <f t="shared" si="233"/>
        <v>0</v>
      </c>
      <c r="K159" s="176"/>
      <c r="L159" s="175"/>
      <c r="M159" s="175"/>
      <c r="N159" s="192"/>
      <c r="O159" s="15">
        <f>'UE-180382 Light WP1 - Sch 140'!B$14</f>
        <v>5.3702190554871083E-4</v>
      </c>
      <c r="P159" s="15"/>
      <c r="Q159" s="15">
        <f>'UE-180382 Light WP1 - Sch 140'!B$66</f>
        <v>0</v>
      </c>
      <c r="R159" s="15"/>
      <c r="S159" s="15"/>
      <c r="T159" s="191"/>
      <c r="U159" s="191"/>
      <c r="V159" s="191">
        <f t="shared" si="290"/>
        <v>0</v>
      </c>
      <c r="W159" s="191"/>
      <c r="X159" s="191"/>
      <c r="Y159" s="15"/>
      <c r="Z159" s="172"/>
      <c r="AA159" s="15"/>
      <c r="AB159" s="15"/>
      <c r="AC159" s="15"/>
      <c r="AD159" s="15"/>
      <c r="AE159" s="15"/>
      <c r="AF159" s="15"/>
      <c r="AG159" s="180"/>
      <c r="AH159" s="180">
        <f t="shared" si="277"/>
        <v>0</v>
      </c>
      <c r="AI159" s="180">
        <f t="shared" si="278"/>
        <v>0</v>
      </c>
      <c r="AJ159" s="180"/>
      <c r="AK159" s="180"/>
      <c r="AL159" s="180"/>
      <c r="AM159" s="180"/>
    </row>
    <row r="160" spans="1:39" x14ac:dyDescent="0.25">
      <c r="A160" s="13" t="str">
        <f>+A156</f>
        <v>58E &amp; 59E</v>
      </c>
      <c r="B160" s="43" t="s">
        <v>31</v>
      </c>
      <c r="C160" s="43" t="s">
        <v>27</v>
      </c>
      <c r="D160" s="43">
        <v>250</v>
      </c>
      <c r="E160" s="4" t="s">
        <v>40</v>
      </c>
      <c r="F160" s="200">
        <v>11</v>
      </c>
      <c r="G160" s="191">
        <f>G156</f>
        <v>1245.56</v>
      </c>
      <c r="H160" s="177" t="s">
        <v>54</v>
      </c>
      <c r="I160" s="177">
        <v>2</v>
      </c>
      <c r="J160" s="179">
        <f t="shared" si="233"/>
        <v>22</v>
      </c>
      <c r="K160" s="176">
        <f>IF(E160="Company", F160*G160,0)</f>
        <v>13701.16</v>
      </c>
      <c r="L160" s="175">
        <f t="shared" si="310"/>
        <v>2.75</v>
      </c>
      <c r="M160" s="175">
        <f>D160*4200*F160/1000</f>
        <v>11550</v>
      </c>
      <c r="N160" s="192">
        <f t="shared" si="293"/>
        <v>87.5</v>
      </c>
      <c r="O160" s="15">
        <f>'UE-180382 Light WP1 - Sch 140'!B$14</f>
        <v>5.3702190554871083E-4</v>
      </c>
      <c r="P160" s="15">
        <f>'UE-180382 Light WP1 - Sch 140'!$B$46</f>
        <v>0</v>
      </c>
      <c r="Q160" s="15">
        <f>'UE-180382 Light WP1 - Sch 140'!B$66</f>
        <v>0</v>
      </c>
      <c r="R160" s="15">
        <f>'UE-180382 Light WP1 - Sch 140'!E$32</f>
        <v>0.17514264500960552</v>
      </c>
      <c r="S160" s="15">
        <f>'UE-180382 Light WP1 - Sch 140'!$E$39</f>
        <v>1.3002201501214233E-3</v>
      </c>
      <c r="T160" s="191">
        <f>IF(E160="Company", G160*O160, 0)</f>
        <v>0.66889300467525226</v>
      </c>
      <c r="U160" s="191">
        <f>IF(H160="yes", I160*P160, 0)</f>
        <v>0</v>
      </c>
      <c r="V160" s="191">
        <f t="shared" si="290"/>
        <v>0</v>
      </c>
      <c r="W160" s="191">
        <f>D160*R160/1000</f>
        <v>4.3785661252401381E-2</v>
      </c>
      <c r="X160" s="191">
        <f>N160*S160</f>
        <v>0.11376926313562453</v>
      </c>
      <c r="Y160" s="15">
        <f>SUM(T160:X160)</f>
        <v>0.82644792906327813</v>
      </c>
      <c r="Z160" s="172"/>
      <c r="AA160" s="15">
        <f>T160/N160</f>
        <v>7.6444914820028827E-3</v>
      </c>
      <c r="AB160" s="15">
        <f>U160/N160</f>
        <v>0</v>
      </c>
      <c r="AC160" s="15">
        <f>V160/N160</f>
        <v>0</v>
      </c>
      <c r="AD160" s="15">
        <f>W160/N160</f>
        <v>5.0040755717030145E-4</v>
      </c>
      <c r="AE160" s="15">
        <f>X160/N160</f>
        <v>1.3002201501214233E-3</v>
      </c>
      <c r="AF160" s="15">
        <f>SUM(AA160:AE160)</f>
        <v>9.4451191892946079E-3</v>
      </c>
      <c r="AG160" s="180">
        <f>T160*$F160</f>
        <v>7.3578230514277747</v>
      </c>
      <c r="AH160" s="180">
        <f t="shared" si="277"/>
        <v>0</v>
      </c>
      <c r="AI160" s="180">
        <f t="shared" si="278"/>
        <v>0</v>
      </c>
      <c r="AJ160" s="180">
        <f>W160*$F160</f>
        <v>0.48164227377641522</v>
      </c>
      <c r="AK160" s="180">
        <f>X160*$F160</f>
        <v>1.2514618944918698</v>
      </c>
      <c r="AL160" s="180">
        <f>SUM(AG160:AK160)</f>
        <v>9.0909272196960593</v>
      </c>
      <c r="AM160" s="180">
        <f>Y160*F160-AL160</f>
        <v>0</v>
      </c>
    </row>
    <row r="161" spans="1:39" x14ac:dyDescent="0.25">
      <c r="A161" s="13" t="str">
        <f>+A157</f>
        <v>58E &amp; 59E</v>
      </c>
      <c r="B161" s="43" t="s">
        <v>31</v>
      </c>
      <c r="C161" s="43" t="s">
        <v>27</v>
      </c>
      <c r="D161" s="43">
        <v>400</v>
      </c>
      <c r="E161" s="4" t="s">
        <v>40</v>
      </c>
      <c r="F161" s="200">
        <v>46</v>
      </c>
      <c r="G161" s="191">
        <f>G157</f>
        <v>1452.8959999999997</v>
      </c>
      <c r="H161" s="177" t="s">
        <v>54</v>
      </c>
      <c r="I161" s="177">
        <v>2</v>
      </c>
      <c r="J161" s="179">
        <f t="shared" si="233"/>
        <v>92</v>
      </c>
      <c r="K161" s="176">
        <f>IF(E161="Company", F161*G161,0)</f>
        <v>66833.215999999986</v>
      </c>
      <c r="L161" s="175">
        <f>D161*F161/1000</f>
        <v>18.399999999999999</v>
      </c>
      <c r="M161" s="175">
        <f>D161*4200*F161/1000</f>
        <v>77280</v>
      </c>
      <c r="N161" s="192">
        <f>D161*4200/1000/12</f>
        <v>140</v>
      </c>
      <c r="O161" s="15">
        <f>'UE-180382 Light WP1 - Sch 140'!B$14</f>
        <v>5.3702190554871083E-4</v>
      </c>
      <c r="P161" s="15">
        <f>'UE-180382 Light WP1 - Sch 140'!$B$46</f>
        <v>0</v>
      </c>
      <c r="Q161" s="15">
        <f>'UE-180382 Light WP1 - Sch 140'!B$66</f>
        <v>0</v>
      </c>
      <c r="R161" s="15">
        <f>'UE-180382 Light WP1 - Sch 140'!E$32</f>
        <v>0.17514264500960552</v>
      </c>
      <c r="S161" s="15">
        <f>'UE-180382 Light WP1 - Sch 140'!$E$39</f>
        <v>1.3002201501214233E-3</v>
      </c>
      <c r="T161" s="191">
        <f>IF(E161="Company", G161*O161, 0)</f>
        <v>0.78023697848409967</v>
      </c>
      <c r="U161" s="191">
        <f>IF(H161="yes", I161*P161, 0)</f>
        <v>0</v>
      </c>
      <c r="V161" s="191">
        <f t="shared" si="290"/>
        <v>0</v>
      </c>
      <c r="W161" s="191">
        <f>D161*R161/1000</f>
        <v>7.005705800384221E-2</v>
      </c>
      <c r="X161" s="191">
        <f>N161*S161</f>
        <v>0.18203082101699924</v>
      </c>
      <c r="Y161" s="15">
        <f>SUM(T161:X161)</f>
        <v>1.0323248575049411</v>
      </c>
      <c r="Z161" s="172"/>
      <c r="AA161" s="15">
        <f>T161/N161</f>
        <v>5.5731212748864264E-3</v>
      </c>
      <c r="AB161" s="15">
        <f>U161/N161</f>
        <v>0</v>
      </c>
      <c r="AC161" s="15">
        <f>V161/N161</f>
        <v>0</v>
      </c>
      <c r="AD161" s="15">
        <f>W161/N161</f>
        <v>5.0040755717030145E-4</v>
      </c>
      <c r="AE161" s="15">
        <f>X161/N161</f>
        <v>1.3002201501214233E-3</v>
      </c>
      <c r="AF161" s="15">
        <f>SUM(AA161:AE161)</f>
        <v>7.3737489821781516E-3</v>
      </c>
      <c r="AG161" s="180">
        <f>T161*$F161</f>
        <v>35.890901010268585</v>
      </c>
      <c r="AH161" s="180">
        <f t="shared" si="277"/>
        <v>0</v>
      </c>
      <c r="AI161" s="180">
        <f t="shared" si="278"/>
        <v>0</v>
      </c>
      <c r="AJ161" s="180">
        <f>W161*$F161</f>
        <v>3.2226246681767416</v>
      </c>
      <c r="AK161" s="180">
        <f>X161*$F161</f>
        <v>8.3734177667819658</v>
      </c>
      <c r="AL161" s="180">
        <f>SUM(AG161:AK161)</f>
        <v>47.486943445227297</v>
      </c>
      <c r="AM161" s="180">
        <f>Y161*F161-AL161</f>
        <v>0</v>
      </c>
    </row>
    <row r="162" spans="1:39" x14ac:dyDescent="0.25">
      <c r="A162" s="13"/>
      <c r="B162" s="43"/>
      <c r="C162" s="43"/>
      <c r="D162" s="43"/>
      <c r="E162" s="4"/>
      <c r="F162" s="200"/>
      <c r="G162" s="196"/>
      <c r="J162" s="179">
        <f t="shared" si="233"/>
        <v>0</v>
      </c>
      <c r="K162" s="176"/>
      <c r="L162" s="175"/>
      <c r="M162" s="175"/>
      <c r="N162" s="192"/>
      <c r="O162" s="15">
        <f>'UE-180382 Light WP1 - Sch 140'!B$14</f>
        <v>5.3702190554871083E-4</v>
      </c>
      <c r="P162" s="15"/>
      <c r="Q162" s="15">
        <f>'UE-180382 Light WP1 - Sch 140'!B$66</f>
        <v>0</v>
      </c>
      <c r="R162" s="15"/>
      <c r="S162" s="15"/>
      <c r="T162" s="191"/>
      <c r="U162" s="191"/>
      <c r="V162" s="191">
        <f t="shared" si="290"/>
        <v>0</v>
      </c>
      <c r="W162" s="191"/>
      <c r="X162" s="191"/>
      <c r="Y162" s="15"/>
      <c r="Z162" s="172"/>
      <c r="AA162" s="15"/>
      <c r="AB162" s="15"/>
      <c r="AC162" s="15"/>
      <c r="AD162" s="15"/>
      <c r="AE162" s="15"/>
      <c r="AF162" s="15"/>
      <c r="AG162" s="180"/>
      <c r="AH162" s="180">
        <f t="shared" si="277"/>
        <v>0</v>
      </c>
      <c r="AI162" s="180">
        <f t="shared" si="278"/>
        <v>0</v>
      </c>
      <c r="AJ162" s="180"/>
      <c r="AK162" s="180"/>
      <c r="AL162" s="180"/>
      <c r="AM162" s="180"/>
    </row>
    <row r="163" spans="1:39" x14ac:dyDescent="0.25">
      <c r="A163" s="13" t="s">
        <v>29</v>
      </c>
      <c r="B163" s="43"/>
      <c r="C163" s="43" t="s">
        <v>34</v>
      </c>
      <c r="D163" s="43">
        <v>45</v>
      </c>
      <c r="E163" s="4" t="s">
        <v>40</v>
      </c>
      <c r="F163" s="200">
        <v>0</v>
      </c>
      <c r="G163" s="191">
        <v>1334.574875</v>
      </c>
      <c r="H163" s="177" t="s">
        <v>54</v>
      </c>
      <c r="I163" s="177">
        <v>0.2</v>
      </c>
      <c r="J163" s="179">
        <f t="shared" si="233"/>
        <v>0</v>
      </c>
      <c r="K163" s="176">
        <f t="shared" ref="K163:K177" si="313">IF(E163="Company", F163*G163,0)</f>
        <v>0</v>
      </c>
      <c r="L163" s="175">
        <f t="shared" ref="L163:L177" si="314">D163*F163/1000</f>
        <v>0</v>
      </c>
      <c r="M163" s="175">
        <f t="shared" ref="M163:M177" si="315">D163*4200*F163/1000</f>
        <v>0</v>
      </c>
      <c r="N163" s="192">
        <f t="shared" ref="N163:N177" si="316">D163*4200/1000/12</f>
        <v>15.75</v>
      </c>
      <c r="O163" s="15">
        <f>'UE-180382 Light WP1 - Sch 140'!B$14</f>
        <v>5.3702190554871083E-4</v>
      </c>
      <c r="P163" s="15">
        <f>'UE-180382 Light WP1 - Sch 140'!$B$46</f>
        <v>0</v>
      </c>
      <c r="Q163" s="15">
        <f>'UE-180382 Light WP1 - Sch 140'!B$66</f>
        <v>0</v>
      </c>
      <c r="R163" s="15">
        <f>'UE-180382 Light WP1 - Sch 140'!E$32</f>
        <v>0.17514264500960552</v>
      </c>
      <c r="S163" s="15">
        <f>'UE-180382 Light WP1 - Sch 140'!$E$39</f>
        <v>1.3002201501214233E-3</v>
      </c>
      <c r="T163" s="191">
        <f t="shared" ref="T163:T177" si="317">IF(E163="Company", G163*O163, 0)</f>
        <v>0.71669594246993251</v>
      </c>
      <c r="U163" s="191">
        <f t="shared" ref="U163:U177" si="318">IF(H163="yes", I163*P163, 0)</f>
        <v>0</v>
      </c>
      <c r="V163" s="191">
        <f t="shared" si="290"/>
        <v>0</v>
      </c>
      <c r="W163" s="191">
        <f t="shared" ref="W163:W177" si="319">D163*R163/1000</f>
        <v>7.8814190254322489E-3</v>
      </c>
      <c r="X163" s="191">
        <f t="shared" ref="X163:X177" si="320">N163*S163</f>
        <v>2.0478467364412417E-2</v>
      </c>
      <c r="Y163" s="15">
        <f t="shared" ref="Y163:Y177" si="321">SUM(T163:X163)</f>
        <v>0.74505582885977717</v>
      </c>
      <c r="Z163" s="172"/>
      <c r="AA163" s="15">
        <f t="shared" ref="AA163:AA177" si="322">T163/N163</f>
        <v>4.5504504283805237E-2</v>
      </c>
      <c r="AB163" s="15">
        <f t="shared" ref="AB163:AB177" si="323">U163/N163</f>
        <v>0</v>
      </c>
      <c r="AC163" s="15">
        <f t="shared" ref="AC163:AC177" si="324">V163/N163</f>
        <v>0</v>
      </c>
      <c r="AD163" s="15">
        <f t="shared" ref="AD163:AD177" si="325">W163/N163</f>
        <v>5.0040755717030156E-4</v>
      </c>
      <c r="AE163" s="15">
        <f t="shared" ref="AE163:AE177" si="326">X163/N163</f>
        <v>1.3002201501214233E-3</v>
      </c>
      <c r="AF163" s="15">
        <f>SUM(AA163:AE163)</f>
        <v>4.7305131991096962E-2</v>
      </c>
      <c r="AG163" s="180">
        <f t="shared" ref="AG163:AG177" si="327">T163*$F163</f>
        <v>0</v>
      </c>
      <c r="AH163" s="180">
        <f t="shared" si="277"/>
        <v>0</v>
      </c>
      <c r="AI163" s="180">
        <f t="shared" si="278"/>
        <v>0</v>
      </c>
      <c r="AJ163" s="180">
        <f t="shared" ref="AJ163:AJ177" si="328">W163*$F163</f>
        <v>0</v>
      </c>
      <c r="AK163" s="180">
        <f t="shared" ref="AK163:AK177" si="329">X163*$F163</f>
        <v>0</v>
      </c>
      <c r="AL163" s="180">
        <f>SUM(AG163:AK163)</f>
        <v>0</v>
      </c>
      <c r="AM163" s="180">
        <f t="shared" ref="AM163:AM177" si="330">Y163*F163-AL163</f>
        <v>0</v>
      </c>
    </row>
    <row r="164" spans="1:39" x14ac:dyDescent="0.25">
      <c r="A164" s="13" t="str">
        <f>A163</f>
        <v>58E &amp; 59E</v>
      </c>
      <c r="B164" s="43"/>
      <c r="C164" s="43" t="s">
        <v>34</v>
      </c>
      <c r="D164" s="43">
        <v>75</v>
      </c>
      <c r="E164" s="4" t="s">
        <v>40</v>
      </c>
      <c r="F164" s="200">
        <v>1</v>
      </c>
      <c r="G164" s="191">
        <v>1357.2181249999999</v>
      </c>
      <c r="H164" s="177" t="s">
        <v>54</v>
      </c>
      <c r="I164" s="177">
        <v>0.2</v>
      </c>
      <c r="J164" s="179">
        <f t="shared" si="233"/>
        <v>0.2</v>
      </c>
      <c r="K164" s="176">
        <f t="shared" si="313"/>
        <v>1357.2181249999999</v>
      </c>
      <c r="L164" s="175">
        <f t="shared" si="314"/>
        <v>7.4999999999999997E-2</v>
      </c>
      <c r="M164" s="175">
        <f t="shared" si="315"/>
        <v>315</v>
      </c>
      <c r="N164" s="192">
        <f t="shared" si="316"/>
        <v>26.25</v>
      </c>
      <c r="O164" s="15">
        <f>'UE-180382 Light WP1 - Sch 140'!B$14</f>
        <v>5.3702190554871083E-4</v>
      </c>
      <c r="P164" s="15">
        <f>'UE-180382 Light WP1 - Sch 140'!$B$46</f>
        <v>0</v>
      </c>
      <c r="Q164" s="15">
        <f>'UE-180382 Light WP1 - Sch 140'!B$66</f>
        <v>0</v>
      </c>
      <c r="R164" s="15">
        <f>'UE-180382 Light WP1 - Sch 140'!E$32</f>
        <v>0.17514264500960552</v>
      </c>
      <c r="S164" s="15">
        <f>'UE-180382 Light WP1 - Sch 140'!$E$39</f>
        <v>1.3002201501214233E-3</v>
      </c>
      <c r="T164" s="191">
        <f t="shared" si="317"/>
        <v>0.72885586373274835</v>
      </c>
      <c r="U164" s="191">
        <f t="shared" si="318"/>
        <v>0</v>
      </c>
      <c r="V164" s="191">
        <f t="shared" si="290"/>
        <v>0</v>
      </c>
      <c r="W164" s="191">
        <f t="shared" si="319"/>
        <v>1.3135698375720414E-2</v>
      </c>
      <c r="X164" s="191">
        <f t="shared" si="320"/>
        <v>3.4130778940687362E-2</v>
      </c>
      <c r="Y164" s="15">
        <f t="shared" si="321"/>
        <v>0.77612234104915612</v>
      </c>
      <c r="Z164" s="172"/>
      <c r="AA164" s="15">
        <f t="shared" si="322"/>
        <v>2.776593766600946E-2</v>
      </c>
      <c r="AB164" s="15">
        <f t="shared" si="323"/>
        <v>0</v>
      </c>
      <c r="AC164" s="15">
        <f t="shared" si="324"/>
        <v>0</v>
      </c>
      <c r="AD164" s="15">
        <f t="shared" si="325"/>
        <v>5.0040755717030145E-4</v>
      </c>
      <c r="AE164" s="15">
        <f t="shared" si="326"/>
        <v>1.3002201501214233E-3</v>
      </c>
      <c r="AF164" s="15">
        <f t="shared" ref="AF164:AF177" si="331">SUM(AA164:AE164)</f>
        <v>2.9566565373301185E-2</v>
      </c>
      <c r="AG164" s="180">
        <f t="shared" si="327"/>
        <v>0.72885586373274835</v>
      </c>
      <c r="AH164" s="180">
        <f t="shared" si="277"/>
        <v>0</v>
      </c>
      <c r="AI164" s="180">
        <f t="shared" si="278"/>
        <v>0</v>
      </c>
      <c r="AJ164" s="180">
        <f t="shared" si="328"/>
        <v>1.3135698375720414E-2</v>
      </c>
      <c r="AK164" s="180">
        <f t="shared" si="329"/>
        <v>3.4130778940687362E-2</v>
      </c>
      <c r="AL164" s="180">
        <f t="shared" ref="AL164:AL177" si="332">SUM(AG164:AK164)</f>
        <v>0.77612234104915612</v>
      </c>
      <c r="AM164" s="180">
        <f t="shared" si="330"/>
        <v>0</v>
      </c>
    </row>
    <row r="165" spans="1:39" x14ac:dyDescent="0.25">
      <c r="A165" s="13" t="str">
        <f t="shared" ref="A165:A177" si="333">A164</f>
        <v>58E &amp; 59E</v>
      </c>
      <c r="B165" s="43"/>
      <c r="C165" s="43" t="s">
        <v>34</v>
      </c>
      <c r="D165" s="43">
        <v>105</v>
      </c>
      <c r="E165" s="4" t="s">
        <v>40</v>
      </c>
      <c r="F165" s="200">
        <v>0</v>
      </c>
      <c r="G165" s="191">
        <v>1379.861375</v>
      </c>
      <c r="H165" s="177" t="s">
        <v>54</v>
      </c>
      <c r="I165" s="177">
        <v>0.2</v>
      </c>
      <c r="J165" s="179">
        <f t="shared" si="233"/>
        <v>0</v>
      </c>
      <c r="K165" s="176">
        <f t="shared" si="313"/>
        <v>0</v>
      </c>
      <c r="L165" s="175">
        <f t="shared" si="314"/>
        <v>0</v>
      </c>
      <c r="M165" s="175">
        <f t="shared" si="315"/>
        <v>0</v>
      </c>
      <c r="N165" s="192">
        <f t="shared" si="316"/>
        <v>36.75</v>
      </c>
      <c r="O165" s="15">
        <f>'UE-180382 Light WP1 - Sch 140'!B$14</f>
        <v>5.3702190554871083E-4</v>
      </c>
      <c r="P165" s="15">
        <f>'UE-180382 Light WP1 - Sch 140'!$B$46</f>
        <v>0</v>
      </c>
      <c r="Q165" s="15">
        <f>'UE-180382 Light WP1 - Sch 140'!B$66</f>
        <v>0</v>
      </c>
      <c r="R165" s="15">
        <f>'UE-180382 Light WP1 - Sch 140'!E$32</f>
        <v>0.17514264500960552</v>
      </c>
      <c r="S165" s="15">
        <f>'UE-180382 Light WP1 - Sch 140'!$E$39</f>
        <v>1.3002201501214233E-3</v>
      </c>
      <c r="T165" s="191">
        <f t="shared" si="317"/>
        <v>0.7410157849955642</v>
      </c>
      <c r="U165" s="191">
        <f t="shared" si="318"/>
        <v>0</v>
      </c>
      <c r="V165" s="191">
        <f t="shared" si="290"/>
        <v>0</v>
      </c>
      <c r="W165" s="191">
        <f t="shared" si="319"/>
        <v>1.8389977726008581E-2</v>
      </c>
      <c r="X165" s="191">
        <f t="shared" si="320"/>
        <v>4.7783090516962307E-2</v>
      </c>
      <c r="Y165" s="15">
        <f t="shared" si="321"/>
        <v>0.80718885323853506</v>
      </c>
      <c r="Z165" s="172"/>
      <c r="AA165" s="15">
        <f t="shared" si="322"/>
        <v>2.0163694829811271E-2</v>
      </c>
      <c r="AB165" s="15">
        <f t="shared" si="323"/>
        <v>0</v>
      </c>
      <c r="AC165" s="15">
        <f t="shared" si="324"/>
        <v>0</v>
      </c>
      <c r="AD165" s="15">
        <f t="shared" si="325"/>
        <v>5.0040755717030156E-4</v>
      </c>
      <c r="AE165" s="15">
        <f t="shared" si="326"/>
        <v>1.3002201501214233E-3</v>
      </c>
      <c r="AF165" s="15">
        <f t="shared" si="331"/>
        <v>2.1964322537102995E-2</v>
      </c>
      <c r="AG165" s="180">
        <f t="shared" si="327"/>
        <v>0</v>
      </c>
      <c r="AH165" s="180">
        <f t="shared" ref="AH165:AH177" si="334">U165*$F165</f>
        <v>0</v>
      </c>
      <c r="AI165" s="180">
        <f t="shared" ref="AI165:AI177" si="335">V165*$F165</f>
        <v>0</v>
      </c>
      <c r="AJ165" s="180">
        <f t="shared" si="328"/>
        <v>0</v>
      </c>
      <c r="AK165" s="180">
        <f t="shared" si="329"/>
        <v>0</v>
      </c>
      <c r="AL165" s="180">
        <f t="shared" si="332"/>
        <v>0</v>
      </c>
      <c r="AM165" s="180">
        <f t="shared" si="330"/>
        <v>0</v>
      </c>
    </row>
    <row r="166" spans="1:39" x14ac:dyDescent="0.25">
      <c r="A166" s="13" t="str">
        <f t="shared" si="333"/>
        <v>58E &amp; 59E</v>
      </c>
      <c r="B166" s="43"/>
      <c r="C166" s="43" t="s">
        <v>34</v>
      </c>
      <c r="D166" s="43">
        <v>135</v>
      </c>
      <c r="E166" s="4" t="s">
        <v>40</v>
      </c>
      <c r="F166" s="200">
        <v>1</v>
      </c>
      <c r="G166" s="191">
        <v>1402.504625</v>
      </c>
      <c r="H166" s="177" t="s">
        <v>54</v>
      </c>
      <c r="I166" s="177">
        <v>0.2</v>
      </c>
      <c r="J166" s="179">
        <f t="shared" si="233"/>
        <v>0.2</v>
      </c>
      <c r="K166" s="176">
        <f t="shared" si="313"/>
        <v>1402.504625</v>
      </c>
      <c r="L166" s="175">
        <f t="shared" si="314"/>
        <v>0.13500000000000001</v>
      </c>
      <c r="M166" s="175">
        <f t="shared" si="315"/>
        <v>567</v>
      </c>
      <c r="N166" s="192">
        <f t="shared" si="316"/>
        <v>47.25</v>
      </c>
      <c r="O166" s="15">
        <f>'UE-180382 Light WP1 - Sch 140'!B$14</f>
        <v>5.3702190554871083E-4</v>
      </c>
      <c r="P166" s="15">
        <f>'UE-180382 Light WP1 - Sch 140'!$B$46</f>
        <v>0</v>
      </c>
      <c r="Q166" s="15">
        <f>'UE-180382 Light WP1 - Sch 140'!B$66</f>
        <v>0</v>
      </c>
      <c r="R166" s="15">
        <f>'UE-180382 Light WP1 - Sch 140'!E$32</f>
        <v>0.17514264500960552</v>
      </c>
      <c r="S166" s="15">
        <f>'UE-180382 Light WP1 - Sch 140'!$E$39</f>
        <v>1.3002201501214233E-3</v>
      </c>
      <c r="T166" s="191">
        <f t="shared" si="317"/>
        <v>0.75317570625838015</v>
      </c>
      <c r="U166" s="191">
        <f t="shared" si="318"/>
        <v>0</v>
      </c>
      <c r="V166" s="191">
        <f t="shared" si="290"/>
        <v>0</v>
      </c>
      <c r="W166" s="191">
        <f t="shared" si="319"/>
        <v>2.3644257076296745E-2</v>
      </c>
      <c r="X166" s="191">
        <f t="shared" si="320"/>
        <v>6.1435402093237251E-2</v>
      </c>
      <c r="Y166" s="15">
        <f t="shared" si="321"/>
        <v>0.83825536542791412</v>
      </c>
      <c r="Z166" s="172"/>
      <c r="AA166" s="15">
        <f t="shared" si="322"/>
        <v>1.5940226587478946E-2</v>
      </c>
      <c r="AB166" s="15">
        <f t="shared" si="323"/>
        <v>0</v>
      </c>
      <c r="AC166" s="15">
        <f t="shared" si="324"/>
        <v>0</v>
      </c>
      <c r="AD166" s="15">
        <f t="shared" si="325"/>
        <v>5.0040755717030145E-4</v>
      </c>
      <c r="AE166" s="15">
        <f t="shared" si="326"/>
        <v>1.3002201501214233E-3</v>
      </c>
      <c r="AF166" s="15">
        <f t="shared" si="331"/>
        <v>1.774085429477067E-2</v>
      </c>
      <c r="AG166" s="180">
        <f t="shared" si="327"/>
        <v>0.75317570625838015</v>
      </c>
      <c r="AH166" s="180">
        <f t="shared" si="334"/>
        <v>0</v>
      </c>
      <c r="AI166" s="180">
        <f t="shared" si="335"/>
        <v>0</v>
      </c>
      <c r="AJ166" s="180">
        <f t="shared" si="328"/>
        <v>2.3644257076296745E-2</v>
      </c>
      <c r="AK166" s="180">
        <f t="shared" si="329"/>
        <v>6.1435402093237251E-2</v>
      </c>
      <c r="AL166" s="180">
        <f t="shared" si="332"/>
        <v>0.83825536542791412</v>
      </c>
      <c r="AM166" s="180">
        <f t="shared" si="330"/>
        <v>0</v>
      </c>
    </row>
    <row r="167" spans="1:39" x14ac:dyDescent="0.25">
      <c r="A167" s="13" t="str">
        <f t="shared" si="333"/>
        <v>58E &amp; 59E</v>
      </c>
      <c r="B167" s="43"/>
      <c r="C167" s="43" t="s">
        <v>34</v>
      </c>
      <c r="D167" s="43">
        <v>165</v>
      </c>
      <c r="E167" s="4" t="s">
        <v>40</v>
      </c>
      <c r="F167" s="200">
        <v>0</v>
      </c>
      <c r="G167" s="191">
        <v>1425.1478750000001</v>
      </c>
      <c r="H167" s="177" t="s">
        <v>54</v>
      </c>
      <c r="I167" s="177">
        <v>0.2</v>
      </c>
      <c r="J167" s="179">
        <f t="shared" si="233"/>
        <v>0</v>
      </c>
      <c r="K167" s="176">
        <f t="shared" si="313"/>
        <v>0</v>
      </c>
      <c r="L167" s="175">
        <f t="shared" si="314"/>
        <v>0</v>
      </c>
      <c r="M167" s="175">
        <f t="shared" si="315"/>
        <v>0</v>
      </c>
      <c r="N167" s="192">
        <f t="shared" si="316"/>
        <v>57.75</v>
      </c>
      <c r="O167" s="15">
        <f>'UE-180382 Light WP1 - Sch 140'!B$14</f>
        <v>5.3702190554871083E-4</v>
      </c>
      <c r="P167" s="15">
        <f>'UE-180382 Light WP1 - Sch 140'!$B$46</f>
        <v>0</v>
      </c>
      <c r="Q167" s="15">
        <f>'UE-180382 Light WP1 - Sch 140'!B$66</f>
        <v>0</v>
      </c>
      <c r="R167" s="15">
        <f>'UE-180382 Light WP1 - Sch 140'!E$32</f>
        <v>0.17514264500960552</v>
      </c>
      <c r="S167" s="15">
        <f>'UE-180382 Light WP1 - Sch 140'!$E$39</f>
        <v>1.3002201501214233E-3</v>
      </c>
      <c r="T167" s="191">
        <f t="shared" si="317"/>
        <v>0.76533562752119599</v>
      </c>
      <c r="U167" s="191">
        <f t="shared" si="318"/>
        <v>0</v>
      </c>
      <c r="V167" s="191">
        <f t="shared" si="290"/>
        <v>0</v>
      </c>
      <c r="W167" s="191">
        <f t="shared" si="319"/>
        <v>2.8898536426584912E-2</v>
      </c>
      <c r="X167" s="191">
        <f t="shared" si="320"/>
        <v>7.5087713669512196E-2</v>
      </c>
      <c r="Y167" s="15">
        <f t="shared" si="321"/>
        <v>0.86932187761729307</v>
      </c>
      <c r="Z167" s="172"/>
      <c r="AA167" s="15">
        <f t="shared" si="322"/>
        <v>1.3252564978722009E-2</v>
      </c>
      <c r="AB167" s="15">
        <f t="shared" si="323"/>
        <v>0</v>
      </c>
      <c r="AC167" s="15">
        <f t="shared" si="324"/>
        <v>0</v>
      </c>
      <c r="AD167" s="15">
        <f t="shared" si="325"/>
        <v>5.0040755717030156E-4</v>
      </c>
      <c r="AE167" s="15">
        <f t="shared" si="326"/>
        <v>1.3002201501214233E-3</v>
      </c>
      <c r="AF167" s="15">
        <f t="shared" si="331"/>
        <v>1.5053192686013734E-2</v>
      </c>
      <c r="AG167" s="180">
        <f t="shared" si="327"/>
        <v>0</v>
      </c>
      <c r="AH167" s="180">
        <f t="shared" si="334"/>
        <v>0</v>
      </c>
      <c r="AI167" s="180">
        <f t="shared" si="335"/>
        <v>0</v>
      </c>
      <c r="AJ167" s="180">
        <f t="shared" si="328"/>
        <v>0</v>
      </c>
      <c r="AK167" s="180">
        <f t="shared" si="329"/>
        <v>0</v>
      </c>
      <c r="AL167" s="180">
        <f t="shared" si="332"/>
        <v>0</v>
      </c>
      <c r="AM167" s="180">
        <f t="shared" si="330"/>
        <v>0</v>
      </c>
    </row>
    <row r="168" spans="1:39" x14ac:dyDescent="0.25">
      <c r="A168" s="13" t="str">
        <f t="shared" si="333"/>
        <v>58E &amp; 59E</v>
      </c>
      <c r="B168" s="43"/>
      <c r="C168" s="43" t="s">
        <v>34</v>
      </c>
      <c r="D168" s="43">
        <v>195</v>
      </c>
      <c r="E168" s="4" t="s">
        <v>40</v>
      </c>
      <c r="F168" s="200">
        <v>0</v>
      </c>
      <c r="G168" s="191">
        <v>1447.791125</v>
      </c>
      <c r="H168" s="177" t="s">
        <v>54</v>
      </c>
      <c r="I168" s="177">
        <v>0.2</v>
      </c>
      <c r="J168" s="179">
        <f t="shared" si="233"/>
        <v>0</v>
      </c>
      <c r="K168" s="176">
        <f t="shared" si="313"/>
        <v>0</v>
      </c>
      <c r="L168" s="175">
        <f t="shared" si="314"/>
        <v>0</v>
      </c>
      <c r="M168" s="175">
        <f t="shared" si="315"/>
        <v>0</v>
      </c>
      <c r="N168" s="192">
        <f t="shared" si="316"/>
        <v>68.25</v>
      </c>
      <c r="O168" s="15">
        <f>'UE-180382 Light WP1 - Sch 140'!B$14</f>
        <v>5.3702190554871083E-4</v>
      </c>
      <c r="P168" s="15">
        <f>'UE-180382 Light WP1 - Sch 140'!$B$46</f>
        <v>0</v>
      </c>
      <c r="Q168" s="15">
        <f>'UE-180382 Light WP1 - Sch 140'!B$66</f>
        <v>0</v>
      </c>
      <c r="R168" s="15">
        <f>'UE-180382 Light WP1 - Sch 140'!E$32</f>
        <v>0.17514264500960552</v>
      </c>
      <c r="S168" s="15">
        <f>'UE-180382 Light WP1 - Sch 140'!$E$39</f>
        <v>1.3002201501214233E-3</v>
      </c>
      <c r="T168" s="191">
        <f t="shared" si="317"/>
        <v>0.77749554878401173</v>
      </c>
      <c r="U168" s="191">
        <f t="shared" si="318"/>
        <v>0</v>
      </c>
      <c r="V168" s="191">
        <f t="shared" si="290"/>
        <v>0</v>
      </c>
      <c r="W168" s="191">
        <f t="shared" si="319"/>
        <v>3.4152815776873076E-2</v>
      </c>
      <c r="X168" s="191">
        <f t="shared" si="320"/>
        <v>8.8740025245787141E-2</v>
      </c>
      <c r="Y168" s="15">
        <f t="shared" si="321"/>
        <v>0.90038838980667202</v>
      </c>
      <c r="Z168" s="172"/>
      <c r="AA168" s="15">
        <f t="shared" si="322"/>
        <v>1.1391876172659512E-2</v>
      </c>
      <c r="AB168" s="15">
        <f t="shared" si="323"/>
        <v>0</v>
      </c>
      <c r="AC168" s="15">
        <f t="shared" si="324"/>
        <v>0</v>
      </c>
      <c r="AD168" s="15">
        <f t="shared" si="325"/>
        <v>5.0040755717030145E-4</v>
      </c>
      <c r="AE168" s="15">
        <f t="shared" si="326"/>
        <v>1.3002201501214233E-3</v>
      </c>
      <c r="AF168" s="15">
        <f t="shared" si="331"/>
        <v>1.3192503879951236E-2</v>
      </c>
      <c r="AG168" s="180">
        <f t="shared" si="327"/>
        <v>0</v>
      </c>
      <c r="AH168" s="180">
        <f t="shared" si="334"/>
        <v>0</v>
      </c>
      <c r="AI168" s="180">
        <f t="shared" si="335"/>
        <v>0</v>
      </c>
      <c r="AJ168" s="180">
        <f t="shared" si="328"/>
        <v>0</v>
      </c>
      <c r="AK168" s="180">
        <f t="shared" si="329"/>
        <v>0</v>
      </c>
      <c r="AL168" s="180">
        <f t="shared" si="332"/>
        <v>0</v>
      </c>
      <c r="AM168" s="180">
        <f t="shared" si="330"/>
        <v>0</v>
      </c>
    </row>
    <row r="169" spans="1:39" x14ac:dyDescent="0.25">
      <c r="A169" s="13" t="str">
        <f t="shared" si="333"/>
        <v>58E &amp; 59E</v>
      </c>
      <c r="B169" s="43"/>
      <c r="C169" s="43" t="s">
        <v>34</v>
      </c>
      <c r="D169" s="43">
        <v>225</v>
      </c>
      <c r="E169" s="4" t="s">
        <v>40</v>
      </c>
      <c r="F169" s="200">
        <v>0</v>
      </c>
      <c r="G169" s="191">
        <v>1470.4343749999998</v>
      </c>
      <c r="H169" s="177" t="s">
        <v>54</v>
      </c>
      <c r="I169" s="177">
        <v>0.2</v>
      </c>
      <c r="J169" s="179">
        <f t="shared" si="233"/>
        <v>0</v>
      </c>
      <c r="K169" s="176">
        <f t="shared" si="313"/>
        <v>0</v>
      </c>
      <c r="L169" s="175">
        <f t="shared" si="314"/>
        <v>0</v>
      </c>
      <c r="M169" s="175">
        <f t="shared" si="315"/>
        <v>0</v>
      </c>
      <c r="N169" s="192">
        <f t="shared" si="316"/>
        <v>78.75</v>
      </c>
      <c r="O169" s="15">
        <f>'UE-180382 Light WP1 - Sch 140'!B$14</f>
        <v>5.3702190554871083E-4</v>
      </c>
      <c r="P169" s="15">
        <f>'UE-180382 Light WP1 - Sch 140'!$B$46</f>
        <v>0</v>
      </c>
      <c r="Q169" s="15">
        <f>'UE-180382 Light WP1 - Sch 140'!B$66</f>
        <v>0</v>
      </c>
      <c r="R169" s="15">
        <f>'UE-180382 Light WP1 - Sch 140'!E$32</f>
        <v>0.17514264500960552</v>
      </c>
      <c r="S169" s="15">
        <f>'UE-180382 Light WP1 - Sch 140'!$E$39</f>
        <v>1.3002201501214233E-3</v>
      </c>
      <c r="T169" s="191">
        <f t="shared" si="317"/>
        <v>0.78965547004682757</v>
      </c>
      <c r="U169" s="191">
        <f t="shared" si="318"/>
        <v>0</v>
      </c>
      <c r="V169" s="191">
        <f t="shared" si="290"/>
        <v>0</v>
      </c>
      <c r="W169" s="191">
        <f t="shared" si="319"/>
        <v>3.9407095127161243E-2</v>
      </c>
      <c r="X169" s="191">
        <f t="shared" si="320"/>
        <v>0.10239233682206209</v>
      </c>
      <c r="Y169" s="15">
        <f t="shared" si="321"/>
        <v>0.93145490199605085</v>
      </c>
      <c r="Z169" s="172"/>
      <c r="AA169" s="15">
        <f t="shared" si="322"/>
        <v>1.0027371048213683E-2</v>
      </c>
      <c r="AB169" s="15">
        <f t="shared" si="323"/>
        <v>0</v>
      </c>
      <c r="AC169" s="15">
        <f t="shared" si="324"/>
        <v>0</v>
      </c>
      <c r="AD169" s="15">
        <f t="shared" si="325"/>
        <v>5.0040755717030145E-4</v>
      </c>
      <c r="AE169" s="15">
        <f t="shared" si="326"/>
        <v>1.3002201501214233E-3</v>
      </c>
      <c r="AF169" s="15">
        <f t="shared" si="331"/>
        <v>1.1827998755505408E-2</v>
      </c>
      <c r="AG169" s="180">
        <f t="shared" si="327"/>
        <v>0</v>
      </c>
      <c r="AH169" s="180">
        <f t="shared" si="334"/>
        <v>0</v>
      </c>
      <c r="AI169" s="180">
        <f t="shared" si="335"/>
        <v>0</v>
      </c>
      <c r="AJ169" s="180">
        <f t="shared" si="328"/>
        <v>0</v>
      </c>
      <c r="AK169" s="180">
        <f t="shared" si="329"/>
        <v>0</v>
      </c>
      <c r="AL169" s="180">
        <f t="shared" si="332"/>
        <v>0</v>
      </c>
      <c r="AM169" s="180">
        <f t="shared" si="330"/>
        <v>0</v>
      </c>
    </row>
    <row r="170" spans="1:39" x14ac:dyDescent="0.25">
      <c r="A170" s="13" t="str">
        <f t="shared" si="333"/>
        <v>58E &amp; 59E</v>
      </c>
      <c r="B170" s="43"/>
      <c r="C170" s="43" t="s">
        <v>34</v>
      </c>
      <c r="D170" s="43">
        <v>255</v>
      </c>
      <c r="E170" s="4" t="s">
        <v>40</v>
      </c>
      <c r="F170" s="200">
        <v>1</v>
      </c>
      <c r="G170" s="191">
        <v>1493.0776249999999</v>
      </c>
      <c r="H170" s="177" t="s">
        <v>54</v>
      </c>
      <c r="I170" s="177">
        <v>0.2</v>
      </c>
      <c r="J170" s="179">
        <f t="shared" si="233"/>
        <v>0.2</v>
      </c>
      <c r="K170" s="176">
        <f t="shared" si="313"/>
        <v>1493.0776249999999</v>
      </c>
      <c r="L170" s="175">
        <f t="shared" si="314"/>
        <v>0.255</v>
      </c>
      <c r="M170" s="175">
        <f t="shared" si="315"/>
        <v>1071</v>
      </c>
      <c r="N170" s="192">
        <f t="shared" si="316"/>
        <v>89.25</v>
      </c>
      <c r="O170" s="15">
        <f>'UE-180382 Light WP1 - Sch 140'!B$14</f>
        <v>5.3702190554871083E-4</v>
      </c>
      <c r="P170" s="15">
        <f>'UE-180382 Light WP1 - Sch 140'!$B$46</f>
        <v>0</v>
      </c>
      <c r="Q170" s="15">
        <f>'UE-180382 Light WP1 - Sch 140'!B$66</f>
        <v>0</v>
      </c>
      <c r="R170" s="15">
        <f>'UE-180382 Light WP1 - Sch 140'!E$32</f>
        <v>0.17514264500960552</v>
      </c>
      <c r="S170" s="15">
        <f>'UE-180382 Light WP1 - Sch 140'!$E$39</f>
        <v>1.3002201501214233E-3</v>
      </c>
      <c r="T170" s="191">
        <f t="shared" si="317"/>
        <v>0.80181539130964341</v>
      </c>
      <c r="U170" s="191">
        <f t="shared" si="318"/>
        <v>0</v>
      </c>
      <c r="V170" s="191">
        <f t="shared" si="290"/>
        <v>0</v>
      </c>
      <c r="W170" s="191">
        <f t="shared" si="319"/>
        <v>4.4661374477449403E-2</v>
      </c>
      <c r="X170" s="191">
        <f t="shared" si="320"/>
        <v>0.11604464839833703</v>
      </c>
      <c r="Y170" s="15">
        <f t="shared" si="321"/>
        <v>0.96252141418542991</v>
      </c>
      <c r="Z170" s="172"/>
      <c r="AA170" s="15">
        <f t="shared" si="322"/>
        <v>8.9839259530492266E-3</v>
      </c>
      <c r="AB170" s="15">
        <f t="shared" si="323"/>
        <v>0</v>
      </c>
      <c r="AC170" s="15">
        <f t="shared" si="324"/>
        <v>0</v>
      </c>
      <c r="AD170" s="15">
        <f t="shared" si="325"/>
        <v>5.0040755717030145E-4</v>
      </c>
      <c r="AE170" s="15">
        <f t="shared" si="326"/>
        <v>1.3002201501214233E-3</v>
      </c>
      <c r="AF170" s="15">
        <f t="shared" si="331"/>
        <v>1.0784553660340951E-2</v>
      </c>
      <c r="AG170" s="180">
        <f t="shared" si="327"/>
        <v>0.80181539130964341</v>
      </c>
      <c r="AH170" s="180">
        <f t="shared" si="334"/>
        <v>0</v>
      </c>
      <c r="AI170" s="180">
        <f t="shared" si="335"/>
        <v>0</v>
      </c>
      <c r="AJ170" s="180">
        <f t="shared" si="328"/>
        <v>4.4661374477449403E-2</v>
      </c>
      <c r="AK170" s="180">
        <f t="shared" si="329"/>
        <v>0.11604464839833703</v>
      </c>
      <c r="AL170" s="180">
        <f t="shared" si="332"/>
        <v>0.96252141418542991</v>
      </c>
      <c r="AM170" s="180">
        <f t="shared" si="330"/>
        <v>0</v>
      </c>
    </row>
    <row r="171" spans="1:39" x14ac:dyDescent="0.25">
      <c r="A171" s="13" t="str">
        <f t="shared" si="333"/>
        <v>58E &amp; 59E</v>
      </c>
      <c r="B171" s="43"/>
      <c r="C171" s="43" t="s">
        <v>34</v>
      </c>
      <c r="D171" s="43">
        <v>285</v>
      </c>
      <c r="E171" s="4" t="s">
        <v>40</v>
      </c>
      <c r="F171" s="200">
        <v>0</v>
      </c>
      <c r="G171" s="191">
        <v>1515.720875</v>
      </c>
      <c r="H171" s="177" t="s">
        <v>54</v>
      </c>
      <c r="I171" s="177">
        <v>0.2</v>
      </c>
      <c r="J171" s="179">
        <f t="shared" ref="J171:J188" si="336">IF(H171="Yes",F171*I171,0)</f>
        <v>0</v>
      </c>
      <c r="K171" s="176">
        <f t="shared" si="313"/>
        <v>0</v>
      </c>
      <c r="L171" s="175">
        <f t="shared" si="314"/>
        <v>0</v>
      </c>
      <c r="M171" s="175">
        <f t="shared" si="315"/>
        <v>0</v>
      </c>
      <c r="N171" s="192">
        <f t="shared" si="316"/>
        <v>99.75</v>
      </c>
      <c r="O171" s="15">
        <f>'UE-180382 Light WP1 - Sch 140'!B$14</f>
        <v>5.3702190554871083E-4</v>
      </c>
      <c r="P171" s="15">
        <f>'UE-180382 Light WP1 - Sch 140'!$B$46</f>
        <v>0</v>
      </c>
      <c r="Q171" s="15">
        <f>'UE-180382 Light WP1 - Sch 140'!B$66</f>
        <v>0</v>
      </c>
      <c r="R171" s="15">
        <f>'UE-180382 Light WP1 - Sch 140'!E$32</f>
        <v>0.17514264500960552</v>
      </c>
      <c r="S171" s="15">
        <f>'UE-180382 Light WP1 - Sch 140'!$E$39</f>
        <v>1.3002201501214233E-3</v>
      </c>
      <c r="T171" s="191">
        <f t="shared" si="317"/>
        <v>0.81397531257245936</v>
      </c>
      <c r="U171" s="191">
        <f t="shared" si="318"/>
        <v>0</v>
      </c>
      <c r="V171" s="191">
        <f t="shared" si="290"/>
        <v>0</v>
      </c>
      <c r="W171" s="191">
        <f t="shared" si="319"/>
        <v>4.991565382773757E-2</v>
      </c>
      <c r="X171" s="191">
        <f t="shared" si="320"/>
        <v>0.12969695997461198</v>
      </c>
      <c r="Y171" s="15">
        <f t="shared" si="321"/>
        <v>0.99358792637480886</v>
      </c>
      <c r="Z171" s="172"/>
      <c r="AA171" s="15">
        <f t="shared" si="322"/>
        <v>8.1601535094983392E-3</v>
      </c>
      <c r="AB171" s="15">
        <f t="shared" si="323"/>
        <v>0</v>
      </c>
      <c r="AC171" s="15">
        <f t="shared" si="324"/>
        <v>0</v>
      </c>
      <c r="AD171" s="15">
        <f t="shared" si="325"/>
        <v>5.0040755717030145E-4</v>
      </c>
      <c r="AE171" s="15">
        <f t="shared" si="326"/>
        <v>1.3002201501214233E-3</v>
      </c>
      <c r="AF171" s="15">
        <f t="shared" si="331"/>
        <v>9.9607812167900635E-3</v>
      </c>
      <c r="AG171" s="180">
        <f t="shared" si="327"/>
        <v>0</v>
      </c>
      <c r="AH171" s="180">
        <f t="shared" si="334"/>
        <v>0</v>
      </c>
      <c r="AI171" s="180">
        <f t="shared" si="335"/>
        <v>0</v>
      </c>
      <c r="AJ171" s="180">
        <f t="shared" si="328"/>
        <v>0</v>
      </c>
      <c r="AK171" s="180">
        <f t="shared" si="329"/>
        <v>0</v>
      </c>
      <c r="AL171" s="180">
        <f t="shared" si="332"/>
        <v>0</v>
      </c>
      <c r="AM171" s="180">
        <f t="shared" si="330"/>
        <v>0</v>
      </c>
    </row>
    <row r="172" spans="1:39" x14ac:dyDescent="0.25">
      <c r="A172" s="13" t="str">
        <f t="shared" si="333"/>
        <v>58E &amp; 59E</v>
      </c>
      <c r="B172" s="43"/>
      <c r="C172" s="43" t="s">
        <v>34</v>
      </c>
      <c r="D172" s="43">
        <v>350</v>
      </c>
      <c r="E172" s="4" t="s">
        <v>40</v>
      </c>
      <c r="F172" s="200">
        <v>0</v>
      </c>
      <c r="G172" s="191">
        <v>1564.78125</v>
      </c>
      <c r="H172" s="177" t="s">
        <v>54</v>
      </c>
      <c r="I172" s="177">
        <v>0.2</v>
      </c>
      <c r="J172" s="179">
        <f t="shared" si="336"/>
        <v>0</v>
      </c>
      <c r="K172" s="176">
        <f t="shared" si="313"/>
        <v>0</v>
      </c>
      <c r="L172" s="175">
        <f t="shared" si="314"/>
        <v>0</v>
      </c>
      <c r="M172" s="175">
        <f t="shared" si="315"/>
        <v>0</v>
      </c>
      <c r="N172" s="192">
        <f t="shared" si="316"/>
        <v>122.5</v>
      </c>
      <c r="O172" s="15">
        <f>'UE-180382 Light WP1 - Sch 140'!B$14</f>
        <v>5.3702190554871083E-4</v>
      </c>
      <c r="P172" s="15">
        <f>'UE-180382 Light WP1 - Sch 140'!$B$46</f>
        <v>0</v>
      </c>
      <c r="Q172" s="15">
        <f>'UE-180382 Light WP1 - Sch 140'!B$66</f>
        <v>0</v>
      </c>
      <c r="R172" s="15">
        <f>'UE-180382 Light WP1 - Sch 140'!E$32</f>
        <v>0.17514264500960552</v>
      </c>
      <c r="S172" s="15">
        <f>'UE-180382 Light WP1 - Sch 140'!$E$39</f>
        <v>1.3002201501214233E-3</v>
      </c>
      <c r="T172" s="191">
        <f t="shared" si="317"/>
        <v>0.84032180864189365</v>
      </c>
      <c r="U172" s="191">
        <f t="shared" si="318"/>
        <v>0</v>
      </c>
      <c r="V172" s="191">
        <f t="shared" si="290"/>
        <v>0</v>
      </c>
      <c r="W172" s="191">
        <f t="shared" si="319"/>
        <v>6.1299925753361934E-2</v>
      </c>
      <c r="X172" s="191">
        <f t="shared" si="320"/>
        <v>0.15927696838987435</v>
      </c>
      <c r="Y172" s="15">
        <f t="shared" si="321"/>
        <v>1.06089870278513</v>
      </c>
      <c r="Z172" s="172"/>
      <c r="AA172" s="15">
        <f t="shared" si="322"/>
        <v>6.8597698664644383E-3</v>
      </c>
      <c r="AB172" s="15">
        <f t="shared" si="323"/>
        <v>0</v>
      </c>
      <c r="AC172" s="15">
        <f t="shared" si="324"/>
        <v>0</v>
      </c>
      <c r="AD172" s="15">
        <f t="shared" si="325"/>
        <v>5.0040755717030145E-4</v>
      </c>
      <c r="AE172" s="15">
        <f t="shared" si="326"/>
        <v>1.3002201501214233E-3</v>
      </c>
      <c r="AF172" s="15">
        <f t="shared" si="331"/>
        <v>8.6603975737561626E-3</v>
      </c>
      <c r="AG172" s="180">
        <f t="shared" si="327"/>
        <v>0</v>
      </c>
      <c r="AH172" s="180">
        <f t="shared" si="334"/>
        <v>0</v>
      </c>
      <c r="AI172" s="180">
        <f t="shared" si="335"/>
        <v>0</v>
      </c>
      <c r="AJ172" s="180">
        <f t="shared" si="328"/>
        <v>0</v>
      </c>
      <c r="AK172" s="180">
        <f t="shared" si="329"/>
        <v>0</v>
      </c>
      <c r="AL172" s="180">
        <f t="shared" si="332"/>
        <v>0</v>
      </c>
      <c r="AM172" s="180">
        <f t="shared" si="330"/>
        <v>0</v>
      </c>
    </row>
    <row r="173" spans="1:39" x14ac:dyDescent="0.25">
      <c r="A173" s="13" t="str">
        <f t="shared" si="333"/>
        <v>58E &amp; 59E</v>
      </c>
      <c r="B173" s="43"/>
      <c r="C173" s="43" t="s">
        <v>34</v>
      </c>
      <c r="D173" s="43">
        <v>450</v>
      </c>
      <c r="E173" s="4" t="s">
        <v>40</v>
      </c>
      <c r="F173" s="200">
        <v>0</v>
      </c>
      <c r="G173" s="191">
        <v>1640.25875</v>
      </c>
      <c r="H173" s="177" t="s">
        <v>54</v>
      </c>
      <c r="I173" s="177">
        <v>0.2</v>
      </c>
      <c r="J173" s="179">
        <f t="shared" si="336"/>
        <v>0</v>
      </c>
      <c r="K173" s="176">
        <f t="shared" si="313"/>
        <v>0</v>
      </c>
      <c r="L173" s="175">
        <f t="shared" si="314"/>
        <v>0</v>
      </c>
      <c r="M173" s="175">
        <f t="shared" si="315"/>
        <v>0</v>
      </c>
      <c r="N173" s="192">
        <f t="shared" si="316"/>
        <v>157.5</v>
      </c>
      <c r="O173" s="15">
        <f>'UE-180382 Light WP1 - Sch 140'!B$14</f>
        <v>5.3702190554871083E-4</v>
      </c>
      <c r="P173" s="15">
        <f>'UE-180382 Light WP1 - Sch 140'!$B$46</f>
        <v>0</v>
      </c>
      <c r="Q173" s="15">
        <f>'UE-180382 Light WP1 - Sch 140'!B$66</f>
        <v>0</v>
      </c>
      <c r="R173" s="15">
        <f>'UE-180382 Light WP1 - Sch 140'!E$32</f>
        <v>0.17514264500960552</v>
      </c>
      <c r="S173" s="15">
        <f>'UE-180382 Light WP1 - Sch 140'!$E$39</f>
        <v>1.3002201501214233E-3</v>
      </c>
      <c r="T173" s="191">
        <f t="shared" si="317"/>
        <v>0.8808548795179465</v>
      </c>
      <c r="U173" s="191">
        <f t="shared" si="318"/>
        <v>0</v>
      </c>
      <c r="V173" s="191">
        <f t="shared" si="290"/>
        <v>0</v>
      </c>
      <c r="W173" s="191">
        <f t="shared" si="319"/>
        <v>7.8814190254322486E-2</v>
      </c>
      <c r="X173" s="191">
        <f t="shared" si="320"/>
        <v>0.20478467364412417</v>
      </c>
      <c r="Y173" s="15">
        <f t="shared" si="321"/>
        <v>1.1644537434163931</v>
      </c>
      <c r="Z173" s="172"/>
      <c r="AA173" s="15">
        <f t="shared" si="322"/>
        <v>5.5927293937647398E-3</v>
      </c>
      <c r="AB173" s="15">
        <f t="shared" si="323"/>
        <v>0</v>
      </c>
      <c r="AC173" s="15">
        <f t="shared" si="324"/>
        <v>0</v>
      </c>
      <c r="AD173" s="15">
        <f t="shared" si="325"/>
        <v>5.0040755717030145E-4</v>
      </c>
      <c r="AE173" s="15">
        <f t="shared" si="326"/>
        <v>1.3002201501214233E-3</v>
      </c>
      <c r="AF173" s="15">
        <f t="shared" si="331"/>
        <v>7.393357101056465E-3</v>
      </c>
      <c r="AG173" s="180">
        <f t="shared" si="327"/>
        <v>0</v>
      </c>
      <c r="AH173" s="180">
        <f t="shared" si="334"/>
        <v>0</v>
      </c>
      <c r="AI173" s="180">
        <f t="shared" si="335"/>
        <v>0</v>
      </c>
      <c r="AJ173" s="180">
        <f t="shared" si="328"/>
        <v>0</v>
      </c>
      <c r="AK173" s="180">
        <f t="shared" si="329"/>
        <v>0</v>
      </c>
      <c r="AL173" s="180">
        <f t="shared" si="332"/>
        <v>0</v>
      </c>
      <c r="AM173" s="180">
        <f t="shared" si="330"/>
        <v>0</v>
      </c>
    </row>
    <row r="174" spans="1:39" x14ac:dyDescent="0.25">
      <c r="A174" s="13" t="str">
        <f t="shared" si="333"/>
        <v>58E &amp; 59E</v>
      </c>
      <c r="B174" s="43"/>
      <c r="C174" s="43" t="s">
        <v>34</v>
      </c>
      <c r="D174" s="43">
        <v>550</v>
      </c>
      <c r="E174" s="4" t="s">
        <v>40</v>
      </c>
      <c r="F174" s="200">
        <v>0</v>
      </c>
      <c r="G174" s="191">
        <v>1715.7362499999999</v>
      </c>
      <c r="H174" s="177" t="s">
        <v>54</v>
      </c>
      <c r="I174" s="177">
        <v>0.2</v>
      </c>
      <c r="J174" s="179">
        <f t="shared" si="336"/>
        <v>0</v>
      </c>
      <c r="K174" s="176">
        <f t="shared" si="313"/>
        <v>0</v>
      </c>
      <c r="L174" s="175">
        <f t="shared" si="314"/>
        <v>0</v>
      </c>
      <c r="M174" s="175">
        <f t="shared" si="315"/>
        <v>0</v>
      </c>
      <c r="N174" s="192">
        <f t="shared" si="316"/>
        <v>192.5</v>
      </c>
      <c r="O174" s="15">
        <f>'UE-180382 Light WP1 - Sch 140'!B$14</f>
        <v>5.3702190554871083E-4</v>
      </c>
      <c r="P174" s="15">
        <f>'UE-180382 Light WP1 - Sch 140'!$B$46</f>
        <v>0</v>
      </c>
      <c r="Q174" s="15">
        <f>'UE-180382 Light WP1 - Sch 140'!B$66</f>
        <v>0</v>
      </c>
      <c r="R174" s="15">
        <f>'UE-180382 Light WP1 - Sch 140'!E$32</f>
        <v>0.17514264500960552</v>
      </c>
      <c r="S174" s="15">
        <f>'UE-180382 Light WP1 - Sch 140'!$E$39</f>
        <v>1.3002201501214233E-3</v>
      </c>
      <c r="T174" s="191">
        <f t="shared" si="317"/>
        <v>0.92138795039399923</v>
      </c>
      <c r="U174" s="191">
        <f t="shared" si="318"/>
        <v>0</v>
      </c>
      <c r="V174" s="191">
        <f t="shared" si="290"/>
        <v>0</v>
      </c>
      <c r="W174" s="191">
        <f t="shared" si="319"/>
        <v>9.6328454755283038E-2</v>
      </c>
      <c r="X174" s="191">
        <f t="shared" si="320"/>
        <v>0.25029237889837397</v>
      </c>
      <c r="Y174" s="15">
        <f t="shared" si="321"/>
        <v>1.2680087840476562</v>
      </c>
      <c r="Z174" s="172"/>
      <c r="AA174" s="15">
        <f t="shared" si="322"/>
        <v>4.7864309111376587E-3</v>
      </c>
      <c r="AB174" s="15">
        <f t="shared" si="323"/>
        <v>0</v>
      </c>
      <c r="AC174" s="15">
        <f t="shared" si="324"/>
        <v>0</v>
      </c>
      <c r="AD174" s="15">
        <f t="shared" si="325"/>
        <v>5.0040755717030145E-4</v>
      </c>
      <c r="AE174" s="15">
        <f t="shared" si="326"/>
        <v>1.3002201501214233E-3</v>
      </c>
      <c r="AF174" s="15">
        <f t="shared" si="331"/>
        <v>6.5870586184293839E-3</v>
      </c>
      <c r="AG174" s="180">
        <f t="shared" si="327"/>
        <v>0</v>
      </c>
      <c r="AH174" s="180">
        <f t="shared" si="334"/>
        <v>0</v>
      </c>
      <c r="AI174" s="180">
        <f t="shared" si="335"/>
        <v>0</v>
      </c>
      <c r="AJ174" s="180">
        <f t="shared" si="328"/>
        <v>0</v>
      </c>
      <c r="AK174" s="180">
        <f t="shared" si="329"/>
        <v>0</v>
      </c>
      <c r="AL174" s="180">
        <f t="shared" si="332"/>
        <v>0</v>
      </c>
      <c r="AM174" s="180">
        <f t="shared" si="330"/>
        <v>0</v>
      </c>
    </row>
    <row r="175" spans="1:39" x14ac:dyDescent="0.25">
      <c r="A175" s="13" t="str">
        <f t="shared" si="333"/>
        <v>58E &amp; 59E</v>
      </c>
      <c r="B175" s="43"/>
      <c r="C175" s="43" t="s">
        <v>34</v>
      </c>
      <c r="D175" s="43">
        <v>650</v>
      </c>
      <c r="E175" s="4" t="s">
        <v>40</v>
      </c>
      <c r="F175" s="200">
        <v>0</v>
      </c>
      <c r="G175" s="191">
        <v>1791.2137499999999</v>
      </c>
      <c r="H175" s="177" t="s">
        <v>54</v>
      </c>
      <c r="I175" s="177">
        <v>0.2</v>
      </c>
      <c r="J175" s="179">
        <f t="shared" si="336"/>
        <v>0</v>
      </c>
      <c r="K175" s="176">
        <f t="shared" si="313"/>
        <v>0</v>
      </c>
      <c r="L175" s="175">
        <f t="shared" si="314"/>
        <v>0</v>
      </c>
      <c r="M175" s="175">
        <f t="shared" si="315"/>
        <v>0</v>
      </c>
      <c r="N175" s="192">
        <f t="shared" si="316"/>
        <v>227.5</v>
      </c>
      <c r="O175" s="15">
        <f>'UE-180382 Light WP1 - Sch 140'!B$14</f>
        <v>5.3702190554871083E-4</v>
      </c>
      <c r="P175" s="15">
        <f>'UE-180382 Light WP1 - Sch 140'!$B$46</f>
        <v>0</v>
      </c>
      <c r="Q175" s="15">
        <f>'UE-180382 Light WP1 - Sch 140'!B$66</f>
        <v>0</v>
      </c>
      <c r="R175" s="15">
        <f>'UE-180382 Light WP1 - Sch 140'!E$32</f>
        <v>0.17514264500960552</v>
      </c>
      <c r="S175" s="15">
        <f>'UE-180382 Light WP1 - Sch 140'!$E$39</f>
        <v>1.3002201501214233E-3</v>
      </c>
      <c r="T175" s="191">
        <f t="shared" si="317"/>
        <v>0.96192102127005208</v>
      </c>
      <c r="U175" s="191">
        <f t="shared" si="318"/>
        <v>0</v>
      </c>
      <c r="V175" s="191">
        <f t="shared" si="290"/>
        <v>0</v>
      </c>
      <c r="W175" s="191">
        <f t="shared" si="319"/>
        <v>0.11384271925624359</v>
      </c>
      <c r="X175" s="191">
        <f t="shared" si="320"/>
        <v>0.29580008415262377</v>
      </c>
      <c r="Y175" s="15">
        <f t="shared" si="321"/>
        <v>1.3715638246789195</v>
      </c>
      <c r="Z175" s="172"/>
      <c r="AA175" s="15">
        <f t="shared" si="322"/>
        <v>4.2282242693189101E-3</v>
      </c>
      <c r="AB175" s="15">
        <f t="shared" si="323"/>
        <v>0</v>
      </c>
      <c r="AC175" s="15">
        <f t="shared" si="324"/>
        <v>0</v>
      </c>
      <c r="AD175" s="15">
        <f t="shared" si="325"/>
        <v>5.0040755717030145E-4</v>
      </c>
      <c r="AE175" s="15">
        <f t="shared" si="326"/>
        <v>1.300220150121423E-3</v>
      </c>
      <c r="AF175" s="15">
        <f t="shared" si="331"/>
        <v>6.0288519766106344E-3</v>
      </c>
      <c r="AG175" s="180">
        <f t="shared" si="327"/>
        <v>0</v>
      </c>
      <c r="AH175" s="180">
        <f t="shared" si="334"/>
        <v>0</v>
      </c>
      <c r="AI175" s="180">
        <f t="shared" si="335"/>
        <v>0</v>
      </c>
      <c r="AJ175" s="180">
        <f t="shared" si="328"/>
        <v>0</v>
      </c>
      <c r="AK175" s="180">
        <f t="shared" si="329"/>
        <v>0</v>
      </c>
      <c r="AL175" s="180">
        <f t="shared" si="332"/>
        <v>0</v>
      </c>
      <c r="AM175" s="180">
        <f t="shared" si="330"/>
        <v>0</v>
      </c>
    </row>
    <row r="176" spans="1:39" x14ac:dyDescent="0.25">
      <c r="A176" s="13" t="str">
        <f t="shared" si="333"/>
        <v>58E &amp; 59E</v>
      </c>
      <c r="B176" s="43"/>
      <c r="C176" s="43" t="s">
        <v>34</v>
      </c>
      <c r="D176" s="43">
        <v>750</v>
      </c>
      <c r="E176" s="4" t="s">
        <v>40</v>
      </c>
      <c r="F176" s="200">
        <v>0</v>
      </c>
      <c r="G176" s="191">
        <v>1866.6912499999999</v>
      </c>
      <c r="H176" s="177" t="s">
        <v>54</v>
      </c>
      <c r="I176" s="177">
        <v>0.2</v>
      </c>
      <c r="J176" s="179">
        <f t="shared" si="336"/>
        <v>0</v>
      </c>
      <c r="K176" s="176">
        <f t="shared" si="313"/>
        <v>0</v>
      </c>
      <c r="L176" s="175">
        <f t="shared" si="314"/>
        <v>0</v>
      </c>
      <c r="M176" s="175">
        <f t="shared" si="315"/>
        <v>0</v>
      </c>
      <c r="N176" s="192">
        <f t="shared" si="316"/>
        <v>262.5</v>
      </c>
      <c r="O176" s="15">
        <f>'UE-180382 Light WP1 - Sch 140'!B$14</f>
        <v>5.3702190554871083E-4</v>
      </c>
      <c r="P176" s="15">
        <f>'UE-180382 Light WP1 - Sch 140'!$B$46</f>
        <v>0</v>
      </c>
      <c r="Q176" s="15">
        <f>'UE-180382 Light WP1 - Sch 140'!B$66</f>
        <v>0</v>
      </c>
      <c r="R176" s="15">
        <f>'UE-180382 Light WP1 - Sch 140'!E$32</f>
        <v>0.17514264500960552</v>
      </c>
      <c r="S176" s="15">
        <f>'UE-180382 Light WP1 - Sch 140'!$E$39</f>
        <v>1.3002201501214233E-3</v>
      </c>
      <c r="T176" s="191">
        <f t="shared" si="317"/>
        <v>1.0024540921461049</v>
      </c>
      <c r="U176" s="191">
        <f t="shared" si="318"/>
        <v>0</v>
      </c>
      <c r="V176" s="191">
        <f t="shared" si="290"/>
        <v>0</v>
      </c>
      <c r="W176" s="191">
        <f t="shared" si="319"/>
        <v>0.13135698375720414</v>
      </c>
      <c r="X176" s="191">
        <f t="shared" si="320"/>
        <v>0.34130778940687362</v>
      </c>
      <c r="Y176" s="15">
        <f t="shared" si="321"/>
        <v>1.4751188653101828</v>
      </c>
      <c r="Z176" s="172"/>
      <c r="AA176" s="15">
        <f t="shared" si="322"/>
        <v>3.8188727319851618E-3</v>
      </c>
      <c r="AB176" s="15">
        <f t="shared" si="323"/>
        <v>0</v>
      </c>
      <c r="AC176" s="15">
        <f t="shared" si="324"/>
        <v>0</v>
      </c>
      <c r="AD176" s="15">
        <f t="shared" si="325"/>
        <v>5.0040755717030145E-4</v>
      </c>
      <c r="AE176" s="15">
        <f t="shared" si="326"/>
        <v>1.3002201501214233E-3</v>
      </c>
      <c r="AF176" s="15">
        <f t="shared" si="331"/>
        <v>5.6195004392768869E-3</v>
      </c>
      <c r="AG176" s="180">
        <f t="shared" si="327"/>
        <v>0</v>
      </c>
      <c r="AH176" s="180">
        <f t="shared" si="334"/>
        <v>0</v>
      </c>
      <c r="AI176" s="180">
        <f t="shared" si="335"/>
        <v>0</v>
      </c>
      <c r="AJ176" s="180">
        <f t="shared" si="328"/>
        <v>0</v>
      </c>
      <c r="AK176" s="180">
        <f t="shared" si="329"/>
        <v>0</v>
      </c>
      <c r="AL176" s="180">
        <f t="shared" si="332"/>
        <v>0</v>
      </c>
      <c r="AM176" s="180">
        <f t="shared" si="330"/>
        <v>0</v>
      </c>
    </row>
    <row r="177" spans="1:39" x14ac:dyDescent="0.25">
      <c r="A177" s="13" t="str">
        <f t="shared" si="333"/>
        <v>58E &amp; 59E</v>
      </c>
      <c r="B177" s="43"/>
      <c r="C177" s="43" t="s">
        <v>34</v>
      </c>
      <c r="D177" s="43">
        <v>850</v>
      </c>
      <c r="E177" s="4" t="s">
        <v>40</v>
      </c>
      <c r="F177" s="200">
        <v>0</v>
      </c>
      <c r="G177" s="191">
        <v>1942.16875</v>
      </c>
      <c r="H177" s="177" t="s">
        <v>54</v>
      </c>
      <c r="I177" s="177">
        <v>0.2</v>
      </c>
      <c r="J177" s="179">
        <f t="shared" si="336"/>
        <v>0</v>
      </c>
      <c r="K177" s="176">
        <f t="shared" si="313"/>
        <v>0</v>
      </c>
      <c r="L177" s="175">
        <f t="shared" si="314"/>
        <v>0</v>
      </c>
      <c r="M177" s="175">
        <f t="shared" si="315"/>
        <v>0</v>
      </c>
      <c r="N177" s="192">
        <f t="shared" si="316"/>
        <v>297.5</v>
      </c>
      <c r="O177" s="15">
        <f>'UE-180382 Light WP1 - Sch 140'!B$14</f>
        <v>5.3702190554871083E-4</v>
      </c>
      <c r="P177" s="15">
        <f>'UE-180382 Light WP1 - Sch 140'!$B$46</f>
        <v>0</v>
      </c>
      <c r="Q177" s="15">
        <f>'UE-180382 Light WP1 - Sch 140'!B$66</f>
        <v>0</v>
      </c>
      <c r="R177" s="15">
        <f>'UE-180382 Light WP1 - Sch 140'!E$32</f>
        <v>0.17514264500960552</v>
      </c>
      <c r="S177" s="15">
        <f>'UE-180382 Light WP1 - Sch 140'!$E$39</f>
        <v>1.3002201501214233E-3</v>
      </c>
      <c r="T177" s="191">
        <f t="shared" si="317"/>
        <v>1.0429871630221579</v>
      </c>
      <c r="U177" s="191">
        <f t="shared" si="318"/>
        <v>0</v>
      </c>
      <c r="V177" s="191">
        <f t="shared" si="290"/>
        <v>0</v>
      </c>
      <c r="W177" s="191">
        <f t="shared" si="319"/>
        <v>0.1488712482581647</v>
      </c>
      <c r="X177" s="191">
        <f t="shared" si="320"/>
        <v>0.38681549466112342</v>
      </c>
      <c r="Y177" s="15">
        <f t="shared" si="321"/>
        <v>1.5786739059414461</v>
      </c>
      <c r="Z177" s="172"/>
      <c r="AA177" s="15">
        <f t="shared" si="322"/>
        <v>3.5058392034358248E-3</v>
      </c>
      <c r="AB177" s="15">
        <f t="shared" si="323"/>
        <v>0</v>
      </c>
      <c r="AC177" s="15">
        <f t="shared" si="324"/>
        <v>0</v>
      </c>
      <c r="AD177" s="15">
        <f t="shared" si="325"/>
        <v>5.0040755717030145E-4</v>
      </c>
      <c r="AE177" s="15">
        <f t="shared" si="326"/>
        <v>1.3002201501214233E-3</v>
      </c>
      <c r="AF177" s="15">
        <f t="shared" si="331"/>
        <v>5.3064669107275499E-3</v>
      </c>
      <c r="AG177" s="180">
        <f t="shared" si="327"/>
        <v>0</v>
      </c>
      <c r="AH177" s="180">
        <f t="shared" si="334"/>
        <v>0</v>
      </c>
      <c r="AI177" s="180">
        <f t="shared" si="335"/>
        <v>0</v>
      </c>
      <c r="AJ177" s="180">
        <f t="shared" si="328"/>
        <v>0</v>
      </c>
      <c r="AK177" s="180">
        <f t="shared" si="329"/>
        <v>0</v>
      </c>
      <c r="AL177" s="180">
        <f t="shared" si="332"/>
        <v>0</v>
      </c>
      <c r="AM177" s="180">
        <f t="shared" si="330"/>
        <v>0</v>
      </c>
    </row>
    <row r="178" spans="1:39" x14ac:dyDescent="0.25">
      <c r="A178" s="13"/>
      <c r="B178" s="43"/>
      <c r="C178" s="43"/>
      <c r="D178" s="43"/>
      <c r="E178" s="4"/>
      <c r="F178" s="200"/>
      <c r="G178" s="196"/>
      <c r="J178" s="179">
        <f t="shared" si="336"/>
        <v>0</v>
      </c>
      <c r="K178" s="176"/>
      <c r="L178" s="175"/>
      <c r="M178" s="175"/>
      <c r="N178" s="192"/>
      <c r="O178" s="15"/>
      <c r="P178" s="15"/>
      <c r="Q178" s="15"/>
      <c r="R178" s="15"/>
      <c r="S178" s="15"/>
      <c r="T178" s="191"/>
      <c r="U178" s="191"/>
      <c r="V178" s="191"/>
      <c r="W178" s="191"/>
      <c r="X178" s="191"/>
      <c r="Y178" s="15"/>
      <c r="Z178" s="172"/>
      <c r="AA178" s="15"/>
      <c r="AB178" s="15"/>
      <c r="AC178" s="15"/>
      <c r="AD178" s="15"/>
      <c r="AE178" s="15"/>
      <c r="AF178" s="15"/>
      <c r="AG178" s="180"/>
      <c r="AH178" s="180"/>
      <c r="AI178" s="180">
        <f t="shared" ref="AI178:AI184" si="337">V178*$F178</f>
        <v>0</v>
      </c>
      <c r="AJ178" s="180"/>
      <c r="AK178" s="180"/>
      <c r="AL178" s="180"/>
      <c r="AM178" s="180"/>
    </row>
    <row r="179" spans="1:39" ht="30" x14ac:dyDescent="0.25">
      <c r="D179" s="184" t="s">
        <v>96</v>
      </c>
      <c r="F179" s="201"/>
      <c r="G179" s="191"/>
      <c r="J179" s="179">
        <f t="shared" si="336"/>
        <v>0</v>
      </c>
      <c r="M179" s="175"/>
      <c r="N179" s="195" t="s">
        <v>97</v>
      </c>
      <c r="O179" s="15"/>
      <c r="P179" s="15"/>
      <c r="Q179" s="184" t="s">
        <v>95</v>
      </c>
      <c r="R179" s="15"/>
      <c r="S179" s="15"/>
      <c r="T179" s="191"/>
      <c r="U179" s="191"/>
      <c r="V179" s="191"/>
      <c r="W179" s="191"/>
      <c r="X179" s="191"/>
      <c r="Y179" s="15"/>
      <c r="Z179" s="172"/>
      <c r="AA179" s="15"/>
      <c r="AB179" s="15"/>
      <c r="AC179" s="15"/>
      <c r="AD179" s="15"/>
      <c r="AE179" s="15"/>
      <c r="AF179" s="15"/>
      <c r="AG179" s="180"/>
      <c r="AH179" s="180"/>
      <c r="AI179" s="180">
        <f t="shared" si="337"/>
        <v>0</v>
      </c>
      <c r="AJ179" s="180"/>
      <c r="AK179" s="180"/>
      <c r="AL179" s="180"/>
      <c r="AM179" s="180"/>
    </row>
    <row r="180" spans="1:39" x14ac:dyDescent="0.25">
      <c r="A180" s="187" t="s">
        <v>81</v>
      </c>
      <c r="B180" s="13"/>
      <c r="C180" s="43"/>
      <c r="D180" s="43"/>
      <c r="E180" s="43"/>
      <c r="F180" s="199"/>
      <c r="G180" s="191"/>
      <c r="J180" s="179">
        <f t="shared" si="336"/>
        <v>0</v>
      </c>
      <c r="K180" s="54"/>
      <c r="L180" s="175"/>
      <c r="M180" s="41"/>
      <c r="N180" s="194"/>
      <c r="O180" s="15"/>
      <c r="P180" s="15"/>
      <c r="Q180" s="15"/>
      <c r="R180" s="15"/>
      <c r="S180" s="15"/>
      <c r="T180" s="191"/>
      <c r="U180" s="191"/>
      <c r="V180" s="191"/>
      <c r="W180" s="191"/>
      <c r="X180" s="191"/>
      <c r="Y180" s="15"/>
      <c r="Z180" s="172"/>
      <c r="AA180" s="15"/>
      <c r="AB180" s="15"/>
      <c r="AC180" s="15"/>
      <c r="AD180" s="15"/>
      <c r="AE180" s="15"/>
      <c r="AF180" s="15"/>
      <c r="AG180" s="180"/>
      <c r="AH180" s="180"/>
      <c r="AI180" s="180">
        <f t="shared" si="337"/>
        <v>0</v>
      </c>
      <c r="AJ180" s="180"/>
      <c r="AK180" s="180"/>
      <c r="AL180" s="180"/>
      <c r="AM180" s="180"/>
    </row>
    <row r="181" spans="1:39" x14ac:dyDescent="0.25">
      <c r="A181" s="177" t="s">
        <v>19</v>
      </c>
      <c r="B181" s="177" t="s">
        <v>82</v>
      </c>
      <c r="C181" s="43" t="s">
        <v>83</v>
      </c>
      <c r="D181" s="43">
        <v>1295805</v>
      </c>
      <c r="E181" s="4" t="s">
        <v>10</v>
      </c>
      <c r="F181" s="200">
        <v>1</v>
      </c>
      <c r="G181" s="191"/>
      <c r="H181" s="177" t="s">
        <v>62</v>
      </c>
      <c r="I181" s="177">
        <v>0</v>
      </c>
      <c r="J181" s="179">
        <f t="shared" si="336"/>
        <v>0</v>
      </c>
      <c r="K181" s="176">
        <f>IF(E181="Company", F181*G181,0)</f>
        <v>0</v>
      </c>
      <c r="L181" s="181">
        <f>D181*F181/1000</f>
        <v>1295.8050000000001</v>
      </c>
      <c r="M181" s="175">
        <f>D181*8760*F181/1000</f>
        <v>11351251.800000001</v>
      </c>
      <c r="N181" s="192">
        <f>D181*8760/1000/12</f>
        <v>945937.65</v>
      </c>
      <c r="O181" s="15">
        <f>'UE-180382 Light WP1 - Sch 140'!B$14</f>
        <v>5.3702190554871083E-4</v>
      </c>
      <c r="P181" s="15">
        <f>'UE-180382 Light WP1 - Sch 140'!$B$46</f>
        <v>0</v>
      </c>
      <c r="Q181" s="15">
        <f>'UE-180382 Light WP1 - Sch 140'!B$78</f>
        <v>0</v>
      </c>
      <c r="R181" s="15">
        <f>'UE-180382 Light WP1 - Sch 140'!E10</f>
        <v>0.10626260620453069</v>
      </c>
      <c r="S181" s="15">
        <f>'UE-180382 Light WP1 - Sch 140'!$E$39</f>
        <v>1.3002201501214233E-3</v>
      </c>
      <c r="T181" s="191">
        <f>IF(E181="Company", G181*O181, 0)</f>
        <v>0</v>
      </c>
      <c r="U181" s="191">
        <f>IF(H181="yes", I181*P181, 0)</f>
        <v>0</v>
      </c>
      <c r="V181" s="191">
        <f>D181*Q181</f>
        <v>0</v>
      </c>
      <c r="W181" s="191">
        <f>D181*R181/1000</f>
        <v>137.6956164328619</v>
      </c>
      <c r="X181" s="191">
        <f>N181*S181</f>
        <v>1229.9271932885063</v>
      </c>
      <c r="Y181" s="15">
        <f>SUM(T181:X181)/D181</f>
        <v>1.0554233157931696E-3</v>
      </c>
      <c r="Z181" s="172"/>
      <c r="AA181" s="15">
        <f>T181/N181</f>
        <v>0</v>
      </c>
      <c r="AB181" s="15">
        <f>U181/N181</f>
        <v>0</v>
      </c>
      <c r="AC181" s="15">
        <f>V181/N181</f>
        <v>0</v>
      </c>
      <c r="AD181" s="15">
        <f>W181/N181</f>
        <v>1.4556521397880918E-4</v>
      </c>
      <c r="AE181" s="15">
        <f>X181/N181</f>
        <v>1.3002201501214233E-3</v>
      </c>
      <c r="AF181" s="15">
        <f>SUM(AA181:AE181)</f>
        <v>1.4457853641002324E-3</v>
      </c>
      <c r="AG181" s="180">
        <f>T181</f>
        <v>0</v>
      </c>
      <c r="AH181" s="180">
        <f>U181</f>
        <v>0</v>
      </c>
      <c r="AI181" s="180">
        <f t="shared" si="337"/>
        <v>0</v>
      </c>
      <c r="AJ181" s="180">
        <f>W181</f>
        <v>137.6956164328619</v>
      </c>
      <c r="AK181" s="180">
        <f>X181</f>
        <v>1229.9271932885063</v>
      </c>
      <c r="AL181" s="180">
        <f>SUM(AG181:AK181)</f>
        <v>1367.6228097213682</v>
      </c>
      <c r="AM181" s="180">
        <f>Y181*D181-AL181</f>
        <v>0</v>
      </c>
    </row>
    <row r="182" spans="1:39" x14ac:dyDescent="0.25">
      <c r="F182" s="201"/>
      <c r="G182" s="191"/>
      <c r="J182" s="179">
        <f t="shared" si="336"/>
        <v>0</v>
      </c>
      <c r="M182" s="175"/>
      <c r="N182" s="192"/>
      <c r="O182" s="15"/>
      <c r="P182" s="15"/>
      <c r="Q182" s="15"/>
      <c r="R182" s="15"/>
      <c r="S182" s="15"/>
      <c r="T182" s="191"/>
      <c r="U182" s="191"/>
      <c r="V182" s="191"/>
      <c r="W182" s="191"/>
      <c r="X182" s="191"/>
      <c r="Y182" s="15"/>
      <c r="Z182" s="172"/>
      <c r="AA182" s="15"/>
      <c r="AB182" s="15"/>
      <c r="AC182" s="15"/>
      <c r="AD182" s="15"/>
      <c r="AE182" s="15"/>
      <c r="AF182" s="19"/>
      <c r="AG182" s="180"/>
      <c r="AH182" s="180"/>
      <c r="AI182" s="180">
        <f t="shared" si="337"/>
        <v>0</v>
      </c>
      <c r="AJ182" s="180"/>
      <c r="AK182" s="180"/>
      <c r="AL182" s="19"/>
      <c r="AM182" s="180"/>
    </row>
    <row r="183" spans="1:39" x14ac:dyDescent="0.25">
      <c r="A183" s="187" t="s">
        <v>68</v>
      </c>
      <c r="B183" s="13"/>
      <c r="C183" s="43"/>
      <c r="D183" s="43"/>
      <c r="E183" s="43"/>
      <c r="F183" s="199"/>
      <c r="G183" s="191"/>
      <c r="J183" s="179">
        <f t="shared" si="336"/>
        <v>0</v>
      </c>
      <c r="K183" s="54"/>
      <c r="L183" s="175"/>
      <c r="M183" s="41"/>
      <c r="N183" s="194"/>
      <c r="O183" s="15"/>
      <c r="P183" s="15"/>
      <c r="Q183" s="15"/>
      <c r="R183" s="15"/>
      <c r="S183" s="15"/>
      <c r="T183" s="191"/>
      <c r="U183" s="191"/>
      <c r="V183" s="191"/>
      <c r="W183" s="191"/>
      <c r="X183" s="191"/>
      <c r="Y183" s="15"/>
      <c r="Z183" s="172"/>
      <c r="AA183" s="15"/>
      <c r="AB183" s="15"/>
      <c r="AC183" s="15"/>
      <c r="AD183" s="15"/>
      <c r="AE183" s="15"/>
      <c r="AF183" s="15"/>
      <c r="AG183" s="180"/>
      <c r="AH183" s="180"/>
      <c r="AI183" s="180">
        <f t="shared" si="337"/>
        <v>0</v>
      </c>
      <c r="AJ183" s="180"/>
      <c r="AK183" s="180"/>
      <c r="AL183" s="180"/>
      <c r="AM183" s="180"/>
    </row>
    <row r="184" spans="1:39" x14ac:dyDescent="0.25">
      <c r="A184" s="12" t="s">
        <v>67</v>
      </c>
      <c r="B184" s="43" t="s">
        <v>70</v>
      </c>
      <c r="C184" s="43" t="s">
        <v>71</v>
      </c>
      <c r="D184" s="43">
        <v>0</v>
      </c>
      <c r="E184" s="4" t="s">
        <v>40</v>
      </c>
      <c r="F184" s="200">
        <v>707</v>
      </c>
      <c r="G184" s="191">
        <v>1220.95</v>
      </c>
      <c r="H184" s="177" t="s">
        <v>54</v>
      </c>
      <c r="I184" s="177">
        <v>1</v>
      </c>
      <c r="J184" s="179">
        <f t="shared" si="336"/>
        <v>707</v>
      </c>
      <c r="K184" s="176">
        <f>IF(E184="Company", F184*G184,0)</f>
        <v>863211.65</v>
      </c>
      <c r="L184" s="175">
        <f>D184*F184/1000</f>
        <v>0</v>
      </c>
      <c r="M184" s="175">
        <f>D184*4200*F184/1000</f>
        <v>0</v>
      </c>
      <c r="N184" s="192">
        <f>D184*4200/1000/12</f>
        <v>0</v>
      </c>
      <c r="O184" s="15">
        <f>'UE-180382 Light WP1 - Sch 140'!B$20</f>
        <v>5.1511180691177271E-4</v>
      </c>
      <c r="P184" s="15">
        <f>'UE-180382 Light WP1 - Sch 140'!$B$46</f>
        <v>0</v>
      </c>
      <c r="Q184" s="15">
        <f>'UE-180382 Light WP1 - Sch 140'!B$66</f>
        <v>0</v>
      </c>
      <c r="R184" s="15">
        <f>'UE-180382 Light WP1 - Sch 140'!$E$10</f>
        <v>0.10626260620453069</v>
      </c>
      <c r="S184" s="15">
        <f>'UE-180382 Light WP1 - Sch 140'!$E$39</f>
        <v>1.3002201501214233E-3</v>
      </c>
      <c r="T184" s="191">
        <f>IF(E184="Company", G184*O184, 0)</f>
        <v>0.62892576064892891</v>
      </c>
      <c r="U184" s="191">
        <f>IF(H184="yes", I184*P184, 0)</f>
        <v>0</v>
      </c>
      <c r="V184" s="191">
        <f t="shared" ref="V184:V188" si="338">Q184*N184</f>
        <v>0</v>
      </c>
      <c r="W184" s="191">
        <f>D184*R184/1000</f>
        <v>0</v>
      </c>
      <c r="X184" s="191">
        <f>N184*S184</f>
        <v>0</v>
      </c>
      <c r="Y184" s="15">
        <f>SUM(T184:X184)</f>
        <v>0.62892576064892891</v>
      </c>
      <c r="Z184" s="172"/>
      <c r="AA184" s="15"/>
      <c r="AB184" s="15"/>
      <c r="AC184" s="15"/>
      <c r="AD184" s="15"/>
      <c r="AE184" s="15"/>
      <c r="AF184" s="15">
        <f>SUM(AA184:AE184)</f>
        <v>0</v>
      </c>
      <c r="AG184" s="180">
        <f>T184*$F184</f>
        <v>444.65051277879274</v>
      </c>
      <c r="AH184" s="180">
        <f>U184*$F184</f>
        <v>0</v>
      </c>
      <c r="AI184" s="180">
        <f t="shared" si="337"/>
        <v>0</v>
      </c>
      <c r="AJ184" s="180">
        <f t="shared" ref="AJ184:AK185" si="339">W184*$F184</f>
        <v>0</v>
      </c>
      <c r="AK184" s="180">
        <f t="shared" si="339"/>
        <v>0</v>
      </c>
      <c r="AL184" s="180">
        <f>SUM(AG184:AK184)</f>
        <v>444.65051277879274</v>
      </c>
      <c r="AM184" s="180">
        <f>Y184*F184-AL184</f>
        <v>0</v>
      </c>
    </row>
    <row r="185" spans="1:39" x14ac:dyDescent="0.25">
      <c r="B185" s="43" t="s">
        <v>69</v>
      </c>
      <c r="C185" s="43" t="s">
        <v>71</v>
      </c>
      <c r="D185" s="43">
        <v>0</v>
      </c>
      <c r="E185" s="4" t="s">
        <v>40</v>
      </c>
      <c r="F185" s="200">
        <v>303</v>
      </c>
      <c r="G185" s="191">
        <v>2441.9</v>
      </c>
      <c r="H185" s="177" t="s">
        <v>54</v>
      </c>
      <c r="I185" s="177">
        <v>1</v>
      </c>
      <c r="J185" s="179">
        <f t="shared" si="336"/>
        <v>303</v>
      </c>
      <c r="K185" s="176">
        <f>IF(E185="Company", F185*G185,0)</f>
        <v>739895.70000000007</v>
      </c>
      <c r="L185" s="175">
        <f>D185*F185/1000</f>
        <v>0</v>
      </c>
      <c r="M185" s="175">
        <f>D185*4200*F185/1000</f>
        <v>0</v>
      </c>
      <c r="N185" s="192">
        <f>D185*4200/1000/12</f>
        <v>0</v>
      </c>
      <c r="O185" s="15">
        <f>'UE-180382 Light WP1 - Sch 140'!B$20</f>
        <v>5.1511180691177271E-4</v>
      </c>
      <c r="P185" s="15">
        <f>'UE-180382 Light WP1 - Sch 140'!$B$46</f>
        <v>0</v>
      </c>
      <c r="Q185" s="15">
        <f>'UE-180382 Light WP1 - Sch 140'!B$66</f>
        <v>0</v>
      </c>
      <c r="R185" s="15">
        <f>'UE-180382 Light WP1 - Sch 140'!$E$10</f>
        <v>0.10626260620453069</v>
      </c>
      <c r="S185" s="15">
        <f>'UE-180382 Light WP1 - Sch 140'!$E$39</f>
        <v>1.3002201501214233E-3</v>
      </c>
      <c r="T185" s="191">
        <f>IF(E185="Company", G185*O185, 0)</f>
        <v>1.2578515212978578</v>
      </c>
      <c r="U185" s="191">
        <f>IF(H185="yes", I185*P185, 0)</f>
        <v>0</v>
      </c>
      <c r="V185" s="191">
        <f t="shared" si="338"/>
        <v>0</v>
      </c>
      <c r="W185" s="191">
        <f>D185*R185/1000</f>
        <v>0</v>
      </c>
      <c r="X185" s="191">
        <f>N185*S185</f>
        <v>0</v>
      </c>
      <c r="Y185" s="15">
        <f>SUM(T185:X185)</f>
        <v>1.2578515212978578</v>
      </c>
      <c r="Z185" s="172"/>
      <c r="AA185" s="15"/>
      <c r="AB185" s="15"/>
      <c r="AC185" s="15"/>
      <c r="AD185" s="15"/>
      <c r="AE185" s="15"/>
      <c r="AF185" s="15">
        <f>SUM(AA185:AE185)</f>
        <v>0</v>
      </c>
      <c r="AG185" s="180">
        <f>T185*$F185</f>
        <v>381.12901095325094</v>
      </c>
      <c r="AH185" s="180">
        <f>U185*$F185</f>
        <v>0</v>
      </c>
      <c r="AI185" s="180">
        <f t="shared" ref="AI185:AI188" si="340">V185*$F185</f>
        <v>0</v>
      </c>
      <c r="AJ185" s="180">
        <f t="shared" si="339"/>
        <v>0</v>
      </c>
      <c r="AK185" s="180">
        <f t="shared" si="339"/>
        <v>0</v>
      </c>
      <c r="AL185" s="180">
        <f>SUM(AG185:AK185)</f>
        <v>381.12901095325094</v>
      </c>
      <c r="AM185" s="180">
        <f>Y185*F185-AL185</f>
        <v>0</v>
      </c>
    </row>
    <row r="186" spans="1:39" x14ac:dyDescent="0.25">
      <c r="A186" s="12" t="s">
        <v>66</v>
      </c>
      <c r="F186" s="200"/>
      <c r="G186" s="191"/>
      <c r="J186" s="179">
        <f t="shared" si="336"/>
        <v>0</v>
      </c>
      <c r="K186" s="176"/>
      <c r="L186" s="175"/>
      <c r="M186" s="175"/>
      <c r="N186" s="192"/>
      <c r="O186" s="15"/>
      <c r="P186" s="15"/>
      <c r="Q186" s="15">
        <f>'UE-180382 Light WP1 - Sch 140'!B$66</f>
        <v>0</v>
      </c>
      <c r="R186" s="15"/>
      <c r="S186" s="15">
        <f>'UE-180382 Light WP1 - Sch 140'!$E$39</f>
        <v>1.3002201501214233E-3</v>
      </c>
      <c r="T186" s="191"/>
      <c r="U186" s="191"/>
      <c r="V186" s="191">
        <f t="shared" si="338"/>
        <v>0</v>
      </c>
      <c r="W186" s="191"/>
      <c r="X186" s="191"/>
      <c r="Y186" s="15"/>
      <c r="Z186" s="172"/>
      <c r="AA186" s="15"/>
      <c r="AB186" s="15"/>
      <c r="AC186" s="15"/>
      <c r="AD186" s="15"/>
      <c r="AE186" s="15"/>
      <c r="AF186" s="15"/>
      <c r="AG186" s="180"/>
      <c r="AH186" s="180"/>
      <c r="AI186" s="180">
        <f t="shared" si="340"/>
        <v>0</v>
      </c>
      <c r="AJ186" s="180"/>
      <c r="AK186" s="180"/>
      <c r="AL186" s="180"/>
      <c r="AM186" s="180"/>
    </row>
    <row r="187" spans="1:39" x14ac:dyDescent="0.25">
      <c r="B187" s="43" t="s">
        <v>70</v>
      </c>
      <c r="C187" s="43" t="s">
        <v>71</v>
      </c>
      <c r="D187" s="43">
        <v>0</v>
      </c>
      <c r="E187" s="4" t="s">
        <v>40</v>
      </c>
      <c r="F187" s="200">
        <v>0</v>
      </c>
      <c r="G187" s="191">
        <v>1220.95</v>
      </c>
      <c r="H187" s="177" t="s">
        <v>54</v>
      </c>
      <c r="I187" s="177">
        <v>1</v>
      </c>
      <c r="J187" s="179">
        <f t="shared" si="336"/>
        <v>0</v>
      </c>
      <c r="K187" s="176">
        <f>IF(E187="Company", F187*G187,0)</f>
        <v>0</v>
      </c>
      <c r="L187" s="175">
        <f>D187*F187/1000</f>
        <v>0</v>
      </c>
      <c r="M187" s="175">
        <f>D187*4200*F187/1000</f>
        <v>0</v>
      </c>
      <c r="N187" s="192">
        <f>D187*4200/1000/12</f>
        <v>0</v>
      </c>
      <c r="O187" s="15">
        <f>'UE-180382 Light WP1 - Sch 140'!B$20</f>
        <v>5.1511180691177271E-4</v>
      </c>
      <c r="P187" s="15">
        <f>'UE-180382 Light WP1 - Sch 140'!$B$46</f>
        <v>0</v>
      </c>
      <c r="Q187" s="15">
        <f>'UE-180382 Light WP1 - Sch 140'!B$66</f>
        <v>0</v>
      </c>
      <c r="R187" s="15">
        <f>'UE-180382 Light WP1 - Sch 140'!$E$10</f>
        <v>0.10626260620453069</v>
      </c>
      <c r="S187" s="15">
        <f>'UE-180382 Light WP1 - Sch 140'!$E$39</f>
        <v>1.3002201501214233E-3</v>
      </c>
      <c r="T187" s="191">
        <f>IF(E187="Company", G187*O187, 0)</f>
        <v>0.62892576064892891</v>
      </c>
      <c r="U187" s="191">
        <f>IF(H187="yes", I187*P187, 0)</f>
        <v>0</v>
      </c>
      <c r="V187" s="191">
        <f t="shared" si="338"/>
        <v>0</v>
      </c>
      <c r="W187" s="191">
        <f>D187*R187/1000</f>
        <v>0</v>
      </c>
      <c r="X187" s="191">
        <f>N187*S187</f>
        <v>0</v>
      </c>
      <c r="Y187" s="15">
        <f>SUM(T187:X187)</f>
        <v>0.62892576064892891</v>
      </c>
      <c r="Z187" s="172"/>
      <c r="AA187" s="15"/>
      <c r="AB187" s="15"/>
      <c r="AC187" s="15"/>
      <c r="AD187" s="15"/>
      <c r="AE187" s="15"/>
      <c r="AF187" s="15">
        <f>SUM(AA187:AE187)</f>
        <v>0</v>
      </c>
      <c r="AG187" s="180">
        <f>T187*$F187</f>
        <v>0</v>
      </c>
      <c r="AH187" s="180">
        <f>U187*$F187</f>
        <v>0</v>
      </c>
      <c r="AI187" s="180">
        <f t="shared" si="340"/>
        <v>0</v>
      </c>
      <c r="AJ187" s="180">
        <f t="shared" ref="AJ187:AK188" si="341">W187*$F187</f>
        <v>0</v>
      </c>
      <c r="AK187" s="180">
        <f t="shared" si="341"/>
        <v>0</v>
      </c>
      <c r="AL187" s="180">
        <f>SUM(AG187:AK187)</f>
        <v>0</v>
      </c>
      <c r="AM187" s="180">
        <f>Y187*F187-AL187</f>
        <v>0</v>
      </c>
    </row>
    <row r="188" spans="1:39" x14ac:dyDescent="0.25">
      <c r="B188" s="43" t="s">
        <v>69</v>
      </c>
      <c r="C188" s="43" t="s">
        <v>71</v>
      </c>
      <c r="D188" s="43">
        <v>0</v>
      </c>
      <c r="E188" s="4" t="s">
        <v>40</v>
      </c>
      <c r="F188" s="200">
        <v>160</v>
      </c>
      <c r="G188" s="191">
        <v>2441.9</v>
      </c>
      <c r="H188" s="177" t="s">
        <v>54</v>
      </c>
      <c r="I188" s="177">
        <v>1</v>
      </c>
      <c r="J188" s="179">
        <f t="shared" si="336"/>
        <v>160</v>
      </c>
      <c r="K188" s="176">
        <f>IF(E188="Company", F188*G188,0)</f>
        <v>390704</v>
      </c>
      <c r="L188" s="175">
        <f>D188*F188/1000</f>
        <v>0</v>
      </c>
      <c r="M188" s="175">
        <f>D188*4200*F188/1000</f>
        <v>0</v>
      </c>
      <c r="N188" s="192">
        <f>D188*4200/1000/12</f>
        <v>0</v>
      </c>
      <c r="O188" s="15">
        <f>'UE-180382 Light WP1 - Sch 140'!B$20</f>
        <v>5.1511180691177271E-4</v>
      </c>
      <c r="P188" s="15">
        <f>'UE-180382 Light WP1 - Sch 140'!$B$46</f>
        <v>0</v>
      </c>
      <c r="Q188" s="15">
        <f>'UE-180382 Light WP1 - Sch 140'!B$66</f>
        <v>0</v>
      </c>
      <c r="R188" s="15">
        <f>'UE-180382 Light WP1 - Sch 140'!$E$10</f>
        <v>0.10626260620453069</v>
      </c>
      <c r="S188" s="15">
        <f>'UE-180382 Light WP1 - Sch 140'!$E$39</f>
        <v>1.3002201501214233E-3</v>
      </c>
      <c r="T188" s="191">
        <f>IF(E188="Company", G188*O188, 0)</f>
        <v>1.2578515212978578</v>
      </c>
      <c r="U188" s="191">
        <f>IF(H188="yes", I188*P188, 0)</f>
        <v>0</v>
      </c>
      <c r="V188" s="191">
        <f t="shared" si="338"/>
        <v>0</v>
      </c>
      <c r="W188" s="191">
        <f>D188*R188/1000</f>
        <v>0</v>
      </c>
      <c r="X188" s="191">
        <f>N188*S188</f>
        <v>0</v>
      </c>
      <c r="Y188" s="15">
        <f>SUM(T188:X188)</f>
        <v>1.2578515212978578</v>
      </c>
      <c r="Z188" s="172"/>
      <c r="AA188" s="15"/>
      <c r="AB188" s="15"/>
      <c r="AC188" s="15"/>
      <c r="AD188" s="15"/>
      <c r="AE188" s="15"/>
      <c r="AF188" s="15">
        <f>SUM(AA188:AE188)</f>
        <v>0</v>
      </c>
      <c r="AG188" s="180">
        <f>T188*$F188</f>
        <v>201.25624340765725</v>
      </c>
      <c r="AH188" s="180">
        <f>U188*$F188</f>
        <v>0</v>
      </c>
      <c r="AI188" s="180">
        <f t="shared" si="340"/>
        <v>0</v>
      </c>
      <c r="AJ188" s="180">
        <f t="shared" si="341"/>
        <v>0</v>
      </c>
      <c r="AK188" s="180">
        <f t="shared" si="341"/>
        <v>0</v>
      </c>
      <c r="AL188" s="180">
        <f>SUM(AG188:AK188)</f>
        <v>201.25624340765725</v>
      </c>
      <c r="AM188" s="180">
        <f>Y188*F188-AL188</f>
        <v>0</v>
      </c>
    </row>
    <row r="189" spans="1:39" x14ac:dyDescent="0.25">
      <c r="F189" s="200"/>
      <c r="K189" s="19">
        <f>SUM(K184:K188)</f>
        <v>1993811.35</v>
      </c>
      <c r="AG189" s="180"/>
      <c r="AH189" s="180"/>
      <c r="AI189" s="180"/>
      <c r="AJ189" s="180"/>
      <c r="AK189" s="180"/>
      <c r="AL189" s="180"/>
      <c r="AM189" s="180"/>
    </row>
    <row r="190" spans="1:39" x14ac:dyDescent="0.25">
      <c r="A190" s="6"/>
      <c r="F190" s="201"/>
      <c r="AG190" s="180"/>
      <c r="AH190" s="180"/>
      <c r="AI190" s="180"/>
      <c r="AJ190" s="180"/>
      <c r="AK190" s="180"/>
      <c r="AL190" s="180"/>
      <c r="AM190" s="180"/>
    </row>
    <row r="191" spans="1:39" x14ac:dyDescent="0.25">
      <c r="A191" s="7"/>
      <c r="F191" s="201"/>
      <c r="K191" s="19"/>
      <c r="M191" s="177">
        <f>SUM(M4:M188)</f>
        <v>78196280.400000006</v>
      </c>
      <c r="AG191" s="180"/>
      <c r="AH191" s="180"/>
      <c r="AI191" s="180"/>
      <c r="AJ191" s="180"/>
      <c r="AK191" s="180"/>
      <c r="AL191" s="180"/>
      <c r="AM191" s="180"/>
    </row>
    <row r="192" spans="1:39" x14ac:dyDescent="0.25">
      <c r="A192" s="6"/>
      <c r="F192" s="201"/>
      <c r="V192" s="177">
        <f>V181/D181</f>
        <v>0</v>
      </c>
      <c r="W192" s="177">
        <f>W181/D181</f>
        <v>1.062626062045307E-4</v>
      </c>
      <c r="AG192" s="180"/>
      <c r="AH192" s="180"/>
      <c r="AI192" s="180"/>
      <c r="AJ192" s="180"/>
      <c r="AK192" s="180"/>
      <c r="AL192" s="19"/>
      <c r="AM192" s="180"/>
    </row>
    <row r="193" spans="1:39" x14ac:dyDescent="0.25">
      <c r="A193" s="6"/>
      <c r="F193" s="201"/>
      <c r="AG193" s="180"/>
      <c r="AH193" s="180"/>
      <c r="AI193" s="180"/>
      <c r="AJ193" s="180"/>
      <c r="AK193" s="180"/>
      <c r="AL193" s="180"/>
      <c r="AM193" s="180"/>
    </row>
    <row r="194" spans="1:39" x14ac:dyDescent="0.25">
      <c r="F194" s="201"/>
      <c r="AG194" s="185">
        <f>SUM(AG4:AG188)</f>
        <v>45428.681421683032</v>
      </c>
      <c r="AH194" s="185">
        <f>SUM(AH4:AH188)</f>
        <v>0</v>
      </c>
      <c r="AI194" s="185"/>
      <c r="AJ194" s="185">
        <f>SUM(AJ4:AJ188)</f>
        <v>2824.2327622395828</v>
      </c>
      <c r="AK194" s="185">
        <f>SUM(AK4:AK188)</f>
        <v>8472.6982867187435</v>
      </c>
      <c r="AL194" s="185">
        <f>SUM(AL2:AL188)</f>
        <v>56725.612470641361</v>
      </c>
      <c r="AM194" s="180"/>
    </row>
    <row r="195" spans="1:39" x14ac:dyDescent="0.25">
      <c r="F195" s="201"/>
      <c r="AG195" s="185">
        <f>AG194*12</f>
        <v>545144.17706019641</v>
      </c>
      <c r="AH195" s="185">
        <f>AH194*12</f>
        <v>0</v>
      </c>
      <c r="AI195" s="185"/>
      <c r="AJ195" s="185">
        <f>AJ194*12</f>
        <v>33890.793146874996</v>
      </c>
      <c r="AK195" s="185">
        <f>AK194*12</f>
        <v>101672.37944062492</v>
      </c>
      <c r="AL195" s="185"/>
      <c r="AM195" s="180"/>
    </row>
    <row r="196" spans="1:39" x14ac:dyDescent="0.25">
      <c r="F196" s="201"/>
      <c r="AG196" s="185"/>
      <c r="AH196" s="185"/>
      <c r="AI196" s="185"/>
      <c r="AJ196" s="185"/>
      <c r="AK196" s="185"/>
      <c r="AL196" s="185"/>
    </row>
    <row r="197" spans="1:39" x14ac:dyDescent="0.25">
      <c r="F197" s="201"/>
      <c r="AG197" s="185"/>
      <c r="AH197" s="185"/>
      <c r="AI197" s="185"/>
      <c r="AJ197" s="185"/>
      <c r="AK197" s="185"/>
      <c r="AL197" s="185">
        <f>AL194*12</f>
        <v>680707.34964769636</v>
      </c>
    </row>
    <row r="198" spans="1:39" x14ac:dyDescent="0.25">
      <c r="F198" s="201"/>
    </row>
    <row r="199" spans="1:39" x14ac:dyDescent="0.25">
      <c r="F199" s="201"/>
      <c r="AL199" s="19"/>
    </row>
    <row r="200" spans="1:39" x14ac:dyDescent="0.25">
      <c r="F200" s="201"/>
      <c r="AL200" s="19"/>
    </row>
    <row r="201" spans="1:39" x14ac:dyDescent="0.25">
      <c r="F201" s="201"/>
    </row>
    <row r="202" spans="1:39" x14ac:dyDescent="0.25">
      <c r="F202" s="201"/>
    </row>
    <row r="203" spans="1:39" x14ac:dyDescent="0.25">
      <c r="F203" s="201"/>
    </row>
    <row r="204" spans="1:39" x14ac:dyDescent="0.25">
      <c r="F204" s="201"/>
    </row>
    <row r="205" spans="1:39" x14ac:dyDescent="0.25">
      <c r="F205" s="201"/>
    </row>
    <row r="206" spans="1:39" x14ac:dyDescent="0.25">
      <c r="F206" s="201"/>
    </row>
    <row r="207" spans="1:39" x14ac:dyDescent="0.25">
      <c r="F207" s="201"/>
    </row>
    <row r="208" spans="1:39" x14ac:dyDescent="0.25">
      <c r="F208" s="201"/>
    </row>
    <row r="209" spans="6:6" x14ac:dyDescent="0.25">
      <c r="F209" s="201"/>
    </row>
    <row r="210" spans="6:6" x14ac:dyDescent="0.25">
      <c r="F210" s="201"/>
    </row>
    <row r="211" spans="6:6" x14ac:dyDescent="0.25">
      <c r="F211" s="201"/>
    </row>
    <row r="212" spans="6:6" x14ac:dyDescent="0.25">
      <c r="F212" s="201"/>
    </row>
    <row r="213" spans="6:6" x14ac:dyDescent="0.25">
      <c r="F213" s="201"/>
    </row>
    <row r="214" spans="6:6" x14ac:dyDescent="0.25">
      <c r="F214" s="201"/>
    </row>
    <row r="215" spans="6:6" x14ac:dyDescent="0.25">
      <c r="F215" s="201"/>
    </row>
    <row r="216" spans="6:6" x14ac:dyDescent="0.25">
      <c r="F216" s="201"/>
    </row>
    <row r="217" spans="6:6" x14ac:dyDescent="0.25">
      <c r="F217" s="201"/>
    </row>
    <row r="218" spans="6:6" x14ac:dyDescent="0.25">
      <c r="F218" s="201"/>
    </row>
    <row r="219" spans="6:6" x14ac:dyDescent="0.25">
      <c r="F219" s="201"/>
    </row>
    <row r="220" spans="6:6" x14ac:dyDescent="0.25">
      <c r="F220" s="201"/>
    </row>
    <row r="221" spans="6:6" x14ac:dyDescent="0.25">
      <c r="F221" s="201"/>
    </row>
    <row r="222" spans="6:6" x14ac:dyDescent="0.25">
      <c r="F222" s="201"/>
    </row>
    <row r="223" spans="6:6" x14ac:dyDescent="0.25">
      <c r="F223" s="201"/>
    </row>
    <row r="224" spans="6:6" x14ac:dyDescent="0.25">
      <c r="F224" s="201"/>
    </row>
    <row r="225" spans="6:6" x14ac:dyDescent="0.25">
      <c r="F225" s="201"/>
    </row>
    <row r="226" spans="6:6" x14ac:dyDescent="0.25">
      <c r="F226" s="201"/>
    </row>
    <row r="227" spans="6:6" x14ac:dyDescent="0.25">
      <c r="F227" s="201"/>
    </row>
    <row r="228" spans="6:6" x14ac:dyDescent="0.25">
      <c r="F228" s="201"/>
    </row>
  </sheetData>
  <printOptions horizontalCentered="1"/>
  <pageMargins left="0.7" right="0.7" top="0.75" bottom="0.75" header="0.3" footer="0.3"/>
  <pageSetup scale="45" fitToHeight="2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99"/>
  <sheetViews>
    <sheetView zoomScaleNormal="100" zoomScaleSheetLayoutView="85" workbookViewId="0">
      <pane xSplit="2" ySplit="8" topLeftCell="C124" activePane="bottomRight" state="frozen"/>
      <selection pane="topRight" activeCell="C1" sqref="C1"/>
      <selection pane="bottomLeft" activeCell="A9" sqref="A9"/>
      <selection pane="bottomRight" activeCell="H10" sqref="H10:H190"/>
    </sheetView>
  </sheetViews>
  <sheetFormatPr defaultColWidth="9.140625" defaultRowHeight="12.75" x14ac:dyDescent="0.2"/>
  <cols>
    <col min="1" max="1" width="6.28515625" style="60" bestFit="1" customWidth="1"/>
    <col min="2" max="2" width="20" style="7" bestFit="1" customWidth="1"/>
    <col min="3" max="3" width="18.140625" style="7" bestFit="1" customWidth="1"/>
    <col min="4" max="4" width="10.85546875" style="52" bestFit="1" customWidth="1"/>
    <col min="5" max="5" width="8.28515625" style="7" bestFit="1" customWidth="1"/>
    <col min="6" max="6" width="12.5703125" style="7" bestFit="1" customWidth="1"/>
    <col min="7" max="7" width="14.5703125" style="7" bestFit="1" customWidth="1"/>
    <col min="8" max="8" width="11.140625" style="7" bestFit="1" customWidth="1"/>
    <col min="9" max="16384" width="9.140625" style="7"/>
  </cols>
  <sheetData>
    <row r="1" spans="1:9" x14ac:dyDescent="0.2">
      <c r="A1" s="203" t="s">
        <v>0</v>
      </c>
      <c r="B1" s="203"/>
      <c r="C1" s="203"/>
      <c r="D1" s="203"/>
      <c r="E1" s="203"/>
      <c r="F1" s="203"/>
      <c r="G1" s="203"/>
      <c r="H1" s="203"/>
    </row>
    <row r="2" spans="1:9" x14ac:dyDescent="0.2">
      <c r="A2" s="203" t="s">
        <v>184</v>
      </c>
      <c r="B2" s="203"/>
      <c r="C2" s="203"/>
      <c r="D2" s="203"/>
      <c r="E2" s="203"/>
      <c r="F2" s="203"/>
      <c r="G2" s="203"/>
      <c r="H2" s="203"/>
    </row>
    <row r="3" spans="1:9" x14ac:dyDescent="0.2">
      <c r="A3" s="203" t="str">
        <f>+'Prelim Sch 140 Combined Charges'!A3</f>
        <v>2020 Schedule 140 Property Tax Workpapers</v>
      </c>
      <c r="B3" s="203"/>
      <c r="C3" s="203"/>
      <c r="D3" s="203"/>
      <c r="E3" s="203"/>
      <c r="F3" s="203"/>
      <c r="G3" s="203"/>
      <c r="H3" s="203"/>
    </row>
    <row r="4" spans="1:9" x14ac:dyDescent="0.2">
      <c r="A4" s="203" t="str">
        <f>+'Prelim Sch 140 Combined Charges'!A4</f>
        <v>Test Year Ending April 30, 2020</v>
      </c>
      <c r="B4" s="203"/>
      <c r="C4" s="203"/>
      <c r="D4" s="203"/>
      <c r="E4" s="203"/>
      <c r="F4" s="203"/>
      <c r="G4" s="203"/>
      <c r="H4" s="203"/>
    </row>
    <row r="5" spans="1:9" x14ac:dyDescent="0.2">
      <c r="D5" s="7"/>
    </row>
    <row r="6" spans="1:9" ht="38.25" x14ac:dyDescent="0.2">
      <c r="A6" s="2" t="s">
        <v>1</v>
      </c>
      <c r="B6" s="2" t="s">
        <v>15</v>
      </c>
      <c r="C6" s="2" t="s">
        <v>20</v>
      </c>
      <c r="D6" s="48" t="s">
        <v>63</v>
      </c>
      <c r="E6" s="2" t="s">
        <v>84</v>
      </c>
      <c r="F6" s="2" t="s">
        <v>93</v>
      </c>
      <c r="G6" s="2" t="s">
        <v>85</v>
      </c>
      <c r="H6" s="3" t="s">
        <v>368</v>
      </c>
    </row>
    <row r="7" spans="1:9" x14ac:dyDescent="0.2">
      <c r="B7" s="16" t="s">
        <v>2</v>
      </c>
      <c r="C7" s="41" t="s">
        <v>3</v>
      </c>
      <c r="D7" s="51" t="s">
        <v>4</v>
      </c>
      <c r="E7" s="16" t="s">
        <v>5</v>
      </c>
      <c r="F7" s="39" t="s">
        <v>162</v>
      </c>
      <c r="G7" s="5" t="s">
        <v>12</v>
      </c>
      <c r="H7" s="5" t="s">
        <v>7</v>
      </c>
    </row>
    <row r="8" spans="1:9" x14ac:dyDescent="0.2">
      <c r="A8" s="70" t="s">
        <v>164</v>
      </c>
      <c r="B8" s="16"/>
      <c r="C8" s="16"/>
      <c r="D8" s="57"/>
      <c r="E8" s="5" t="s">
        <v>189</v>
      </c>
      <c r="F8" s="39" t="s">
        <v>327</v>
      </c>
      <c r="G8" s="39" t="s">
        <v>367</v>
      </c>
      <c r="H8" s="39" t="s">
        <v>384</v>
      </c>
    </row>
    <row r="9" spans="1:9" x14ac:dyDescent="0.2">
      <c r="A9" s="70">
        <v>1</v>
      </c>
      <c r="B9" s="7" t="s">
        <v>55</v>
      </c>
      <c r="G9" s="16"/>
      <c r="H9" s="16"/>
    </row>
    <row r="10" spans="1:9" x14ac:dyDescent="0.2">
      <c r="A10" s="70">
        <f>A9+1</f>
        <v>2</v>
      </c>
      <c r="B10" s="12" t="s">
        <v>32</v>
      </c>
      <c r="C10" s="71" t="s">
        <v>33</v>
      </c>
      <c r="D10" s="45">
        <v>22</v>
      </c>
      <c r="E10" s="5" t="s">
        <v>10</v>
      </c>
      <c r="F10" s="54">
        <f>'UE-180382 Light WP2'!G4</f>
        <v>0</v>
      </c>
      <c r="G10" s="53">
        <f>'UE-180382 Light WP2'!O4</f>
        <v>5.3702190554871083E-4</v>
      </c>
      <c r="H10" s="166">
        <f>'UE-180382 Light WP2'!T4</f>
        <v>0</v>
      </c>
      <c r="I10" s="164"/>
    </row>
    <row r="11" spans="1:9" x14ac:dyDescent="0.2">
      <c r="A11" s="70">
        <f t="shared" ref="A11:A74" si="0">A10+1</f>
        <v>3</v>
      </c>
      <c r="B11" s="4"/>
      <c r="C11" s="39"/>
      <c r="D11" s="46"/>
      <c r="F11" s="54"/>
      <c r="G11" s="53"/>
      <c r="H11" s="166"/>
    </row>
    <row r="12" spans="1:9" x14ac:dyDescent="0.2">
      <c r="A12" s="70">
        <f t="shared" si="0"/>
        <v>4</v>
      </c>
      <c r="B12" s="12" t="s">
        <v>16</v>
      </c>
      <c r="C12" s="40" t="s">
        <v>24</v>
      </c>
      <c r="D12" s="47">
        <v>100</v>
      </c>
      <c r="E12" s="5" t="s">
        <v>10</v>
      </c>
      <c r="F12" s="54">
        <f>'UE-180382 Light WP2'!G6</f>
        <v>0</v>
      </c>
      <c r="G12" s="53">
        <f>'UE-180382 Light WP2'!O6</f>
        <v>5.3702190554871083E-4</v>
      </c>
      <c r="H12" s="166">
        <f>'UE-180382 Light WP2'!T6</f>
        <v>0</v>
      </c>
    </row>
    <row r="13" spans="1:9" x14ac:dyDescent="0.2">
      <c r="A13" s="70">
        <f t="shared" si="0"/>
        <v>5</v>
      </c>
      <c r="B13" s="12" t="str">
        <f>+B12</f>
        <v>50E-A</v>
      </c>
      <c r="C13" s="40" t="str">
        <f>+C12</f>
        <v>Mercury Vapor</v>
      </c>
      <c r="D13" s="47">
        <v>175</v>
      </c>
      <c r="E13" s="5" t="s">
        <v>10</v>
      </c>
      <c r="F13" s="54">
        <f>'UE-180382 Light WP2'!G7</f>
        <v>0</v>
      </c>
      <c r="G13" s="53">
        <f>'UE-180382 Light WP2'!O7</f>
        <v>5.3702190554871083E-4</v>
      </c>
      <c r="H13" s="166">
        <f>'UE-180382 Light WP2'!T7</f>
        <v>0</v>
      </c>
    </row>
    <row r="14" spans="1:9" x14ac:dyDescent="0.2">
      <c r="A14" s="70">
        <f t="shared" si="0"/>
        <v>6</v>
      </c>
      <c r="B14" s="12" t="str">
        <f>+B13</f>
        <v>50E-A</v>
      </c>
      <c r="C14" s="40" t="str">
        <f>+C13</f>
        <v>Mercury Vapor</v>
      </c>
      <c r="D14" s="47">
        <v>400</v>
      </c>
      <c r="E14" s="5" t="s">
        <v>10</v>
      </c>
      <c r="F14" s="54">
        <f>'UE-180382 Light WP2'!G8</f>
        <v>0</v>
      </c>
      <c r="G14" s="53">
        <f>'UE-180382 Light WP2'!O8</f>
        <v>5.3702190554871083E-4</v>
      </c>
      <c r="H14" s="166">
        <f>'UE-180382 Light WP2'!T8</f>
        <v>0</v>
      </c>
    </row>
    <row r="15" spans="1:9" x14ac:dyDescent="0.2">
      <c r="A15" s="70">
        <f t="shared" si="0"/>
        <v>7</v>
      </c>
      <c r="B15" s="12" t="s">
        <v>17</v>
      </c>
      <c r="C15" s="40" t="str">
        <f>+C14</f>
        <v>Mercury Vapor</v>
      </c>
      <c r="D15" s="47">
        <v>100</v>
      </c>
      <c r="E15" s="5" t="s">
        <v>10</v>
      </c>
      <c r="F15" s="54">
        <f>'UE-180382 Light WP2'!G10</f>
        <v>0</v>
      </c>
      <c r="G15" s="53">
        <f>'UE-180382 Light WP2'!O10</f>
        <v>5.3702190554871083E-4</v>
      </c>
      <c r="H15" s="166">
        <f>'UE-180382 Light WP2'!T10</f>
        <v>0</v>
      </c>
    </row>
    <row r="16" spans="1:9" x14ac:dyDescent="0.2">
      <c r="A16" s="70">
        <f t="shared" si="0"/>
        <v>8</v>
      </c>
      <c r="B16" s="12" t="str">
        <f t="shared" ref="B16:C18" si="1">+B15</f>
        <v>50E-B</v>
      </c>
      <c r="C16" s="40" t="str">
        <f t="shared" si="1"/>
        <v>Mercury Vapor</v>
      </c>
      <c r="D16" s="47">
        <v>175</v>
      </c>
      <c r="E16" s="5" t="s">
        <v>10</v>
      </c>
      <c r="F16" s="54">
        <f>'UE-180382 Light WP2'!G11</f>
        <v>0</v>
      </c>
      <c r="G16" s="53">
        <f>'UE-180382 Light WP2'!O11</f>
        <v>5.3702190554871083E-4</v>
      </c>
      <c r="H16" s="166">
        <f>'UE-180382 Light WP2'!T11</f>
        <v>0</v>
      </c>
    </row>
    <row r="17" spans="1:8" x14ac:dyDescent="0.2">
      <c r="A17" s="70">
        <f t="shared" si="0"/>
        <v>9</v>
      </c>
      <c r="B17" s="12" t="str">
        <f t="shared" si="1"/>
        <v>50E-B</v>
      </c>
      <c r="C17" s="40" t="str">
        <f t="shared" si="1"/>
        <v>Mercury Vapor</v>
      </c>
      <c r="D17" s="47">
        <v>400</v>
      </c>
      <c r="E17" s="5" t="s">
        <v>10</v>
      </c>
      <c r="F17" s="54">
        <f>'UE-180382 Light WP2'!G12</f>
        <v>0</v>
      </c>
      <c r="G17" s="53">
        <f>'UE-180382 Light WP2'!O12</f>
        <v>5.3702190554871083E-4</v>
      </c>
      <c r="H17" s="166">
        <f>'UE-180382 Light WP2'!T12</f>
        <v>0</v>
      </c>
    </row>
    <row r="18" spans="1:8" x14ac:dyDescent="0.2">
      <c r="A18" s="70">
        <f t="shared" si="0"/>
        <v>10</v>
      </c>
      <c r="B18" s="12" t="str">
        <f t="shared" si="1"/>
        <v>50E-B</v>
      </c>
      <c r="C18" s="40" t="str">
        <f t="shared" si="1"/>
        <v>Mercury Vapor</v>
      </c>
      <c r="D18" s="47">
        <v>700</v>
      </c>
      <c r="E18" s="5" t="s">
        <v>10</v>
      </c>
      <c r="F18" s="54">
        <f>'UE-180382 Light WP2'!G13</f>
        <v>0</v>
      </c>
      <c r="G18" s="53">
        <f>'UE-180382 Light WP2'!O13</f>
        <v>5.3702190554871083E-4</v>
      </c>
      <c r="H18" s="166">
        <f>'UE-180382 Light WP2'!T13</f>
        <v>0</v>
      </c>
    </row>
    <row r="19" spans="1:8" x14ac:dyDescent="0.2">
      <c r="A19" s="72">
        <f t="shared" si="0"/>
        <v>11</v>
      </c>
      <c r="B19" s="55"/>
      <c r="C19" s="56"/>
      <c r="F19" s="54"/>
      <c r="G19" s="53"/>
      <c r="H19" s="166"/>
    </row>
    <row r="20" spans="1:8" x14ac:dyDescent="0.2">
      <c r="A20" s="72">
        <f t="shared" si="0"/>
        <v>12</v>
      </c>
      <c r="B20" s="55" t="s">
        <v>56</v>
      </c>
      <c r="C20" s="56"/>
      <c r="F20" s="54"/>
      <c r="G20" s="53"/>
      <c r="H20" s="166"/>
    </row>
    <row r="21" spans="1:8" x14ac:dyDescent="0.2">
      <c r="A21" s="72">
        <f t="shared" si="0"/>
        <v>13</v>
      </c>
      <c r="B21" s="12" t="s">
        <v>25</v>
      </c>
      <c r="C21" s="42" t="s">
        <v>34</v>
      </c>
      <c r="D21" s="170" t="s">
        <v>383</v>
      </c>
      <c r="E21" s="5" t="s">
        <v>10</v>
      </c>
      <c r="F21" s="54">
        <f>'UE-180382 Light WP2'!G$17</f>
        <v>1334.574875</v>
      </c>
      <c r="G21" s="53">
        <f>'UE-180382 Light WP2'!O$17</f>
        <v>5.3702190554871083E-4</v>
      </c>
      <c r="H21" s="166">
        <f>'UE-180382 Light WP2'!T$17</f>
        <v>0</v>
      </c>
    </row>
    <row r="22" spans="1:8" x14ac:dyDescent="0.2">
      <c r="A22" s="72">
        <f t="shared" si="0"/>
        <v>14</v>
      </c>
      <c r="B22" s="12" t="s">
        <v>25</v>
      </c>
      <c r="C22" s="42" t="s">
        <v>34</v>
      </c>
      <c r="D22" s="67" t="s">
        <v>168</v>
      </c>
      <c r="E22" s="5" t="s">
        <v>10</v>
      </c>
      <c r="F22" s="54">
        <f>'UE-180382 Light WP2'!G$18</f>
        <v>1357.2181249999999</v>
      </c>
      <c r="G22" s="53">
        <f>'UE-180382 Light WP2'!O$18</f>
        <v>5.3702190554871083E-4</v>
      </c>
      <c r="H22" s="166">
        <f>'UE-180382 Light WP2'!T$18</f>
        <v>0</v>
      </c>
    </row>
    <row r="23" spans="1:8" x14ac:dyDescent="0.2">
      <c r="A23" s="72">
        <f t="shared" si="0"/>
        <v>15</v>
      </c>
      <c r="B23" s="12" t="s">
        <v>25</v>
      </c>
      <c r="C23" s="42" t="s">
        <v>34</v>
      </c>
      <c r="D23" s="67" t="s">
        <v>169</v>
      </c>
      <c r="E23" s="5" t="s">
        <v>10</v>
      </c>
      <c r="F23" s="54">
        <f>'UE-180382 Light WP2'!G$19</f>
        <v>1379.861375</v>
      </c>
      <c r="G23" s="53">
        <f>'UE-180382 Light WP2'!O$19</f>
        <v>5.3702190554871083E-4</v>
      </c>
      <c r="H23" s="166">
        <f>'UE-180382 Light WP2'!T$19</f>
        <v>0</v>
      </c>
    </row>
    <row r="24" spans="1:8" x14ac:dyDescent="0.2">
      <c r="A24" s="72">
        <f t="shared" si="0"/>
        <v>16</v>
      </c>
      <c r="B24" s="12" t="s">
        <v>25</v>
      </c>
      <c r="C24" s="42" t="s">
        <v>34</v>
      </c>
      <c r="D24" s="67" t="s">
        <v>170</v>
      </c>
      <c r="E24" s="5" t="s">
        <v>10</v>
      </c>
      <c r="F24" s="54">
        <f>'UE-180382 Light WP2'!G$20</f>
        <v>1402.504625</v>
      </c>
      <c r="G24" s="53">
        <f>'UE-180382 Light WP2'!O$20</f>
        <v>5.3702190554871083E-4</v>
      </c>
      <c r="H24" s="166">
        <f>'UE-180382 Light WP2'!T$20</f>
        <v>0</v>
      </c>
    </row>
    <row r="25" spans="1:8" x14ac:dyDescent="0.2">
      <c r="A25" s="72">
        <f t="shared" si="0"/>
        <v>17</v>
      </c>
      <c r="B25" s="12" t="s">
        <v>25</v>
      </c>
      <c r="C25" s="42" t="s">
        <v>34</v>
      </c>
      <c r="D25" s="67" t="s">
        <v>171</v>
      </c>
      <c r="E25" s="5" t="s">
        <v>10</v>
      </c>
      <c r="F25" s="54">
        <f>'UE-180382 Light WP2'!G$21</f>
        <v>1425.1478750000001</v>
      </c>
      <c r="G25" s="53">
        <f>'UE-180382 Light WP2'!O$21</f>
        <v>5.3702190554871083E-4</v>
      </c>
      <c r="H25" s="166">
        <f>'UE-180382 Light WP2'!T$21</f>
        <v>0</v>
      </c>
    </row>
    <row r="26" spans="1:8" x14ac:dyDescent="0.2">
      <c r="A26" s="72">
        <f t="shared" si="0"/>
        <v>18</v>
      </c>
      <c r="B26" s="12" t="s">
        <v>25</v>
      </c>
      <c r="C26" s="42" t="s">
        <v>34</v>
      </c>
      <c r="D26" s="67" t="s">
        <v>172</v>
      </c>
      <c r="E26" s="5" t="s">
        <v>10</v>
      </c>
      <c r="F26" s="54">
        <f>'UE-180382 Light WP2'!G$22</f>
        <v>1447.791125</v>
      </c>
      <c r="G26" s="53">
        <f>'UE-180382 Light WP2'!O$22</f>
        <v>5.3702190554871083E-4</v>
      </c>
      <c r="H26" s="166">
        <f>'UE-180382 Light WP2'!T$22</f>
        <v>0</v>
      </c>
    </row>
    <row r="27" spans="1:8" x14ac:dyDescent="0.2">
      <c r="A27" s="72">
        <f t="shared" si="0"/>
        <v>19</v>
      </c>
      <c r="B27" s="12" t="s">
        <v>25</v>
      </c>
      <c r="C27" s="42" t="s">
        <v>34</v>
      </c>
      <c r="D27" s="67" t="s">
        <v>173</v>
      </c>
      <c r="E27" s="5" t="s">
        <v>10</v>
      </c>
      <c r="F27" s="54">
        <f>'UE-180382 Light WP2'!G$23</f>
        <v>1470.4343749999998</v>
      </c>
      <c r="G27" s="53">
        <f>'UE-180382 Light WP2'!O$23</f>
        <v>5.3702190554871083E-4</v>
      </c>
      <c r="H27" s="166">
        <f>'UE-180382 Light WP2'!T$23</f>
        <v>0</v>
      </c>
    </row>
    <row r="28" spans="1:8" x14ac:dyDescent="0.2">
      <c r="A28" s="72">
        <f t="shared" si="0"/>
        <v>20</v>
      </c>
      <c r="B28" s="12" t="s">
        <v>25</v>
      </c>
      <c r="C28" s="42" t="s">
        <v>34</v>
      </c>
      <c r="D28" s="67" t="s">
        <v>174</v>
      </c>
      <c r="E28" s="5" t="s">
        <v>10</v>
      </c>
      <c r="F28" s="54">
        <f>'UE-180382 Light WP2'!G$24</f>
        <v>1493.0776249999999</v>
      </c>
      <c r="G28" s="53">
        <f>'UE-180382 Light WP2'!O$24</f>
        <v>5.3702190554871083E-4</v>
      </c>
      <c r="H28" s="166">
        <f>'UE-180382 Light WP2'!T$24</f>
        <v>0</v>
      </c>
    </row>
    <row r="29" spans="1:8" x14ac:dyDescent="0.2">
      <c r="A29" s="72">
        <f t="shared" si="0"/>
        <v>21</v>
      </c>
      <c r="B29" s="12" t="s">
        <v>25</v>
      </c>
      <c r="C29" s="42" t="s">
        <v>34</v>
      </c>
      <c r="D29" s="67" t="s">
        <v>175</v>
      </c>
      <c r="E29" s="5" t="s">
        <v>10</v>
      </c>
      <c r="F29" s="54">
        <f>'UE-180382 Light WP2'!G$25</f>
        <v>1515.720875</v>
      </c>
      <c r="G29" s="53">
        <f>'UE-180382 Light WP2'!O$25</f>
        <v>5.3702190554871083E-4</v>
      </c>
      <c r="H29" s="166">
        <f>'UE-180382 Light WP2'!T$25</f>
        <v>0</v>
      </c>
    </row>
    <row r="30" spans="1:8" x14ac:dyDescent="0.2">
      <c r="A30" s="72">
        <f t="shared" si="0"/>
        <v>22</v>
      </c>
      <c r="B30" s="55"/>
      <c r="F30" s="54"/>
      <c r="G30" s="53"/>
      <c r="H30" s="166"/>
    </row>
    <row r="31" spans="1:8" x14ac:dyDescent="0.2">
      <c r="A31" s="72">
        <f t="shared" si="0"/>
        <v>23</v>
      </c>
      <c r="B31" s="55" t="s">
        <v>57</v>
      </c>
      <c r="F31" s="54"/>
      <c r="G31" s="53"/>
      <c r="H31" s="166"/>
    </row>
    <row r="32" spans="1:8" x14ac:dyDescent="0.2">
      <c r="A32" s="72">
        <f t="shared" si="0"/>
        <v>24</v>
      </c>
      <c r="B32" s="12" t="s">
        <v>26</v>
      </c>
      <c r="C32" s="1" t="s">
        <v>22</v>
      </c>
      <c r="D32" s="44">
        <v>50</v>
      </c>
      <c r="E32" s="5" t="s">
        <v>10</v>
      </c>
      <c r="F32" s="54">
        <f>'UE-180382 Light WP2'!G28</f>
        <v>901.11105182386973</v>
      </c>
      <c r="G32" s="53">
        <f>'UE-180382 Light WP2'!O28</f>
        <v>5.3702190554871083E-4</v>
      </c>
      <c r="H32" s="166">
        <f>'UE-180382 Light WP2'!T28</f>
        <v>0</v>
      </c>
    </row>
    <row r="33" spans="1:8" x14ac:dyDescent="0.2">
      <c r="A33" s="72">
        <f t="shared" si="0"/>
        <v>25</v>
      </c>
      <c r="B33" s="12" t="str">
        <f t="shared" ref="B33:B39" si="2">+B32</f>
        <v xml:space="preserve">52E </v>
      </c>
      <c r="C33" s="1" t="s">
        <v>22</v>
      </c>
      <c r="D33" s="44">
        <v>70</v>
      </c>
      <c r="E33" s="5" t="s">
        <v>10</v>
      </c>
      <c r="F33" s="54">
        <f>'UE-180382 Light WP2'!G29</f>
        <v>922.51550466296771</v>
      </c>
      <c r="G33" s="53">
        <f>'UE-180382 Light WP2'!O29</f>
        <v>5.3702190554871083E-4</v>
      </c>
      <c r="H33" s="166">
        <f>'UE-180382 Light WP2'!T29</f>
        <v>0</v>
      </c>
    </row>
    <row r="34" spans="1:8" x14ac:dyDescent="0.2">
      <c r="A34" s="72">
        <f t="shared" si="0"/>
        <v>26</v>
      </c>
      <c r="B34" s="12" t="str">
        <f t="shared" si="2"/>
        <v xml:space="preserve">52E </v>
      </c>
      <c r="C34" s="1" t="s">
        <v>22</v>
      </c>
      <c r="D34" s="44">
        <v>100</v>
      </c>
      <c r="E34" s="5" t="s">
        <v>10</v>
      </c>
      <c r="F34" s="54">
        <f>'UE-180382 Light WP2'!G30</f>
        <v>954.62218392161492</v>
      </c>
      <c r="G34" s="53">
        <f>'UE-180382 Light WP2'!O30</f>
        <v>5.3702190554871083E-4</v>
      </c>
      <c r="H34" s="166">
        <f>'UE-180382 Light WP2'!T30</f>
        <v>0</v>
      </c>
    </row>
    <row r="35" spans="1:8" x14ac:dyDescent="0.2">
      <c r="A35" s="72">
        <f t="shared" si="0"/>
        <v>27</v>
      </c>
      <c r="B35" s="12" t="str">
        <f t="shared" si="2"/>
        <v xml:space="preserve">52E </v>
      </c>
      <c r="C35" s="1" t="s">
        <v>22</v>
      </c>
      <c r="D35" s="44">
        <v>150</v>
      </c>
      <c r="E35" s="5" t="s">
        <v>10</v>
      </c>
      <c r="F35" s="54">
        <f>'UE-180382 Light WP2'!G31</f>
        <v>1008.1333160193601</v>
      </c>
      <c r="G35" s="53">
        <f>'UE-180382 Light WP2'!O31</f>
        <v>5.3702190554871083E-4</v>
      </c>
      <c r="H35" s="166">
        <f>'UE-180382 Light WP2'!T31</f>
        <v>0</v>
      </c>
    </row>
    <row r="36" spans="1:8" x14ac:dyDescent="0.2">
      <c r="A36" s="72">
        <f t="shared" si="0"/>
        <v>28</v>
      </c>
      <c r="B36" s="12" t="str">
        <f t="shared" si="2"/>
        <v xml:space="preserve">52E </v>
      </c>
      <c r="C36" s="1" t="s">
        <v>22</v>
      </c>
      <c r="D36" s="44">
        <v>200</v>
      </c>
      <c r="E36" s="5" t="s">
        <v>10</v>
      </c>
      <c r="F36" s="54">
        <f>'UE-180382 Light WP2'!G32</f>
        <v>1061.6444481171054</v>
      </c>
      <c r="G36" s="53">
        <f>'UE-180382 Light WP2'!O32</f>
        <v>5.3702190554871083E-4</v>
      </c>
      <c r="H36" s="166">
        <f>'UE-180382 Light WP2'!T32</f>
        <v>0</v>
      </c>
    </row>
    <row r="37" spans="1:8" x14ac:dyDescent="0.2">
      <c r="A37" s="72">
        <f t="shared" si="0"/>
        <v>29</v>
      </c>
      <c r="B37" s="12" t="str">
        <f t="shared" si="2"/>
        <v xml:space="preserve">52E </v>
      </c>
      <c r="C37" s="1" t="s">
        <v>22</v>
      </c>
      <c r="D37" s="44">
        <v>250</v>
      </c>
      <c r="E37" s="5" t="s">
        <v>10</v>
      </c>
      <c r="F37" s="54">
        <f>'UE-180382 Light WP2'!G33</f>
        <v>1115.1555802148507</v>
      </c>
      <c r="G37" s="53">
        <f>'UE-180382 Light WP2'!O33</f>
        <v>5.3702190554871083E-4</v>
      </c>
      <c r="H37" s="166">
        <f>'UE-180382 Light WP2'!T33</f>
        <v>0</v>
      </c>
    </row>
    <row r="38" spans="1:8" x14ac:dyDescent="0.2">
      <c r="A38" s="72">
        <f t="shared" si="0"/>
        <v>30</v>
      </c>
      <c r="B38" s="12" t="str">
        <f t="shared" si="2"/>
        <v xml:space="preserve">52E </v>
      </c>
      <c r="C38" s="1" t="s">
        <v>22</v>
      </c>
      <c r="D38" s="44">
        <v>310</v>
      </c>
      <c r="E38" s="5" t="s">
        <v>10</v>
      </c>
      <c r="F38" s="54">
        <f>'UE-180382 Light WP2'!G34</f>
        <v>1179.3689387321449</v>
      </c>
      <c r="G38" s="53">
        <f>'UE-180382 Light WP2'!O34</f>
        <v>5.3702190554871083E-4</v>
      </c>
      <c r="H38" s="166">
        <f>'UE-180382 Light WP2'!T34</f>
        <v>0</v>
      </c>
    </row>
    <row r="39" spans="1:8" x14ac:dyDescent="0.2">
      <c r="A39" s="72">
        <f t="shared" si="0"/>
        <v>31</v>
      </c>
      <c r="B39" s="12" t="str">
        <f t="shared" si="2"/>
        <v xml:space="preserve">52E </v>
      </c>
      <c r="C39" s="1" t="s">
        <v>22</v>
      </c>
      <c r="D39" s="44">
        <v>400</v>
      </c>
      <c r="E39" s="5" t="s">
        <v>10</v>
      </c>
      <c r="F39" s="54">
        <f>'UE-180382 Light WP2'!G35</f>
        <v>1275.6889765080864</v>
      </c>
      <c r="G39" s="53">
        <f>'UE-180382 Light WP2'!O35</f>
        <v>5.3702190554871083E-4</v>
      </c>
      <c r="H39" s="166">
        <f>'UE-180382 Light WP2'!T35</f>
        <v>0</v>
      </c>
    </row>
    <row r="40" spans="1:8" x14ac:dyDescent="0.2">
      <c r="A40" s="72">
        <f t="shared" si="0"/>
        <v>32</v>
      </c>
      <c r="B40" s="11"/>
      <c r="C40" s="1"/>
      <c r="D40" s="44"/>
      <c r="F40" s="54"/>
      <c r="G40" s="53"/>
      <c r="H40" s="166"/>
    </row>
    <row r="41" spans="1:8" x14ac:dyDescent="0.2">
      <c r="A41" s="72">
        <f t="shared" si="0"/>
        <v>33</v>
      </c>
      <c r="B41" s="12" t="str">
        <f>+B36</f>
        <v xml:space="preserve">52E </v>
      </c>
      <c r="C41" s="1" t="s">
        <v>27</v>
      </c>
      <c r="D41" s="44">
        <v>70</v>
      </c>
      <c r="E41" s="5" t="s">
        <v>10</v>
      </c>
      <c r="F41" s="54">
        <f>'UE-180382 Light WP2'!G38</f>
        <v>996.7568</v>
      </c>
      <c r="G41" s="53">
        <f>'UE-180382 Light WP2'!O38</f>
        <v>5.3702190554871083E-4</v>
      </c>
      <c r="H41" s="166">
        <f>'UE-180382 Light WP2'!T38</f>
        <v>0</v>
      </c>
    </row>
    <row r="42" spans="1:8" x14ac:dyDescent="0.2">
      <c r="A42" s="72">
        <f t="shared" si="0"/>
        <v>34</v>
      </c>
      <c r="B42" s="12" t="str">
        <f>+B37</f>
        <v xml:space="preserve">52E </v>
      </c>
      <c r="C42" s="1" t="s">
        <v>27</v>
      </c>
      <c r="D42" s="44">
        <v>100</v>
      </c>
      <c r="E42" s="5" t="s">
        <v>10</v>
      </c>
      <c r="F42" s="54">
        <f>'UE-180382 Light WP2'!G39</f>
        <v>1038.2239999999999</v>
      </c>
      <c r="G42" s="53">
        <f>'UE-180382 Light WP2'!O39</f>
        <v>5.3702190554871083E-4</v>
      </c>
      <c r="H42" s="166">
        <f>'UE-180382 Light WP2'!T39</f>
        <v>0</v>
      </c>
    </row>
    <row r="43" spans="1:8" x14ac:dyDescent="0.2">
      <c r="A43" s="72">
        <f t="shared" si="0"/>
        <v>35</v>
      </c>
      <c r="B43" s="12" t="str">
        <f>+B38</f>
        <v xml:space="preserve">52E </v>
      </c>
      <c r="C43" s="1" t="s">
        <v>27</v>
      </c>
      <c r="D43" s="44">
        <v>150</v>
      </c>
      <c r="E43" s="5" t="s">
        <v>10</v>
      </c>
      <c r="F43" s="54">
        <f>'UE-180382 Light WP2'!G40</f>
        <v>1107.336</v>
      </c>
      <c r="G43" s="53">
        <f>'UE-180382 Light WP2'!O40</f>
        <v>5.3702190554871083E-4</v>
      </c>
      <c r="H43" s="166">
        <f>'UE-180382 Light WP2'!T40</f>
        <v>0</v>
      </c>
    </row>
    <row r="44" spans="1:8" x14ac:dyDescent="0.2">
      <c r="A44" s="72">
        <f t="shared" si="0"/>
        <v>36</v>
      </c>
      <c r="B44" s="12" t="str">
        <f>+B39</f>
        <v xml:space="preserve">52E </v>
      </c>
      <c r="C44" s="1" t="s">
        <v>27</v>
      </c>
      <c r="D44" s="44">
        <v>175</v>
      </c>
      <c r="E44" s="5" t="s">
        <v>10</v>
      </c>
      <c r="F44" s="54">
        <f>'UE-180382 Light WP2'!G41</f>
        <v>1141.8919999999998</v>
      </c>
      <c r="G44" s="53">
        <f>'UE-180382 Light WP2'!O41</f>
        <v>5.3702190554871083E-4</v>
      </c>
      <c r="H44" s="166">
        <f>'UE-180382 Light WP2'!T41</f>
        <v>0</v>
      </c>
    </row>
    <row r="45" spans="1:8" x14ac:dyDescent="0.2">
      <c r="A45" s="72">
        <f t="shared" si="0"/>
        <v>37</v>
      </c>
      <c r="B45" s="12" t="str">
        <f t="shared" ref="B45:C47" si="3">+B44</f>
        <v xml:space="preserve">52E </v>
      </c>
      <c r="C45" s="1" t="str">
        <f t="shared" si="3"/>
        <v>Metal Halide</v>
      </c>
      <c r="D45" s="44">
        <v>250</v>
      </c>
      <c r="E45" s="5" t="s">
        <v>10</v>
      </c>
      <c r="F45" s="54">
        <f>'UE-180382 Light WP2'!G42</f>
        <v>1245.56</v>
      </c>
      <c r="G45" s="53">
        <f>'UE-180382 Light WP2'!O42</f>
        <v>5.3702190554871083E-4</v>
      </c>
      <c r="H45" s="166">
        <f>'UE-180382 Light WP2'!T42</f>
        <v>0</v>
      </c>
    </row>
    <row r="46" spans="1:8" x14ac:dyDescent="0.2">
      <c r="A46" s="72">
        <f t="shared" si="0"/>
        <v>38</v>
      </c>
      <c r="B46" s="12" t="str">
        <f t="shared" si="3"/>
        <v xml:space="preserve">52E </v>
      </c>
      <c r="C46" s="1" t="str">
        <f t="shared" si="3"/>
        <v>Metal Halide</v>
      </c>
      <c r="D46" s="44">
        <v>400</v>
      </c>
      <c r="E46" s="5" t="s">
        <v>10</v>
      </c>
      <c r="F46" s="54">
        <f>'UE-180382 Light WP2'!G43</f>
        <v>1452.8959999999997</v>
      </c>
      <c r="G46" s="53">
        <f>'UE-180382 Light WP2'!O43</f>
        <v>5.3702190554871083E-4</v>
      </c>
      <c r="H46" s="166">
        <f>'UE-180382 Light WP2'!T43</f>
        <v>0</v>
      </c>
    </row>
    <row r="47" spans="1:8" x14ac:dyDescent="0.2">
      <c r="A47" s="72">
        <f t="shared" si="0"/>
        <v>39</v>
      </c>
      <c r="B47" s="12" t="str">
        <f t="shared" si="3"/>
        <v xml:space="preserve">52E </v>
      </c>
      <c r="C47" s="1" t="str">
        <f t="shared" si="3"/>
        <v>Metal Halide</v>
      </c>
      <c r="D47" s="44">
        <v>1000</v>
      </c>
      <c r="E47" s="5" t="s">
        <v>10</v>
      </c>
      <c r="F47" s="54">
        <f>'UE-180382 Light WP2'!G44</f>
        <v>2282.2399999999998</v>
      </c>
      <c r="G47" s="53">
        <f>'UE-180382 Light WP2'!O44</f>
        <v>5.3702190554871083E-4</v>
      </c>
      <c r="H47" s="166">
        <f>'UE-180382 Light WP2'!T44</f>
        <v>0</v>
      </c>
    </row>
    <row r="48" spans="1:8" x14ac:dyDescent="0.2">
      <c r="A48" s="72">
        <f t="shared" si="0"/>
        <v>40</v>
      </c>
      <c r="B48" s="55"/>
      <c r="F48" s="54"/>
      <c r="G48" s="53"/>
      <c r="H48" s="166"/>
    </row>
    <row r="49" spans="1:8" x14ac:dyDescent="0.2">
      <c r="A49" s="72">
        <f t="shared" si="0"/>
        <v>41</v>
      </c>
      <c r="B49" s="55" t="s">
        <v>58</v>
      </c>
      <c r="F49" s="54"/>
      <c r="G49" s="53"/>
      <c r="H49" s="166"/>
    </row>
    <row r="50" spans="1:8" x14ac:dyDescent="0.2">
      <c r="A50" s="72">
        <f t="shared" si="0"/>
        <v>42</v>
      </c>
      <c r="B50" s="12" t="s">
        <v>21</v>
      </c>
      <c r="C50" s="1" t="s">
        <v>22</v>
      </c>
      <c r="D50" s="44">
        <v>50</v>
      </c>
      <c r="E50" s="4" t="s">
        <v>40</v>
      </c>
      <c r="F50" s="54">
        <f>'UE-180382 Light WP2'!G47</f>
        <v>901.11105182386973</v>
      </c>
      <c r="G50" s="53">
        <f>'UE-180382 Light WP2'!O47</f>
        <v>5.3702190554871083E-4</v>
      </c>
      <c r="H50" s="166">
        <f>'UE-180382 Light WP2'!T47</f>
        <v>0.48391637416145766</v>
      </c>
    </row>
    <row r="51" spans="1:8" x14ac:dyDescent="0.2">
      <c r="A51" s="72">
        <f t="shared" si="0"/>
        <v>43</v>
      </c>
      <c r="B51" s="12" t="str">
        <f t="shared" ref="B51:B58" si="4">+B50</f>
        <v>53E - Company Owned</v>
      </c>
      <c r="C51" s="1" t="s">
        <v>22</v>
      </c>
      <c r="D51" s="44">
        <v>70</v>
      </c>
      <c r="E51" s="4" t="s">
        <v>40</v>
      </c>
      <c r="F51" s="54">
        <f>'UE-180382 Light WP2'!G48</f>
        <v>922.51550466296771</v>
      </c>
      <c r="G51" s="53">
        <f>'UE-180382 Light WP2'!O48</f>
        <v>5.3702190554871083E-4</v>
      </c>
      <c r="H51" s="166">
        <f>'UE-180382 Light WP2'!T48</f>
        <v>0.49541103421233756</v>
      </c>
    </row>
    <row r="52" spans="1:8" x14ac:dyDescent="0.2">
      <c r="A52" s="72">
        <f t="shared" si="0"/>
        <v>44</v>
      </c>
      <c r="B52" s="12" t="str">
        <f t="shared" si="4"/>
        <v>53E - Company Owned</v>
      </c>
      <c r="C52" s="1" t="s">
        <v>22</v>
      </c>
      <c r="D52" s="44">
        <v>100</v>
      </c>
      <c r="E52" s="4" t="s">
        <v>40</v>
      </c>
      <c r="F52" s="54">
        <f>'UE-180382 Light WP2'!G49</f>
        <v>954.62218392161492</v>
      </c>
      <c r="G52" s="53">
        <f>'UE-180382 Light WP2'!O49</f>
        <v>5.3702190554871083E-4</v>
      </c>
      <c r="H52" s="166">
        <f>'UE-180382 Light WP2'!T49</f>
        <v>0.51265302428865756</v>
      </c>
    </row>
    <row r="53" spans="1:8" x14ac:dyDescent="0.2">
      <c r="A53" s="72">
        <f t="shared" si="0"/>
        <v>45</v>
      </c>
      <c r="B53" s="12" t="str">
        <f t="shared" si="4"/>
        <v>53E - Company Owned</v>
      </c>
      <c r="C53" s="1" t="s">
        <v>22</v>
      </c>
      <c r="D53" s="44">
        <v>150</v>
      </c>
      <c r="E53" s="4" t="s">
        <v>40</v>
      </c>
      <c r="F53" s="54">
        <f>'UE-180382 Light WP2'!G50</f>
        <v>1008.1333160193601</v>
      </c>
      <c r="G53" s="53">
        <f>'UE-180382 Light WP2'!O50</f>
        <v>5.3702190554871083E-4</v>
      </c>
      <c r="H53" s="166">
        <f>'UE-180382 Light WP2'!T50</f>
        <v>0.54138967441585739</v>
      </c>
    </row>
    <row r="54" spans="1:8" x14ac:dyDescent="0.2">
      <c r="A54" s="72">
        <f t="shared" si="0"/>
        <v>46</v>
      </c>
      <c r="B54" s="12" t="str">
        <f t="shared" si="4"/>
        <v>53E - Company Owned</v>
      </c>
      <c r="C54" s="1" t="s">
        <v>22</v>
      </c>
      <c r="D54" s="44">
        <v>200</v>
      </c>
      <c r="E54" s="4" t="s">
        <v>40</v>
      </c>
      <c r="F54" s="54">
        <f>'UE-180382 Light WP2'!G51</f>
        <v>1061.6444481171054</v>
      </c>
      <c r="G54" s="53">
        <f>'UE-180382 Light WP2'!O51</f>
        <v>5.3702190554871083E-4</v>
      </c>
      <c r="H54" s="166">
        <f>'UE-180382 Light WP2'!T51</f>
        <v>0.57012632454305745</v>
      </c>
    </row>
    <row r="55" spans="1:8" x14ac:dyDescent="0.2">
      <c r="A55" s="72">
        <f t="shared" si="0"/>
        <v>47</v>
      </c>
      <c r="B55" s="12" t="str">
        <f t="shared" si="4"/>
        <v>53E - Company Owned</v>
      </c>
      <c r="C55" s="1" t="s">
        <v>22</v>
      </c>
      <c r="D55" s="44">
        <v>250</v>
      </c>
      <c r="E55" s="4" t="s">
        <v>40</v>
      </c>
      <c r="F55" s="54">
        <f>'UE-180382 Light WP2'!G52</f>
        <v>1115.1555802148507</v>
      </c>
      <c r="G55" s="53">
        <f>'UE-180382 Light WP2'!O52</f>
        <v>5.3702190554871083E-4</v>
      </c>
      <c r="H55" s="166">
        <f>'UE-180382 Light WP2'!T52</f>
        <v>0.5988629746702574</v>
      </c>
    </row>
    <row r="56" spans="1:8" x14ac:dyDescent="0.2">
      <c r="A56" s="72">
        <f t="shared" si="0"/>
        <v>48</v>
      </c>
      <c r="B56" s="12" t="str">
        <f t="shared" si="4"/>
        <v>53E - Company Owned</v>
      </c>
      <c r="C56" s="1" t="s">
        <v>22</v>
      </c>
      <c r="D56" s="44">
        <v>310</v>
      </c>
      <c r="E56" s="4" t="s">
        <v>40</v>
      </c>
      <c r="F56" s="54">
        <f>'UE-180382 Light WP2'!G53</f>
        <v>1179.3689387321449</v>
      </c>
      <c r="G56" s="53">
        <f>'UE-180382 Light WP2'!O53</f>
        <v>5.3702190554871083E-4</v>
      </c>
      <c r="H56" s="166">
        <f>'UE-180382 Light WP2'!T53</f>
        <v>0.63334695482289727</v>
      </c>
    </row>
    <row r="57" spans="1:8" x14ac:dyDescent="0.2">
      <c r="A57" s="72">
        <f t="shared" si="0"/>
        <v>49</v>
      </c>
      <c r="B57" s="12" t="str">
        <f t="shared" si="4"/>
        <v>53E - Company Owned</v>
      </c>
      <c r="C57" s="1" t="s">
        <v>22</v>
      </c>
      <c r="D57" s="44">
        <v>400</v>
      </c>
      <c r="E57" s="4" t="s">
        <v>40</v>
      </c>
      <c r="F57" s="54">
        <f>'UE-180382 Light WP2'!G54</f>
        <v>1275.6889765080864</v>
      </c>
      <c r="G57" s="53">
        <f>'UE-180382 Light WP2'!O54</f>
        <v>5.3702190554871083E-4</v>
      </c>
      <c r="H57" s="166">
        <f>'UE-180382 Light WP2'!T54</f>
        <v>0.68507292505185713</v>
      </c>
    </row>
    <row r="58" spans="1:8" x14ac:dyDescent="0.2">
      <c r="A58" s="72">
        <f t="shared" si="0"/>
        <v>50</v>
      </c>
      <c r="B58" s="12" t="str">
        <f t="shared" si="4"/>
        <v>53E - Company Owned</v>
      </c>
      <c r="C58" s="1" t="s">
        <v>22</v>
      </c>
      <c r="D58" s="44">
        <v>1000</v>
      </c>
      <c r="E58" s="4" t="s">
        <v>40</v>
      </c>
      <c r="F58" s="54">
        <f>'UE-180382 Light WP2'!G55</f>
        <v>1917.8225616810294</v>
      </c>
      <c r="G58" s="53">
        <f>'UE-180382 Light WP2'!O55</f>
        <v>5.3702190554871083E-4</v>
      </c>
      <c r="H58" s="166">
        <f>'UE-180382 Light WP2'!T55</f>
        <v>1.0299127265782564</v>
      </c>
    </row>
    <row r="59" spans="1:8" x14ac:dyDescent="0.2">
      <c r="A59" s="72">
        <f t="shared" si="0"/>
        <v>51</v>
      </c>
      <c r="B59" s="12"/>
      <c r="C59" s="1"/>
      <c r="D59" s="44"/>
      <c r="F59" s="54"/>
      <c r="G59" s="53"/>
      <c r="H59" s="166"/>
    </row>
    <row r="60" spans="1:8" x14ac:dyDescent="0.2">
      <c r="A60" s="72">
        <f t="shared" si="0"/>
        <v>52</v>
      </c>
      <c r="B60" s="12" t="str">
        <f>+B58</f>
        <v>53E - Company Owned</v>
      </c>
      <c r="C60" s="1" t="s">
        <v>27</v>
      </c>
      <c r="D60" s="44">
        <v>70</v>
      </c>
      <c r="E60" s="4" t="s">
        <v>40</v>
      </c>
      <c r="F60" s="54">
        <f>'UE-180382 Light WP2'!G57</f>
        <v>996.7568</v>
      </c>
      <c r="G60" s="53">
        <f>'UE-180382 Light WP2'!O57</f>
        <v>5.3702190554871083E-4</v>
      </c>
      <c r="H60" s="166">
        <f>'UE-180382 Light WP2'!T57</f>
        <v>0.53528023610463527</v>
      </c>
    </row>
    <row r="61" spans="1:8" x14ac:dyDescent="0.2">
      <c r="A61" s="72">
        <f t="shared" si="0"/>
        <v>53</v>
      </c>
      <c r="B61" s="12" t="str">
        <f>+B60</f>
        <v>53E - Company Owned</v>
      </c>
      <c r="C61" s="1" t="s">
        <v>27</v>
      </c>
      <c r="D61" s="44">
        <v>100</v>
      </c>
      <c r="E61" s="4" t="s">
        <v>40</v>
      </c>
      <c r="F61" s="54">
        <f>'UE-180382 Light WP2'!G58</f>
        <v>1038.2239999999999</v>
      </c>
      <c r="G61" s="53">
        <f>'UE-180382 Light WP2'!O58</f>
        <v>5.3702190554871083E-4</v>
      </c>
      <c r="H61" s="166">
        <f>'UE-180382 Light WP2'!T58</f>
        <v>0.55754903086640473</v>
      </c>
    </row>
    <row r="62" spans="1:8" x14ac:dyDescent="0.2">
      <c r="A62" s="72">
        <f t="shared" si="0"/>
        <v>54</v>
      </c>
      <c r="B62" s="12" t="str">
        <f>+B61</f>
        <v>53E - Company Owned</v>
      </c>
      <c r="C62" s="1" t="s">
        <v>27</v>
      </c>
      <c r="D62" s="44">
        <v>150</v>
      </c>
      <c r="E62" s="4" t="s">
        <v>40</v>
      </c>
      <c r="F62" s="54">
        <f>'UE-180382 Light WP2'!G59</f>
        <v>1107.336</v>
      </c>
      <c r="G62" s="53">
        <f>'UE-180382 Light WP2'!O59</f>
        <v>5.3702190554871083E-4</v>
      </c>
      <c r="H62" s="166">
        <f>'UE-180382 Light WP2'!T59</f>
        <v>0.59466368880268727</v>
      </c>
    </row>
    <row r="63" spans="1:8" x14ac:dyDescent="0.2">
      <c r="A63" s="72">
        <f t="shared" si="0"/>
        <v>55</v>
      </c>
      <c r="B63" s="12" t="str">
        <f>B62</f>
        <v>53E - Company Owned</v>
      </c>
      <c r="C63" s="1" t="s">
        <v>27</v>
      </c>
      <c r="D63" s="44">
        <v>250</v>
      </c>
      <c r="E63" s="4" t="s">
        <v>40</v>
      </c>
      <c r="F63" s="54">
        <f>'UE-180382 Light WP2'!G60</f>
        <v>1245.56</v>
      </c>
      <c r="G63" s="53">
        <f>'UE-180382 Light WP2'!O60</f>
        <v>5.3702190554871083E-4</v>
      </c>
      <c r="H63" s="166">
        <f>'UE-180382 Light WP2'!T60</f>
        <v>0.66889300467525226</v>
      </c>
    </row>
    <row r="64" spans="1:8" x14ac:dyDescent="0.2">
      <c r="A64" s="72">
        <f t="shared" si="0"/>
        <v>56</v>
      </c>
      <c r="B64" s="12" t="str">
        <f>B63</f>
        <v>53E - Company Owned</v>
      </c>
      <c r="C64" s="1" t="s">
        <v>27</v>
      </c>
      <c r="D64" s="44">
        <v>400</v>
      </c>
      <c r="E64" s="4" t="s">
        <v>40</v>
      </c>
      <c r="F64" s="54">
        <f>'UE-180382 Light WP2'!G61</f>
        <v>1452.8959999999997</v>
      </c>
      <c r="G64" s="53">
        <f>'UE-180382 Light WP2'!O61</f>
        <v>5.3702190554871083E-4</v>
      </c>
      <c r="H64" s="166">
        <f>'UE-180382 Light WP2'!T61</f>
        <v>0.78023697848409967</v>
      </c>
    </row>
    <row r="65" spans="1:8" x14ac:dyDescent="0.2">
      <c r="A65" s="72">
        <f t="shared" si="0"/>
        <v>57</v>
      </c>
      <c r="B65" s="12"/>
      <c r="C65" s="1"/>
      <c r="D65" s="44"/>
      <c r="F65" s="54"/>
      <c r="G65" s="53"/>
      <c r="H65" s="166"/>
    </row>
    <row r="66" spans="1:8" x14ac:dyDescent="0.2">
      <c r="A66" s="72">
        <f t="shared" si="0"/>
        <v>58</v>
      </c>
      <c r="B66" s="12" t="str">
        <f>+B64</f>
        <v>53E - Company Owned</v>
      </c>
      <c r="C66" s="43" t="s">
        <v>34</v>
      </c>
      <c r="D66" s="170" t="s">
        <v>383</v>
      </c>
      <c r="E66" s="4" t="s">
        <v>40</v>
      </c>
      <c r="F66" s="54">
        <f>'UE-180382 Light WP2'!G$63</f>
        <v>1334.574875</v>
      </c>
      <c r="G66" s="53">
        <f>'UE-180382 Light WP2'!O$63</f>
        <v>4.1815317547233159E-4</v>
      </c>
      <c r="H66" s="166">
        <f>'UE-180382 Light WP2'!T$63</f>
        <v>0.55805672188683997</v>
      </c>
    </row>
    <row r="67" spans="1:8" x14ac:dyDescent="0.2">
      <c r="A67" s="72">
        <f t="shared" si="0"/>
        <v>59</v>
      </c>
      <c r="B67" s="12" t="str">
        <f>B66</f>
        <v>53E - Company Owned</v>
      </c>
      <c r="C67" s="43" t="s">
        <v>34</v>
      </c>
      <c r="D67" s="67" t="s">
        <v>168</v>
      </c>
      <c r="E67" s="4" t="s">
        <v>40</v>
      </c>
      <c r="F67" s="54">
        <f>'UE-180382 Light WP2'!G$64</f>
        <v>1357.2181249999999</v>
      </c>
      <c r="G67" s="53">
        <f>'UE-180382 Light WP2'!O$64</f>
        <v>4.1815317547233159E-4</v>
      </c>
      <c r="H67" s="166">
        <f>'UE-180382 Light WP2'!T$64</f>
        <v>0.56752506877735387</v>
      </c>
    </row>
    <row r="68" spans="1:8" x14ac:dyDescent="0.2">
      <c r="A68" s="72">
        <f t="shared" si="0"/>
        <v>60</v>
      </c>
      <c r="B68" s="12" t="str">
        <f t="shared" ref="B68:B74" si="5">B67</f>
        <v>53E - Company Owned</v>
      </c>
      <c r="C68" s="43" t="s">
        <v>34</v>
      </c>
      <c r="D68" s="67" t="s">
        <v>169</v>
      </c>
      <c r="E68" s="4" t="s">
        <v>40</v>
      </c>
      <c r="F68" s="54">
        <f>'UE-180382 Light WP2'!G$65</f>
        <v>1379.861375</v>
      </c>
      <c r="G68" s="53">
        <f>'UE-180382 Light WP2'!O$65</f>
        <v>4.1815317547233159E-4</v>
      </c>
      <c r="H68" s="166">
        <f>'UE-180382 Light WP2'!T$65</f>
        <v>0.57699341566786777</v>
      </c>
    </row>
    <row r="69" spans="1:8" x14ac:dyDescent="0.2">
      <c r="A69" s="72">
        <f t="shared" si="0"/>
        <v>61</v>
      </c>
      <c r="B69" s="12" t="str">
        <f t="shared" si="5"/>
        <v>53E - Company Owned</v>
      </c>
      <c r="C69" s="43" t="s">
        <v>34</v>
      </c>
      <c r="D69" s="67" t="s">
        <v>170</v>
      </c>
      <c r="E69" s="4" t="s">
        <v>40</v>
      </c>
      <c r="F69" s="54">
        <f>'UE-180382 Light WP2'!G$66</f>
        <v>1402.504625</v>
      </c>
      <c r="G69" s="53">
        <f>'UE-180382 Light WP2'!O$66</f>
        <v>4.1815317547233159E-4</v>
      </c>
      <c r="H69" s="166">
        <f>'UE-180382 Light WP2'!T$66</f>
        <v>0.58646176255838167</v>
      </c>
    </row>
    <row r="70" spans="1:8" x14ac:dyDescent="0.2">
      <c r="A70" s="72">
        <f t="shared" si="0"/>
        <v>62</v>
      </c>
      <c r="B70" s="12" t="str">
        <f t="shared" si="5"/>
        <v>53E - Company Owned</v>
      </c>
      <c r="C70" s="43" t="s">
        <v>34</v>
      </c>
      <c r="D70" s="67" t="s">
        <v>171</v>
      </c>
      <c r="E70" s="4" t="s">
        <v>40</v>
      </c>
      <c r="F70" s="54">
        <f>'UE-180382 Light WP2'!G$67</f>
        <v>1425.1478750000001</v>
      </c>
      <c r="G70" s="53">
        <f>'UE-180382 Light WP2'!O$67</f>
        <v>4.1815317547233159E-4</v>
      </c>
      <c r="H70" s="166">
        <f>'UE-180382 Light WP2'!T$67</f>
        <v>0.59593010944889557</v>
      </c>
    </row>
    <row r="71" spans="1:8" x14ac:dyDescent="0.2">
      <c r="A71" s="72">
        <f t="shared" si="0"/>
        <v>63</v>
      </c>
      <c r="B71" s="12" t="str">
        <f t="shared" si="5"/>
        <v>53E - Company Owned</v>
      </c>
      <c r="C71" s="43" t="s">
        <v>34</v>
      </c>
      <c r="D71" s="67" t="s">
        <v>172</v>
      </c>
      <c r="E71" s="4" t="s">
        <v>40</v>
      </c>
      <c r="F71" s="54">
        <f>'UE-180382 Light WP2'!G$68</f>
        <v>1447.791125</v>
      </c>
      <c r="G71" s="53">
        <f>'UE-180382 Light WP2'!O$68</f>
        <v>4.1815317547233159E-4</v>
      </c>
      <c r="H71" s="166">
        <f>'UE-180382 Light WP2'!T$68</f>
        <v>0.60539845633940936</v>
      </c>
    </row>
    <row r="72" spans="1:8" x14ac:dyDescent="0.2">
      <c r="A72" s="72">
        <f t="shared" si="0"/>
        <v>64</v>
      </c>
      <c r="B72" s="12" t="str">
        <f t="shared" si="5"/>
        <v>53E - Company Owned</v>
      </c>
      <c r="C72" s="43" t="s">
        <v>34</v>
      </c>
      <c r="D72" s="67" t="s">
        <v>173</v>
      </c>
      <c r="E72" s="4" t="s">
        <v>40</v>
      </c>
      <c r="F72" s="54">
        <f>'UE-180382 Light WP2'!G$69</f>
        <v>1470.4343749999998</v>
      </c>
      <c r="G72" s="53">
        <f>'UE-180382 Light WP2'!O$69</f>
        <v>4.1815317547233159E-4</v>
      </c>
      <c r="H72" s="166">
        <f>'UE-180382 Light WP2'!T$69</f>
        <v>0.61486680322992315</v>
      </c>
    </row>
    <row r="73" spans="1:8" x14ac:dyDescent="0.2">
      <c r="A73" s="72">
        <f t="shared" si="0"/>
        <v>65</v>
      </c>
      <c r="B73" s="12" t="str">
        <f t="shared" si="5"/>
        <v>53E - Company Owned</v>
      </c>
      <c r="C73" s="43" t="s">
        <v>34</v>
      </c>
      <c r="D73" s="67" t="s">
        <v>174</v>
      </c>
      <c r="E73" s="4" t="s">
        <v>40</v>
      </c>
      <c r="F73" s="54">
        <f>'UE-180382 Light WP2'!G$70</f>
        <v>1493.0776249999999</v>
      </c>
      <c r="G73" s="53">
        <f>'UE-180382 Light WP2'!O$70</f>
        <v>4.1815317547233159E-4</v>
      </c>
      <c r="H73" s="166">
        <f>'UE-180382 Light WP2'!T$70</f>
        <v>0.62433515012043705</v>
      </c>
    </row>
    <row r="74" spans="1:8" x14ac:dyDescent="0.2">
      <c r="A74" s="72">
        <f t="shared" si="0"/>
        <v>66</v>
      </c>
      <c r="B74" s="12" t="str">
        <f t="shared" si="5"/>
        <v>53E - Company Owned</v>
      </c>
      <c r="C74" s="43" t="s">
        <v>34</v>
      </c>
      <c r="D74" s="67" t="s">
        <v>175</v>
      </c>
      <c r="E74" s="4" t="s">
        <v>40</v>
      </c>
      <c r="F74" s="54">
        <f>'UE-180382 Light WP2'!G$71</f>
        <v>1515.720875</v>
      </c>
      <c r="G74" s="53">
        <f>'UE-180382 Light WP2'!O$71</f>
        <v>4.1815317547233159E-4</v>
      </c>
      <c r="H74" s="166">
        <f>'UE-180382 Light WP2'!T$71</f>
        <v>0.63380349701095096</v>
      </c>
    </row>
    <row r="75" spans="1:8" x14ac:dyDescent="0.2">
      <c r="A75" s="72">
        <f t="shared" ref="A75:A138" si="6">A74+1</f>
        <v>67</v>
      </c>
      <c r="B75" s="12"/>
      <c r="C75" s="1"/>
      <c r="D75" s="44"/>
      <c r="F75" s="54"/>
      <c r="G75" s="53"/>
      <c r="H75" s="166"/>
    </row>
    <row r="76" spans="1:8" x14ac:dyDescent="0.2">
      <c r="A76" s="72">
        <f t="shared" si="6"/>
        <v>68</v>
      </c>
      <c r="B76" s="12" t="s">
        <v>23</v>
      </c>
      <c r="C76" s="1" t="s">
        <v>22</v>
      </c>
      <c r="D76" s="44">
        <v>50</v>
      </c>
      <c r="E76" s="5" t="s">
        <v>10</v>
      </c>
      <c r="F76" s="54">
        <f>'UE-180382 Light WP2'!G73</f>
        <v>901.11105182386973</v>
      </c>
      <c r="G76" s="53">
        <f>'UE-180382 Light WP2'!O73</f>
        <v>5.3702190554871083E-4</v>
      </c>
      <c r="H76" s="166">
        <f>'UE-180382 Light WP2'!T73</f>
        <v>0</v>
      </c>
    </row>
    <row r="77" spans="1:8" x14ac:dyDescent="0.2">
      <c r="A77" s="72">
        <f t="shared" si="6"/>
        <v>69</v>
      </c>
      <c r="B77" s="12" t="str">
        <f t="shared" ref="B77:B84" si="7">+B76</f>
        <v>53E - Customer Owned</v>
      </c>
      <c r="C77" s="1" t="s">
        <v>22</v>
      </c>
      <c r="D77" s="44">
        <v>70</v>
      </c>
      <c r="E77" s="5" t="s">
        <v>10</v>
      </c>
      <c r="F77" s="54">
        <f>'UE-180382 Light WP2'!G74</f>
        <v>922.51550466296771</v>
      </c>
      <c r="G77" s="53">
        <f>'UE-180382 Light WP2'!O74</f>
        <v>5.3702190554871083E-4</v>
      </c>
      <c r="H77" s="166">
        <f>'UE-180382 Light WP2'!T74</f>
        <v>0</v>
      </c>
    </row>
    <row r="78" spans="1:8" x14ac:dyDescent="0.2">
      <c r="A78" s="72">
        <f t="shared" si="6"/>
        <v>70</v>
      </c>
      <c r="B78" s="12" t="str">
        <f t="shared" si="7"/>
        <v>53E - Customer Owned</v>
      </c>
      <c r="C78" s="1" t="s">
        <v>22</v>
      </c>
      <c r="D78" s="44">
        <v>100</v>
      </c>
      <c r="E78" s="5" t="s">
        <v>10</v>
      </c>
      <c r="F78" s="54">
        <f>'UE-180382 Light WP2'!G75</f>
        <v>954.62218392161492</v>
      </c>
      <c r="G78" s="53">
        <f>'UE-180382 Light WP2'!O75</f>
        <v>5.3702190554871083E-4</v>
      </c>
      <c r="H78" s="166">
        <f>'UE-180382 Light WP2'!T75</f>
        <v>0</v>
      </c>
    </row>
    <row r="79" spans="1:8" x14ac:dyDescent="0.2">
      <c r="A79" s="72">
        <f t="shared" si="6"/>
        <v>71</v>
      </c>
      <c r="B79" s="12" t="str">
        <f t="shared" si="7"/>
        <v>53E - Customer Owned</v>
      </c>
      <c r="C79" s="1" t="s">
        <v>22</v>
      </c>
      <c r="D79" s="44">
        <v>150</v>
      </c>
      <c r="E79" s="5" t="s">
        <v>10</v>
      </c>
      <c r="F79" s="54">
        <f>'UE-180382 Light WP2'!G76</f>
        <v>1008.1333160193601</v>
      </c>
      <c r="G79" s="53">
        <f>'UE-180382 Light WP2'!O76</f>
        <v>5.3702190554871083E-4</v>
      </c>
      <c r="H79" s="166">
        <f>'UE-180382 Light WP2'!T76</f>
        <v>0</v>
      </c>
    </row>
    <row r="80" spans="1:8" x14ac:dyDescent="0.2">
      <c r="A80" s="72">
        <f t="shared" si="6"/>
        <v>72</v>
      </c>
      <c r="B80" s="12" t="str">
        <f t="shared" si="7"/>
        <v>53E - Customer Owned</v>
      </c>
      <c r="C80" s="1" t="s">
        <v>22</v>
      </c>
      <c r="D80" s="44">
        <v>200</v>
      </c>
      <c r="E80" s="5" t="s">
        <v>10</v>
      </c>
      <c r="F80" s="54">
        <f>'UE-180382 Light WP2'!G77</f>
        <v>1061.6444481171054</v>
      </c>
      <c r="G80" s="53">
        <f>'UE-180382 Light WP2'!O77</f>
        <v>5.3702190554871083E-4</v>
      </c>
      <c r="H80" s="166">
        <f>'UE-180382 Light WP2'!T77</f>
        <v>0</v>
      </c>
    </row>
    <row r="81" spans="1:8" x14ac:dyDescent="0.2">
      <c r="A81" s="72">
        <f t="shared" si="6"/>
        <v>73</v>
      </c>
      <c r="B81" s="12" t="str">
        <f t="shared" si="7"/>
        <v>53E - Customer Owned</v>
      </c>
      <c r="C81" s="1" t="s">
        <v>22</v>
      </c>
      <c r="D81" s="44">
        <v>250</v>
      </c>
      <c r="E81" s="5" t="s">
        <v>10</v>
      </c>
      <c r="F81" s="54">
        <f>'UE-180382 Light WP2'!G78</f>
        <v>1115.1555802148507</v>
      </c>
      <c r="G81" s="53">
        <f>'UE-180382 Light WP2'!O78</f>
        <v>5.3702190554871083E-4</v>
      </c>
      <c r="H81" s="166">
        <f>'UE-180382 Light WP2'!T78</f>
        <v>0</v>
      </c>
    </row>
    <row r="82" spans="1:8" x14ac:dyDescent="0.2">
      <c r="A82" s="72">
        <f t="shared" si="6"/>
        <v>74</v>
      </c>
      <c r="B82" s="12" t="str">
        <f t="shared" si="7"/>
        <v>53E - Customer Owned</v>
      </c>
      <c r="C82" s="1" t="s">
        <v>22</v>
      </c>
      <c r="D82" s="44">
        <v>310</v>
      </c>
      <c r="E82" s="5" t="s">
        <v>10</v>
      </c>
      <c r="F82" s="54">
        <f>'UE-180382 Light WP2'!G79</f>
        <v>1179.3689387321449</v>
      </c>
      <c r="G82" s="53">
        <f>'UE-180382 Light WP2'!O79</f>
        <v>5.3702190554871083E-4</v>
      </c>
      <c r="H82" s="166">
        <f>'UE-180382 Light WP2'!T79</f>
        <v>0</v>
      </c>
    </row>
    <row r="83" spans="1:8" x14ac:dyDescent="0.2">
      <c r="A83" s="72">
        <f t="shared" si="6"/>
        <v>75</v>
      </c>
      <c r="B83" s="12" t="str">
        <f t="shared" si="7"/>
        <v>53E - Customer Owned</v>
      </c>
      <c r="C83" s="1" t="s">
        <v>22</v>
      </c>
      <c r="D83" s="44">
        <v>400</v>
      </c>
      <c r="E83" s="5" t="s">
        <v>10</v>
      </c>
      <c r="F83" s="54">
        <f>'UE-180382 Light WP2'!G80</f>
        <v>1275.6889765080864</v>
      </c>
      <c r="G83" s="53">
        <f>'UE-180382 Light WP2'!O80</f>
        <v>5.3702190554871083E-4</v>
      </c>
      <c r="H83" s="166">
        <f>'UE-180382 Light WP2'!T80</f>
        <v>0</v>
      </c>
    </row>
    <row r="84" spans="1:8" x14ac:dyDescent="0.2">
      <c r="A84" s="72">
        <f t="shared" si="6"/>
        <v>76</v>
      </c>
      <c r="B84" s="12" t="str">
        <f t="shared" si="7"/>
        <v>53E - Customer Owned</v>
      </c>
      <c r="C84" s="1" t="s">
        <v>22</v>
      </c>
      <c r="D84" s="44">
        <v>1000</v>
      </c>
      <c r="E84" s="5" t="s">
        <v>10</v>
      </c>
      <c r="F84" s="54">
        <f>'UE-180382 Light WP2'!G81</f>
        <v>1917.8225616810294</v>
      </c>
      <c r="G84" s="53">
        <f>'UE-180382 Light WP2'!O81</f>
        <v>5.3702190554871083E-4</v>
      </c>
      <c r="H84" s="166">
        <f>'UE-180382 Light WP2'!T81</f>
        <v>0</v>
      </c>
    </row>
    <row r="85" spans="1:8" x14ac:dyDescent="0.2">
      <c r="A85" s="72">
        <f t="shared" si="6"/>
        <v>77</v>
      </c>
      <c r="B85" s="12"/>
      <c r="C85" s="1"/>
      <c r="D85" s="44"/>
      <c r="F85" s="54"/>
      <c r="G85" s="53"/>
      <c r="H85" s="166"/>
    </row>
    <row r="86" spans="1:8" x14ac:dyDescent="0.2">
      <c r="A86" s="72">
        <f t="shared" si="6"/>
        <v>78</v>
      </c>
      <c r="B86" s="12" t="str">
        <f>+B84</f>
        <v>53E - Customer Owned</v>
      </c>
      <c r="C86" s="1" t="s">
        <v>27</v>
      </c>
      <c r="D86" s="44">
        <v>70</v>
      </c>
      <c r="E86" s="5" t="s">
        <v>10</v>
      </c>
      <c r="F86" s="54">
        <f>'UE-180382 Light WP2'!G83</f>
        <v>996.7568</v>
      </c>
      <c r="G86" s="53">
        <f>'UE-180382 Light WP2'!O83</f>
        <v>5.3702190554871083E-4</v>
      </c>
      <c r="H86" s="166">
        <f>'UE-180382 Light WP2'!T83</f>
        <v>0</v>
      </c>
    </row>
    <row r="87" spans="1:8" x14ac:dyDescent="0.2">
      <c r="A87" s="72">
        <f t="shared" si="6"/>
        <v>79</v>
      </c>
      <c r="B87" s="12" t="str">
        <f>+B86</f>
        <v>53E - Customer Owned</v>
      </c>
      <c r="C87" s="1" t="s">
        <v>27</v>
      </c>
      <c r="D87" s="44">
        <v>100</v>
      </c>
      <c r="E87" s="5" t="s">
        <v>10</v>
      </c>
      <c r="F87" s="54">
        <f>'UE-180382 Light WP2'!G84</f>
        <v>1038.2239999999999</v>
      </c>
      <c r="G87" s="53">
        <f>'UE-180382 Light WP2'!O84</f>
        <v>5.3702190554871083E-4</v>
      </c>
      <c r="H87" s="166">
        <f>'UE-180382 Light WP2'!T84</f>
        <v>0</v>
      </c>
    </row>
    <row r="88" spans="1:8" x14ac:dyDescent="0.2">
      <c r="A88" s="72">
        <f t="shared" si="6"/>
        <v>80</v>
      </c>
      <c r="B88" s="12" t="str">
        <f>+B87</f>
        <v>53E - Customer Owned</v>
      </c>
      <c r="C88" s="1" t="s">
        <v>27</v>
      </c>
      <c r="D88" s="44">
        <v>150</v>
      </c>
      <c r="E88" s="5" t="s">
        <v>10</v>
      </c>
      <c r="F88" s="54">
        <f>'UE-180382 Light WP2'!G85</f>
        <v>1107.336</v>
      </c>
      <c r="G88" s="53">
        <f>'UE-180382 Light WP2'!O85</f>
        <v>5.3702190554871083E-4</v>
      </c>
      <c r="H88" s="166">
        <f>'UE-180382 Light WP2'!T85</f>
        <v>0</v>
      </c>
    </row>
    <row r="89" spans="1:8" x14ac:dyDescent="0.2">
      <c r="A89" s="72">
        <f t="shared" si="6"/>
        <v>81</v>
      </c>
      <c r="B89" s="12" t="str">
        <f>+B88</f>
        <v>53E - Customer Owned</v>
      </c>
      <c r="C89" s="1" t="s">
        <v>27</v>
      </c>
      <c r="D89" s="44">
        <v>175</v>
      </c>
      <c r="E89" s="5" t="s">
        <v>10</v>
      </c>
      <c r="F89" s="54">
        <f>'UE-180382 Light WP2'!G86</f>
        <v>1141.8919999999998</v>
      </c>
      <c r="G89" s="53">
        <f>'UE-180382 Light WP2'!O86</f>
        <v>5.3702190554871083E-4</v>
      </c>
      <c r="H89" s="166">
        <f>'UE-180382 Light WP2'!T86</f>
        <v>0</v>
      </c>
    </row>
    <row r="90" spans="1:8" x14ac:dyDescent="0.2">
      <c r="A90" s="72">
        <f t="shared" si="6"/>
        <v>82</v>
      </c>
      <c r="B90" s="12" t="str">
        <f>+B89</f>
        <v>53E - Customer Owned</v>
      </c>
      <c r="C90" s="1" t="s">
        <v>27</v>
      </c>
      <c r="D90" s="44">
        <v>250</v>
      </c>
      <c r="E90" s="5" t="s">
        <v>10</v>
      </c>
      <c r="F90" s="54">
        <f>'UE-180382 Light WP2'!G87</f>
        <v>1245.56</v>
      </c>
      <c r="G90" s="53">
        <f>'UE-180382 Light WP2'!O87</f>
        <v>5.3702190554871083E-4</v>
      </c>
      <c r="H90" s="166">
        <f>'UE-180382 Light WP2'!T87</f>
        <v>0</v>
      </c>
    </row>
    <row r="91" spans="1:8" x14ac:dyDescent="0.2">
      <c r="A91" s="72">
        <f t="shared" si="6"/>
        <v>83</v>
      </c>
      <c r="B91" s="12" t="str">
        <f>+B90</f>
        <v>53E - Customer Owned</v>
      </c>
      <c r="C91" s="1" t="s">
        <v>27</v>
      </c>
      <c r="D91" s="44">
        <v>400</v>
      </c>
      <c r="E91" s="5" t="s">
        <v>10</v>
      </c>
      <c r="F91" s="54">
        <f>'UE-180382 Light WP2'!G88</f>
        <v>1452.8959999999997</v>
      </c>
      <c r="G91" s="53">
        <f>'UE-180382 Light WP2'!O88</f>
        <v>5.3702190554871083E-4</v>
      </c>
      <c r="H91" s="166">
        <f>'UE-180382 Light WP2'!T88</f>
        <v>0</v>
      </c>
    </row>
    <row r="92" spans="1:8" x14ac:dyDescent="0.2">
      <c r="A92" s="72">
        <f t="shared" si="6"/>
        <v>84</v>
      </c>
      <c r="B92" s="12"/>
      <c r="C92" s="1"/>
      <c r="D92" s="44"/>
      <c r="F92" s="54"/>
      <c r="G92" s="53"/>
      <c r="H92" s="166"/>
    </row>
    <row r="93" spans="1:8" x14ac:dyDescent="0.2">
      <c r="A93" s="72">
        <f t="shared" si="6"/>
        <v>85</v>
      </c>
      <c r="B93" s="12" t="str">
        <f>+B91</f>
        <v>53E - Customer Owned</v>
      </c>
      <c r="C93" s="43" t="s">
        <v>34</v>
      </c>
      <c r="D93" s="170" t="s">
        <v>383</v>
      </c>
      <c r="E93" s="5" t="s">
        <v>10</v>
      </c>
      <c r="F93" s="54">
        <f>'UE-180382 Light WP2'!G$90</f>
        <v>1334.574875</v>
      </c>
      <c r="G93" s="53">
        <f>'UE-180382 Light WP2'!O$90</f>
        <v>5.3702190554871083E-4</v>
      </c>
      <c r="H93" s="166">
        <f>'UE-180382 Light WP2'!T$90</f>
        <v>0</v>
      </c>
    </row>
    <row r="94" spans="1:8" x14ac:dyDescent="0.2">
      <c r="A94" s="72">
        <f t="shared" si="6"/>
        <v>86</v>
      </c>
      <c r="B94" s="12" t="str">
        <f>B93</f>
        <v>53E - Customer Owned</v>
      </c>
      <c r="C94" s="43" t="s">
        <v>34</v>
      </c>
      <c r="D94" s="67" t="s">
        <v>168</v>
      </c>
      <c r="E94" s="5" t="s">
        <v>10</v>
      </c>
      <c r="F94" s="54">
        <f>'UE-180382 Light WP2'!G$91</f>
        <v>1357.2181249999999</v>
      </c>
      <c r="G94" s="53">
        <f>'UE-180382 Light WP2'!O$91</f>
        <v>5.3702190554871083E-4</v>
      </c>
      <c r="H94" s="166">
        <f>'UE-180382 Light WP2'!T$91</f>
        <v>0</v>
      </c>
    </row>
    <row r="95" spans="1:8" x14ac:dyDescent="0.2">
      <c r="A95" s="72">
        <f t="shared" si="6"/>
        <v>87</v>
      </c>
      <c r="B95" s="12" t="str">
        <f t="shared" ref="B95:B101" si="8">B94</f>
        <v>53E - Customer Owned</v>
      </c>
      <c r="C95" s="43" t="s">
        <v>34</v>
      </c>
      <c r="D95" s="67" t="s">
        <v>169</v>
      </c>
      <c r="E95" s="5" t="s">
        <v>10</v>
      </c>
      <c r="F95" s="54">
        <f>'UE-180382 Light WP2'!G$92</f>
        <v>1379.861375</v>
      </c>
      <c r="G95" s="53">
        <f>'UE-180382 Light WP2'!O$92</f>
        <v>5.3702190554871083E-4</v>
      </c>
      <c r="H95" s="166">
        <f>'UE-180382 Light WP2'!T$92</f>
        <v>0</v>
      </c>
    </row>
    <row r="96" spans="1:8" x14ac:dyDescent="0.2">
      <c r="A96" s="72">
        <f t="shared" si="6"/>
        <v>88</v>
      </c>
      <c r="B96" s="12" t="str">
        <f t="shared" si="8"/>
        <v>53E - Customer Owned</v>
      </c>
      <c r="C96" s="43" t="s">
        <v>34</v>
      </c>
      <c r="D96" s="67" t="s">
        <v>170</v>
      </c>
      <c r="E96" s="5" t="s">
        <v>10</v>
      </c>
      <c r="F96" s="54">
        <f>'UE-180382 Light WP2'!G$93</f>
        <v>1402.504625</v>
      </c>
      <c r="G96" s="53">
        <f>'UE-180382 Light WP2'!O$93</f>
        <v>5.3702190554871083E-4</v>
      </c>
      <c r="H96" s="166">
        <f>'UE-180382 Light WP2'!T$93</f>
        <v>0</v>
      </c>
    </row>
    <row r="97" spans="1:8" x14ac:dyDescent="0.2">
      <c r="A97" s="72">
        <f t="shared" si="6"/>
        <v>89</v>
      </c>
      <c r="B97" s="12" t="str">
        <f t="shared" si="8"/>
        <v>53E - Customer Owned</v>
      </c>
      <c r="C97" s="43" t="s">
        <v>34</v>
      </c>
      <c r="D97" s="67" t="s">
        <v>171</v>
      </c>
      <c r="E97" s="5" t="s">
        <v>10</v>
      </c>
      <c r="F97" s="54">
        <f>'UE-180382 Light WP2'!G$94</f>
        <v>1425.1478750000001</v>
      </c>
      <c r="G97" s="53">
        <f>'UE-180382 Light WP2'!O$94</f>
        <v>5.3702190554871083E-4</v>
      </c>
      <c r="H97" s="166">
        <f>'UE-180382 Light WP2'!T$94</f>
        <v>0</v>
      </c>
    </row>
    <row r="98" spans="1:8" x14ac:dyDescent="0.2">
      <c r="A98" s="72">
        <f t="shared" si="6"/>
        <v>90</v>
      </c>
      <c r="B98" s="12" t="str">
        <f t="shared" si="8"/>
        <v>53E - Customer Owned</v>
      </c>
      <c r="C98" s="43" t="s">
        <v>34</v>
      </c>
      <c r="D98" s="67" t="s">
        <v>172</v>
      </c>
      <c r="E98" s="5" t="s">
        <v>10</v>
      </c>
      <c r="F98" s="54">
        <f>'UE-180382 Light WP2'!G$95</f>
        <v>1447.791125</v>
      </c>
      <c r="G98" s="53">
        <f>'UE-180382 Light WP2'!O$95</f>
        <v>5.3702190554871083E-4</v>
      </c>
      <c r="H98" s="166">
        <f>'UE-180382 Light WP2'!T$95</f>
        <v>0</v>
      </c>
    </row>
    <row r="99" spans="1:8" x14ac:dyDescent="0.2">
      <c r="A99" s="72">
        <f t="shared" si="6"/>
        <v>91</v>
      </c>
      <c r="B99" s="12" t="str">
        <f t="shared" si="8"/>
        <v>53E - Customer Owned</v>
      </c>
      <c r="C99" s="43" t="s">
        <v>34</v>
      </c>
      <c r="D99" s="67" t="s">
        <v>173</v>
      </c>
      <c r="E99" s="5" t="s">
        <v>10</v>
      </c>
      <c r="F99" s="54">
        <f>'UE-180382 Light WP2'!G$96</f>
        <v>1470.4343749999998</v>
      </c>
      <c r="G99" s="53">
        <f>'UE-180382 Light WP2'!O$96</f>
        <v>5.3702190554871083E-4</v>
      </c>
      <c r="H99" s="166">
        <f>'UE-180382 Light WP2'!T$96</f>
        <v>0</v>
      </c>
    </row>
    <row r="100" spans="1:8" x14ac:dyDescent="0.2">
      <c r="A100" s="72">
        <f t="shared" si="6"/>
        <v>92</v>
      </c>
      <c r="B100" s="12" t="str">
        <f t="shared" si="8"/>
        <v>53E - Customer Owned</v>
      </c>
      <c r="C100" s="43" t="s">
        <v>34</v>
      </c>
      <c r="D100" s="67" t="s">
        <v>174</v>
      </c>
      <c r="E100" s="5" t="s">
        <v>10</v>
      </c>
      <c r="F100" s="54">
        <f>'UE-180382 Light WP2'!G$97</f>
        <v>1493.0776249999999</v>
      </c>
      <c r="G100" s="53">
        <f>'UE-180382 Light WP2'!O$97</f>
        <v>5.3702190554871083E-4</v>
      </c>
      <c r="H100" s="166">
        <f>'UE-180382 Light WP2'!T$97</f>
        <v>0</v>
      </c>
    </row>
    <row r="101" spans="1:8" x14ac:dyDescent="0.2">
      <c r="A101" s="72">
        <f t="shared" si="6"/>
        <v>93</v>
      </c>
      <c r="B101" s="12" t="str">
        <f t="shared" si="8"/>
        <v>53E - Customer Owned</v>
      </c>
      <c r="C101" s="43" t="s">
        <v>34</v>
      </c>
      <c r="D101" s="67" t="s">
        <v>175</v>
      </c>
      <c r="E101" s="5" t="s">
        <v>10</v>
      </c>
      <c r="F101" s="54">
        <f>'UE-180382 Light WP2'!G$98</f>
        <v>1515.720875</v>
      </c>
      <c r="G101" s="53">
        <f>'UE-180382 Light WP2'!O$98</f>
        <v>5.3702190554871083E-4</v>
      </c>
      <c r="H101" s="166">
        <f>'UE-180382 Light WP2'!T$98</f>
        <v>0</v>
      </c>
    </row>
    <row r="102" spans="1:8" x14ac:dyDescent="0.2">
      <c r="A102" s="72">
        <f t="shared" si="6"/>
        <v>94</v>
      </c>
      <c r="B102" s="13"/>
      <c r="C102" s="1"/>
      <c r="D102" s="44"/>
      <c r="F102" s="54"/>
      <c r="G102" s="53"/>
      <c r="H102" s="166"/>
    </row>
    <row r="103" spans="1:8" x14ac:dyDescent="0.2">
      <c r="A103" s="72">
        <f t="shared" si="6"/>
        <v>95</v>
      </c>
      <c r="B103" s="7" t="s">
        <v>59</v>
      </c>
      <c r="F103" s="54"/>
      <c r="G103" s="53"/>
      <c r="H103" s="166"/>
    </row>
    <row r="104" spans="1:8" x14ac:dyDescent="0.2">
      <c r="A104" s="72">
        <f t="shared" si="6"/>
        <v>96</v>
      </c>
      <c r="B104" s="12" t="s">
        <v>18</v>
      </c>
      <c r="C104" s="1" t="s">
        <v>22</v>
      </c>
      <c r="D104" s="44">
        <v>50</v>
      </c>
      <c r="E104" s="5" t="s">
        <v>10</v>
      </c>
      <c r="F104" s="54">
        <f>'UE-180382 Light WP2'!G101</f>
        <v>901.11105182386973</v>
      </c>
      <c r="G104" s="53">
        <f>'UE-180382 Light WP2'!O101</f>
        <v>5.3702190554871083E-4</v>
      </c>
      <c r="H104" s="166">
        <f>'UE-180382 Light WP2'!T101</f>
        <v>0</v>
      </c>
    </row>
    <row r="105" spans="1:8" x14ac:dyDescent="0.2">
      <c r="A105" s="72">
        <f t="shared" si="6"/>
        <v>97</v>
      </c>
      <c r="B105" s="12" t="str">
        <f t="shared" ref="B105:B112" si="9">+B104</f>
        <v>54E</v>
      </c>
      <c r="C105" s="1" t="s">
        <v>22</v>
      </c>
      <c r="D105" s="44">
        <v>70</v>
      </c>
      <c r="E105" s="5" t="s">
        <v>10</v>
      </c>
      <c r="F105" s="54">
        <f>'UE-180382 Light WP2'!G102</f>
        <v>922.51550466296771</v>
      </c>
      <c r="G105" s="53">
        <f>'UE-180382 Light WP2'!O102</f>
        <v>5.3702190554871083E-4</v>
      </c>
      <c r="H105" s="166">
        <f>'UE-180382 Light WP2'!T102</f>
        <v>0</v>
      </c>
    </row>
    <row r="106" spans="1:8" x14ac:dyDescent="0.2">
      <c r="A106" s="72">
        <f t="shared" si="6"/>
        <v>98</v>
      </c>
      <c r="B106" s="12" t="str">
        <f t="shared" si="9"/>
        <v>54E</v>
      </c>
      <c r="C106" s="1" t="s">
        <v>22</v>
      </c>
      <c r="D106" s="44">
        <v>100</v>
      </c>
      <c r="E106" s="5" t="s">
        <v>10</v>
      </c>
      <c r="F106" s="54">
        <f>'UE-180382 Light WP2'!G103</f>
        <v>954.62218392161492</v>
      </c>
      <c r="G106" s="53">
        <f>'UE-180382 Light WP2'!O103</f>
        <v>5.3702190554871083E-4</v>
      </c>
      <c r="H106" s="166">
        <f>'UE-180382 Light WP2'!T103</f>
        <v>0</v>
      </c>
    </row>
    <row r="107" spans="1:8" x14ac:dyDescent="0.2">
      <c r="A107" s="72">
        <f t="shared" si="6"/>
        <v>99</v>
      </c>
      <c r="B107" s="12" t="str">
        <f t="shared" si="9"/>
        <v>54E</v>
      </c>
      <c r="C107" s="1" t="s">
        <v>22</v>
      </c>
      <c r="D107" s="44">
        <v>150</v>
      </c>
      <c r="E107" s="5" t="s">
        <v>10</v>
      </c>
      <c r="F107" s="54">
        <f>'UE-180382 Light WP2'!G104</f>
        <v>1008.1333160193601</v>
      </c>
      <c r="G107" s="53">
        <f>'UE-180382 Light WP2'!O104</f>
        <v>5.3702190554871083E-4</v>
      </c>
      <c r="H107" s="166">
        <f>'UE-180382 Light WP2'!T104</f>
        <v>0</v>
      </c>
    </row>
    <row r="108" spans="1:8" x14ac:dyDescent="0.2">
      <c r="A108" s="72">
        <f t="shared" si="6"/>
        <v>100</v>
      </c>
      <c r="B108" s="12" t="str">
        <f t="shared" si="9"/>
        <v>54E</v>
      </c>
      <c r="C108" s="1" t="s">
        <v>22</v>
      </c>
      <c r="D108" s="44">
        <v>200</v>
      </c>
      <c r="E108" s="5" t="s">
        <v>10</v>
      </c>
      <c r="F108" s="54">
        <f>'UE-180382 Light WP2'!G105</f>
        <v>1061.6444481171054</v>
      </c>
      <c r="G108" s="53">
        <f>'UE-180382 Light WP2'!O105</f>
        <v>5.3702190554871083E-4</v>
      </c>
      <c r="H108" s="166">
        <f>'UE-180382 Light WP2'!T105</f>
        <v>0</v>
      </c>
    </row>
    <row r="109" spans="1:8" x14ac:dyDescent="0.2">
      <c r="A109" s="72">
        <f t="shared" si="6"/>
        <v>101</v>
      </c>
      <c r="B109" s="12" t="str">
        <f t="shared" si="9"/>
        <v>54E</v>
      </c>
      <c r="C109" s="1" t="s">
        <v>22</v>
      </c>
      <c r="D109" s="44">
        <v>250</v>
      </c>
      <c r="E109" s="5" t="s">
        <v>10</v>
      </c>
      <c r="F109" s="54">
        <f>'UE-180382 Light WP2'!G106</f>
        <v>1115.1555802148507</v>
      </c>
      <c r="G109" s="53">
        <f>'UE-180382 Light WP2'!O106</f>
        <v>5.3702190554871083E-4</v>
      </c>
      <c r="H109" s="166">
        <f>'UE-180382 Light WP2'!T106</f>
        <v>0</v>
      </c>
    </row>
    <row r="110" spans="1:8" x14ac:dyDescent="0.2">
      <c r="A110" s="72">
        <f t="shared" si="6"/>
        <v>102</v>
      </c>
      <c r="B110" s="12" t="str">
        <f t="shared" si="9"/>
        <v>54E</v>
      </c>
      <c r="C110" s="1" t="s">
        <v>22</v>
      </c>
      <c r="D110" s="44">
        <v>310</v>
      </c>
      <c r="E110" s="5" t="s">
        <v>10</v>
      </c>
      <c r="F110" s="54">
        <f>'UE-180382 Light WP2'!G107</f>
        <v>1179.3689387321449</v>
      </c>
      <c r="G110" s="53">
        <f>'UE-180382 Light WP2'!O107</f>
        <v>5.3702190554871083E-4</v>
      </c>
      <c r="H110" s="166">
        <f>'UE-180382 Light WP2'!T107</f>
        <v>0</v>
      </c>
    </row>
    <row r="111" spans="1:8" x14ac:dyDescent="0.2">
      <c r="A111" s="72">
        <f t="shared" si="6"/>
        <v>103</v>
      </c>
      <c r="B111" s="12" t="str">
        <f t="shared" si="9"/>
        <v>54E</v>
      </c>
      <c r="C111" s="1" t="s">
        <v>22</v>
      </c>
      <c r="D111" s="44">
        <v>400</v>
      </c>
      <c r="E111" s="5" t="s">
        <v>10</v>
      </c>
      <c r="F111" s="54">
        <f>'UE-180382 Light WP2'!G108</f>
        <v>1275.6889765080864</v>
      </c>
      <c r="G111" s="53">
        <f>'UE-180382 Light WP2'!O108</f>
        <v>5.3702190554871083E-4</v>
      </c>
      <c r="H111" s="166">
        <f>'UE-180382 Light WP2'!T108</f>
        <v>0</v>
      </c>
    </row>
    <row r="112" spans="1:8" x14ac:dyDescent="0.2">
      <c r="A112" s="72">
        <f t="shared" si="6"/>
        <v>104</v>
      </c>
      <c r="B112" s="12" t="str">
        <f t="shared" si="9"/>
        <v>54E</v>
      </c>
      <c r="C112" s="1" t="s">
        <v>22</v>
      </c>
      <c r="D112" s="44">
        <v>1000</v>
      </c>
      <c r="E112" s="5" t="s">
        <v>10</v>
      </c>
      <c r="F112" s="54">
        <f>'UE-180382 Light WP2'!G109</f>
        <v>1917.8225616810294</v>
      </c>
      <c r="G112" s="53">
        <f>'UE-180382 Light WP2'!O109</f>
        <v>5.3702190554871083E-4</v>
      </c>
      <c r="H112" s="166">
        <f>'UE-180382 Light WP2'!T109</f>
        <v>0</v>
      </c>
    </row>
    <row r="113" spans="1:8" x14ac:dyDescent="0.2">
      <c r="A113" s="72">
        <f t="shared" si="6"/>
        <v>105</v>
      </c>
      <c r="B113" s="13"/>
      <c r="C113" s="1"/>
      <c r="D113" s="44"/>
      <c r="F113" s="54"/>
      <c r="G113" s="53"/>
      <c r="H113" s="166"/>
    </row>
    <row r="114" spans="1:8" x14ac:dyDescent="0.2">
      <c r="A114" s="72">
        <f t="shared" si="6"/>
        <v>106</v>
      </c>
      <c r="B114" s="12" t="str">
        <f>+B112</f>
        <v>54E</v>
      </c>
      <c r="C114" s="43" t="s">
        <v>34</v>
      </c>
      <c r="D114" s="170" t="s">
        <v>383</v>
      </c>
      <c r="E114" s="5" t="s">
        <v>10</v>
      </c>
      <c r="F114" s="54">
        <f>'UE-180382 Light WP2'!G$111</f>
        <v>1334.574875</v>
      </c>
      <c r="G114" s="53">
        <f>'UE-180382 Light WP2'!O$111</f>
        <v>5.3702190554871083E-4</v>
      </c>
      <c r="H114" s="166">
        <f>'UE-180382 Light WP2'!T$111</f>
        <v>0</v>
      </c>
    </row>
    <row r="115" spans="1:8" x14ac:dyDescent="0.2">
      <c r="A115" s="72">
        <f t="shared" si="6"/>
        <v>107</v>
      </c>
      <c r="B115" s="12" t="str">
        <f t="shared" ref="B115:B122" si="10">+B114</f>
        <v>54E</v>
      </c>
      <c r="C115" s="43" t="s">
        <v>34</v>
      </c>
      <c r="D115" s="67" t="s">
        <v>168</v>
      </c>
      <c r="E115" s="5" t="s">
        <v>10</v>
      </c>
      <c r="F115" s="54">
        <f>'UE-180382 Light WP2'!G$112</f>
        <v>1357.2181249999999</v>
      </c>
      <c r="G115" s="53">
        <f>'UE-180382 Light WP2'!O$112</f>
        <v>5.3702190554871083E-4</v>
      </c>
      <c r="H115" s="166">
        <f>'UE-180382 Light WP2'!T$112</f>
        <v>0</v>
      </c>
    </row>
    <row r="116" spans="1:8" x14ac:dyDescent="0.2">
      <c r="A116" s="72">
        <f t="shared" si="6"/>
        <v>108</v>
      </c>
      <c r="B116" s="12" t="str">
        <f t="shared" si="10"/>
        <v>54E</v>
      </c>
      <c r="C116" s="43" t="s">
        <v>34</v>
      </c>
      <c r="D116" s="67" t="s">
        <v>169</v>
      </c>
      <c r="E116" s="5" t="s">
        <v>10</v>
      </c>
      <c r="F116" s="54">
        <f>'UE-180382 Light WP2'!G$113</f>
        <v>1379.861375</v>
      </c>
      <c r="G116" s="53">
        <f>'UE-180382 Light WP2'!O$113</f>
        <v>5.3702190554871083E-4</v>
      </c>
      <c r="H116" s="166">
        <f>'UE-180382 Light WP2'!T$113</f>
        <v>0</v>
      </c>
    </row>
    <row r="117" spans="1:8" x14ac:dyDescent="0.2">
      <c r="A117" s="72">
        <f t="shared" si="6"/>
        <v>109</v>
      </c>
      <c r="B117" s="12" t="str">
        <f t="shared" si="10"/>
        <v>54E</v>
      </c>
      <c r="C117" s="43" t="s">
        <v>34</v>
      </c>
      <c r="D117" s="67" t="s">
        <v>170</v>
      </c>
      <c r="E117" s="5" t="s">
        <v>10</v>
      </c>
      <c r="F117" s="54">
        <f>'UE-180382 Light WP2'!G$114</f>
        <v>1402.504625</v>
      </c>
      <c r="G117" s="53">
        <f>'UE-180382 Light WP2'!O$114</f>
        <v>5.3702190554871083E-4</v>
      </c>
      <c r="H117" s="166">
        <f>'UE-180382 Light WP2'!T$114</f>
        <v>0</v>
      </c>
    </row>
    <row r="118" spans="1:8" x14ac:dyDescent="0.2">
      <c r="A118" s="72">
        <f t="shared" si="6"/>
        <v>110</v>
      </c>
      <c r="B118" s="12" t="str">
        <f t="shared" si="10"/>
        <v>54E</v>
      </c>
      <c r="C118" s="43" t="s">
        <v>34</v>
      </c>
      <c r="D118" s="67" t="s">
        <v>171</v>
      </c>
      <c r="E118" s="5" t="s">
        <v>10</v>
      </c>
      <c r="F118" s="54">
        <f>'UE-180382 Light WP2'!G$115</f>
        <v>1425.1478750000001</v>
      </c>
      <c r="G118" s="53">
        <f>'UE-180382 Light WP2'!O$115</f>
        <v>5.3702190554871083E-4</v>
      </c>
      <c r="H118" s="166">
        <f>'UE-180382 Light WP2'!T$115</f>
        <v>0</v>
      </c>
    </row>
    <row r="119" spans="1:8" x14ac:dyDescent="0.2">
      <c r="A119" s="72">
        <f t="shared" si="6"/>
        <v>111</v>
      </c>
      <c r="B119" s="12" t="str">
        <f t="shared" si="10"/>
        <v>54E</v>
      </c>
      <c r="C119" s="43" t="s">
        <v>34</v>
      </c>
      <c r="D119" s="67" t="s">
        <v>172</v>
      </c>
      <c r="E119" s="5" t="s">
        <v>10</v>
      </c>
      <c r="F119" s="54">
        <f>'UE-180382 Light WP2'!G$116</f>
        <v>1447.791125</v>
      </c>
      <c r="G119" s="53">
        <f>'UE-180382 Light WP2'!O$116</f>
        <v>5.3702190554871083E-4</v>
      </c>
      <c r="H119" s="166">
        <f>'UE-180382 Light WP2'!T$116</f>
        <v>0</v>
      </c>
    </row>
    <row r="120" spans="1:8" x14ac:dyDescent="0.2">
      <c r="A120" s="72">
        <f t="shared" si="6"/>
        <v>112</v>
      </c>
      <c r="B120" s="12" t="str">
        <f t="shared" si="10"/>
        <v>54E</v>
      </c>
      <c r="C120" s="43" t="s">
        <v>34</v>
      </c>
      <c r="D120" s="67" t="s">
        <v>173</v>
      </c>
      <c r="E120" s="5" t="s">
        <v>10</v>
      </c>
      <c r="F120" s="54">
        <f>'UE-180382 Light WP2'!G$117</f>
        <v>1470.4343749999998</v>
      </c>
      <c r="G120" s="53">
        <f>'UE-180382 Light WP2'!O$117</f>
        <v>5.3702190554871083E-4</v>
      </c>
      <c r="H120" s="166">
        <f>'UE-180382 Light WP2'!T$117</f>
        <v>0</v>
      </c>
    </row>
    <row r="121" spans="1:8" x14ac:dyDescent="0.2">
      <c r="A121" s="72">
        <f t="shared" si="6"/>
        <v>113</v>
      </c>
      <c r="B121" s="12" t="str">
        <f t="shared" si="10"/>
        <v>54E</v>
      </c>
      <c r="C121" s="43" t="s">
        <v>34</v>
      </c>
      <c r="D121" s="67" t="s">
        <v>174</v>
      </c>
      <c r="E121" s="5" t="s">
        <v>10</v>
      </c>
      <c r="F121" s="54">
        <f>'UE-180382 Light WP2'!G$118</f>
        <v>1493.0776249999999</v>
      </c>
      <c r="G121" s="53">
        <f>'UE-180382 Light WP2'!O$118</f>
        <v>5.3702190554871083E-4</v>
      </c>
      <c r="H121" s="166">
        <f>'UE-180382 Light WP2'!T$118</f>
        <v>0</v>
      </c>
    </row>
    <row r="122" spans="1:8" x14ac:dyDescent="0.2">
      <c r="A122" s="72">
        <f t="shared" si="6"/>
        <v>114</v>
      </c>
      <c r="B122" s="12" t="str">
        <f t="shared" si="10"/>
        <v>54E</v>
      </c>
      <c r="C122" s="43" t="s">
        <v>34</v>
      </c>
      <c r="D122" s="67" t="s">
        <v>175</v>
      </c>
      <c r="E122" s="5" t="s">
        <v>10</v>
      </c>
      <c r="F122" s="54">
        <f>'UE-180382 Light WP2'!G$119</f>
        <v>1515.720875</v>
      </c>
      <c r="G122" s="53">
        <f>'UE-180382 Light WP2'!O$119</f>
        <v>5.3702190554871083E-4</v>
      </c>
      <c r="H122" s="166">
        <f>'UE-180382 Light WP2'!T$119</f>
        <v>0</v>
      </c>
    </row>
    <row r="123" spans="1:8" x14ac:dyDescent="0.2">
      <c r="A123" s="72">
        <f t="shared" si="6"/>
        <v>115</v>
      </c>
      <c r="B123" s="13"/>
      <c r="C123" s="1"/>
      <c r="D123" s="44"/>
      <c r="F123" s="54"/>
      <c r="G123" s="53"/>
      <c r="H123" s="166"/>
    </row>
    <row r="124" spans="1:8" x14ac:dyDescent="0.2">
      <c r="A124" s="72">
        <f t="shared" si="6"/>
        <v>116</v>
      </c>
      <c r="B124" s="7" t="s">
        <v>60</v>
      </c>
      <c r="C124" s="1"/>
      <c r="D124" s="44"/>
      <c r="F124" s="54"/>
      <c r="G124" s="53"/>
      <c r="H124" s="166"/>
    </row>
    <row r="125" spans="1:8" x14ac:dyDescent="0.2">
      <c r="A125" s="72">
        <f t="shared" si="6"/>
        <v>117</v>
      </c>
      <c r="B125" s="12" t="s">
        <v>28</v>
      </c>
      <c r="C125" s="1" t="s">
        <v>22</v>
      </c>
      <c r="D125" s="44">
        <v>70</v>
      </c>
      <c r="E125" s="4" t="s">
        <v>40</v>
      </c>
      <c r="F125" s="54">
        <f>'UE-180382 Light WP2'!G122</f>
        <v>922.51550466296771</v>
      </c>
      <c r="G125" s="53">
        <f>'UE-180382 Light WP2'!O122</f>
        <v>5.3702190554871083E-4</v>
      </c>
      <c r="H125" s="166">
        <f>'UE-180382 Light WP2'!T122</f>
        <v>0.49541103421233756</v>
      </c>
    </row>
    <row r="126" spans="1:8" x14ac:dyDescent="0.2">
      <c r="A126" s="72">
        <f t="shared" si="6"/>
        <v>118</v>
      </c>
      <c r="B126" s="13" t="str">
        <f>+B125</f>
        <v>55E &amp; 56E</v>
      </c>
      <c r="C126" s="1" t="s">
        <v>22</v>
      </c>
      <c r="D126" s="44">
        <v>100</v>
      </c>
      <c r="E126" s="4" t="s">
        <v>40</v>
      </c>
      <c r="F126" s="54">
        <f>'UE-180382 Light WP2'!G123</f>
        <v>954.62218392161492</v>
      </c>
      <c r="G126" s="53">
        <f>'UE-180382 Light WP2'!O123</f>
        <v>5.3702190554871083E-4</v>
      </c>
      <c r="H126" s="166">
        <f>'UE-180382 Light WP2'!T123</f>
        <v>0.51265302428865756</v>
      </c>
    </row>
    <row r="127" spans="1:8" x14ac:dyDescent="0.2">
      <c r="A127" s="72">
        <f t="shared" si="6"/>
        <v>119</v>
      </c>
      <c r="B127" s="13" t="str">
        <f>+B126</f>
        <v>55E &amp; 56E</v>
      </c>
      <c r="C127" s="1" t="s">
        <v>22</v>
      </c>
      <c r="D127" s="44">
        <v>150</v>
      </c>
      <c r="E127" s="4" t="s">
        <v>40</v>
      </c>
      <c r="F127" s="54">
        <f>'UE-180382 Light WP2'!G124</f>
        <v>1008.1333160193601</v>
      </c>
      <c r="G127" s="53">
        <f>'UE-180382 Light WP2'!O124</f>
        <v>5.3702190554871083E-4</v>
      </c>
      <c r="H127" s="166">
        <f>'UE-180382 Light WP2'!T124</f>
        <v>0.54138967441585739</v>
      </c>
    </row>
    <row r="128" spans="1:8" x14ac:dyDescent="0.2">
      <c r="A128" s="72">
        <f t="shared" si="6"/>
        <v>120</v>
      </c>
      <c r="B128" s="13" t="str">
        <f>+B127</f>
        <v>55E &amp; 56E</v>
      </c>
      <c r="C128" s="1" t="s">
        <v>22</v>
      </c>
      <c r="D128" s="44">
        <v>200</v>
      </c>
      <c r="E128" s="4" t="s">
        <v>40</v>
      </c>
      <c r="F128" s="54">
        <f>'UE-180382 Light WP2'!G125</f>
        <v>1061.6444481171054</v>
      </c>
      <c r="G128" s="53">
        <f>'UE-180382 Light WP2'!O125</f>
        <v>5.3702190554871083E-4</v>
      </c>
      <c r="H128" s="166">
        <f>'UE-180382 Light WP2'!T125</f>
        <v>0.57012632454305745</v>
      </c>
    </row>
    <row r="129" spans="1:8" x14ac:dyDescent="0.2">
      <c r="A129" s="72">
        <f t="shared" si="6"/>
        <v>121</v>
      </c>
      <c r="B129" s="13" t="str">
        <f>+B128</f>
        <v>55E &amp; 56E</v>
      </c>
      <c r="C129" s="1" t="s">
        <v>22</v>
      </c>
      <c r="D129" s="44">
        <v>250</v>
      </c>
      <c r="E129" s="4" t="s">
        <v>40</v>
      </c>
      <c r="F129" s="54">
        <f>'UE-180382 Light WP2'!G126</f>
        <v>1115.1555802148507</v>
      </c>
      <c r="G129" s="53">
        <f>'UE-180382 Light WP2'!O126</f>
        <v>5.3702190554871083E-4</v>
      </c>
      <c r="H129" s="166">
        <f>'UE-180382 Light WP2'!T126</f>
        <v>0.5988629746702574</v>
      </c>
    </row>
    <row r="130" spans="1:8" x14ac:dyDescent="0.2">
      <c r="A130" s="72">
        <f t="shared" si="6"/>
        <v>122</v>
      </c>
      <c r="B130" s="13" t="str">
        <f>+B129</f>
        <v>55E &amp; 56E</v>
      </c>
      <c r="C130" s="1" t="s">
        <v>22</v>
      </c>
      <c r="D130" s="44">
        <v>400</v>
      </c>
      <c r="E130" s="4" t="s">
        <v>40</v>
      </c>
      <c r="F130" s="54">
        <f>'UE-180382 Light WP2'!G127</f>
        <v>1275.6889765080864</v>
      </c>
      <c r="G130" s="53">
        <f>'UE-180382 Light WP2'!O127</f>
        <v>5.3702190554871083E-4</v>
      </c>
      <c r="H130" s="166">
        <f>'UE-180382 Light WP2'!T127</f>
        <v>0.68507292505185713</v>
      </c>
    </row>
    <row r="131" spans="1:8" x14ac:dyDescent="0.2">
      <c r="A131" s="72">
        <f t="shared" si="6"/>
        <v>123</v>
      </c>
      <c r="B131" s="13"/>
      <c r="C131" s="1"/>
      <c r="D131" s="44"/>
      <c r="F131" s="54"/>
      <c r="G131" s="53"/>
      <c r="H131" s="166"/>
    </row>
    <row r="132" spans="1:8" x14ac:dyDescent="0.2">
      <c r="A132" s="72">
        <f t="shared" si="6"/>
        <v>124</v>
      </c>
      <c r="B132" s="13" t="str">
        <f>+B130</f>
        <v>55E &amp; 56E</v>
      </c>
      <c r="C132" s="1" t="s">
        <v>27</v>
      </c>
      <c r="D132" s="44">
        <v>250</v>
      </c>
      <c r="E132" s="4" t="s">
        <v>40</v>
      </c>
      <c r="F132" s="54">
        <f>'UE-180382 Light WP2'!G129</f>
        <v>1245.56</v>
      </c>
      <c r="G132" s="53">
        <f>'UE-180382 Light WP2'!O129</f>
        <v>5.3702190554871083E-4</v>
      </c>
      <c r="H132" s="166">
        <f>'UE-180382 Light WP2'!T129</f>
        <v>0.66889300467525226</v>
      </c>
    </row>
    <row r="133" spans="1:8" x14ac:dyDescent="0.2">
      <c r="A133" s="72">
        <f t="shared" si="6"/>
        <v>125</v>
      </c>
      <c r="B133" s="13"/>
      <c r="C133" s="1"/>
      <c r="D133" s="44"/>
      <c r="F133" s="54"/>
      <c r="G133" s="53"/>
      <c r="H133" s="166"/>
    </row>
    <row r="134" spans="1:8" x14ac:dyDescent="0.2">
      <c r="A134" s="72">
        <f t="shared" si="6"/>
        <v>126</v>
      </c>
      <c r="B134" s="13" t="s">
        <v>28</v>
      </c>
      <c r="C134" s="43" t="s">
        <v>34</v>
      </c>
      <c r="D134" s="170" t="s">
        <v>383</v>
      </c>
      <c r="E134" s="4" t="s">
        <v>40</v>
      </c>
      <c r="F134" s="54">
        <f>'UE-180382 Light WP2'!G131</f>
        <v>1334.574875</v>
      </c>
      <c r="G134" s="53">
        <f>'UE-180382 Light WP2'!O131</f>
        <v>5.3702190554871083E-4</v>
      </c>
      <c r="H134" s="166">
        <f>'UE-180382 Light WP2'!T131</f>
        <v>0.71669594246993251</v>
      </c>
    </row>
    <row r="135" spans="1:8" x14ac:dyDescent="0.2">
      <c r="A135" s="72">
        <f t="shared" si="6"/>
        <v>127</v>
      </c>
      <c r="B135" s="13" t="s">
        <v>28</v>
      </c>
      <c r="C135" s="43" t="s">
        <v>34</v>
      </c>
      <c r="D135" s="67" t="s">
        <v>168</v>
      </c>
      <c r="E135" s="4" t="s">
        <v>40</v>
      </c>
      <c r="F135" s="54">
        <f>'UE-180382 Light WP2'!G132</f>
        <v>1357.2181249999999</v>
      </c>
      <c r="G135" s="53">
        <f>'UE-180382 Light WP2'!O132</f>
        <v>5.3702190554871083E-4</v>
      </c>
      <c r="H135" s="166">
        <f>'UE-180382 Light WP2'!T132</f>
        <v>0.72885586373274835</v>
      </c>
    </row>
    <row r="136" spans="1:8" x14ac:dyDescent="0.2">
      <c r="A136" s="72">
        <f t="shared" si="6"/>
        <v>128</v>
      </c>
      <c r="B136" s="13" t="s">
        <v>28</v>
      </c>
      <c r="C136" s="43" t="s">
        <v>34</v>
      </c>
      <c r="D136" s="67" t="s">
        <v>169</v>
      </c>
      <c r="E136" s="4" t="s">
        <v>40</v>
      </c>
      <c r="F136" s="54">
        <f>'UE-180382 Light WP2'!G133</f>
        <v>1379.861375</v>
      </c>
      <c r="G136" s="53">
        <f>'UE-180382 Light WP2'!O133</f>
        <v>5.3702190554871083E-4</v>
      </c>
      <c r="H136" s="166">
        <f>'UE-180382 Light WP2'!T133</f>
        <v>0.7410157849955642</v>
      </c>
    </row>
    <row r="137" spans="1:8" x14ac:dyDescent="0.2">
      <c r="A137" s="72">
        <f t="shared" si="6"/>
        <v>129</v>
      </c>
      <c r="B137" s="13" t="s">
        <v>28</v>
      </c>
      <c r="C137" s="43" t="s">
        <v>34</v>
      </c>
      <c r="D137" s="67" t="s">
        <v>170</v>
      </c>
      <c r="E137" s="4" t="s">
        <v>40</v>
      </c>
      <c r="F137" s="54">
        <f>'UE-180382 Light WP2'!G134</f>
        <v>1402.504625</v>
      </c>
      <c r="G137" s="53">
        <f>'UE-180382 Light WP2'!O134</f>
        <v>5.3702190554871083E-4</v>
      </c>
      <c r="H137" s="166">
        <f>'UE-180382 Light WP2'!T134</f>
        <v>0.75317570625838015</v>
      </c>
    </row>
    <row r="138" spans="1:8" x14ac:dyDescent="0.2">
      <c r="A138" s="72">
        <f t="shared" si="6"/>
        <v>130</v>
      </c>
      <c r="B138" s="13" t="s">
        <v>28</v>
      </c>
      <c r="C138" s="43" t="s">
        <v>34</v>
      </c>
      <c r="D138" s="67" t="s">
        <v>171</v>
      </c>
      <c r="E138" s="4" t="s">
        <v>40</v>
      </c>
      <c r="F138" s="54">
        <f>'UE-180382 Light WP2'!G135</f>
        <v>1425.1478750000001</v>
      </c>
      <c r="G138" s="53">
        <f>'UE-180382 Light WP2'!O135</f>
        <v>5.3702190554871083E-4</v>
      </c>
      <c r="H138" s="166">
        <f>'UE-180382 Light WP2'!T135</f>
        <v>0.76533562752119599</v>
      </c>
    </row>
    <row r="139" spans="1:8" x14ac:dyDescent="0.2">
      <c r="A139" s="72">
        <f t="shared" ref="A139:A190" si="11">A138+1</f>
        <v>131</v>
      </c>
      <c r="B139" s="13" t="s">
        <v>28</v>
      </c>
      <c r="C139" s="43" t="s">
        <v>34</v>
      </c>
      <c r="D139" s="67" t="s">
        <v>172</v>
      </c>
      <c r="E139" s="4" t="s">
        <v>40</v>
      </c>
      <c r="F139" s="54">
        <f>'UE-180382 Light WP2'!G136</f>
        <v>1447.791125</v>
      </c>
      <c r="G139" s="53">
        <f>'UE-180382 Light WP2'!O136</f>
        <v>5.3702190554871083E-4</v>
      </c>
      <c r="H139" s="166">
        <f>'UE-180382 Light WP2'!T136</f>
        <v>0.77749554878401173</v>
      </c>
    </row>
    <row r="140" spans="1:8" x14ac:dyDescent="0.2">
      <c r="A140" s="72">
        <f t="shared" si="11"/>
        <v>132</v>
      </c>
      <c r="B140" s="13" t="s">
        <v>28</v>
      </c>
      <c r="C140" s="43" t="s">
        <v>34</v>
      </c>
      <c r="D140" s="67" t="s">
        <v>173</v>
      </c>
      <c r="E140" s="4" t="s">
        <v>40</v>
      </c>
      <c r="F140" s="54">
        <f>'UE-180382 Light WP2'!G137</f>
        <v>1470.4343749999998</v>
      </c>
      <c r="G140" s="53">
        <f>'UE-180382 Light WP2'!O137</f>
        <v>5.3702190554871083E-4</v>
      </c>
      <c r="H140" s="166">
        <f>'UE-180382 Light WP2'!T137</f>
        <v>0.78965547004682757</v>
      </c>
    </row>
    <row r="141" spans="1:8" x14ac:dyDescent="0.2">
      <c r="A141" s="72">
        <f t="shared" si="11"/>
        <v>133</v>
      </c>
      <c r="B141" s="13" t="s">
        <v>28</v>
      </c>
      <c r="C141" s="43" t="s">
        <v>34</v>
      </c>
      <c r="D141" s="67" t="s">
        <v>174</v>
      </c>
      <c r="E141" s="4" t="s">
        <v>40</v>
      </c>
      <c r="F141" s="54">
        <f>'UE-180382 Light WP2'!G138</f>
        <v>1493.0776249999999</v>
      </c>
      <c r="G141" s="53">
        <f>'UE-180382 Light WP2'!O138</f>
        <v>5.3702190554871083E-4</v>
      </c>
      <c r="H141" s="166">
        <f>'UE-180382 Light WP2'!T138</f>
        <v>0.80181539130964341</v>
      </c>
    </row>
    <row r="142" spans="1:8" x14ac:dyDescent="0.2">
      <c r="A142" s="72">
        <f t="shared" si="11"/>
        <v>134</v>
      </c>
      <c r="B142" s="13" t="s">
        <v>28</v>
      </c>
      <c r="C142" s="43" t="s">
        <v>34</v>
      </c>
      <c r="D142" s="67" t="s">
        <v>175</v>
      </c>
      <c r="E142" s="4" t="s">
        <v>40</v>
      </c>
      <c r="F142" s="54">
        <f>'UE-180382 Light WP2'!G139</f>
        <v>1515.720875</v>
      </c>
      <c r="G142" s="53">
        <f>'UE-180382 Light WP2'!O139</f>
        <v>5.3702190554871083E-4</v>
      </c>
      <c r="H142" s="166">
        <f>'UE-180382 Light WP2'!T139</f>
        <v>0.81397531257245936</v>
      </c>
    </row>
    <row r="143" spans="1:8" x14ac:dyDescent="0.2">
      <c r="A143" s="72">
        <f t="shared" si="11"/>
        <v>135</v>
      </c>
      <c r="B143" s="13"/>
      <c r="C143" s="1"/>
      <c r="D143" s="44"/>
      <c r="F143" s="54"/>
      <c r="G143" s="53"/>
      <c r="H143" s="166"/>
    </row>
    <row r="144" spans="1:8" x14ac:dyDescent="0.2">
      <c r="A144" s="72">
        <f t="shared" si="11"/>
        <v>136</v>
      </c>
      <c r="B144" s="7" t="s">
        <v>61</v>
      </c>
      <c r="C144" s="1"/>
      <c r="D144" s="44"/>
      <c r="F144" s="54"/>
      <c r="G144" s="53"/>
      <c r="H144" s="166"/>
    </row>
    <row r="145" spans="1:8" x14ac:dyDescent="0.2">
      <c r="A145" s="72">
        <f t="shared" si="11"/>
        <v>137</v>
      </c>
      <c r="B145" s="12" t="s">
        <v>156</v>
      </c>
      <c r="C145" s="1" t="s">
        <v>22</v>
      </c>
      <c r="D145" s="68">
        <v>70</v>
      </c>
      <c r="E145" s="4" t="s">
        <v>40</v>
      </c>
      <c r="F145" s="54">
        <f>'UE-180382 Light WP2'!G142</f>
        <v>922.51550466296771</v>
      </c>
      <c r="G145" s="53">
        <f>'UE-180382 Light WP2'!O142</f>
        <v>5.3702190554871083E-4</v>
      </c>
      <c r="H145" s="166">
        <f>'UE-180382 Light WP2'!T142</f>
        <v>0.49541103421233756</v>
      </c>
    </row>
    <row r="146" spans="1:8" x14ac:dyDescent="0.2">
      <c r="A146" s="72">
        <f t="shared" si="11"/>
        <v>138</v>
      </c>
      <c r="B146" s="13" t="str">
        <f t="shared" ref="B146:B150" si="12">+B145</f>
        <v>58E &amp; 59E - Directional</v>
      </c>
      <c r="C146" s="1" t="s">
        <v>22</v>
      </c>
      <c r="D146" s="68">
        <v>100</v>
      </c>
      <c r="E146" s="4" t="s">
        <v>40</v>
      </c>
      <c r="F146" s="54">
        <f>'UE-180382 Light WP2'!G143</f>
        <v>954.62218392161492</v>
      </c>
      <c r="G146" s="53">
        <f>'UE-180382 Light WP2'!O143</f>
        <v>5.3702190554871083E-4</v>
      </c>
      <c r="H146" s="166">
        <f>'UE-180382 Light WP2'!T143</f>
        <v>0.51265302428865756</v>
      </c>
    </row>
    <row r="147" spans="1:8" x14ac:dyDescent="0.2">
      <c r="A147" s="72">
        <f t="shared" si="11"/>
        <v>139</v>
      </c>
      <c r="B147" s="13" t="str">
        <f t="shared" si="12"/>
        <v>58E &amp; 59E - Directional</v>
      </c>
      <c r="C147" s="1" t="s">
        <v>22</v>
      </c>
      <c r="D147" s="68">
        <v>150</v>
      </c>
      <c r="E147" s="10" t="s">
        <v>40</v>
      </c>
      <c r="F147" s="54">
        <f>'UE-180382 Light WP2'!G144</f>
        <v>1008.1333160193601</v>
      </c>
      <c r="G147" s="53">
        <f>'UE-180382 Light WP2'!O144</f>
        <v>5.3702190554871083E-4</v>
      </c>
      <c r="H147" s="166">
        <f>'UE-180382 Light WP2'!T144</f>
        <v>0.54138967441585739</v>
      </c>
    </row>
    <row r="148" spans="1:8" x14ac:dyDescent="0.2">
      <c r="A148" s="72">
        <f t="shared" si="11"/>
        <v>140</v>
      </c>
      <c r="B148" s="13" t="str">
        <f t="shared" si="12"/>
        <v>58E &amp; 59E - Directional</v>
      </c>
      <c r="C148" s="1" t="s">
        <v>22</v>
      </c>
      <c r="D148" s="44">
        <v>200</v>
      </c>
      <c r="E148" s="10" t="s">
        <v>40</v>
      </c>
      <c r="F148" s="54">
        <f>'UE-180382 Light WP2'!G145</f>
        <v>1061.6444481171054</v>
      </c>
      <c r="G148" s="53">
        <f>'UE-180382 Light WP2'!O145</f>
        <v>5.3702190554871083E-4</v>
      </c>
      <c r="H148" s="166">
        <f>'UE-180382 Light WP2'!T145</f>
        <v>0.57012632454305745</v>
      </c>
    </row>
    <row r="149" spans="1:8" x14ac:dyDescent="0.2">
      <c r="A149" s="72">
        <f t="shared" si="11"/>
        <v>141</v>
      </c>
      <c r="B149" s="13" t="str">
        <f t="shared" si="12"/>
        <v>58E &amp; 59E - Directional</v>
      </c>
      <c r="C149" s="1" t="s">
        <v>22</v>
      </c>
      <c r="D149" s="44">
        <v>250</v>
      </c>
      <c r="E149" s="10" t="s">
        <v>40</v>
      </c>
      <c r="F149" s="54">
        <f>'UE-180382 Light WP2'!G146</f>
        <v>1115.1555802148507</v>
      </c>
      <c r="G149" s="53">
        <f>'UE-180382 Light WP2'!O146</f>
        <v>5.3702190554871083E-4</v>
      </c>
      <c r="H149" s="166">
        <f>'UE-180382 Light WP2'!T146</f>
        <v>0.5988629746702574</v>
      </c>
    </row>
    <row r="150" spans="1:8" x14ac:dyDescent="0.2">
      <c r="A150" s="72">
        <f t="shared" si="11"/>
        <v>142</v>
      </c>
      <c r="B150" s="13" t="str">
        <f t="shared" si="12"/>
        <v>58E &amp; 59E - Directional</v>
      </c>
      <c r="C150" s="1" t="s">
        <v>22</v>
      </c>
      <c r="D150" s="44">
        <v>400</v>
      </c>
      <c r="E150" s="10" t="s">
        <v>40</v>
      </c>
      <c r="F150" s="54">
        <f>'UE-180382 Light WP2'!G147</f>
        <v>1275.6889765080864</v>
      </c>
      <c r="G150" s="53">
        <f>'UE-180382 Light WP2'!O147</f>
        <v>5.3702190554871083E-4</v>
      </c>
      <c r="H150" s="166">
        <f>'UE-180382 Light WP2'!T147</f>
        <v>0.68507292505185713</v>
      </c>
    </row>
    <row r="151" spans="1:8" x14ac:dyDescent="0.2">
      <c r="A151" s="72">
        <f t="shared" si="11"/>
        <v>143</v>
      </c>
      <c r="B151" s="13"/>
      <c r="C151" s="1"/>
      <c r="D151" s="44"/>
      <c r="G151" s="16"/>
      <c r="H151" s="166"/>
    </row>
    <row r="152" spans="1:8" x14ac:dyDescent="0.2">
      <c r="A152" s="72">
        <f t="shared" si="11"/>
        <v>144</v>
      </c>
      <c r="B152" s="12" t="s">
        <v>157</v>
      </c>
      <c r="C152" s="1" t="s">
        <v>22</v>
      </c>
      <c r="D152" s="44">
        <v>100</v>
      </c>
      <c r="E152" s="4" t="s">
        <v>40</v>
      </c>
      <c r="F152" s="54">
        <f>'UE-180382 Light WP2'!G149</f>
        <v>954.62218392161492</v>
      </c>
      <c r="G152" s="53">
        <f>'UE-180382 Light WP2'!O149</f>
        <v>5.3702190554871083E-4</v>
      </c>
      <c r="H152" s="166">
        <f>'UE-180382 Light WP2'!T149</f>
        <v>0.51265302428865756</v>
      </c>
    </row>
    <row r="153" spans="1:8" x14ac:dyDescent="0.2">
      <c r="A153" s="72">
        <f t="shared" si="11"/>
        <v>145</v>
      </c>
      <c r="B153" s="13" t="str">
        <f>B152</f>
        <v>58E &amp; 59E - Horizontal</v>
      </c>
      <c r="C153" s="1" t="s">
        <v>22</v>
      </c>
      <c r="D153" s="44">
        <v>150</v>
      </c>
      <c r="E153" s="4" t="s">
        <v>40</v>
      </c>
      <c r="F153" s="54">
        <f>'UE-180382 Light WP2'!G150</f>
        <v>1008.1333160193601</v>
      </c>
      <c r="G153" s="53">
        <f>'UE-180382 Light WP2'!O150</f>
        <v>5.3702190554871083E-4</v>
      </c>
      <c r="H153" s="166">
        <f>'UE-180382 Light WP2'!T150</f>
        <v>0.54138967441585739</v>
      </c>
    </row>
    <row r="154" spans="1:8" x14ac:dyDescent="0.2">
      <c r="A154" s="72">
        <f t="shared" si="11"/>
        <v>146</v>
      </c>
      <c r="B154" s="13" t="str">
        <f t="shared" ref="B154:B156" si="13">B153</f>
        <v>58E &amp; 59E - Horizontal</v>
      </c>
      <c r="C154" s="1" t="s">
        <v>22</v>
      </c>
      <c r="D154" s="44">
        <v>200</v>
      </c>
      <c r="E154" s="4" t="s">
        <v>40</v>
      </c>
      <c r="F154" s="54">
        <f>'UE-180382 Light WP2'!G151</f>
        <v>1061.6444481171054</v>
      </c>
      <c r="G154" s="53">
        <f>'UE-180382 Light WP2'!O151</f>
        <v>5.3702190554871083E-4</v>
      </c>
      <c r="H154" s="166">
        <f>'UE-180382 Light WP2'!T151</f>
        <v>0.57012632454305745</v>
      </c>
    </row>
    <row r="155" spans="1:8" x14ac:dyDescent="0.2">
      <c r="A155" s="72">
        <f t="shared" si="11"/>
        <v>147</v>
      </c>
      <c r="B155" s="13" t="str">
        <f t="shared" si="13"/>
        <v>58E &amp; 59E - Horizontal</v>
      </c>
      <c r="C155" s="1" t="s">
        <v>22</v>
      </c>
      <c r="D155" s="44">
        <v>250</v>
      </c>
      <c r="E155" s="4" t="s">
        <v>40</v>
      </c>
      <c r="F155" s="54">
        <f>'UE-180382 Light WP2'!G152</f>
        <v>1115.1555802148507</v>
      </c>
      <c r="G155" s="53">
        <f>'UE-180382 Light WP2'!O152</f>
        <v>5.3702190554871083E-4</v>
      </c>
      <c r="H155" s="166">
        <f>'UE-180382 Light WP2'!T152</f>
        <v>0.5988629746702574</v>
      </c>
    </row>
    <row r="156" spans="1:8" x14ac:dyDescent="0.2">
      <c r="A156" s="72">
        <f t="shared" si="11"/>
        <v>148</v>
      </c>
      <c r="B156" s="13" t="str">
        <f t="shared" si="13"/>
        <v>58E &amp; 59E - Horizontal</v>
      </c>
      <c r="C156" s="1" t="s">
        <v>22</v>
      </c>
      <c r="D156" s="44">
        <v>400</v>
      </c>
      <c r="E156" s="4" t="s">
        <v>40</v>
      </c>
      <c r="F156" s="54">
        <f>'UE-180382 Light WP2'!G153</f>
        <v>1275.6889765080864</v>
      </c>
      <c r="G156" s="53">
        <f>'UE-180382 Light WP2'!O153</f>
        <v>5.3702190554871083E-4</v>
      </c>
      <c r="H156" s="166">
        <f>'UE-180382 Light WP2'!T153</f>
        <v>0.68507292505185713</v>
      </c>
    </row>
    <row r="157" spans="1:8" x14ac:dyDescent="0.2">
      <c r="A157" s="72">
        <f t="shared" si="11"/>
        <v>149</v>
      </c>
      <c r="B157" s="13"/>
      <c r="C157" s="1"/>
      <c r="D157" s="44"/>
      <c r="F157" s="54"/>
      <c r="G157" s="53"/>
      <c r="H157" s="166"/>
    </row>
    <row r="158" spans="1:8" x14ac:dyDescent="0.2">
      <c r="A158" s="72"/>
      <c r="B158" s="13"/>
      <c r="C158" s="1"/>
      <c r="D158" s="44"/>
      <c r="F158" s="54"/>
      <c r="G158" s="53"/>
      <c r="H158" s="166"/>
    </row>
    <row r="159" spans="1:8" x14ac:dyDescent="0.2">
      <c r="A159" s="72">
        <f>A157+1</f>
        <v>150</v>
      </c>
      <c r="B159" s="13" t="str">
        <f>B146</f>
        <v>58E &amp; 59E - Directional</v>
      </c>
      <c r="C159" s="1" t="s">
        <v>27</v>
      </c>
      <c r="D159" s="44">
        <v>175</v>
      </c>
      <c r="E159" s="4" t="s">
        <v>40</v>
      </c>
      <c r="F159" s="54">
        <f>'UE-180382 Light WP2'!G155</f>
        <v>1141.8919999999998</v>
      </c>
      <c r="G159" s="53">
        <f>'UE-180382 Light WP2'!O155</f>
        <v>5.3702190554871083E-4</v>
      </c>
      <c r="H159" s="166">
        <f>'UE-180382 Light WP2'!T155</f>
        <v>0.61322101777082838</v>
      </c>
    </row>
    <row r="160" spans="1:8" x14ac:dyDescent="0.2">
      <c r="A160" s="72">
        <f t="shared" si="11"/>
        <v>151</v>
      </c>
      <c r="B160" s="13" t="str">
        <f>B159</f>
        <v>58E &amp; 59E - Directional</v>
      </c>
      <c r="C160" s="1" t="s">
        <v>27</v>
      </c>
      <c r="D160" s="44">
        <v>250</v>
      </c>
      <c r="E160" s="4" t="s">
        <v>40</v>
      </c>
      <c r="F160" s="54">
        <f>'UE-180382 Light WP2'!G156</f>
        <v>1245.56</v>
      </c>
      <c r="G160" s="53">
        <f>'UE-180382 Light WP2'!O156</f>
        <v>5.3702190554871083E-4</v>
      </c>
      <c r="H160" s="166">
        <f>'UE-180382 Light WP2'!T156</f>
        <v>0.66889300467525226</v>
      </c>
    </row>
    <row r="161" spans="1:8" x14ac:dyDescent="0.2">
      <c r="A161" s="72">
        <f t="shared" si="11"/>
        <v>152</v>
      </c>
      <c r="B161" s="13" t="str">
        <f t="shared" ref="B161:B162" si="14">B160</f>
        <v>58E &amp; 59E - Directional</v>
      </c>
      <c r="C161" s="1" t="s">
        <v>27</v>
      </c>
      <c r="D161" s="44">
        <v>400</v>
      </c>
      <c r="E161" s="4" t="s">
        <v>40</v>
      </c>
      <c r="F161" s="54">
        <f>'UE-180382 Light WP2'!G157</f>
        <v>1452.8959999999997</v>
      </c>
      <c r="G161" s="53">
        <f>'UE-180382 Light WP2'!O157</f>
        <v>5.3702190554871083E-4</v>
      </c>
      <c r="H161" s="166">
        <f>'UE-180382 Light WP2'!T157</f>
        <v>0.78023697848409967</v>
      </c>
    </row>
    <row r="162" spans="1:8" x14ac:dyDescent="0.2">
      <c r="A162" s="72">
        <f t="shared" si="11"/>
        <v>153</v>
      </c>
      <c r="B162" s="13" t="str">
        <f t="shared" si="14"/>
        <v>58E &amp; 59E - Directional</v>
      </c>
      <c r="C162" s="1" t="s">
        <v>27</v>
      </c>
      <c r="D162" s="44">
        <v>1000</v>
      </c>
      <c r="E162" s="4" t="s">
        <v>40</v>
      </c>
      <c r="F162" s="54">
        <f>'UE-180382 Light WP2'!G158</f>
        <v>2282.2399999999998</v>
      </c>
      <c r="G162" s="53">
        <f>'UE-180382 Light WP2'!O158</f>
        <v>5.3702190554871083E-4</v>
      </c>
      <c r="H162" s="166">
        <f>'UE-180382 Light WP2'!T158</f>
        <v>1.2256128737194896</v>
      </c>
    </row>
    <row r="163" spans="1:8" x14ac:dyDescent="0.2">
      <c r="A163" s="72">
        <f t="shared" si="11"/>
        <v>154</v>
      </c>
      <c r="B163" s="13"/>
      <c r="C163" s="1"/>
      <c r="D163" s="44"/>
      <c r="F163" s="54"/>
      <c r="G163" s="53"/>
      <c r="H163" s="166"/>
    </row>
    <row r="164" spans="1:8" x14ac:dyDescent="0.2">
      <c r="A164" s="72">
        <f t="shared" si="11"/>
        <v>155</v>
      </c>
      <c r="B164" s="13" t="str">
        <f>B152</f>
        <v>58E &amp; 59E - Horizontal</v>
      </c>
      <c r="C164" s="1" t="s">
        <v>27</v>
      </c>
      <c r="D164" s="44">
        <v>250</v>
      </c>
      <c r="E164" s="4" t="s">
        <v>40</v>
      </c>
      <c r="F164" s="54">
        <f>'UE-180382 Light WP2'!G160</f>
        <v>1245.56</v>
      </c>
      <c r="G164" s="53">
        <f>'UE-180382 Light WP2'!O160</f>
        <v>5.3702190554871083E-4</v>
      </c>
      <c r="H164" s="166">
        <f>'UE-180382 Light WP2'!T160</f>
        <v>0.66889300467525226</v>
      </c>
    </row>
    <row r="165" spans="1:8" x14ac:dyDescent="0.2">
      <c r="A165" s="72">
        <f t="shared" si="11"/>
        <v>156</v>
      </c>
      <c r="B165" s="13" t="str">
        <f>B164</f>
        <v>58E &amp; 59E - Horizontal</v>
      </c>
      <c r="C165" s="1" t="s">
        <v>27</v>
      </c>
      <c r="D165" s="44">
        <v>400</v>
      </c>
      <c r="E165" s="4" t="s">
        <v>40</v>
      </c>
      <c r="F165" s="54">
        <f>'UE-180382 Light WP2'!G161</f>
        <v>1452.8959999999997</v>
      </c>
      <c r="G165" s="53">
        <f>'UE-180382 Light WP2'!O161</f>
        <v>5.3702190554871083E-4</v>
      </c>
      <c r="H165" s="166">
        <f>'UE-180382 Light WP2'!T161</f>
        <v>0.78023697848409967</v>
      </c>
    </row>
    <row r="166" spans="1:8" x14ac:dyDescent="0.2">
      <c r="A166" s="72">
        <f t="shared" si="11"/>
        <v>157</v>
      </c>
      <c r="B166" s="13"/>
      <c r="C166" s="1"/>
      <c r="D166" s="44"/>
      <c r="E166" s="4"/>
      <c r="F166" s="54"/>
      <c r="G166" s="53"/>
      <c r="H166" s="166"/>
    </row>
    <row r="167" spans="1:8" x14ac:dyDescent="0.2">
      <c r="A167" s="72">
        <f t="shared" si="11"/>
        <v>158</v>
      </c>
      <c r="B167" s="13" t="s">
        <v>29</v>
      </c>
      <c r="C167" s="1" t="s">
        <v>34</v>
      </c>
      <c r="D167" s="170" t="s">
        <v>383</v>
      </c>
      <c r="E167" s="4" t="s">
        <v>40</v>
      </c>
      <c r="F167" s="54">
        <f>'UE-180382 Light WP2'!G163</f>
        <v>1334.574875</v>
      </c>
      <c r="G167" s="53">
        <f>'UE-180382 Light WP2'!O163</f>
        <v>5.3702190554871083E-4</v>
      </c>
      <c r="H167" s="166">
        <f>'UE-180382 Light WP2'!T163</f>
        <v>0.71669594246993251</v>
      </c>
    </row>
    <row r="168" spans="1:8" x14ac:dyDescent="0.2">
      <c r="A168" s="72">
        <f t="shared" si="11"/>
        <v>159</v>
      </c>
      <c r="B168" s="13" t="str">
        <f>B167</f>
        <v>58E &amp; 59E</v>
      </c>
      <c r="C168" s="1" t="s">
        <v>34</v>
      </c>
      <c r="D168" s="67" t="s">
        <v>168</v>
      </c>
      <c r="E168" s="4" t="s">
        <v>40</v>
      </c>
      <c r="F168" s="54">
        <f>'UE-180382 Light WP2'!G164</f>
        <v>1357.2181249999999</v>
      </c>
      <c r="G168" s="53">
        <f>'UE-180382 Light WP2'!O164</f>
        <v>5.3702190554871083E-4</v>
      </c>
      <c r="H168" s="166">
        <f>'UE-180382 Light WP2'!T164</f>
        <v>0.72885586373274835</v>
      </c>
    </row>
    <row r="169" spans="1:8" x14ac:dyDescent="0.2">
      <c r="A169" s="72">
        <f t="shared" si="11"/>
        <v>160</v>
      </c>
      <c r="B169" s="13" t="str">
        <f t="shared" ref="B169:B181" si="15">B168</f>
        <v>58E &amp; 59E</v>
      </c>
      <c r="C169" s="1" t="s">
        <v>34</v>
      </c>
      <c r="D169" s="67" t="s">
        <v>169</v>
      </c>
      <c r="E169" s="4" t="s">
        <v>40</v>
      </c>
      <c r="F169" s="54">
        <f>'UE-180382 Light WP2'!G165</f>
        <v>1379.861375</v>
      </c>
      <c r="G169" s="53">
        <f>'UE-180382 Light WP2'!O165</f>
        <v>5.3702190554871083E-4</v>
      </c>
      <c r="H169" s="166">
        <f>'UE-180382 Light WP2'!T165</f>
        <v>0.7410157849955642</v>
      </c>
    </row>
    <row r="170" spans="1:8" x14ac:dyDescent="0.2">
      <c r="A170" s="72">
        <f t="shared" si="11"/>
        <v>161</v>
      </c>
      <c r="B170" s="13" t="str">
        <f t="shared" si="15"/>
        <v>58E &amp; 59E</v>
      </c>
      <c r="C170" s="1" t="s">
        <v>34</v>
      </c>
      <c r="D170" s="67" t="s">
        <v>170</v>
      </c>
      <c r="E170" s="4" t="s">
        <v>40</v>
      </c>
      <c r="F170" s="54">
        <f>'UE-180382 Light WP2'!G166</f>
        <v>1402.504625</v>
      </c>
      <c r="G170" s="53">
        <f>'UE-180382 Light WP2'!O166</f>
        <v>5.3702190554871083E-4</v>
      </c>
      <c r="H170" s="166">
        <f>'UE-180382 Light WP2'!T166</f>
        <v>0.75317570625838015</v>
      </c>
    </row>
    <row r="171" spans="1:8" x14ac:dyDescent="0.2">
      <c r="A171" s="72">
        <f t="shared" si="11"/>
        <v>162</v>
      </c>
      <c r="B171" s="13" t="str">
        <f t="shared" si="15"/>
        <v>58E &amp; 59E</v>
      </c>
      <c r="C171" s="1" t="s">
        <v>34</v>
      </c>
      <c r="D171" s="67" t="s">
        <v>171</v>
      </c>
      <c r="E171" s="4" t="s">
        <v>40</v>
      </c>
      <c r="F171" s="54">
        <f>'UE-180382 Light WP2'!G167</f>
        <v>1425.1478750000001</v>
      </c>
      <c r="G171" s="53">
        <f>'UE-180382 Light WP2'!O167</f>
        <v>5.3702190554871083E-4</v>
      </c>
      <c r="H171" s="166">
        <f>'UE-180382 Light WP2'!T167</f>
        <v>0.76533562752119599</v>
      </c>
    </row>
    <row r="172" spans="1:8" x14ac:dyDescent="0.2">
      <c r="A172" s="72">
        <f t="shared" si="11"/>
        <v>163</v>
      </c>
      <c r="B172" s="13" t="str">
        <f t="shared" si="15"/>
        <v>58E &amp; 59E</v>
      </c>
      <c r="C172" s="1" t="s">
        <v>34</v>
      </c>
      <c r="D172" s="67" t="s">
        <v>172</v>
      </c>
      <c r="E172" s="4" t="s">
        <v>40</v>
      </c>
      <c r="F172" s="54">
        <f>'UE-180382 Light WP2'!G168</f>
        <v>1447.791125</v>
      </c>
      <c r="G172" s="53">
        <f>'UE-180382 Light WP2'!O168</f>
        <v>5.3702190554871083E-4</v>
      </c>
      <c r="H172" s="166">
        <f>'UE-180382 Light WP2'!T168</f>
        <v>0.77749554878401173</v>
      </c>
    </row>
    <row r="173" spans="1:8" x14ac:dyDescent="0.2">
      <c r="A173" s="72">
        <f t="shared" si="11"/>
        <v>164</v>
      </c>
      <c r="B173" s="13" t="str">
        <f t="shared" si="15"/>
        <v>58E &amp; 59E</v>
      </c>
      <c r="C173" s="1" t="s">
        <v>34</v>
      </c>
      <c r="D173" s="67" t="s">
        <v>173</v>
      </c>
      <c r="E173" s="4" t="s">
        <v>40</v>
      </c>
      <c r="F173" s="54">
        <f>'UE-180382 Light WP2'!G169</f>
        <v>1470.4343749999998</v>
      </c>
      <c r="G173" s="53">
        <f>'UE-180382 Light WP2'!O169</f>
        <v>5.3702190554871083E-4</v>
      </c>
      <c r="H173" s="166">
        <f>'UE-180382 Light WP2'!T169</f>
        <v>0.78965547004682757</v>
      </c>
    </row>
    <row r="174" spans="1:8" x14ac:dyDescent="0.2">
      <c r="A174" s="72">
        <f t="shared" si="11"/>
        <v>165</v>
      </c>
      <c r="B174" s="13" t="str">
        <f t="shared" si="15"/>
        <v>58E &amp; 59E</v>
      </c>
      <c r="C174" s="1" t="s">
        <v>34</v>
      </c>
      <c r="D174" s="67" t="s">
        <v>174</v>
      </c>
      <c r="E174" s="4" t="s">
        <v>40</v>
      </c>
      <c r="F174" s="54">
        <f>'UE-180382 Light WP2'!G170</f>
        <v>1493.0776249999999</v>
      </c>
      <c r="G174" s="53">
        <f>'UE-180382 Light WP2'!O170</f>
        <v>5.3702190554871083E-4</v>
      </c>
      <c r="H174" s="166">
        <f>'UE-180382 Light WP2'!T170</f>
        <v>0.80181539130964341</v>
      </c>
    </row>
    <row r="175" spans="1:8" x14ac:dyDescent="0.2">
      <c r="A175" s="72">
        <f t="shared" si="11"/>
        <v>166</v>
      </c>
      <c r="B175" s="13" t="str">
        <f t="shared" si="15"/>
        <v>58E &amp; 59E</v>
      </c>
      <c r="C175" s="1" t="s">
        <v>34</v>
      </c>
      <c r="D175" s="67" t="s">
        <v>175</v>
      </c>
      <c r="E175" s="4" t="s">
        <v>40</v>
      </c>
      <c r="F175" s="54">
        <f>'UE-180382 Light WP2'!G171</f>
        <v>1515.720875</v>
      </c>
      <c r="G175" s="53">
        <f>'UE-180382 Light WP2'!O171</f>
        <v>5.3702190554871083E-4</v>
      </c>
      <c r="H175" s="166">
        <f>'UE-180382 Light WP2'!T171</f>
        <v>0.81397531257245936</v>
      </c>
    </row>
    <row r="176" spans="1:8" x14ac:dyDescent="0.2">
      <c r="A176" s="72">
        <f t="shared" si="11"/>
        <v>167</v>
      </c>
      <c r="B176" s="13" t="str">
        <f t="shared" si="15"/>
        <v>58E &amp; 59E</v>
      </c>
      <c r="C176" s="1" t="s">
        <v>34</v>
      </c>
      <c r="D176" s="67" t="s">
        <v>176</v>
      </c>
      <c r="E176" s="4" t="s">
        <v>40</v>
      </c>
      <c r="F176" s="54">
        <f>'UE-180382 Light WP2'!G172</f>
        <v>1564.78125</v>
      </c>
      <c r="G176" s="53">
        <f>'UE-180382 Light WP2'!O172</f>
        <v>5.3702190554871083E-4</v>
      </c>
      <c r="H176" s="166">
        <f>'UE-180382 Light WP2'!T172</f>
        <v>0.84032180864189365</v>
      </c>
    </row>
    <row r="177" spans="1:9" x14ac:dyDescent="0.2">
      <c r="A177" s="72">
        <f t="shared" si="11"/>
        <v>168</v>
      </c>
      <c r="B177" s="13" t="str">
        <f t="shared" si="15"/>
        <v>58E &amp; 59E</v>
      </c>
      <c r="C177" s="1" t="s">
        <v>34</v>
      </c>
      <c r="D177" s="67" t="s">
        <v>177</v>
      </c>
      <c r="E177" s="4" t="s">
        <v>40</v>
      </c>
      <c r="F177" s="54">
        <f>'UE-180382 Light WP2'!G173</f>
        <v>1640.25875</v>
      </c>
      <c r="G177" s="53">
        <f>'UE-180382 Light WP2'!O173</f>
        <v>5.3702190554871083E-4</v>
      </c>
      <c r="H177" s="166">
        <f>'UE-180382 Light WP2'!T173</f>
        <v>0.8808548795179465</v>
      </c>
    </row>
    <row r="178" spans="1:9" x14ac:dyDescent="0.2">
      <c r="A178" s="72">
        <f t="shared" si="11"/>
        <v>169</v>
      </c>
      <c r="B178" s="13" t="str">
        <f t="shared" si="15"/>
        <v>58E &amp; 59E</v>
      </c>
      <c r="C178" s="1" t="s">
        <v>34</v>
      </c>
      <c r="D178" s="67" t="s">
        <v>178</v>
      </c>
      <c r="E178" s="4" t="s">
        <v>40</v>
      </c>
      <c r="F178" s="54">
        <f>'UE-180382 Light WP2'!G174</f>
        <v>1715.7362499999999</v>
      </c>
      <c r="G178" s="53">
        <f>'UE-180382 Light WP2'!O174</f>
        <v>5.3702190554871083E-4</v>
      </c>
      <c r="H178" s="166">
        <f>'UE-180382 Light WP2'!T174</f>
        <v>0.92138795039399923</v>
      </c>
    </row>
    <row r="179" spans="1:9" x14ac:dyDescent="0.2">
      <c r="A179" s="72">
        <f t="shared" si="11"/>
        <v>170</v>
      </c>
      <c r="B179" s="13" t="str">
        <f t="shared" si="15"/>
        <v>58E &amp; 59E</v>
      </c>
      <c r="C179" s="1" t="s">
        <v>34</v>
      </c>
      <c r="D179" s="67" t="s">
        <v>179</v>
      </c>
      <c r="E179" s="4" t="s">
        <v>40</v>
      </c>
      <c r="F179" s="54">
        <f>'UE-180382 Light WP2'!G175</f>
        <v>1791.2137499999999</v>
      </c>
      <c r="G179" s="53">
        <f>'UE-180382 Light WP2'!O175</f>
        <v>5.3702190554871083E-4</v>
      </c>
      <c r="H179" s="166">
        <f>'UE-180382 Light WP2'!T175</f>
        <v>0.96192102127005208</v>
      </c>
    </row>
    <row r="180" spans="1:9" x14ac:dyDescent="0.2">
      <c r="A180" s="72">
        <f t="shared" si="11"/>
        <v>171</v>
      </c>
      <c r="B180" s="13" t="str">
        <f t="shared" si="15"/>
        <v>58E &amp; 59E</v>
      </c>
      <c r="C180" s="1" t="s">
        <v>34</v>
      </c>
      <c r="D180" s="67" t="s">
        <v>180</v>
      </c>
      <c r="E180" s="4" t="s">
        <v>40</v>
      </c>
      <c r="F180" s="54">
        <f>'UE-180382 Light WP2'!G176</f>
        <v>1866.6912499999999</v>
      </c>
      <c r="G180" s="53">
        <f>'UE-180382 Light WP2'!O176</f>
        <v>5.3702190554871083E-4</v>
      </c>
      <c r="H180" s="166">
        <f>'UE-180382 Light WP2'!T176</f>
        <v>1.0024540921461049</v>
      </c>
    </row>
    <row r="181" spans="1:9" x14ac:dyDescent="0.2">
      <c r="A181" s="72">
        <f t="shared" si="11"/>
        <v>172</v>
      </c>
      <c r="B181" s="13" t="str">
        <f t="shared" si="15"/>
        <v>58E &amp; 59E</v>
      </c>
      <c r="C181" s="1" t="s">
        <v>34</v>
      </c>
      <c r="D181" s="67" t="s">
        <v>181</v>
      </c>
      <c r="E181" s="4" t="s">
        <v>40</v>
      </c>
      <c r="F181" s="54">
        <f>'UE-180382 Light WP2'!G177</f>
        <v>1942.16875</v>
      </c>
      <c r="G181" s="53">
        <f>'UE-180382 Light WP2'!O177</f>
        <v>5.3702190554871083E-4</v>
      </c>
      <c r="H181" s="166">
        <f>'UE-180382 Light WP2'!T177</f>
        <v>1.0429871630221579</v>
      </c>
    </row>
    <row r="182" spans="1:9" x14ac:dyDescent="0.2">
      <c r="A182" s="72">
        <f t="shared" si="11"/>
        <v>173</v>
      </c>
      <c r="B182" s="13"/>
      <c r="C182" s="1"/>
      <c r="D182" s="44"/>
      <c r="F182" s="54"/>
      <c r="G182" s="53"/>
      <c r="H182" s="166"/>
    </row>
    <row r="183" spans="1:9" x14ac:dyDescent="0.2">
      <c r="A183" s="72">
        <f t="shared" si="11"/>
        <v>174</v>
      </c>
      <c r="B183" s="7" t="s">
        <v>81</v>
      </c>
      <c r="C183" s="1"/>
      <c r="D183" s="44"/>
      <c r="E183" s="1"/>
      <c r="F183" s="54"/>
      <c r="G183" s="53"/>
      <c r="H183" s="166"/>
    </row>
    <row r="184" spans="1:9" x14ac:dyDescent="0.2">
      <c r="A184" s="72">
        <f t="shared" si="11"/>
        <v>175</v>
      </c>
      <c r="B184" s="13" t="s">
        <v>19</v>
      </c>
      <c r="C184" s="1" t="s">
        <v>83</v>
      </c>
      <c r="D184" s="44">
        <f>'UE-180382 Light WP2'!D182</f>
        <v>0</v>
      </c>
      <c r="E184" s="4" t="s">
        <v>10</v>
      </c>
      <c r="F184" s="54">
        <f>'UE-180382 Light WP2'!G181</f>
        <v>0</v>
      </c>
      <c r="G184" s="53">
        <f>'UE-180382 Light WP2'!O181</f>
        <v>5.3702190554871083E-4</v>
      </c>
      <c r="H184" s="166">
        <f>'UE-180382 Light WP2'!T181</f>
        <v>0</v>
      </c>
    </row>
    <row r="185" spans="1:9" x14ac:dyDescent="0.2">
      <c r="A185" s="72">
        <f t="shared" si="11"/>
        <v>176</v>
      </c>
      <c r="F185" s="54"/>
      <c r="G185" s="53"/>
      <c r="H185" s="166"/>
    </row>
    <row r="186" spans="1:9" x14ac:dyDescent="0.2">
      <c r="A186" s="72">
        <f t="shared" si="11"/>
        <v>177</v>
      </c>
      <c r="B186" s="7" t="s">
        <v>68</v>
      </c>
      <c r="C186" s="1"/>
      <c r="D186" s="44"/>
      <c r="E186" s="1"/>
      <c r="F186" s="54"/>
      <c r="G186" s="53"/>
      <c r="H186" s="166"/>
    </row>
    <row r="187" spans="1:9" x14ac:dyDescent="0.2">
      <c r="A187" s="72">
        <f t="shared" si="11"/>
        <v>178</v>
      </c>
      <c r="B187" s="12" t="s">
        <v>158</v>
      </c>
      <c r="C187" s="1" t="s">
        <v>71</v>
      </c>
      <c r="D187" s="44">
        <v>0</v>
      </c>
      <c r="E187" s="4" t="s">
        <v>40</v>
      </c>
      <c r="F187" s="54">
        <f>'UE-180382 Light WP2'!G184</f>
        <v>1220.95</v>
      </c>
      <c r="G187" s="53">
        <f>'UE-180382 Light WP2'!O184</f>
        <v>5.1511180691177271E-4</v>
      </c>
      <c r="H187" s="166">
        <f>'UE-180382 Light WP2'!T184</f>
        <v>0.62892576064892891</v>
      </c>
    </row>
    <row r="188" spans="1:9" x14ac:dyDescent="0.2">
      <c r="A188" s="72">
        <f t="shared" si="11"/>
        <v>179</v>
      </c>
      <c r="B188" s="12" t="s">
        <v>160</v>
      </c>
      <c r="C188" s="1" t="s">
        <v>71</v>
      </c>
      <c r="D188" s="44">
        <v>0</v>
      </c>
      <c r="E188" s="4" t="s">
        <v>40</v>
      </c>
      <c r="F188" s="54">
        <f>'UE-180382 Light WP2'!G185</f>
        <v>2441.9</v>
      </c>
      <c r="G188" s="53">
        <f>'UE-180382 Light WP2'!O185</f>
        <v>5.1511180691177271E-4</v>
      </c>
      <c r="H188" s="166">
        <f>'UE-180382 Light WP2'!T185</f>
        <v>1.2578515212978578</v>
      </c>
    </row>
    <row r="189" spans="1:9" x14ac:dyDescent="0.2">
      <c r="A189" s="72">
        <f t="shared" si="11"/>
        <v>180</v>
      </c>
      <c r="B189" s="12"/>
      <c r="F189" s="54"/>
      <c r="G189" s="53"/>
      <c r="H189" s="166"/>
    </row>
    <row r="190" spans="1:9" x14ac:dyDescent="0.2">
      <c r="A190" s="72">
        <f t="shared" si="11"/>
        <v>181</v>
      </c>
      <c r="B190" s="12" t="s">
        <v>159</v>
      </c>
      <c r="C190" s="1" t="s">
        <v>71</v>
      </c>
      <c r="D190" s="44">
        <v>0</v>
      </c>
      <c r="E190" s="4" t="s">
        <v>40</v>
      </c>
      <c r="F190" s="54">
        <f>'UE-180382 Light WP2'!G188</f>
        <v>2441.9</v>
      </c>
      <c r="G190" s="53">
        <f>'UE-180382 Light WP2'!O188</f>
        <v>5.1511180691177271E-4</v>
      </c>
      <c r="H190" s="166">
        <f>'UE-180382 Light WP2'!T188</f>
        <v>1.2578515212978578</v>
      </c>
    </row>
    <row r="191" spans="1:9" x14ac:dyDescent="0.2">
      <c r="C191" s="13"/>
      <c r="D191" s="13"/>
      <c r="E191" s="13"/>
      <c r="F191" s="13"/>
      <c r="G191" s="13"/>
      <c r="H191" s="13"/>
      <c r="I191" s="13"/>
    </row>
    <row r="192" spans="1:9" x14ac:dyDescent="0.2">
      <c r="B192" s="13"/>
      <c r="C192" s="13"/>
      <c r="D192" s="13"/>
      <c r="E192" s="13"/>
      <c r="F192" s="13"/>
      <c r="G192" s="13"/>
      <c r="H192" s="13"/>
    </row>
    <row r="193" spans="1:8" x14ac:dyDescent="0.2">
      <c r="C193" s="13"/>
      <c r="D193" s="13"/>
      <c r="E193" s="13"/>
      <c r="G193" s="58"/>
      <c r="H193" s="58"/>
    </row>
    <row r="194" spans="1:8" x14ac:dyDescent="0.2">
      <c r="A194" s="7"/>
      <c r="B194" s="6"/>
      <c r="D194" s="7"/>
    </row>
    <row r="195" spans="1:8" x14ac:dyDescent="0.2">
      <c r="A195" s="7"/>
      <c r="B195" s="6"/>
      <c r="D195" s="7"/>
    </row>
    <row r="196" spans="1:8" x14ac:dyDescent="0.2">
      <c r="C196" s="13"/>
      <c r="D196" s="13"/>
      <c r="E196" s="13"/>
      <c r="F196" s="13"/>
      <c r="G196" s="13"/>
      <c r="H196" s="13"/>
    </row>
    <row r="197" spans="1:8" x14ac:dyDescent="0.2">
      <c r="C197" s="13"/>
      <c r="D197" s="13"/>
      <c r="E197" s="13"/>
      <c r="F197" s="13"/>
      <c r="G197" s="13"/>
      <c r="H197" s="13"/>
    </row>
    <row r="198" spans="1:8" x14ac:dyDescent="0.2">
      <c r="C198" s="13"/>
      <c r="D198" s="13"/>
      <c r="E198" s="13"/>
    </row>
    <row r="199" spans="1:8" x14ac:dyDescent="0.2">
      <c r="C199" s="13"/>
      <c r="D199" s="13"/>
      <c r="E199" s="13"/>
    </row>
  </sheetData>
  <mergeCells count="4">
    <mergeCell ref="A4:H4"/>
    <mergeCell ref="A3:H3"/>
    <mergeCell ref="A2:H2"/>
    <mergeCell ref="A1:H1"/>
  </mergeCells>
  <pageMargins left="0.7" right="0.7" top="0.75" bottom="0.75" header="0.3" footer="0.3"/>
  <pageSetup scale="74" fitToHeight="3" orientation="portrait" r:id="rId1"/>
  <headerFooter>
    <oddFooter>&amp;L&amp;F
&amp;A&amp;RPage &amp;P of &amp;N</oddFooter>
  </headerFooter>
  <ignoredErrors>
    <ignoredError sqref="E22:G22 E23:G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workbookViewId="0">
      <pane xSplit="4" ySplit="9" topLeftCell="E153" activePane="bottomRight" state="frozen"/>
      <selection pane="topRight" activeCell="E1" sqref="E1"/>
      <selection pane="bottomLeft" activeCell="A10" sqref="A10"/>
      <selection pane="bottomRight" activeCell="D158" sqref="D158:D189"/>
    </sheetView>
  </sheetViews>
  <sheetFormatPr defaultColWidth="9.140625" defaultRowHeight="12.75" x14ac:dyDescent="0.2"/>
  <cols>
    <col min="1" max="1" width="7.42578125" style="60" bestFit="1" customWidth="1"/>
    <col min="2" max="2" width="20" style="7" bestFit="1" customWidth="1"/>
    <col min="3" max="3" width="18.140625" style="7" bestFit="1" customWidth="1"/>
    <col min="4" max="4" width="11" style="7" bestFit="1" customWidth="1"/>
    <col min="5" max="5" width="11.28515625" style="7" bestFit="1" customWidth="1"/>
    <col min="6" max="6" width="14.42578125" style="7" bestFit="1" customWidth="1"/>
    <col min="7" max="16384" width="9.140625" style="7"/>
  </cols>
  <sheetData>
    <row r="1" spans="1:8" x14ac:dyDescent="0.2">
      <c r="A1" s="203" t="s">
        <v>0</v>
      </c>
      <c r="B1" s="203"/>
      <c r="C1" s="203"/>
      <c r="D1" s="203"/>
      <c r="E1" s="203"/>
      <c r="F1" s="203"/>
      <c r="G1" s="62"/>
      <c r="H1" s="62"/>
    </row>
    <row r="2" spans="1:8" x14ac:dyDescent="0.2">
      <c r="A2" s="203" t="s">
        <v>183</v>
      </c>
      <c r="B2" s="203"/>
      <c r="C2" s="203"/>
      <c r="D2" s="203"/>
      <c r="E2" s="203"/>
      <c r="F2" s="203"/>
      <c r="G2" s="62"/>
      <c r="H2" s="62"/>
    </row>
    <row r="3" spans="1:8" x14ac:dyDescent="0.2">
      <c r="A3" s="203" t="str">
        <f>+'Prelim Sch 140 Combined Charges'!A3</f>
        <v>2020 Schedule 140 Property Tax Workpapers</v>
      </c>
      <c r="B3" s="203"/>
      <c r="C3" s="203"/>
      <c r="D3" s="203"/>
      <c r="E3" s="203"/>
      <c r="F3" s="203"/>
      <c r="G3" s="62"/>
      <c r="H3" s="62"/>
    </row>
    <row r="4" spans="1:8" x14ac:dyDescent="0.2">
      <c r="A4" s="203" t="str">
        <f>+'Prelim Sch 140 Combined Charges'!A4</f>
        <v>Test Year Ending April 30, 2020</v>
      </c>
      <c r="B4" s="203"/>
      <c r="C4" s="203"/>
      <c r="D4" s="203"/>
      <c r="E4" s="203"/>
      <c r="F4" s="203"/>
      <c r="G4" s="62"/>
      <c r="H4" s="62"/>
    </row>
    <row r="6" spans="1:8" s="49" customFormat="1" ht="25.5" x14ac:dyDescent="0.2">
      <c r="A6" s="2" t="s">
        <v>1</v>
      </c>
      <c r="B6" s="2" t="s">
        <v>15</v>
      </c>
      <c r="C6" s="2" t="s">
        <v>20</v>
      </c>
      <c r="D6" s="48" t="s">
        <v>63</v>
      </c>
      <c r="E6" s="2" t="s">
        <v>43</v>
      </c>
      <c r="F6" s="2" t="s">
        <v>186</v>
      </c>
    </row>
    <row r="7" spans="1:8" x14ac:dyDescent="0.2">
      <c r="B7" s="16" t="s">
        <v>2</v>
      </c>
      <c r="C7" s="41" t="s">
        <v>3</v>
      </c>
      <c r="D7" s="51" t="s">
        <v>4</v>
      </c>
      <c r="E7" s="16" t="s">
        <v>5</v>
      </c>
      <c r="F7" s="16" t="s">
        <v>6</v>
      </c>
    </row>
    <row r="8" spans="1:8" x14ac:dyDescent="0.2">
      <c r="A8" s="70" t="s">
        <v>164</v>
      </c>
      <c r="B8" s="16"/>
      <c r="C8" s="16"/>
      <c r="D8" s="57"/>
      <c r="E8" s="39" t="s">
        <v>374</v>
      </c>
      <c r="F8" s="39" t="s">
        <v>375</v>
      </c>
    </row>
    <row r="9" spans="1:8" x14ac:dyDescent="0.2">
      <c r="A9" s="70">
        <v>1</v>
      </c>
      <c r="B9" s="7" t="s">
        <v>55</v>
      </c>
      <c r="D9" s="52"/>
      <c r="E9" s="16"/>
      <c r="F9" s="16"/>
    </row>
    <row r="10" spans="1:8" x14ac:dyDescent="0.2">
      <c r="A10" s="70">
        <f>A9+1</f>
        <v>2</v>
      </c>
      <c r="B10" s="12" t="s">
        <v>32</v>
      </c>
      <c r="C10" s="6" t="s">
        <v>33</v>
      </c>
      <c r="D10" s="45">
        <v>22</v>
      </c>
      <c r="E10" s="167">
        <f>'UE-180382 Light WP2'!R4</f>
        <v>0.16823094676897543</v>
      </c>
      <c r="F10" s="166">
        <f>'UE-180382 Light WP2'!W4</f>
        <v>3.7010808289174592E-3</v>
      </c>
      <c r="G10" s="58"/>
      <c r="H10" s="69"/>
    </row>
    <row r="11" spans="1:8" x14ac:dyDescent="0.2">
      <c r="A11" s="72">
        <f t="shared" ref="A11:A74" si="0">A10+1</f>
        <v>3</v>
      </c>
      <c r="B11" s="4"/>
      <c r="C11" s="39"/>
      <c r="D11" s="46"/>
      <c r="E11" s="167"/>
      <c r="F11" s="166"/>
    </row>
    <row r="12" spans="1:8" x14ac:dyDescent="0.2">
      <c r="A12" s="72">
        <f t="shared" si="0"/>
        <v>4</v>
      </c>
      <c r="B12" s="12" t="s">
        <v>16</v>
      </c>
      <c r="C12" s="40" t="s">
        <v>24</v>
      </c>
      <c r="D12" s="67">
        <v>100</v>
      </c>
      <c r="E12" s="167">
        <f>'UE-180382 Light WP2'!R6</f>
        <v>0.16823094676897543</v>
      </c>
      <c r="F12" s="166">
        <f>'UE-180382 Light WP2'!W6</f>
        <v>1.6823094676897545E-2</v>
      </c>
      <c r="G12" s="58"/>
      <c r="H12" s="69"/>
    </row>
    <row r="13" spans="1:8" x14ac:dyDescent="0.2">
      <c r="A13" s="72">
        <f t="shared" si="0"/>
        <v>5</v>
      </c>
      <c r="B13" s="12" t="str">
        <f>+B12</f>
        <v>50E-A</v>
      </c>
      <c r="C13" s="40" t="str">
        <f>+C12</f>
        <v>Mercury Vapor</v>
      </c>
      <c r="D13" s="67">
        <v>175</v>
      </c>
      <c r="E13" s="167">
        <f>'UE-180382 Light WP2'!R7</f>
        <v>0.16823094676897543</v>
      </c>
      <c r="F13" s="166">
        <f>'UE-180382 Light WP2'!W7</f>
        <v>2.9440415684570703E-2</v>
      </c>
      <c r="G13" s="58"/>
      <c r="H13" s="69"/>
    </row>
    <row r="14" spans="1:8" x14ac:dyDescent="0.2">
      <c r="A14" s="72">
        <f t="shared" si="0"/>
        <v>6</v>
      </c>
      <c r="B14" s="12" t="str">
        <f>+B13</f>
        <v>50E-A</v>
      </c>
      <c r="C14" s="40" t="str">
        <f>+C13</f>
        <v>Mercury Vapor</v>
      </c>
      <c r="D14" s="67">
        <v>400</v>
      </c>
      <c r="E14" s="167">
        <f>'UE-180382 Light WP2'!R8</f>
        <v>0.16823094676897543</v>
      </c>
      <c r="F14" s="166">
        <f>'UE-180382 Light WP2'!W8</f>
        <v>6.7292378707590181E-2</v>
      </c>
      <c r="G14" s="58"/>
      <c r="H14" s="69"/>
    </row>
    <row r="15" spans="1:8" x14ac:dyDescent="0.2">
      <c r="A15" s="72">
        <f t="shared" si="0"/>
        <v>7</v>
      </c>
      <c r="B15" s="12" t="s">
        <v>17</v>
      </c>
      <c r="C15" s="40" t="str">
        <f>+C14</f>
        <v>Mercury Vapor</v>
      </c>
      <c r="D15" s="67">
        <v>100</v>
      </c>
      <c r="E15" s="167">
        <f>'UE-180382 Light WP2'!R10</f>
        <v>0.16823094676897543</v>
      </c>
      <c r="F15" s="166">
        <f>'UE-180382 Light WP2'!W10</f>
        <v>1.6823094676897545E-2</v>
      </c>
      <c r="G15" s="58"/>
      <c r="H15" s="69"/>
    </row>
    <row r="16" spans="1:8" x14ac:dyDescent="0.2">
      <c r="A16" s="72">
        <f t="shared" si="0"/>
        <v>8</v>
      </c>
      <c r="B16" s="12" t="str">
        <f t="shared" ref="B16:C18" si="1">+B15</f>
        <v>50E-B</v>
      </c>
      <c r="C16" s="40" t="str">
        <f t="shared" si="1"/>
        <v>Mercury Vapor</v>
      </c>
      <c r="D16" s="67">
        <v>175</v>
      </c>
      <c r="E16" s="167">
        <f>'UE-180382 Light WP2'!R11</f>
        <v>0.16823094676897543</v>
      </c>
      <c r="F16" s="166">
        <f>'UE-180382 Light WP2'!W11</f>
        <v>2.9440415684570703E-2</v>
      </c>
      <c r="G16" s="58"/>
      <c r="H16" s="69"/>
    </row>
    <row r="17" spans="1:8" x14ac:dyDescent="0.2">
      <c r="A17" s="72">
        <f t="shared" si="0"/>
        <v>9</v>
      </c>
      <c r="B17" s="12" t="str">
        <f t="shared" si="1"/>
        <v>50E-B</v>
      </c>
      <c r="C17" s="40" t="str">
        <f t="shared" si="1"/>
        <v>Mercury Vapor</v>
      </c>
      <c r="D17" s="67">
        <v>400</v>
      </c>
      <c r="E17" s="167">
        <f>'UE-180382 Light WP2'!R12</f>
        <v>0.16823094676897543</v>
      </c>
      <c r="F17" s="166">
        <f>'UE-180382 Light WP2'!W12</f>
        <v>6.7292378707590181E-2</v>
      </c>
      <c r="G17" s="58"/>
      <c r="H17" s="69"/>
    </row>
    <row r="18" spans="1:8" x14ac:dyDescent="0.2">
      <c r="A18" s="72">
        <f t="shared" si="0"/>
        <v>10</v>
      </c>
      <c r="B18" s="12" t="str">
        <f t="shared" si="1"/>
        <v>50E-B</v>
      </c>
      <c r="C18" s="40" t="str">
        <f t="shared" si="1"/>
        <v>Mercury Vapor</v>
      </c>
      <c r="D18" s="67">
        <v>700</v>
      </c>
      <c r="E18" s="167">
        <f>'UE-180382 Light WP2'!R13</f>
        <v>0.16823094676897543</v>
      </c>
      <c r="F18" s="166">
        <f>'UE-180382 Light WP2'!W13</f>
        <v>0.11776166273828281</v>
      </c>
      <c r="G18" s="58"/>
      <c r="H18" s="69"/>
    </row>
    <row r="19" spans="1:8" x14ac:dyDescent="0.2">
      <c r="A19" s="72">
        <f t="shared" si="0"/>
        <v>11</v>
      </c>
      <c r="B19" s="55"/>
      <c r="C19" s="56"/>
      <c r="D19" s="52"/>
      <c r="E19" s="167"/>
      <c r="F19" s="166"/>
    </row>
    <row r="20" spans="1:8" x14ac:dyDescent="0.2">
      <c r="A20" s="72">
        <f t="shared" si="0"/>
        <v>12</v>
      </c>
      <c r="B20" s="55" t="s">
        <v>56</v>
      </c>
      <c r="C20" s="56"/>
      <c r="D20" s="52"/>
      <c r="E20" s="167"/>
      <c r="F20" s="166"/>
    </row>
    <row r="21" spans="1:8" x14ac:dyDescent="0.2">
      <c r="A21" s="72">
        <f t="shared" si="0"/>
        <v>13</v>
      </c>
      <c r="B21" s="12" t="s">
        <v>25</v>
      </c>
      <c r="C21" s="42" t="s">
        <v>34</v>
      </c>
      <c r="D21" s="170" t="s">
        <v>383</v>
      </c>
      <c r="E21" s="167">
        <f>'UE-180382 Light WP2'!R17</f>
        <v>0.16823094676897543</v>
      </c>
      <c r="F21" s="166">
        <f>'UE-180382 Light WP2'!W17</f>
        <v>7.5703926046038943E-3</v>
      </c>
      <c r="H21" s="69"/>
    </row>
    <row r="22" spans="1:8" x14ac:dyDescent="0.2">
      <c r="A22" s="72">
        <f t="shared" si="0"/>
        <v>14</v>
      </c>
      <c r="B22" s="12" t="s">
        <v>25</v>
      </c>
      <c r="C22" s="42" t="s">
        <v>34</v>
      </c>
      <c r="D22" s="67" t="s">
        <v>168</v>
      </c>
      <c r="E22" s="167">
        <f>'UE-180382 Light WP2'!R18</f>
        <v>0.16823094676897543</v>
      </c>
      <c r="F22" s="166">
        <f>'UE-180382 Light WP2'!W18</f>
        <v>1.2617321007673156E-2</v>
      </c>
      <c r="H22" s="69"/>
    </row>
    <row r="23" spans="1:8" x14ac:dyDescent="0.2">
      <c r="A23" s="72">
        <f t="shared" si="0"/>
        <v>15</v>
      </c>
      <c r="B23" s="12" t="s">
        <v>25</v>
      </c>
      <c r="C23" s="42" t="s">
        <v>34</v>
      </c>
      <c r="D23" s="67" t="s">
        <v>169</v>
      </c>
      <c r="E23" s="167">
        <f>'UE-180382 Light WP2'!R19</f>
        <v>0.16823094676897543</v>
      </c>
      <c r="F23" s="166">
        <f>'UE-180382 Light WP2'!W19</f>
        <v>1.7664249410742423E-2</v>
      </c>
      <c r="H23" s="69"/>
    </row>
    <row r="24" spans="1:8" x14ac:dyDescent="0.2">
      <c r="A24" s="72">
        <f t="shared" si="0"/>
        <v>16</v>
      </c>
      <c r="B24" s="12" t="s">
        <v>25</v>
      </c>
      <c r="C24" s="42" t="s">
        <v>34</v>
      </c>
      <c r="D24" s="67" t="s">
        <v>170</v>
      </c>
      <c r="E24" s="167">
        <f>'UE-180382 Light WP2'!R20</f>
        <v>0.16823094676897543</v>
      </c>
      <c r="F24" s="166">
        <f>'UE-180382 Light WP2'!W20</f>
        <v>2.2711177813811684E-2</v>
      </c>
      <c r="H24" s="69"/>
    </row>
    <row r="25" spans="1:8" x14ac:dyDescent="0.2">
      <c r="A25" s="72">
        <f t="shared" si="0"/>
        <v>17</v>
      </c>
      <c r="B25" s="12" t="s">
        <v>25</v>
      </c>
      <c r="C25" s="42" t="s">
        <v>34</v>
      </c>
      <c r="D25" s="67" t="s">
        <v>171</v>
      </c>
      <c r="E25" s="167">
        <f>'UE-180382 Light WP2'!R21</f>
        <v>0.16823094676897543</v>
      </c>
      <c r="F25" s="166">
        <f>'UE-180382 Light WP2'!W21</f>
        <v>2.7758106216880948E-2</v>
      </c>
      <c r="H25" s="69"/>
    </row>
    <row r="26" spans="1:8" x14ac:dyDescent="0.2">
      <c r="A26" s="72">
        <f t="shared" si="0"/>
        <v>18</v>
      </c>
      <c r="B26" s="12" t="s">
        <v>25</v>
      </c>
      <c r="C26" s="42" t="s">
        <v>34</v>
      </c>
      <c r="D26" s="67" t="s">
        <v>172</v>
      </c>
      <c r="E26" s="167">
        <f>'UE-180382 Light WP2'!R22</f>
        <v>0.16823094676897543</v>
      </c>
      <c r="F26" s="166">
        <f>'UE-180382 Light WP2'!W22</f>
        <v>3.2805034619950206E-2</v>
      </c>
      <c r="H26" s="69"/>
    </row>
    <row r="27" spans="1:8" x14ac:dyDescent="0.2">
      <c r="A27" s="72">
        <f t="shared" si="0"/>
        <v>19</v>
      </c>
      <c r="B27" s="12" t="s">
        <v>25</v>
      </c>
      <c r="C27" s="42" t="s">
        <v>34</v>
      </c>
      <c r="D27" s="67" t="s">
        <v>173</v>
      </c>
      <c r="E27" s="167">
        <f>'UE-180382 Light WP2'!R23</f>
        <v>0.16823094676897543</v>
      </c>
      <c r="F27" s="166">
        <f>'UE-180382 Light WP2'!W23</f>
        <v>3.7851963023019471E-2</v>
      </c>
      <c r="H27" s="69"/>
    </row>
    <row r="28" spans="1:8" x14ac:dyDescent="0.2">
      <c r="A28" s="72">
        <f t="shared" si="0"/>
        <v>20</v>
      </c>
      <c r="B28" s="12" t="s">
        <v>25</v>
      </c>
      <c r="C28" s="42" t="s">
        <v>34</v>
      </c>
      <c r="D28" s="67" t="s">
        <v>174</v>
      </c>
      <c r="E28" s="167">
        <f>'UE-180382 Light WP2'!R24</f>
        <v>0.16823094676897543</v>
      </c>
      <c r="F28" s="166">
        <f>'UE-180382 Light WP2'!W24</f>
        <v>4.2898891426088735E-2</v>
      </c>
      <c r="H28" s="69"/>
    </row>
    <row r="29" spans="1:8" x14ac:dyDescent="0.2">
      <c r="A29" s="72">
        <f t="shared" si="0"/>
        <v>21</v>
      </c>
      <c r="B29" s="12" t="s">
        <v>25</v>
      </c>
      <c r="C29" s="42" t="s">
        <v>34</v>
      </c>
      <c r="D29" s="67" t="s">
        <v>175</v>
      </c>
      <c r="E29" s="167">
        <f>'UE-180382 Light WP2'!R25</f>
        <v>0.16823094676897543</v>
      </c>
      <c r="F29" s="166">
        <f>'UE-180382 Light WP2'!W25</f>
        <v>4.7945819829158E-2</v>
      </c>
      <c r="H29" s="69"/>
    </row>
    <row r="30" spans="1:8" x14ac:dyDescent="0.2">
      <c r="A30" s="72">
        <f t="shared" si="0"/>
        <v>22</v>
      </c>
      <c r="B30" s="55"/>
      <c r="D30" s="52"/>
      <c r="E30" s="167"/>
      <c r="F30" s="166"/>
    </row>
    <row r="31" spans="1:8" x14ac:dyDescent="0.2">
      <c r="A31" s="72">
        <f t="shared" si="0"/>
        <v>23</v>
      </c>
      <c r="B31" s="55" t="s">
        <v>57</v>
      </c>
      <c r="D31" s="52"/>
      <c r="E31" s="167"/>
      <c r="F31" s="166"/>
    </row>
    <row r="32" spans="1:8" x14ac:dyDescent="0.2">
      <c r="A32" s="72">
        <f t="shared" si="0"/>
        <v>24</v>
      </c>
      <c r="B32" s="12" t="s">
        <v>26</v>
      </c>
      <c r="C32" s="1" t="s">
        <v>22</v>
      </c>
      <c r="D32" s="44">
        <v>50</v>
      </c>
      <c r="E32" s="167">
        <f>'UE-180382 Light WP2'!R28</f>
        <v>0.16823094676897543</v>
      </c>
      <c r="F32" s="166">
        <f>'UE-180382 Light WP2'!W28</f>
        <v>8.4115473384487726E-3</v>
      </c>
    </row>
    <row r="33" spans="1:6" x14ac:dyDescent="0.2">
      <c r="A33" s="72">
        <f t="shared" si="0"/>
        <v>25</v>
      </c>
      <c r="B33" s="12" t="str">
        <f t="shared" ref="B33:B39" si="2">+B32</f>
        <v xml:space="preserve">52E </v>
      </c>
      <c r="C33" s="1" t="s">
        <v>22</v>
      </c>
      <c r="D33" s="44">
        <v>70</v>
      </c>
      <c r="E33" s="167">
        <f>'UE-180382 Light WP2'!R29</f>
        <v>0.16823094676897543</v>
      </c>
      <c r="F33" s="166">
        <f>'UE-180382 Light WP2'!W29</f>
        <v>1.1776166273828281E-2</v>
      </c>
    </row>
    <row r="34" spans="1:6" x14ac:dyDescent="0.2">
      <c r="A34" s="72">
        <f t="shared" si="0"/>
        <v>26</v>
      </c>
      <c r="B34" s="12" t="str">
        <f t="shared" si="2"/>
        <v xml:space="preserve">52E </v>
      </c>
      <c r="C34" s="1" t="s">
        <v>22</v>
      </c>
      <c r="D34" s="44">
        <v>100</v>
      </c>
      <c r="E34" s="167">
        <f>'UE-180382 Light WP2'!R30</f>
        <v>0.16823094676897543</v>
      </c>
      <c r="F34" s="166">
        <f>'UE-180382 Light WP2'!W30</f>
        <v>1.6823094676897545E-2</v>
      </c>
    </row>
    <row r="35" spans="1:6" x14ac:dyDescent="0.2">
      <c r="A35" s="72">
        <f t="shared" si="0"/>
        <v>27</v>
      </c>
      <c r="B35" s="12" t="str">
        <f t="shared" si="2"/>
        <v xml:space="preserve">52E </v>
      </c>
      <c r="C35" s="1" t="s">
        <v>22</v>
      </c>
      <c r="D35" s="44">
        <v>150</v>
      </c>
      <c r="E35" s="167">
        <f>'UE-180382 Light WP2'!R31</f>
        <v>0.16823094676897543</v>
      </c>
      <c r="F35" s="166">
        <f>'UE-180382 Light WP2'!W31</f>
        <v>2.5234642015346313E-2</v>
      </c>
    </row>
    <row r="36" spans="1:6" x14ac:dyDescent="0.2">
      <c r="A36" s="72">
        <f t="shared" si="0"/>
        <v>28</v>
      </c>
      <c r="B36" s="12" t="str">
        <f t="shared" si="2"/>
        <v xml:space="preserve">52E </v>
      </c>
      <c r="C36" s="1" t="s">
        <v>22</v>
      </c>
      <c r="D36" s="44">
        <v>200</v>
      </c>
      <c r="E36" s="167">
        <f>'UE-180382 Light WP2'!R32</f>
        <v>0.16823094676897543</v>
      </c>
      <c r="F36" s="166">
        <f>'UE-180382 Light WP2'!W32</f>
        <v>3.364618935379509E-2</v>
      </c>
    </row>
    <row r="37" spans="1:6" x14ac:dyDescent="0.2">
      <c r="A37" s="72">
        <f t="shared" si="0"/>
        <v>29</v>
      </c>
      <c r="B37" s="12" t="str">
        <f t="shared" si="2"/>
        <v xml:space="preserve">52E </v>
      </c>
      <c r="C37" s="1" t="s">
        <v>22</v>
      </c>
      <c r="D37" s="44">
        <v>250</v>
      </c>
      <c r="E37" s="167">
        <f>'UE-180382 Light WP2'!R33</f>
        <v>0.16823094676897543</v>
      </c>
      <c r="F37" s="166">
        <f>'UE-180382 Light WP2'!W33</f>
        <v>4.2057736692243858E-2</v>
      </c>
    </row>
    <row r="38" spans="1:6" x14ac:dyDescent="0.2">
      <c r="A38" s="72">
        <f t="shared" si="0"/>
        <v>30</v>
      </c>
      <c r="B38" s="12" t="str">
        <f t="shared" si="2"/>
        <v xml:space="preserve">52E </v>
      </c>
      <c r="C38" s="1" t="s">
        <v>22</v>
      </c>
      <c r="D38" s="44">
        <v>310</v>
      </c>
      <c r="E38" s="167">
        <f>'UE-180382 Light WP2'!R34</f>
        <v>0.16823094676897543</v>
      </c>
      <c r="F38" s="166">
        <f>'UE-180382 Light WP2'!W34</f>
        <v>5.215159349838238E-2</v>
      </c>
    </row>
    <row r="39" spans="1:6" x14ac:dyDescent="0.2">
      <c r="A39" s="72">
        <f t="shared" si="0"/>
        <v>31</v>
      </c>
      <c r="B39" s="12" t="str">
        <f t="shared" si="2"/>
        <v xml:space="preserve">52E </v>
      </c>
      <c r="C39" s="1" t="s">
        <v>22</v>
      </c>
      <c r="D39" s="44">
        <v>400</v>
      </c>
      <c r="E39" s="167">
        <f>'UE-180382 Light WP2'!R35</f>
        <v>0.16823094676897543</v>
      </c>
      <c r="F39" s="166">
        <f>'UE-180382 Light WP2'!W35</f>
        <v>6.7292378707590181E-2</v>
      </c>
    </row>
    <row r="40" spans="1:6" x14ac:dyDescent="0.2">
      <c r="A40" s="72">
        <f t="shared" si="0"/>
        <v>32</v>
      </c>
      <c r="B40" s="11"/>
      <c r="C40" s="1"/>
      <c r="D40" s="44"/>
      <c r="E40" s="167"/>
      <c r="F40" s="166"/>
    </row>
    <row r="41" spans="1:6" x14ac:dyDescent="0.2">
      <c r="A41" s="72">
        <f t="shared" si="0"/>
        <v>33</v>
      </c>
      <c r="B41" s="12" t="str">
        <f>+B36</f>
        <v xml:space="preserve">52E </v>
      </c>
      <c r="C41" s="1" t="s">
        <v>27</v>
      </c>
      <c r="D41" s="44">
        <v>70</v>
      </c>
      <c r="E41" s="167">
        <f>'UE-180382 Light WP2'!R38</f>
        <v>0.16823094676897543</v>
      </c>
      <c r="F41" s="166">
        <f>'UE-180382 Light WP2'!W38</f>
        <v>1.1776166273828281E-2</v>
      </c>
    </row>
    <row r="42" spans="1:6" x14ac:dyDescent="0.2">
      <c r="A42" s="72">
        <f t="shared" si="0"/>
        <v>34</v>
      </c>
      <c r="B42" s="12" t="str">
        <f>+B37</f>
        <v xml:space="preserve">52E </v>
      </c>
      <c r="C42" s="1" t="s">
        <v>27</v>
      </c>
      <c r="D42" s="44">
        <v>100</v>
      </c>
      <c r="E42" s="167">
        <f>'UE-180382 Light WP2'!R39</f>
        <v>0.16823094676897543</v>
      </c>
      <c r="F42" s="166">
        <f>'UE-180382 Light WP2'!W39</f>
        <v>1.6823094676897545E-2</v>
      </c>
    </row>
    <row r="43" spans="1:6" x14ac:dyDescent="0.2">
      <c r="A43" s="72">
        <f t="shared" si="0"/>
        <v>35</v>
      </c>
      <c r="B43" s="12" t="str">
        <f>+B38</f>
        <v xml:space="preserve">52E </v>
      </c>
      <c r="C43" s="1" t="s">
        <v>27</v>
      </c>
      <c r="D43" s="44">
        <v>150</v>
      </c>
      <c r="E43" s="167">
        <f>'UE-180382 Light WP2'!R40</f>
        <v>0.16823094676897543</v>
      </c>
      <c r="F43" s="166">
        <f>'UE-180382 Light WP2'!W40</f>
        <v>2.5234642015346313E-2</v>
      </c>
    </row>
    <row r="44" spans="1:6" x14ac:dyDescent="0.2">
      <c r="A44" s="72">
        <f t="shared" si="0"/>
        <v>36</v>
      </c>
      <c r="B44" s="12" t="str">
        <f>+B39</f>
        <v xml:space="preserve">52E </v>
      </c>
      <c r="C44" s="1" t="s">
        <v>27</v>
      </c>
      <c r="D44" s="44">
        <v>175</v>
      </c>
      <c r="E44" s="167">
        <f>'UE-180382 Light WP2'!R41</f>
        <v>0.16823094676897543</v>
      </c>
      <c r="F44" s="166">
        <f>'UE-180382 Light WP2'!W41</f>
        <v>2.9440415684570703E-2</v>
      </c>
    </row>
    <row r="45" spans="1:6" x14ac:dyDescent="0.2">
      <c r="A45" s="72">
        <f t="shared" si="0"/>
        <v>37</v>
      </c>
      <c r="B45" s="12" t="str">
        <f t="shared" ref="B45:C47" si="3">+B44</f>
        <v xml:space="preserve">52E </v>
      </c>
      <c r="C45" s="1" t="str">
        <f t="shared" si="3"/>
        <v>Metal Halide</v>
      </c>
      <c r="D45" s="44">
        <v>250</v>
      </c>
      <c r="E45" s="167">
        <f>'UE-180382 Light WP2'!R42</f>
        <v>0.16823094676897543</v>
      </c>
      <c r="F45" s="166">
        <f>'UE-180382 Light WP2'!W42</f>
        <v>4.2057736692243858E-2</v>
      </c>
    </row>
    <row r="46" spans="1:6" x14ac:dyDescent="0.2">
      <c r="A46" s="72">
        <f t="shared" si="0"/>
        <v>38</v>
      </c>
      <c r="B46" s="12" t="str">
        <f t="shared" si="3"/>
        <v xml:space="preserve">52E </v>
      </c>
      <c r="C46" s="1" t="str">
        <f t="shared" si="3"/>
        <v>Metal Halide</v>
      </c>
      <c r="D46" s="44">
        <v>400</v>
      </c>
      <c r="E46" s="167">
        <f>'UE-180382 Light WP2'!R43</f>
        <v>0.16823094676897543</v>
      </c>
      <c r="F46" s="166">
        <f>'UE-180382 Light WP2'!W43</f>
        <v>6.7292378707590181E-2</v>
      </c>
    </row>
    <row r="47" spans="1:6" x14ac:dyDescent="0.2">
      <c r="A47" s="72">
        <f t="shared" si="0"/>
        <v>39</v>
      </c>
      <c r="B47" s="12" t="str">
        <f t="shared" si="3"/>
        <v xml:space="preserve">52E </v>
      </c>
      <c r="C47" s="1" t="str">
        <f t="shared" si="3"/>
        <v>Metal Halide</v>
      </c>
      <c r="D47" s="44">
        <v>1000</v>
      </c>
      <c r="E47" s="167">
        <f>'UE-180382 Light WP2'!R44</f>
        <v>0.16823094676897543</v>
      </c>
      <c r="F47" s="166">
        <f>'UE-180382 Light WP2'!W44</f>
        <v>0.16823094676897543</v>
      </c>
    </row>
    <row r="48" spans="1:6" x14ac:dyDescent="0.2">
      <c r="A48" s="72">
        <f t="shared" si="0"/>
        <v>40</v>
      </c>
      <c r="B48" s="55"/>
      <c r="D48" s="52"/>
      <c r="E48" s="167"/>
      <c r="F48" s="166"/>
    </row>
    <row r="49" spans="1:6" x14ac:dyDescent="0.2">
      <c r="A49" s="72">
        <f t="shared" si="0"/>
        <v>41</v>
      </c>
      <c r="B49" s="55" t="s">
        <v>58</v>
      </c>
      <c r="D49" s="52"/>
      <c r="E49" s="167"/>
      <c r="F49" s="166"/>
    </row>
    <row r="50" spans="1:6" x14ac:dyDescent="0.2">
      <c r="A50" s="72">
        <f t="shared" si="0"/>
        <v>42</v>
      </c>
      <c r="B50" s="12" t="s">
        <v>21</v>
      </c>
      <c r="C50" s="1" t="s">
        <v>22</v>
      </c>
      <c r="D50" s="44">
        <v>50</v>
      </c>
      <c r="E50" s="167">
        <f>'UE-180382 Light WP2'!R47</f>
        <v>0.16823094676897543</v>
      </c>
      <c r="F50" s="166">
        <f>'UE-180382 Light WP2'!W47</f>
        <v>8.4115473384487726E-3</v>
      </c>
    </row>
    <row r="51" spans="1:6" x14ac:dyDescent="0.2">
      <c r="A51" s="72">
        <f t="shared" si="0"/>
        <v>43</v>
      </c>
      <c r="B51" s="12" t="str">
        <f t="shared" ref="B51:B58" si="4">+B50</f>
        <v>53E - Company Owned</v>
      </c>
      <c r="C51" s="1" t="s">
        <v>22</v>
      </c>
      <c r="D51" s="44">
        <v>70</v>
      </c>
      <c r="E51" s="167">
        <f>'UE-180382 Light WP2'!R48</f>
        <v>0.16823094676897543</v>
      </c>
      <c r="F51" s="166">
        <f>'UE-180382 Light WP2'!W48</f>
        <v>1.1776166273828281E-2</v>
      </c>
    </row>
    <row r="52" spans="1:6" x14ac:dyDescent="0.2">
      <c r="A52" s="72">
        <f t="shared" si="0"/>
        <v>44</v>
      </c>
      <c r="B52" s="12" t="str">
        <f t="shared" si="4"/>
        <v>53E - Company Owned</v>
      </c>
      <c r="C52" s="1" t="s">
        <v>22</v>
      </c>
      <c r="D52" s="44">
        <v>100</v>
      </c>
      <c r="E52" s="167">
        <f>'UE-180382 Light WP2'!R49</f>
        <v>0.16823094676897543</v>
      </c>
      <c r="F52" s="166">
        <f>'UE-180382 Light WP2'!W49</f>
        <v>1.6823094676897545E-2</v>
      </c>
    </row>
    <row r="53" spans="1:6" x14ac:dyDescent="0.2">
      <c r="A53" s="72">
        <f t="shared" si="0"/>
        <v>45</v>
      </c>
      <c r="B53" s="12" t="str">
        <f t="shared" si="4"/>
        <v>53E - Company Owned</v>
      </c>
      <c r="C53" s="1" t="s">
        <v>22</v>
      </c>
      <c r="D53" s="44">
        <v>150</v>
      </c>
      <c r="E53" s="167">
        <f>'UE-180382 Light WP2'!R50</f>
        <v>0.16823094676897543</v>
      </c>
      <c r="F53" s="166">
        <f>'UE-180382 Light WP2'!W50</f>
        <v>2.5234642015346313E-2</v>
      </c>
    </row>
    <row r="54" spans="1:6" x14ac:dyDescent="0.2">
      <c r="A54" s="72">
        <f t="shared" si="0"/>
        <v>46</v>
      </c>
      <c r="B54" s="12" t="str">
        <f t="shared" si="4"/>
        <v>53E - Company Owned</v>
      </c>
      <c r="C54" s="1" t="s">
        <v>22</v>
      </c>
      <c r="D54" s="44">
        <v>200</v>
      </c>
      <c r="E54" s="167">
        <f>'UE-180382 Light WP2'!R51</f>
        <v>0.16823094676897543</v>
      </c>
      <c r="F54" s="166">
        <f>'UE-180382 Light WP2'!W51</f>
        <v>3.364618935379509E-2</v>
      </c>
    </row>
    <row r="55" spans="1:6" x14ac:dyDescent="0.2">
      <c r="A55" s="72">
        <f t="shared" si="0"/>
        <v>47</v>
      </c>
      <c r="B55" s="12" t="str">
        <f t="shared" si="4"/>
        <v>53E - Company Owned</v>
      </c>
      <c r="C55" s="1" t="s">
        <v>22</v>
      </c>
      <c r="D55" s="44">
        <v>250</v>
      </c>
      <c r="E55" s="167">
        <f>'UE-180382 Light WP2'!R52</f>
        <v>0.16823094676897543</v>
      </c>
      <c r="F55" s="166">
        <f>'UE-180382 Light WP2'!W52</f>
        <v>4.2057736692243858E-2</v>
      </c>
    </row>
    <row r="56" spans="1:6" x14ac:dyDescent="0.2">
      <c r="A56" s="72">
        <f t="shared" si="0"/>
        <v>48</v>
      </c>
      <c r="B56" s="12" t="str">
        <f t="shared" si="4"/>
        <v>53E - Company Owned</v>
      </c>
      <c r="C56" s="1" t="s">
        <v>22</v>
      </c>
      <c r="D56" s="44">
        <v>310</v>
      </c>
      <c r="E56" s="167">
        <f>'UE-180382 Light WP2'!R53</f>
        <v>0.16823094676897543</v>
      </c>
      <c r="F56" s="166">
        <f>'UE-180382 Light WP2'!W53</f>
        <v>5.215159349838238E-2</v>
      </c>
    </row>
    <row r="57" spans="1:6" x14ac:dyDescent="0.2">
      <c r="A57" s="72">
        <f t="shared" si="0"/>
        <v>49</v>
      </c>
      <c r="B57" s="12" t="str">
        <f t="shared" si="4"/>
        <v>53E - Company Owned</v>
      </c>
      <c r="C57" s="1" t="s">
        <v>22</v>
      </c>
      <c r="D57" s="44">
        <v>400</v>
      </c>
      <c r="E57" s="167">
        <f>'UE-180382 Light WP2'!R54</f>
        <v>0.16823094676897543</v>
      </c>
      <c r="F57" s="166">
        <f>'UE-180382 Light WP2'!W54</f>
        <v>6.7292378707590181E-2</v>
      </c>
    </row>
    <row r="58" spans="1:6" x14ac:dyDescent="0.2">
      <c r="A58" s="72">
        <f t="shared" si="0"/>
        <v>50</v>
      </c>
      <c r="B58" s="12" t="str">
        <f t="shared" si="4"/>
        <v>53E - Company Owned</v>
      </c>
      <c r="C58" s="1" t="s">
        <v>22</v>
      </c>
      <c r="D58" s="44">
        <v>1000</v>
      </c>
      <c r="E58" s="167">
        <f>'UE-180382 Light WP2'!R55</f>
        <v>0.16823094676897543</v>
      </c>
      <c r="F58" s="166">
        <f>'UE-180382 Light WP2'!W55</f>
        <v>0.16823094676897543</v>
      </c>
    </row>
    <row r="59" spans="1:6" x14ac:dyDescent="0.2">
      <c r="A59" s="72">
        <f t="shared" si="0"/>
        <v>51</v>
      </c>
      <c r="B59" s="12"/>
      <c r="C59" s="1"/>
      <c r="D59" s="44"/>
      <c r="E59" s="167"/>
      <c r="F59" s="166"/>
    </row>
    <row r="60" spans="1:6" x14ac:dyDescent="0.2">
      <c r="A60" s="72">
        <f t="shared" si="0"/>
        <v>52</v>
      </c>
      <c r="B60" s="12" t="str">
        <f>+B58</f>
        <v>53E - Company Owned</v>
      </c>
      <c r="C60" s="1" t="s">
        <v>27</v>
      </c>
      <c r="D60" s="44">
        <v>70</v>
      </c>
      <c r="E60" s="167">
        <f>'UE-180382 Light WP2'!R57</f>
        <v>0.16823094676897543</v>
      </c>
      <c r="F60" s="166">
        <f>'UE-180382 Light WP2'!W57</f>
        <v>1.1776166273828281E-2</v>
      </c>
    </row>
    <row r="61" spans="1:6" x14ac:dyDescent="0.2">
      <c r="A61" s="72">
        <f t="shared" si="0"/>
        <v>53</v>
      </c>
      <c r="B61" s="12" t="str">
        <f>+B60</f>
        <v>53E - Company Owned</v>
      </c>
      <c r="C61" s="1" t="s">
        <v>27</v>
      </c>
      <c r="D61" s="44">
        <v>100</v>
      </c>
      <c r="E61" s="167">
        <f>'UE-180382 Light WP2'!R58</f>
        <v>0.16823094676897543</v>
      </c>
      <c r="F61" s="166">
        <f>'UE-180382 Light WP2'!W58</f>
        <v>1.6823094676897545E-2</v>
      </c>
    </row>
    <row r="62" spans="1:6" x14ac:dyDescent="0.2">
      <c r="A62" s="72">
        <f t="shared" si="0"/>
        <v>54</v>
      </c>
      <c r="B62" s="12" t="str">
        <f>+B61</f>
        <v>53E - Company Owned</v>
      </c>
      <c r="C62" s="1" t="s">
        <v>27</v>
      </c>
      <c r="D62" s="44">
        <v>150</v>
      </c>
      <c r="E62" s="167">
        <f>'UE-180382 Light WP2'!R59</f>
        <v>0.16823094676897543</v>
      </c>
      <c r="F62" s="166">
        <f>'UE-180382 Light WP2'!W59</f>
        <v>2.5234642015346313E-2</v>
      </c>
    </row>
    <row r="63" spans="1:6" x14ac:dyDescent="0.2">
      <c r="A63" s="72">
        <f t="shared" si="0"/>
        <v>55</v>
      </c>
      <c r="B63" s="12" t="str">
        <f>B62</f>
        <v>53E - Company Owned</v>
      </c>
      <c r="C63" s="1" t="s">
        <v>27</v>
      </c>
      <c r="D63" s="44">
        <v>250</v>
      </c>
      <c r="E63" s="167">
        <f>'UE-180382 Light WP2'!R60</f>
        <v>0.16823094676897543</v>
      </c>
      <c r="F63" s="166">
        <f>'UE-180382 Light WP2'!W60</f>
        <v>4.2057736692243858E-2</v>
      </c>
    </row>
    <row r="64" spans="1:6" x14ac:dyDescent="0.2">
      <c r="A64" s="72">
        <f t="shared" si="0"/>
        <v>56</v>
      </c>
      <c r="B64" s="12" t="str">
        <f>B63</f>
        <v>53E - Company Owned</v>
      </c>
      <c r="C64" s="1" t="s">
        <v>27</v>
      </c>
      <c r="D64" s="44">
        <v>400</v>
      </c>
      <c r="E64" s="167">
        <f>'UE-180382 Light WP2'!R61</f>
        <v>0.16823094676897543</v>
      </c>
      <c r="F64" s="166">
        <f>'UE-180382 Light WP2'!W61</f>
        <v>6.7292378707590181E-2</v>
      </c>
    </row>
    <row r="65" spans="1:6" x14ac:dyDescent="0.2">
      <c r="A65" s="72">
        <f t="shared" si="0"/>
        <v>57</v>
      </c>
      <c r="B65" s="12"/>
      <c r="C65" s="1"/>
      <c r="D65" s="44"/>
      <c r="E65" s="167"/>
      <c r="F65" s="166"/>
    </row>
    <row r="66" spans="1:6" x14ac:dyDescent="0.2">
      <c r="A66" s="72">
        <f t="shared" si="0"/>
        <v>58</v>
      </c>
      <c r="B66" s="12" t="str">
        <f>+B64</f>
        <v>53E - Company Owned</v>
      </c>
      <c r="C66" s="43" t="s">
        <v>34</v>
      </c>
      <c r="D66" s="170" t="s">
        <v>383</v>
      </c>
      <c r="E66" s="167">
        <f>'UE-180382 Light WP2'!R63</f>
        <v>0.16823094676897543</v>
      </c>
      <c r="F66" s="166">
        <f>'UE-180382 Light WP2'!W63</f>
        <v>7.5703926046038943E-3</v>
      </c>
    </row>
    <row r="67" spans="1:6" x14ac:dyDescent="0.2">
      <c r="A67" s="72">
        <f t="shared" si="0"/>
        <v>59</v>
      </c>
      <c r="B67" s="12" t="str">
        <f>B66</f>
        <v>53E - Company Owned</v>
      </c>
      <c r="C67" s="43" t="s">
        <v>34</v>
      </c>
      <c r="D67" s="67" t="s">
        <v>168</v>
      </c>
      <c r="E67" s="167">
        <f>'UE-180382 Light WP2'!R64</f>
        <v>0.16823094676897543</v>
      </c>
      <c r="F67" s="166">
        <f>'UE-180382 Light WP2'!W64</f>
        <v>1.2617321007673156E-2</v>
      </c>
    </row>
    <row r="68" spans="1:6" x14ac:dyDescent="0.2">
      <c r="A68" s="72">
        <f t="shared" si="0"/>
        <v>60</v>
      </c>
      <c r="B68" s="12" t="str">
        <f t="shared" ref="B68:B74" si="5">B67</f>
        <v>53E - Company Owned</v>
      </c>
      <c r="C68" s="43" t="s">
        <v>34</v>
      </c>
      <c r="D68" s="67" t="s">
        <v>169</v>
      </c>
      <c r="E68" s="167">
        <f>'UE-180382 Light WP2'!R65</f>
        <v>0.16823094676897543</v>
      </c>
      <c r="F68" s="166">
        <f>'UE-180382 Light WP2'!W65</f>
        <v>1.7664249410742423E-2</v>
      </c>
    </row>
    <row r="69" spans="1:6" x14ac:dyDescent="0.2">
      <c r="A69" s="72">
        <f t="shared" si="0"/>
        <v>61</v>
      </c>
      <c r="B69" s="12" t="str">
        <f t="shared" si="5"/>
        <v>53E - Company Owned</v>
      </c>
      <c r="C69" s="43" t="s">
        <v>34</v>
      </c>
      <c r="D69" s="67" t="s">
        <v>170</v>
      </c>
      <c r="E69" s="167">
        <f>'UE-180382 Light WP2'!R66</f>
        <v>0.16823094676897543</v>
      </c>
      <c r="F69" s="166">
        <f>'UE-180382 Light WP2'!W66</f>
        <v>2.2711177813811684E-2</v>
      </c>
    </row>
    <row r="70" spans="1:6" x14ac:dyDescent="0.2">
      <c r="A70" s="72">
        <f t="shared" si="0"/>
        <v>62</v>
      </c>
      <c r="B70" s="12" t="str">
        <f t="shared" si="5"/>
        <v>53E - Company Owned</v>
      </c>
      <c r="C70" s="43" t="s">
        <v>34</v>
      </c>
      <c r="D70" s="67" t="s">
        <v>171</v>
      </c>
      <c r="E70" s="167">
        <f>'UE-180382 Light WP2'!R67</f>
        <v>0.16823094676897543</v>
      </c>
      <c r="F70" s="166">
        <f>'UE-180382 Light WP2'!W67</f>
        <v>2.7758106216880948E-2</v>
      </c>
    </row>
    <row r="71" spans="1:6" x14ac:dyDescent="0.2">
      <c r="A71" s="72">
        <f t="shared" si="0"/>
        <v>63</v>
      </c>
      <c r="B71" s="12" t="str">
        <f t="shared" si="5"/>
        <v>53E - Company Owned</v>
      </c>
      <c r="C71" s="43" t="s">
        <v>34</v>
      </c>
      <c r="D71" s="67" t="s">
        <v>172</v>
      </c>
      <c r="E71" s="167">
        <f>'UE-180382 Light WP2'!R68</f>
        <v>0.16823094676897543</v>
      </c>
      <c r="F71" s="166">
        <f>'UE-180382 Light WP2'!W68</f>
        <v>3.2805034619950206E-2</v>
      </c>
    </row>
    <row r="72" spans="1:6" x14ac:dyDescent="0.2">
      <c r="A72" s="72">
        <f t="shared" si="0"/>
        <v>64</v>
      </c>
      <c r="B72" s="12" t="str">
        <f t="shared" si="5"/>
        <v>53E - Company Owned</v>
      </c>
      <c r="C72" s="43" t="s">
        <v>34</v>
      </c>
      <c r="D72" s="67" t="s">
        <v>173</v>
      </c>
      <c r="E72" s="167">
        <f>'UE-180382 Light WP2'!R69</f>
        <v>0.16823094676897543</v>
      </c>
      <c r="F72" s="166">
        <f>'UE-180382 Light WP2'!W69</f>
        <v>3.7851963023019471E-2</v>
      </c>
    </row>
    <row r="73" spans="1:6" x14ac:dyDescent="0.2">
      <c r="A73" s="72">
        <f t="shared" si="0"/>
        <v>65</v>
      </c>
      <c r="B73" s="12" t="str">
        <f t="shared" si="5"/>
        <v>53E - Company Owned</v>
      </c>
      <c r="C73" s="43" t="s">
        <v>34</v>
      </c>
      <c r="D73" s="67" t="s">
        <v>174</v>
      </c>
      <c r="E73" s="167">
        <f>'UE-180382 Light WP2'!R70</f>
        <v>0.16823094676897543</v>
      </c>
      <c r="F73" s="166">
        <f>'UE-180382 Light WP2'!W70</f>
        <v>4.2898891426088735E-2</v>
      </c>
    </row>
    <row r="74" spans="1:6" x14ac:dyDescent="0.2">
      <c r="A74" s="72">
        <f t="shared" si="0"/>
        <v>66</v>
      </c>
      <c r="B74" s="12" t="str">
        <f t="shared" si="5"/>
        <v>53E - Company Owned</v>
      </c>
      <c r="C74" s="43" t="s">
        <v>34</v>
      </c>
      <c r="D74" s="67" t="s">
        <v>175</v>
      </c>
      <c r="E74" s="167">
        <f>'UE-180382 Light WP2'!R71</f>
        <v>0.16823094676897543</v>
      </c>
      <c r="F74" s="166">
        <f>'UE-180382 Light WP2'!W71</f>
        <v>4.7945819829158E-2</v>
      </c>
    </row>
    <row r="75" spans="1:6" x14ac:dyDescent="0.2">
      <c r="A75" s="72">
        <f t="shared" ref="A75:A138" si="6">A74+1</f>
        <v>67</v>
      </c>
      <c r="B75" s="12"/>
      <c r="C75" s="1"/>
      <c r="D75" s="44"/>
      <c r="E75" s="167"/>
      <c r="F75" s="166"/>
    </row>
    <row r="76" spans="1:6" x14ac:dyDescent="0.2">
      <c r="A76" s="72">
        <f t="shared" si="6"/>
        <v>68</v>
      </c>
      <c r="B76" s="12" t="s">
        <v>23</v>
      </c>
      <c r="C76" s="1" t="s">
        <v>22</v>
      </c>
      <c r="D76" s="44">
        <v>50</v>
      </c>
      <c r="E76" s="167">
        <f>'UE-180382 Light WP2'!R73</f>
        <v>0.16823094676897543</v>
      </c>
      <c r="F76" s="166">
        <f>'UE-180382 Light WP2'!W73</f>
        <v>8.4115473384487726E-3</v>
      </c>
    </row>
    <row r="77" spans="1:6" x14ac:dyDescent="0.2">
      <c r="A77" s="72">
        <f t="shared" si="6"/>
        <v>69</v>
      </c>
      <c r="B77" s="12" t="str">
        <f t="shared" ref="B77:B84" si="7">+B76</f>
        <v>53E - Customer Owned</v>
      </c>
      <c r="C77" s="1" t="s">
        <v>22</v>
      </c>
      <c r="D77" s="44">
        <v>70</v>
      </c>
      <c r="E77" s="167">
        <f>'UE-180382 Light WP2'!R74</f>
        <v>0.16823094676897543</v>
      </c>
      <c r="F77" s="166">
        <f>'UE-180382 Light WP2'!W74</f>
        <v>1.1776166273828281E-2</v>
      </c>
    </row>
    <row r="78" spans="1:6" x14ac:dyDescent="0.2">
      <c r="A78" s="72">
        <f t="shared" si="6"/>
        <v>70</v>
      </c>
      <c r="B78" s="12" t="str">
        <f t="shared" si="7"/>
        <v>53E - Customer Owned</v>
      </c>
      <c r="C78" s="1" t="s">
        <v>22</v>
      </c>
      <c r="D78" s="44">
        <v>100</v>
      </c>
      <c r="E78" s="167">
        <f>'UE-180382 Light WP2'!R75</f>
        <v>0.16823094676897543</v>
      </c>
      <c r="F78" s="166">
        <f>'UE-180382 Light WP2'!W75</f>
        <v>1.6823094676897545E-2</v>
      </c>
    </row>
    <row r="79" spans="1:6" x14ac:dyDescent="0.2">
      <c r="A79" s="72">
        <f t="shared" si="6"/>
        <v>71</v>
      </c>
      <c r="B79" s="12" t="str">
        <f t="shared" si="7"/>
        <v>53E - Customer Owned</v>
      </c>
      <c r="C79" s="1" t="s">
        <v>22</v>
      </c>
      <c r="D79" s="44">
        <v>150</v>
      </c>
      <c r="E79" s="167">
        <f>'UE-180382 Light WP2'!R76</f>
        <v>0.16823094676897543</v>
      </c>
      <c r="F79" s="166">
        <f>'UE-180382 Light WP2'!W76</f>
        <v>2.5234642015346313E-2</v>
      </c>
    </row>
    <row r="80" spans="1:6" x14ac:dyDescent="0.2">
      <c r="A80" s="72">
        <f t="shared" si="6"/>
        <v>72</v>
      </c>
      <c r="B80" s="12" t="str">
        <f t="shared" si="7"/>
        <v>53E - Customer Owned</v>
      </c>
      <c r="C80" s="1" t="s">
        <v>22</v>
      </c>
      <c r="D80" s="44">
        <v>200</v>
      </c>
      <c r="E80" s="167">
        <f>'UE-180382 Light WP2'!R77</f>
        <v>0.16823094676897543</v>
      </c>
      <c r="F80" s="166">
        <f>'UE-180382 Light WP2'!W77</f>
        <v>3.364618935379509E-2</v>
      </c>
    </row>
    <row r="81" spans="1:6" x14ac:dyDescent="0.2">
      <c r="A81" s="72">
        <f t="shared" si="6"/>
        <v>73</v>
      </c>
      <c r="B81" s="12" t="str">
        <f t="shared" si="7"/>
        <v>53E - Customer Owned</v>
      </c>
      <c r="C81" s="1" t="s">
        <v>22</v>
      </c>
      <c r="D81" s="44">
        <v>250</v>
      </c>
      <c r="E81" s="167">
        <f>'UE-180382 Light WP2'!R78</f>
        <v>0.16823094676897543</v>
      </c>
      <c r="F81" s="166">
        <f>'UE-180382 Light WP2'!W78</f>
        <v>4.2057736692243858E-2</v>
      </c>
    </row>
    <row r="82" spans="1:6" x14ac:dyDescent="0.2">
      <c r="A82" s="72">
        <f t="shared" si="6"/>
        <v>74</v>
      </c>
      <c r="B82" s="12" t="str">
        <f t="shared" si="7"/>
        <v>53E - Customer Owned</v>
      </c>
      <c r="C82" s="1" t="s">
        <v>22</v>
      </c>
      <c r="D82" s="44">
        <v>310</v>
      </c>
      <c r="E82" s="167">
        <f>'UE-180382 Light WP2'!R79</f>
        <v>0.16823094676897543</v>
      </c>
      <c r="F82" s="166">
        <f>'UE-180382 Light WP2'!W79</f>
        <v>5.215159349838238E-2</v>
      </c>
    </row>
    <row r="83" spans="1:6" x14ac:dyDescent="0.2">
      <c r="A83" s="72">
        <f t="shared" si="6"/>
        <v>75</v>
      </c>
      <c r="B83" s="12" t="str">
        <f t="shared" si="7"/>
        <v>53E - Customer Owned</v>
      </c>
      <c r="C83" s="1" t="s">
        <v>22</v>
      </c>
      <c r="D83" s="44">
        <v>400</v>
      </c>
      <c r="E83" s="167">
        <f>'UE-180382 Light WP2'!R80</f>
        <v>0.16823094676897543</v>
      </c>
      <c r="F83" s="166">
        <f>'UE-180382 Light WP2'!W80</f>
        <v>6.7292378707590181E-2</v>
      </c>
    </row>
    <row r="84" spans="1:6" x14ac:dyDescent="0.2">
      <c r="A84" s="72">
        <f t="shared" si="6"/>
        <v>76</v>
      </c>
      <c r="B84" s="12" t="str">
        <f t="shared" si="7"/>
        <v>53E - Customer Owned</v>
      </c>
      <c r="C84" s="1" t="s">
        <v>22</v>
      </c>
      <c r="D84" s="44">
        <v>1000</v>
      </c>
      <c r="E84" s="167">
        <f>'UE-180382 Light WP2'!R81</f>
        <v>0.16823094676897543</v>
      </c>
      <c r="F84" s="166">
        <f>'UE-180382 Light WP2'!W81</f>
        <v>0.16823094676897543</v>
      </c>
    </row>
    <row r="85" spans="1:6" x14ac:dyDescent="0.2">
      <c r="A85" s="72">
        <f t="shared" si="6"/>
        <v>77</v>
      </c>
      <c r="B85" s="12"/>
      <c r="C85" s="1"/>
      <c r="D85" s="44"/>
      <c r="E85" s="167"/>
      <c r="F85" s="166"/>
    </row>
    <row r="86" spans="1:6" x14ac:dyDescent="0.2">
      <c r="A86" s="72">
        <f t="shared" si="6"/>
        <v>78</v>
      </c>
      <c r="B86" s="12" t="str">
        <f>+B84</f>
        <v>53E - Customer Owned</v>
      </c>
      <c r="C86" s="1" t="s">
        <v>27</v>
      </c>
      <c r="D86" s="44">
        <v>70</v>
      </c>
      <c r="E86" s="167">
        <f>'UE-180382 Light WP2'!R83</f>
        <v>0.16823094676897543</v>
      </c>
      <c r="F86" s="166">
        <f>'UE-180382 Light WP2'!W83</f>
        <v>1.1776166273828281E-2</v>
      </c>
    </row>
    <row r="87" spans="1:6" x14ac:dyDescent="0.2">
      <c r="A87" s="72">
        <f t="shared" si="6"/>
        <v>79</v>
      </c>
      <c r="B87" s="12" t="str">
        <f>+B86</f>
        <v>53E - Customer Owned</v>
      </c>
      <c r="C87" s="1" t="s">
        <v>27</v>
      </c>
      <c r="D87" s="44">
        <v>100</v>
      </c>
      <c r="E87" s="167">
        <f>'UE-180382 Light WP2'!R84</f>
        <v>0.16823094676897543</v>
      </c>
      <c r="F87" s="166">
        <f>'UE-180382 Light WP2'!W84</f>
        <v>1.6823094676897545E-2</v>
      </c>
    </row>
    <row r="88" spans="1:6" x14ac:dyDescent="0.2">
      <c r="A88" s="72">
        <f t="shared" si="6"/>
        <v>80</v>
      </c>
      <c r="B88" s="12" t="str">
        <f>+B87</f>
        <v>53E - Customer Owned</v>
      </c>
      <c r="C88" s="1" t="s">
        <v>27</v>
      </c>
      <c r="D88" s="44">
        <v>150</v>
      </c>
      <c r="E88" s="167">
        <f>'UE-180382 Light WP2'!R85</f>
        <v>0.16823094676897543</v>
      </c>
      <c r="F88" s="166">
        <f>'UE-180382 Light WP2'!W85</f>
        <v>2.5234642015346313E-2</v>
      </c>
    </row>
    <row r="89" spans="1:6" x14ac:dyDescent="0.2">
      <c r="A89" s="72">
        <f t="shared" si="6"/>
        <v>81</v>
      </c>
      <c r="B89" s="12" t="str">
        <f>+B88</f>
        <v>53E - Customer Owned</v>
      </c>
      <c r="C89" s="1" t="s">
        <v>27</v>
      </c>
      <c r="D89" s="44">
        <v>175</v>
      </c>
      <c r="E89" s="167">
        <f>'UE-180382 Light WP2'!R86</f>
        <v>0.16823094676897543</v>
      </c>
      <c r="F89" s="166">
        <f>'UE-180382 Light WP2'!W86</f>
        <v>2.9440415684570703E-2</v>
      </c>
    </row>
    <row r="90" spans="1:6" x14ac:dyDescent="0.2">
      <c r="A90" s="72">
        <f t="shared" si="6"/>
        <v>82</v>
      </c>
      <c r="B90" s="12" t="str">
        <f>+B89</f>
        <v>53E - Customer Owned</v>
      </c>
      <c r="C90" s="1" t="s">
        <v>27</v>
      </c>
      <c r="D90" s="44">
        <v>250</v>
      </c>
      <c r="E90" s="167">
        <f>'UE-180382 Light WP2'!R87</f>
        <v>0.16823094676897543</v>
      </c>
      <c r="F90" s="166">
        <f>'UE-180382 Light WP2'!W87</f>
        <v>4.2057736692243858E-2</v>
      </c>
    </row>
    <row r="91" spans="1:6" x14ac:dyDescent="0.2">
      <c r="A91" s="72">
        <f t="shared" si="6"/>
        <v>83</v>
      </c>
      <c r="B91" s="12" t="str">
        <f>+B90</f>
        <v>53E - Customer Owned</v>
      </c>
      <c r="C91" s="1" t="s">
        <v>27</v>
      </c>
      <c r="D91" s="44">
        <v>400</v>
      </c>
      <c r="E91" s="167">
        <f>'UE-180382 Light WP2'!R88</f>
        <v>0.16823094676897543</v>
      </c>
      <c r="F91" s="166">
        <f>'UE-180382 Light WP2'!W88</f>
        <v>6.7292378707590181E-2</v>
      </c>
    </row>
    <row r="92" spans="1:6" x14ac:dyDescent="0.2">
      <c r="A92" s="72">
        <f t="shared" si="6"/>
        <v>84</v>
      </c>
      <c r="B92" s="12"/>
      <c r="C92" s="1"/>
      <c r="D92" s="44"/>
      <c r="E92" s="167"/>
      <c r="F92" s="166"/>
    </row>
    <row r="93" spans="1:6" x14ac:dyDescent="0.2">
      <c r="A93" s="72">
        <f t="shared" si="6"/>
        <v>85</v>
      </c>
      <c r="B93" s="12" t="str">
        <f>+B91</f>
        <v>53E - Customer Owned</v>
      </c>
      <c r="C93" s="43" t="s">
        <v>34</v>
      </c>
      <c r="D93" s="170" t="s">
        <v>383</v>
      </c>
      <c r="E93" s="167">
        <f>'UE-180382 Light WP2'!R90</f>
        <v>0.16823094676897543</v>
      </c>
      <c r="F93" s="166">
        <f>'UE-180382 Light WP2'!W90</f>
        <v>7.5703926046038943E-3</v>
      </c>
    </row>
    <row r="94" spans="1:6" x14ac:dyDescent="0.2">
      <c r="A94" s="72">
        <f t="shared" si="6"/>
        <v>86</v>
      </c>
      <c r="B94" s="12" t="str">
        <f>B93</f>
        <v>53E - Customer Owned</v>
      </c>
      <c r="C94" s="43" t="s">
        <v>34</v>
      </c>
      <c r="D94" s="67" t="s">
        <v>168</v>
      </c>
      <c r="E94" s="167">
        <f>'UE-180382 Light WP2'!R91</f>
        <v>0.16823094676897543</v>
      </c>
      <c r="F94" s="166">
        <f>'UE-180382 Light WP2'!W91</f>
        <v>1.2617321007673156E-2</v>
      </c>
    </row>
    <row r="95" spans="1:6" x14ac:dyDescent="0.2">
      <c r="A95" s="72">
        <f t="shared" si="6"/>
        <v>87</v>
      </c>
      <c r="B95" s="12" t="str">
        <f t="shared" ref="B95:B101" si="8">B94</f>
        <v>53E - Customer Owned</v>
      </c>
      <c r="C95" s="43" t="s">
        <v>34</v>
      </c>
      <c r="D95" s="67" t="s">
        <v>169</v>
      </c>
      <c r="E95" s="167">
        <f>'UE-180382 Light WP2'!R92</f>
        <v>0.16823094676897543</v>
      </c>
      <c r="F95" s="166">
        <f>'UE-180382 Light WP2'!W92</f>
        <v>1.7664249410742423E-2</v>
      </c>
    </row>
    <row r="96" spans="1:6" x14ac:dyDescent="0.2">
      <c r="A96" s="72">
        <f t="shared" si="6"/>
        <v>88</v>
      </c>
      <c r="B96" s="12" t="str">
        <f t="shared" si="8"/>
        <v>53E - Customer Owned</v>
      </c>
      <c r="C96" s="43" t="s">
        <v>34</v>
      </c>
      <c r="D96" s="67" t="s">
        <v>170</v>
      </c>
      <c r="E96" s="167">
        <f>'UE-180382 Light WP2'!R93</f>
        <v>0.16823094676897543</v>
      </c>
      <c r="F96" s="166">
        <f>'UE-180382 Light WP2'!W93</f>
        <v>2.2711177813811684E-2</v>
      </c>
    </row>
    <row r="97" spans="1:6" x14ac:dyDescent="0.2">
      <c r="A97" s="72">
        <f t="shared" si="6"/>
        <v>89</v>
      </c>
      <c r="B97" s="12" t="str">
        <f t="shared" si="8"/>
        <v>53E - Customer Owned</v>
      </c>
      <c r="C97" s="43" t="s">
        <v>34</v>
      </c>
      <c r="D97" s="67" t="s">
        <v>171</v>
      </c>
      <c r="E97" s="167">
        <f>'UE-180382 Light WP2'!R94</f>
        <v>0.16823094676897543</v>
      </c>
      <c r="F97" s="166">
        <f>'UE-180382 Light WP2'!W94</f>
        <v>2.7758106216880948E-2</v>
      </c>
    </row>
    <row r="98" spans="1:6" x14ac:dyDescent="0.2">
      <c r="A98" s="72">
        <f t="shared" si="6"/>
        <v>90</v>
      </c>
      <c r="B98" s="12" t="str">
        <f t="shared" si="8"/>
        <v>53E - Customer Owned</v>
      </c>
      <c r="C98" s="43" t="s">
        <v>34</v>
      </c>
      <c r="D98" s="67" t="s">
        <v>172</v>
      </c>
      <c r="E98" s="167">
        <f>'UE-180382 Light WP2'!R95</f>
        <v>0.16823094676897543</v>
      </c>
      <c r="F98" s="166">
        <f>'UE-180382 Light WP2'!W95</f>
        <v>3.2805034619950206E-2</v>
      </c>
    </row>
    <row r="99" spans="1:6" x14ac:dyDescent="0.2">
      <c r="A99" s="72">
        <f t="shared" si="6"/>
        <v>91</v>
      </c>
      <c r="B99" s="12" t="str">
        <f t="shared" si="8"/>
        <v>53E - Customer Owned</v>
      </c>
      <c r="C99" s="43" t="s">
        <v>34</v>
      </c>
      <c r="D99" s="67" t="s">
        <v>173</v>
      </c>
      <c r="E99" s="167">
        <f>'UE-180382 Light WP2'!R96</f>
        <v>0.16823094676897543</v>
      </c>
      <c r="F99" s="166">
        <f>'UE-180382 Light WP2'!W96</f>
        <v>3.7851963023019471E-2</v>
      </c>
    </row>
    <row r="100" spans="1:6" x14ac:dyDescent="0.2">
      <c r="A100" s="72">
        <f t="shared" si="6"/>
        <v>92</v>
      </c>
      <c r="B100" s="12" t="str">
        <f t="shared" si="8"/>
        <v>53E - Customer Owned</v>
      </c>
      <c r="C100" s="43" t="s">
        <v>34</v>
      </c>
      <c r="D100" s="67" t="s">
        <v>174</v>
      </c>
      <c r="E100" s="167">
        <f>'UE-180382 Light WP2'!R97</f>
        <v>0.16823094676897543</v>
      </c>
      <c r="F100" s="166">
        <f>'UE-180382 Light WP2'!W97</f>
        <v>4.2898891426088735E-2</v>
      </c>
    </row>
    <row r="101" spans="1:6" x14ac:dyDescent="0.2">
      <c r="A101" s="72">
        <f t="shared" si="6"/>
        <v>93</v>
      </c>
      <c r="B101" s="12" t="str">
        <f t="shared" si="8"/>
        <v>53E - Customer Owned</v>
      </c>
      <c r="C101" s="43" t="s">
        <v>34</v>
      </c>
      <c r="D101" s="67" t="s">
        <v>175</v>
      </c>
      <c r="E101" s="167">
        <f>'UE-180382 Light WP2'!R98</f>
        <v>0.16823094676897543</v>
      </c>
      <c r="F101" s="166">
        <f>'UE-180382 Light WP2'!W98</f>
        <v>4.7945819829158E-2</v>
      </c>
    </row>
    <row r="102" spans="1:6" x14ac:dyDescent="0.2">
      <c r="A102" s="72">
        <f t="shared" si="6"/>
        <v>94</v>
      </c>
      <c r="B102" s="13"/>
      <c r="C102" s="1"/>
      <c r="D102" s="44"/>
      <c r="E102" s="167"/>
      <c r="F102" s="166"/>
    </row>
    <row r="103" spans="1:6" x14ac:dyDescent="0.2">
      <c r="A103" s="72">
        <f t="shared" si="6"/>
        <v>95</v>
      </c>
      <c r="B103" s="7" t="s">
        <v>59</v>
      </c>
      <c r="D103" s="52"/>
      <c r="E103" s="167"/>
      <c r="F103" s="166"/>
    </row>
    <row r="104" spans="1:6" x14ac:dyDescent="0.2">
      <c r="A104" s="72">
        <f t="shared" si="6"/>
        <v>96</v>
      </c>
      <c r="B104" s="12" t="s">
        <v>18</v>
      </c>
      <c r="C104" s="1" t="s">
        <v>22</v>
      </c>
      <c r="D104" s="44">
        <v>50</v>
      </c>
      <c r="E104" s="167">
        <f>'UE-180382 Light WP2'!R101</f>
        <v>0.16823094676897543</v>
      </c>
      <c r="F104" s="166">
        <f>'UE-180382 Light WP2'!W101</f>
        <v>8.4115473384487726E-3</v>
      </c>
    </row>
    <row r="105" spans="1:6" x14ac:dyDescent="0.2">
      <c r="A105" s="72">
        <f t="shared" si="6"/>
        <v>97</v>
      </c>
      <c r="B105" s="12" t="str">
        <f t="shared" ref="B105:B112" si="9">+B104</f>
        <v>54E</v>
      </c>
      <c r="C105" s="1" t="s">
        <v>22</v>
      </c>
      <c r="D105" s="44">
        <v>70</v>
      </c>
      <c r="E105" s="167">
        <f>'UE-180382 Light WP2'!R102</f>
        <v>0.16823094676897543</v>
      </c>
      <c r="F105" s="166">
        <f>'UE-180382 Light WP2'!W102</f>
        <v>1.1776166273828281E-2</v>
      </c>
    </row>
    <row r="106" spans="1:6" x14ac:dyDescent="0.2">
      <c r="A106" s="72">
        <f t="shared" si="6"/>
        <v>98</v>
      </c>
      <c r="B106" s="12" t="str">
        <f t="shared" si="9"/>
        <v>54E</v>
      </c>
      <c r="C106" s="1" t="s">
        <v>22</v>
      </c>
      <c r="D106" s="44">
        <v>100</v>
      </c>
      <c r="E106" s="167">
        <f>'UE-180382 Light WP2'!R103</f>
        <v>0.16823094676897543</v>
      </c>
      <c r="F106" s="166">
        <f>'UE-180382 Light WP2'!W103</f>
        <v>1.6823094676897545E-2</v>
      </c>
    </row>
    <row r="107" spans="1:6" x14ac:dyDescent="0.2">
      <c r="A107" s="72">
        <f t="shared" si="6"/>
        <v>99</v>
      </c>
      <c r="B107" s="12" t="str">
        <f t="shared" si="9"/>
        <v>54E</v>
      </c>
      <c r="C107" s="1" t="s">
        <v>22</v>
      </c>
      <c r="D107" s="44">
        <v>150</v>
      </c>
      <c r="E107" s="167">
        <f>'UE-180382 Light WP2'!R104</f>
        <v>0.16823094676897543</v>
      </c>
      <c r="F107" s="166">
        <f>'UE-180382 Light WP2'!W104</f>
        <v>2.5234642015346313E-2</v>
      </c>
    </row>
    <row r="108" spans="1:6" x14ac:dyDescent="0.2">
      <c r="A108" s="72">
        <f t="shared" si="6"/>
        <v>100</v>
      </c>
      <c r="B108" s="12" t="str">
        <f t="shared" si="9"/>
        <v>54E</v>
      </c>
      <c r="C108" s="1" t="s">
        <v>22</v>
      </c>
      <c r="D108" s="44">
        <v>200</v>
      </c>
      <c r="E108" s="167">
        <f>'UE-180382 Light WP2'!R105</f>
        <v>0.16823094676897543</v>
      </c>
      <c r="F108" s="166">
        <f>'UE-180382 Light WP2'!W105</f>
        <v>3.364618935379509E-2</v>
      </c>
    </row>
    <row r="109" spans="1:6" x14ac:dyDescent="0.2">
      <c r="A109" s="72">
        <f t="shared" si="6"/>
        <v>101</v>
      </c>
      <c r="B109" s="12" t="str">
        <f t="shared" si="9"/>
        <v>54E</v>
      </c>
      <c r="C109" s="1" t="s">
        <v>22</v>
      </c>
      <c r="D109" s="44">
        <v>250</v>
      </c>
      <c r="E109" s="167">
        <f>'UE-180382 Light WP2'!R106</f>
        <v>0.16823094676897543</v>
      </c>
      <c r="F109" s="166">
        <f>'UE-180382 Light WP2'!W106</f>
        <v>4.2057736692243858E-2</v>
      </c>
    </row>
    <row r="110" spans="1:6" x14ac:dyDescent="0.2">
      <c r="A110" s="72">
        <f t="shared" si="6"/>
        <v>102</v>
      </c>
      <c r="B110" s="12" t="str">
        <f t="shared" si="9"/>
        <v>54E</v>
      </c>
      <c r="C110" s="1" t="s">
        <v>22</v>
      </c>
      <c r="D110" s="44">
        <v>310</v>
      </c>
      <c r="E110" s="167">
        <f>'UE-180382 Light WP2'!R107</f>
        <v>0.16823094676897543</v>
      </c>
      <c r="F110" s="166">
        <f>'UE-180382 Light WP2'!W107</f>
        <v>5.215159349838238E-2</v>
      </c>
    </row>
    <row r="111" spans="1:6" x14ac:dyDescent="0.2">
      <c r="A111" s="72">
        <f t="shared" si="6"/>
        <v>103</v>
      </c>
      <c r="B111" s="12" t="str">
        <f t="shared" si="9"/>
        <v>54E</v>
      </c>
      <c r="C111" s="1" t="s">
        <v>22</v>
      </c>
      <c r="D111" s="44">
        <v>400</v>
      </c>
      <c r="E111" s="167">
        <f>'UE-180382 Light WP2'!R108</f>
        <v>0.16823094676897543</v>
      </c>
      <c r="F111" s="166">
        <f>'UE-180382 Light WP2'!W108</f>
        <v>6.7292378707590181E-2</v>
      </c>
    </row>
    <row r="112" spans="1:6" x14ac:dyDescent="0.2">
      <c r="A112" s="72">
        <f t="shared" si="6"/>
        <v>104</v>
      </c>
      <c r="B112" s="12" t="str">
        <f t="shared" si="9"/>
        <v>54E</v>
      </c>
      <c r="C112" s="1" t="s">
        <v>22</v>
      </c>
      <c r="D112" s="44">
        <v>1000</v>
      </c>
      <c r="E112" s="167">
        <f>'UE-180382 Light WP2'!R109</f>
        <v>0.16823094676897543</v>
      </c>
      <c r="F112" s="166">
        <f>'UE-180382 Light WP2'!W109</f>
        <v>0.16823094676897543</v>
      </c>
    </row>
    <row r="113" spans="1:6" x14ac:dyDescent="0.2">
      <c r="A113" s="72">
        <f t="shared" si="6"/>
        <v>105</v>
      </c>
      <c r="B113" s="13"/>
      <c r="C113" s="1"/>
      <c r="D113" s="44"/>
      <c r="E113" s="167"/>
      <c r="F113" s="166"/>
    </row>
    <row r="114" spans="1:6" x14ac:dyDescent="0.2">
      <c r="A114" s="72">
        <f t="shared" si="6"/>
        <v>106</v>
      </c>
      <c r="B114" s="12" t="str">
        <f>+B112</f>
        <v>54E</v>
      </c>
      <c r="C114" s="43" t="s">
        <v>34</v>
      </c>
      <c r="D114" s="170" t="s">
        <v>383</v>
      </c>
      <c r="E114" s="167">
        <f>'UE-180382 Light WP2'!R111</f>
        <v>0.16823094676897543</v>
      </c>
      <c r="F114" s="166">
        <f>'UE-180382 Light WP2'!W111</f>
        <v>7.5703926046038943E-3</v>
      </c>
    </row>
    <row r="115" spans="1:6" x14ac:dyDescent="0.2">
      <c r="A115" s="72">
        <f t="shared" si="6"/>
        <v>107</v>
      </c>
      <c r="B115" s="12" t="str">
        <f t="shared" ref="B115:B122" si="10">+B114</f>
        <v>54E</v>
      </c>
      <c r="C115" s="43" t="s">
        <v>34</v>
      </c>
      <c r="D115" s="67" t="s">
        <v>168</v>
      </c>
      <c r="E115" s="167">
        <f>'UE-180382 Light WP2'!R112</f>
        <v>0.16823094676897543</v>
      </c>
      <c r="F115" s="166">
        <f>'UE-180382 Light WP2'!W112</f>
        <v>1.2617321007673156E-2</v>
      </c>
    </row>
    <row r="116" spans="1:6" x14ac:dyDescent="0.2">
      <c r="A116" s="72">
        <f t="shared" si="6"/>
        <v>108</v>
      </c>
      <c r="B116" s="12" t="str">
        <f t="shared" si="10"/>
        <v>54E</v>
      </c>
      <c r="C116" s="43" t="s">
        <v>34</v>
      </c>
      <c r="D116" s="67" t="s">
        <v>169</v>
      </c>
      <c r="E116" s="167">
        <f>'UE-180382 Light WP2'!R113</f>
        <v>0.16823094676897543</v>
      </c>
      <c r="F116" s="166">
        <f>'UE-180382 Light WP2'!W113</f>
        <v>1.7664249410742423E-2</v>
      </c>
    </row>
    <row r="117" spans="1:6" x14ac:dyDescent="0.2">
      <c r="A117" s="72">
        <f t="shared" si="6"/>
        <v>109</v>
      </c>
      <c r="B117" s="12" t="str">
        <f t="shared" si="10"/>
        <v>54E</v>
      </c>
      <c r="C117" s="43" t="s">
        <v>34</v>
      </c>
      <c r="D117" s="67" t="s">
        <v>170</v>
      </c>
      <c r="E117" s="167">
        <f>'UE-180382 Light WP2'!R114</f>
        <v>0.16823094676897543</v>
      </c>
      <c r="F117" s="166">
        <f>'UE-180382 Light WP2'!W114</f>
        <v>2.2711177813811684E-2</v>
      </c>
    </row>
    <row r="118" spans="1:6" x14ac:dyDescent="0.2">
      <c r="A118" s="72">
        <f t="shared" si="6"/>
        <v>110</v>
      </c>
      <c r="B118" s="12" t="str">
        <f t="shared" si="10"/>
        <v>54E</v>
      </c>
      <c r="C118" s="43" t="s">
        <v>34</v>
      </c>
      <c r="D118" s="67" t="s">
        <v>171</v>
      </c>
      <c r="E118" s="167">
        <f>'UE-180382 Light WP2'!R115</f>
        <v>0.16823094676897543</v>
      </c>
      <c r="F118" s="166">
        <f>'UE-180382 Light WP2'!W115</f>
        <v>2.7758106216880948E-2</v>
      </c>
    </row>
    <row r="119" spans="1:6" x14ac:dyDescent="0.2">
      <c r="A119" s="72">
        <f t="shared" si="6"/>
        <v>111</v>
      </c>
      <c r="B119" s="12" t="str">
        <f t="shared" si="10"/>
        <v>54E</v>
      </c>
      <c r="C119" s="43" t="s">
        <v>34</v>
      </c>
      <c r="D119" s="67" t="s">
        <v>172</v>
      </c>
      <c r="E119" s="167">
        <f>'UE-180382 Light WP2'!R116</f>
        <v>0.16823094676897543</v>
      </c>
      <c r="F119" s="166">
        <f>'UE-180382 Light WP2'!W116</f>
        <v>3.2805034619950206E-2</v>
      </c>
    </row>
    <row r="120" spans="1:6" x14ac:dyDescent="0.2">
      <c r="A120" s="72">
        <f t="shared" si="6"/>
        <v>112</v>
      </c>
      <c r="B120" s="12" t="str">
        <f t="shared" si="10"/>
        <v>54E</v>
      </c>
      <c r="C120" s="43" t="s">
        <v>34</v>
      </c>
      <c r="D120" s="67" t="s">
        <v>173</v>
      </c>
      <c r="E120" s="167">
        <f>'UE-180382 Light WP2'!R117</f>
        <v>0.16823094676897543</v>
      </c>
      <c r="F120" s="166">
        <f>'UE-180382 Light WP2'!W117</f>
        <v>3.7851963023019471E-2</v>
      </c>
    </row>
    <row r="121" spans="1:6" x14ac:dyDescent="0.2">
      <c r="A121" s="72">
        <f t="shared" si="6"/>
        <v>113</v>
      </c>
      <c r="B121" s="12" t="str">
        <f t="shared" si="10"/>
        <v>54E</v>
      </c>
      <c r="C121" s="43" t="s">
        <v>34</v>
      </c>
      <c r="D121" s="67" t="s">
        <v>174</v>
      </c>
      <c r="E121" s="167">
        <f>'UE-180382 Light WP2'!R118</f>
        <v>0.16823094676897543</v>
      </c>
      <c r="F121" s="166">
        <f>'UE-180382 Light WP2'!W118</f>
        <v>4.2898891426088735E-2</v>
      </c>
    </row>
    <row r="122" spans="1:6" x14ac:dyDescent="0.2">
      <c r="A122" s="72">
        <f t="shared" si="6"/>
        <v>114</v>
      </c>
      <c r="B122" s="12" t="str">
        <f t="shared" si="10"/>
        <v>54E</v>
      </c>
      <c r="C122" s="43" t="s">
        <v>34</v>
      </c>
      <c r="D122" s="67" t="s">
        <v>175</v>
      </c>
      <c r="E122" s="167">
        <f>'UE-180382 Light WP2'!R119</f>
        <v>0.16823094676897543</v>
      </c>
      <c r="F122" s="166">
        <f>'UE-180382 Light WP2'!W119</f>
        <v>4.7945819829158E-2</v>
      </c>
    </row>
    <row r="123" spans="1:6" x14ac:dyDescent="0.2">
      <c r="A123" s="72">
        <f t="shared" si="6"/>
        <v>115</v>
      </c>
      <c r="B123" s="13"/>
      <c r="C123" s="1"/>
      <c r="D123" s="44"/>
      <c r="E123" s="167"/>
      <c r="F123" s="166"/>
    </row>
    <row r="124" spans="1:6" x14ac:dyDescent="0.2">
      <c r="A124" s="72">
        <f t="shared" si="6"/>
        <v>116</v>
      </c>
      <c r="B124" s="7" t="s">
        <v>60</v>
      </c>
      <c r="C124" s="1"/>
      <c r="D124" s="44"/>
      <c r="E124" s="167"/>
      <c r="F124" s="166"/>
    </row>
    <row r="125" spans="1:6" x14ac:dyDescent="0.2">
      <c r="A125" s="72">
        <f t="shared" si="6"/>
        <v>117</v>
      </c>
      <c r="B125" s="12" t="s">
        <v>28</v>
      </c>
      <c r="C125" s="1" t="s">
        <v>22</v>
      </c>
      <c r="D125" s="44">
        <v>70</v>
      </c>
      <c r="E125" s="167">
        <f>'UE-180382 Light WP2'!R122</f>
        <v>0.17514264500960552</v>
      </c>
      <c r="F125" s="166">
        <f>'UE-180382 Light WP2'!W122</f>
        <v>1.2259985150672387E-2</v>
      </c>
    </row>
    <row r="126" spans="1:6" x14ac:dyDescent="0.2">
      <c r="A126" s="72">
        <f t="shared" si="6"/>
        <v>118</v>
      </c>
      <c r="B126" s="13" t="str">
        <f>+B125</f>
        <v>55E &amp; 56E</v>
      </c>
      <c r="C126" s="1" t="s">
        <v>22</v>
      </c>
      <c r="D126" s="44">
        <v>100</v>
      </c>
      <c r="E126" s="167">
        <f>'UE-180382 Light WP2'!R123</f>
        <v>0.17514264500960552</v>
      </c>
      <c r="F126" s="166">
        <f>'UE-180382 Light WP2'!W123</f>
        <v>1.7514264500960552E-2</v>
      </c>
    </row>
    <row r="127" spans="1:6" x14ac:dyDescent="0.2">
      <c r="A127" s="72">
        <f t="shared" si="6"/>
        <v>119</v>
      </c>
      <c r="B127" s="13" t="str">
        <f>+B126</f>
        <v>55E &amp; 56E</v>
      </c>
      <c r="C127" s="1" t="s">
        <v>22</v>
      </c>
      <c r="D127" s="44">
        <v>150</v>
      </c>
      <c r="E127" s="167">
        <f>'UE-180382 Light WP2'!R124</f>
        <v>0.17514264500960552</v>
      </c>
      <c r="F127" s="166">
        <f>'UE-180382 Light WP2'!W124</f>
        <v>2.6271396751440829E-2</v>
      </c>
    </row>
    <row r="128" spans="1:6" x14ac:dyDescent="0.2">
      <c r="A128" s="72">
        <f t="shared" si="6"/>
        <v>120</v>
      </c>
      <c r="B128" s="13" t="str">
        <f>+B127</f>
        <v>55E &amp; 56E</v>
      </c>
      <c r="C128" s="1" t="s">
        <v>22</v>
      </c>
      <c r="D128" s="44">
        <v>200</v>
      </c>
      <c r="E128" s="167">
        <f>'UE-180382 Light WP2'!R125</f>
        <v>0.17514264500960552</v>
      </c>
      <c r="F128" s="166">
        <f>'UE-180382 Light WP2'!W125</f>
        <v>3.5028529001921105E-2</v>
      </c>
    </row>
    <row r="129" spans="1:6" x14ac:dyDescent="0.2">
      <c r="A129" s="72">
        <f t="shared" si="6"/>
        <v>121</v>
      </c>
      <c r="B129" s="13" t="str">
        <f>+B128</f>
        <v>55E &amp; 56E</v>
      </c>
      <c r="C129" s="1" t="s">
        <v>22</v>
      </c>
      <c r="D129" s="44">
        <v>250</v>
      </c>
      <c r="E129" s="167">
        <f>'UE-180382 Light WP2'!R126</f>
        <v>0.17514264500960552</v>
      </c>
      <c r="F129" s="166">
        <f>'UE-180382 Light WP2'!W126</f>
        <v>4.3785661252401381E-2</v>
      </c>
    </row>
    <row r="130" spans="1:6" x14ac:dyDescent="0.2">
      <c r="A130" s="72">
        <f t="shared" si="6"/>
        <v>122</v>
      </c>
      <c r="B130" s="13" t="str">
        <f>+B129</f>
        <v>55E &amp; 56E</v>
      </c>
      <c r="C130" s="1" t="s">
        <v>22</v>
      </c>
      <c r="D130" s="44">
        <v>400</v>
      </c>
      <c r="E130" s="167">
        <f>'UE-180382 Light WP2'!R127</f>
        <v>0.17514264500960552</v>
      </c>
      <c r="F130" s="166">
        <f>'UE-180382 Light WP2'!W127</f>
        <v>7.005705800384221E-2</v>
      </c>
    </row>
    <row r="131" spans="1:6" x14ac:dyDescent="0.2">
      <c r="A131" s="72">
        <f t="shared" si="6"/>
        <v>123</v>
      </c>
      <c r="B131" s="13"/>
      <c r="C131" s="1"/>
      <c r="D131" s="44"/>
      <c r="E131" s="167"/>
      <c r="F131" s="166"/>
    </row>
    <row r="132" spans="1:6" x14ac:dyDescent="0.2">
      <c r="A132" s="72">
        <f t="shared" si="6"/>
        <v>124</v>
      </c>
      <c r="B132" s="13" t="str">
        <f>+B130</f>
        <v>55E &amp; 56E</v>
      </c>
      <c r="C132" s="1" t="s">
        <v>27</v>
      </c>
      <c r="D132" s="44">
        <v>250</v>
      </c>
      <c r="E132" s="167">
        <f>'UE-180382 Light WP2'!R129</f>
        <v>0.17514264500960552</v>
      </c>
      <c r="F132" s="166">
        <f>'UE-180382 Light WP2'!W129</f>
        <v>4.3785661252401381E-2</v>
      </c>
    </row>
    <row r="133" spans="1:6" x14ac:dyDescent="0.2">
      <c r="A133" s="72">
        <f t="shared" si="6"/>
        <v>125</v>
      </c>
      <c r="B133" s="13"/>
      <c r="C133" s="1"/>
      <c r="D133" s="44"/>
      <c r="E133" s="167"/>
      <c r="F133" s="166"/>
    </row>
    <row r="134" spans="1:6" x14ac:dyDescent="0.2">
      <c r="A134" s="72">
        <f t="shared" si="6"/>
        <v>126</v>
      </c>
      <c r="B134" s="13" t="s">
        <v>28</v>
      </c>
      <c r="C134" s="43" t="s">
        <v>34</v>
      </c>
      <c r="D134" s="170" t="s">
        <v>383</v>
      </c>
      <c r="E134" s="167">
        <f>'UE-180382 Light WP2'!R131</f>
        <v>0.17514264500960552</v>
      </c>
      <c r="F134" s="166">
        <f>'UE-180382 Light WP2'!W131</f>
        <v>7.8814190254322489E-3</v>
      </c>
    </row>
    <row r="135" spans="1:6" x14ac:dyDescent="0.2">
      <c r="A135" s="72">
        <f t="shared" si="6"/>
        <v>127</v>
      </c>
      <c r="B135" s="13" t="s">
        <v>28</v>
      </c>
      <c r="C135" s="43" t="s">
        <v>34</v>
      </c>
      <c r="D135" s="67" t="s">
        <v>168</v>
      </c>
      <c r="E135" s="167">
        <f>'UE-180382 Light WP2'!R132</f>
        <v>0.17514264500960552</v>
      </c>
      <c r="F135" s="166">
        <f>'UE-180382 Light WP2'!W132</f>
        <v>1.3135698375720414E-2</v>
      </c>
    </row>
    <row r="136" spans="1:6" x14ac:dyDescent="0.2">
      <c r="A136" s="72">
        <f t="shared" si="6"/>
        <v>128</v>
      </c>
      <c r="B136" s="13" t="s">
        <v>28</v>
      </c>
      <c r="C136" s="43" t="s">
        <v>34</v>
      </c>
      <c r="D136" s="67" t="s">
        <v>169</v>
      </c>
      <c r="E136" s="167">
        <f>'UE-180382 Light WP2'!R133</f>
        <v>0.17514264500960552</v>
      </c>
      <c r="F136" s="166">
        <f>'UE-180382 Light WP2'!W133</f>
        <v>1.8389977726008581E-2</v>
      </c>
    </row>
    <row r="137" spans="1:6" x14ac:dyDescent="0.2">
      <c r="A137" s="72">
        <f t="shared" si="6"/>
        <v>129</v>
      </c>
      <c r="B137" s="13" t="s">
        <v>28</v>
      </c>
      <c r="C137" s="43" t="s">
        <v>34</v>
      </c>
      <c r="D137" s="67" t="s">
        <v>170</v>
      </c>
      <c r="E137" s="167">
        <f>'UE-180382 Light WP2'!R134</f>
        <v>0.17514264500960552</v>
      </c>
      <c r="F137" s="166">
        <f>'UE-180382 Light WP2'!W134</f>
        <v>2.3644257076296745E-2</v>
      </c>
    </row>
    <row r="138" spans="1:6" x14ac:dyDescent="0.2">
      <c r="A138" s="72">
        <f t="shared" si="6"/>
        <v>130</v>
      </c>
      <c r="B138" s="13" t="s">
        <v>28</v>
      </c>
      <c r="C138" s="43" t="s">
        <v>34</v>
      </c>
      <c r="D138" s="67" t="s">
        <v>171</v>
      </c>
      <c r="E138" s="167">
        <f>'UE-180382 Light WP2'!R135</f>
        <v>0.17514264500960552</v>
      </c>
      <c r="F138" s="166">
        <f>'UE-180382 Light WP2'!W135</f>
        <v>2.8898536426584912E-2</v>
      </c>
    </row>
    <row r="139" spans="1:6" x14ac:dyDescent="0.2">
      <c r="A139" s="72">
        <f t="shared" ref="A139:A189" si="11">A138+1</f>
        <v>131</v>
      </c>
      <c r="B139" s="13" t="s">
        <v>28</v>
      </c>
      <c r="C139" s="43" t="s">
        <v>34</v>
      </c>
      <c r="D139" s="67" t="s">
        <v>172</v>
      </c>
      <c r="E139" s="167">
        <f>'UE-180382 Light WP2'!R136</f>
        <v>0.17514264500960552</v>
      </c>
      <c r="F139" s="166">
        <f>'UE-180382 Light WP2'!W136</f>
        <v>3.4152815776873076E-2</v>
      </c>
    </row>
    <row r="140" spans="1:6" x14ac:dyDescent="0.2">
      <c r="A140" s="72">
        <f t="shared" si="11"/>
        <v>132</v>
      </c>
      <c r="B140" s="13" t="s">
        <v>28</v>
      </c>
      <c r="C140" s="43" t="s">
        <v>34</v>
      </c>
      <c r="D140" s="67" t="s">
        <v>173</v>
      </c>
      <c r="E140" s="167">
        <f>'UE-180382 Light WP2'!R137</f>
        <v>0.17514264500960552</v>
      </c>
      <c r="F140" s="166">
        <f>'UE-180382 Light WP2'!W137</f>
        <v>3.9407095127161243E-2</v>
      </c>
    </row>
    <row r="141" spans="1:6" x14ac:dyDescent="0.2">
      <c r="A141" s="72">
        <f t="shared" si="11"/>
        <v>133</v>
      </c>
      <c r="B141" s="13" t="s">
        <v>28</v>
      </c>
      <c r="C141" s="43" t="s">
        <v>34</v>
      </c>
      <c r="D141" s="67" t="s">
        <v>174</v>
      </c>
      <c r="E141" s="167">
        <f>'UE-180382 Light WP2'!R138</f>
        <v>0.17514264500960552</v>
      </c>
      <c r="F141" s="166">
        <f>'UE-180382 Light WP2'!W138</f>
        <v>4.4661374477449403E-2</v>
      </c>
    </row>
    <row r="142" spans="1:6" x14ac:dyDescent="0.2">
      <c r="A142" s="72">
        <f t="shared" si="11"/>
        <v>134</v>
      </c>
      <c r="B142" s="13" t="s">
        <v>28</v>
      </c>
      <c r="C142" s="43" t="s">
        <v>34</v>
      </c>
      <c r="D142" s="67" t="s">
        <v>175</v>
      </c>
      <c r="E142" s="167">
        <f>'UE-180382 Light WP2'!R139</f>
        <v>0.17514264500960552</v>
      </c>
      <c r="F142" s="166">
        <f>'UE-180382 Light WP2'!W139</f>
        <v>4.991565382773757E-2</v>
      </c>
    </row>
    <row r="143" spans="1:6" x14ac:dyDescent="0.2">
      <c r="A143" s="72">
        <f t="shared" si="11"/>
        <v>135</v>
      </c>
      <c r="B143" s="13"/>
      <c r="C143" s="1"/>
      <c r="D143" s="44"/>
      <c r="E143" s="167"/>
      <c r="F143" s="166"/>
    </row>
    <row r="144" spans="1:6" x14ac:dyDescent="0.2">
      <c r="A144" s="72">
        <f t="shared" si="11"/>
        <v>136</v>
      </c>
      <c r="B144" s="7" t="s">
        <v>61</v>
      </c>
      <c r="C144" s="1"/>
      <c r="D144" s="44"/>
      <c r="E144" s="167"/>
      <c r="F144" s="166"/>
    </row>
    <row r="145" spans="1:6" x14ac:dyDescent="0.2">
      <c r="A145" s="72">
        <f t="shared" si="11"/>
        <v>137</v>
      </c>
      <c r="B145" s="12" t="s">
        <v>156</v>
      </c>
      <c r="C145" s="1" t="s">
        <v>22</v>
      </c>
      <c r="D145" s="68">
        <v>70</v>
      </c>
      <c r="E145" s="167">
        <f>'UE-180382 Light WP2'!R142</f>
        <v>0.17514264500960552</v>
      </c>
      <c r="F145" s="166">
        <f>'UE-180382 Light WP2'!W142</f>
        <v>1.2259985150672387E-2</v>
      </c>
    </row>
    <row r="146" spans="1:6" x14ac:dyDescent="0.2">
      <c r="A146" s="72">
        <f t="shared" si="11"/>
        <v>138</v>
      </c>
      <c r="B146" s="13" t="str">
        <f t="shared" ref="B146:B150" si="12">+B145</f>
        <v>58E &amp; 59E - Directional</v>
      </c>
      <c r="C146" s="1" t="s">
        <v>22</v>
      </c>
      <c r="D146" s="68">
        <v>100</v>
      </c>
      <c r="E146" s="167">
        <f>'UE-180382 Light WP2'!R143</f>
        <v>0.17514264500960552</v>
      </c>
      <c r="F146" s="166">
        <f>'UE-180382 Light WP2'!W143</f>
        <v>1.7514264500960552E-2</v>
      </c>
    </row>
    <row r="147" spans="1:6" x14ac:dyDescent="0.2">
      <c r="A147" s="72">
        <f t="shared" si="11"/>
        <v>139</v>
      </c>
      <c r="B147" s="13" t="str">
        <f t="shared" si="12"/>
        <v>58E &amp; 59E - Directional</v>
      </c>
      <c r="C147" s="1" t="s">
        <v>22</v>
      </c>
      <c r="D147" s="68">
        <v>150</v>
      </c>
      <c r="E147" s="167">
        <f>'UE-180382 Light WP2'!R144</f>
        <v>0.17514264500960552</v>
      </c>
      <c r="F147" s="166">
        <f>'UE-180382 Light WP2'!W144</f>
        <v>2.6271396751440829E-2</v>
      </c>
    </row>
    <row r="148" spans="1:6" x14ac:dyDescent="0.2">
      <c r="A148" s="72">
        <f t="shared" si="11"/>
        <v>140</v>
      </c>
      <c r="B148" s="13" t="str">
        <f t="shared" si="12"/>
        <v>58E &amp; 59E - Directional</v>
      </c>
      <c r="C148" s="1" t="s">
        <v>22</v>
      </c>
      <c r="D148" s="44">
        <v>200</v>
      </c>
      <c r="E148" s="167">
        <f>'UE-180382 Light WP2'!R145</f>
        <v>0.17514264500960552</v>
      </c>
      <c r="F148" s="166">
        <f>'UE-180382 Light WP2'!W145</f>
        <v>3.5028529001921105E-2</v>
      </c>
    </row>
    <row r="149" spans="1:6" x14ac:dyDescent="0.2">
      <c r="A149" s="72">
        <f t="shared" si="11"/>
        <v>141</v>
      </c>
      <c r="B149" s="13" t="str">
        <f t="shared" si="12"/>
        <v>58E &amp; 59E - Directional</v>
      </c>
      <c r="C149" s="1" t="s">
        <v>22</v>
      </c>
      <c r="D149" s="44">
        <v>250</v>
      </c>
      <c r="E149" s="167">
        <f>'UE-180382 Light WP2'!R146</f>
        <v>0.17514264500960552</v>
      </c>
      <c r="F149" s="166">
        <f>'UE-180382 Light WP2'!W146</f>
        <v>4.3785661252401381E-2</v>
      </c>
    </row>
    <row r="150" spans="1:6" x14ac:dyDescent="0.2">
      <c r="A150" s="72">
        <f t="shared" si="11"/>
        <v>142</v>
      </c>
      <c r="B150" s="13" t="str">
        <f t="shared" si="12"/>
        <v>58E &amp; 59E - Directional</v>
      </c>
      <c r="C150" s="1" t="s">
        <v>22</v>
      </c>
      <c r="D150" s="44">
        <v>400</v>
      </c>
      <c r="E150" s="167">
        <f>'UE-180382 Light WP2'!R147</f>
        <v>0.17514264500960552</v>
      </c>
      <c r="F150" s="166">
        <f>'UE-180382 Light WP2'!W147</f>
        <v>7.005705800384221E-2</v>
      </c>
    </row>
    <row r="151" spans="1:6" x14ac:dyDescent="0.2">
      <c r="A151" s="72">
        <f t="shared" si="11"/>
        <v>143</v>
      </c>
      <c r="B151" s="13"/>
      <c r="C151" s="1"/>
      <c r="D151" s="44"/>
      <c r="E151" s="167"/>
      <c r="F151" s="166"/>
    </row>
    <row r="152" spans="1:6" x14ac:dyDescent="0.2">
      <c r="A152" s="72">
        <f t="shared" si="11"/>
        <v>144</v>
      </c>
      <c r="B152" s="12" t="s">
        <v>157</v>
      </c>
      <c r="C152" s="1" t="s">
        <v>22</v>
      </c>
      <c r="D152" s="44">
        <v>100</v>
      </c>
      <c r="E152" s="167">
        <f>'UE-180382 Light WP2'!R149</f>
        <v>0.17514264500960552</v>
      </c>
      <c r="F152" s="166">
        <f>'UE-180382 Light WP2'!W149</f>
        <v>1.7514264500960552E-2</v>
      </c>
    </row>
    <row r="153" spans="1:6" x14ac:dyDescent="0.2">
      <c r="A153" s="72">
        <f t="shared" si="11"/>
        <v>145</v>
      </c>
      <c r="B153" s="13" t="str">
        <f>B152</f>
        <v>58E &amp; 59E - Horizontal</v>
      </c>
      <c r="C153" s="1" t="s">
        <v>22</v>
      </c>
      <c r="D153" s="44">
        <v>150</v>
      </c>
      <c r="E153" s="167">
        <f>'UE-180382 Light WP2'!R150</f>
        <v>0.17514264500960552</v>
      </c>
      <c r="F153" s="166">
        <f>'UE-180382 Light WP2'!W150</f>
        <v>2.6271396751440829E-2</v>
      </c>
    </row>
    <row r="154" spans="1:6" x14ac:dyDescent="0.2">
      <c r="A154" s="72">
        <f t="shared" si="11"/>
        <v>146</v>
      </c>
      <c r="B154" s="13" t="str">
        <f t="shared" ref="B154:B156" si="13">B153</f>
        <v>58E &amp; 59E - Horizontal</v>
      </c>
      <c r="C154" s="1" t="s">
        <v>22</v>
      </c>
      <c r="D154" s="44">
        <v>200</v>
      </c>
      <c r="E154" s="167">
        <f>'UE-180382 Light WP2'!R151</f>
        <v>0.17514264500960552</v>
      </c>
      <c r="F154" s="166">
        <f>'UE-180382 Light WP2'!W151</f>
        <v>3.5028529001921105E-2</v>
      </c>
    </row>
    <row r="155" spans="1:6" x14ac:dyDescent="0.2">
      <c r="A155" s="72">
        <f t="shared" si="11"/>
        <v>147</v>
      </c>
      <c r="B155" s="13" t="str">
        <f t="shared" si="13"/>
        <v>58E &amp; 59E - Horizontal</v>
      </c>
      <c r="C155" s="1" t="s">
        <v>22</v>
      </c>
      <c r="D155" s="44">
        <v>250</v>
      </c>
      <c r="E155" s="167">
        <f>'UE-180382 Light WP2'!R152</f>
        <v>0.17514264500960552</v>
      </c>
      <c r="F155" s="166">
        <f>'UE-180382 Light WP2'!W152</f>
        <v>4.3785661252401381E-2</v>
      </c>
    </row>
    <row r="156" spans="1:6" x14ac:dyDescent="0.2">
      <c r="A156" s="72">
        <f t="shared" si="11"/>
        <v>148</v>
      </c>
      <c r="B156" s="13" t="str">
        <f t="shared" si="13"/>
        <v>58E &amp; 59E - Horizontal</v>
      </c>
      <c r="C156" s="1" t="s">
        <v>22</v>
      </c>
      <c r="D156" s="44">
        <v>400</v>
      </c>
      <c r="E156" s="167">
        <f>'UE-180382 Light WP2'!R153</f>
        <v>0.17514264500960552</v>
      </c>
      <c r="F156" s="166">
        <f>'UE-180382 Light WP2'!W153</f>
        <v>7.005705800384221E-2</v>
      </c>
    </row>
    <row r="157" spans="1:6" x14ac:dyDescent="0.2">
      <c r="A157" s="72">
        <f t="shared" si="11"/>
        <v>149</v>
      </c>
      <c r="B157" s="13"/>
      <c r="C157" s="1"/>
      <c r="D157" s="44"/>
      <c r="E157" s="167"/>
      <c r="F157" s="166"/>
    </row>
    <row r="158" spans="1:6" x14ac:dyDescent="0.2">
      <c r="A158" s="72">
        <f t="shared" si="11"/>
        <v>150</v>
      </c>
      <c r="B158" s="13" t="str">
        <f>B146</f>
        <v>58E &amp; 59E - Directional</v>
      </c>
      <c r="C158" s="1" t="s">
        <v>27</v>
      </c>
      <c r="D158" s="44">
        <v>175</v>
      </c>
      <c r="E158" s="167">
        <f>'UE-180382 Light WP2'!R155</f>
        <v>0.17514264500960552</v>
      </c>
      <c r="F158" s="166">
        <f>'UE-180382 Light WP2'!W155</f>
        <v>3.0649962876680967E-2</v>
      </c>
    </row>
    <row r="159" spans="1:6" x14ac:dyDescent="0.2">
      <c r="A159" s="72">
        <f t="shared" si="11"/>
        <v>151</v>
      </c>
      <c r="B159" s="13" t="str">
        <f>B158</f>
        <v>58E &amp; 59E - Directional</v>
      </c>
      <c r="C159" s="1" t="s">
        <v>27</v>
      </c>
      <c r="D159" s="44">
        <v>250</v>
      </c>
      <c r="E159" s="167">
        <f>'UE-180382 Light WP2'!R156</f>
        <v>0.17514264500960552</v>
      </c>
      <c r="F159" s="166">
        <f>'UE-180382 Light WP2'!W156</f>
        <v>4.3785661252401381E-2</v>
      </c>
    </row>
    <row r="160" spans="1:6" x14ac:dyDescent="0.2">
      <c r="A160" s="72">
        <f t="shared" si="11"/>
        <v>152</v>
      </c>
      <c r="B160" s="13" t="str">
        <f t="shared" ref="B160:B161" si="14">B159</f>
        <v>58E &amp; 59E - Directional</v>
      </c>
      <c r="C160" s="1" t="s">
        <v>27</v>
      </c>
      <c r="D160" s="44">
        <v>400</v>
      </c>
      <c r="E160" s="167">
        <f>'UE-180382 Light WP2'!R157</f>
        <v>0.17514264500960552</v>
      </c>
      <c r="F160" s="166">
        <f>'UE-180382 Light WP2'!W157</f>
        <v>7.005705800384221E-2</v>
      </c>
    </row>
    <row r="161" spans="1:6" x14ac:dyDescent="0.2">
      <c r="A161" s="72">
        <f t="shared" si="11"/>
        <v>153</v>
      </c>
      <c r="B161" s="13" t="str">
        <f t="shared" si="14"/>
        <v>58E &amp; 59E - Directional</v>
      </c>
      <c r="C161" s="1" t="s">
        <v>27</v>
      </c>
      <c r="D161" s="44">
        <v>1000</v>
      </c>
      <c r="E161" s="167">
        <f>'UE-180382 Light WP2'!R158</f>
        <v>0.17514264500960552</v>
      </c>
      <c r="F161" s="166">
        <f>'UE-180382 Light WP2'!W158</f>
        <v>0.17514264500960552</v>
      </c>
    </row>
    <row r="162" spans="1:6" x14ac:dyDescent="0.2">
      <c r="A162" s="72">
        <f t="shared" si="11"/>
        <v>154</v>
      </c>
      <c r="B162" s="13"/>
      <c r="C162" s="1"/>
      <c r="D162" s="44"/>
      <c r="E162" s="167"/>
      <c r="F162" s="166"/>
    </row>
    <row r="163" spans="1:6" x14ac:dyDescent="0.2">
      <c r="A163" s="72">
        <f t="shared" si="11"/>
        <v>155</v>
      </c>
      <c r="B163" s="13" t="str">
        <f>B152</f>
        <v>58E &amp; 59E - Horizontal</v>
      </c>
      <c r="C163" s="1" t="s">
        <v>27</v>
      </c>
      <c r="D163" s="44">
        <v>250</v>
      </c>
      <c r="E163" s="167">
        <f>'UE-180382 Light WP2'!R160</f>
        <v>0.17514264500960552</v>
      </c>
      <c r="F163" s="166">
        <f>'UE-180382 Light WP2'!W160</f>
        <v>4.3785661252401381E-2</v>
      </c>
    </row>
    <row r="164" spans="1:6" x14ac:dyDescent="0.2">
      <c r="A164" s="72">
        <f t="shared" si="11"/>
        <v>156</v>
      </c>
      <c r="B164" s="13" t="str">
        <f>B163</f>
        <v>58E &amp; 59E - Horizontal</v>
      </c>
      <c r="C164" s="1" t="s">
        <v>27</v>
      </c>
      <c r="D164" s="44">
        <v>400</v>
      </c>
      <c r="E164" s="167">
        <f>'UE-180382 Light WP2'!R161</f>
        <v>0.17514264500960552</v>
      </c>
      <c r="F164" s="166">
        <f>'UE-180382 Light WP2'!W161</f>
        <v>7.005705800384221E-2</v>
      </c>
    </row>
    <row r="165" spans="1:6" x14ac:dyDescent="0.2">
      <c r="A165" s="72">
        <f t="shared" si="11"/>
        <v>157</v>
      </c>
      <c r="B165" s="13"/>
      <c r="C165" s="1"/>
      <c r="D165" s="44"/>
      <c r="E165" s="167"/>
      <c r="F165" s="166"/>
    </row>
    <row r="166" spans="1:6" x14ac:dyDescent="0.2">
      <c r="A166" s="72">
        <f t="shared" si="11"/>
        <v>158</v>
      </c>
      <c r="B166" s="13" t="s">
        <v>29</v>
      </c>
      <c r="C166" s="1" t="s">
        <v>34</v>
      </c>
      <c r="D166" s="170" t="s">
        <v>383</v>
      </c>
      <c r="E166" s="167">
        <f>'UE-180382 Light WP2'!R163</f>
        <v>0.17514264500960552</v>
      </c>
      <c r="F166" s="166">
        <f>'UE-180382 Light WP2'!W163</f>
        <v>7.8814190254322489E-3</v>
      </c>
    </row>
    <row r="167" spans="1:6" x14ac:dyDescent="0.2">
      <c r="A167" s="72">
        <f t="shared" si="11"/>
        <v>159</v>
      </c>
      <c r="B167" s="13" t="str">
        <f>B166</f>
        <v>58E &amp; 59E</v>
      </c>
      <c r="C167" s="1" t="s">
        <v>34</v>
      </c>
      <c r="D167" s="67" t="s">
        <v>168</v>
      </c>
      <c r="E167" s="167">
        <f>'UE-180382 Light WP2'!R164</f>
        <v>0.17514264500960552</v>
      </c>
      <c r="F167" s="166">
        <f>'UE-180382 Light WP2'!W164</f>
        <v>1.3135698375720414E-2</v>
      </c>
    </row>
    <row r="168" spans="1:6" x14ac:dyDescent="0.2">
      <c r="A168" s="72">
        <f t="shared" si="11"/>
        <v>160</v>
      </c>
      <c r="B168" s="13" t="str">
        <f t="shared" ref="B168:B180" si="15">B167</f>
        <v>58E &amp; 59E</v>
      </c>
      <c r="C168" s="1" t="s">
        <v>34</v>
      </c>
      <c r="D168" s="67" t="s">
        <v>169</v>
      </c>
      <c r="E168" s="167">
        <f>'UE-180382 Light WP2'!R165</f>
        <v>0.17514264500960552</v>
      </c>
      <c r="F168" s="166">
        <f>'UE-180382 Light WP2'!W165</f>
        <v>1.8389977726008581E-2</v>
      </c>
    </row>
    <row r="169" spans="1:6" x14ac:dyDescent="0.2">
      <c r="A169" s="72">
        <f t="shared" si="11"/>
        <v>161</v>
      </c>
      <c r="B169" s="13" t="str">
        <f t="shared" si="15"/>
        <v>58E &amp; 59E</v>
      </c>
      <c r="C169" s="1" t="s">
        <v>34</v>
      </c>
      <c r="D169" s="67" t="s">
        <v>170</v>
      </c>
      <c r="E169" s="167">
        <f>'UE-180382 Light WP2'!R166</f>
        <v>0.17514264500960552</v>
      </c>
      <c r="F169" s="166">
        <f>'UE-180382 Light WP2'!W166</f>
        <v>2.3644257076296745E-2</v>
      </c>
    </row>
    <row r="170" spans="1:6" x14ac:dyDescent="0.2">
      <c r="A170" s="72">
        <f t="shared" si="11"/>
        <v>162</v>
      </c>
      <c r="B170" s="13" t="str">
        <f t="shared" si="15"/>
        <v>58E &amp; 59E</v>
      </c>
      <c r="C170" s="1" t="s">
        <v>34</v>
      </c>
      <c r="D170" s="67" t="s">
        <v>171</v>
      </c>
      <c r="E170" s="167">
        <f>'UE-180382 Light WP2'!R167</f>
        <v>0.17514264500960552</v>
      </c>
      <c r="F170" s="166">
        <f>'UE-180382 Light WP2'!W167</f>
        <v>2.8898536426584912E-2</v>
      </c>
    </row>
    <row r="171" spans="1:6" x14ac:dyDescent="0.2">
      <c r="A171" s="72">
        <f t="shared" si="11"/>
        <v>163</v>
      </c>
      <c r="B171" s="13" t="str">
        <f t="shared" si="15"/>
        <v>58E &amp; 59E</v>
      </c>
      <c r="C171" s="1" t="s">
        <v>34</v>
      </c>
      <c r="D171" s="67" t="s">
        <v>172</v>
      </c>
      <c r="E171" s="167">
        <f>'UE-180382 Light WP2'!R168</f>
        <v>0.17514264500960552</v>
      </c>
      <c r="F171" s="166">
        <f>'UE-180382 Light WP2'!W168</f>
        <v>3.4152815776873076E-2</v>
      </c>
    </row>
    <row r="172" spans="1:6" x14ac:dyDescent="0.2">
      <c r="A172" s="72">
        <f t="shared" si="11"/>
        <v>164</v>
      </c>
      <c r="B172" s="13" t="str">
        <f t="shared" si="15"/>
        <v>58E &amp; 59E</v>
      </c>
      <c r="C172" s="1" t="s">
        <v>34</v>
      </c>
      <c r="D172" s="67" t="s">
        <v>173</v>
      </c>
      <c r="E172" s="167">
        <f>'UE-180382 Light WP2'!R169</f>
        <v>0.17514264500960552</v>
      </c>
      <c r="F172" s="166">
        <f>'UE-180382 Light WP2'!W169</f>
        <v>3.9407095127161243E-2</v>
      </c>
    </row>
    <row r="173" spans="1:6" x14ac:dyDescent="0.2">
      <c r="A173" s="72">
        <f t="shared" si="11"/>
        <v>165</v>
      </c>
      <c r="B173" s="13" t="str">
        <f t="shared" si="15"/>
        <v>58E &amp; 59E</v>
      </c>
      <c r="C173" s="1" t="s">
        <v>34</v>
      </c>
      <c r="D173" s="67" t="s">
        <v>174</v>
      </c>
      <c r="E173" s="167">
        <f>'UE-180382 Light WP2'!R170</f>
        <v>0.17514264500960552</v>
      </c>
      <c r="F173" s="166">
        <f>'UE-180382 Light WP2'!W170</f>
        <v>4.4661374477449403E-2</v>
      </c>
    </row>
    <row r="174" spans="1:6" x14ac:dyDescent="0.2">
      <c r="A174" s="72">
        <f t="shared" si="11"/>
        <v>166</v>
      </c>
      <c r="B174" s="13" t="str">
        <f t="shared" si="15"/>
        <v>58E &amp; 59E</v>
      </c>
      <c r="C174" s="1" t="s">
        <v>34</v>
      </c>
      <c r="D174" s="67" t="s">
        <v>175</v>
      </c>
      <c r="E174" s="167">
        <f>'UE-180382 Light WP2'!R171</f>
        <v>0.17514264500960552</v>
      </c>
      <c r="F174" s="166">
        <f>'UE-180382 Light WP2'!W171</f>
        <v>4.991565382773757E-2</v>
      </c>
    </row>
    <row r="175" spans="1:6" x14ac:dyDescent="0.2">
      <c r="A175" s="72">
        <f t="shared" si="11"/>
        <v>167</v>
      </c>
      <c r="B175" s="13" t="str">
        <f t="shared" si="15"/>
        <v>58E &amp; 59E</v>
      </c>
      <c r="C175" s="1" t="s">
        <v>34</v>
      </c>
      <c r="D175" s="67" t="s">
        <v>176</v>
      </c>
      <c r="E175" s="167">
        <f>'UE-180382 Light WP2'!R172</f>
        <v>0.17514264500960552</v>
      </c>
      <c r="F175" s="166">
        <f>'UE-180382 Light WP2'!W172</f>
        <v>6.1299925753361934E-2</v>
      </c>
    </row>
    <row r="176" spans="1:6" x14ac:dyDescent="0.2">
      <c r="A176" s="72">
        <f t="shared" si="11"/>
        <v>168</v>
      </c>
      <c r="B176" s="13" t="str">
        <f t="shared" si="15"/>
        <v>58E &amp; 59E</v>
      </c>
      <c r="C176" s="1" t="s">
        <v>34</v>
      </c>
      <c r="D176" s="67" t="s">
        <v>177</v>
      </c>
      <c r="E176" s="167">
        <f>'UE-180382 Light WP2'!R173</f>
        <v>0.17514264500960552</v>
      </c>
      <c r="F176" s="166">
        <f>'UE-180382 Light WP2'!W173</f>
        <v>7.8814190254322486E-2</v>
      </c>
    </row>
    <row r="177" spans="1:6" x14ac:dyDescent="0.2">
      <c r="A177" s="72">
        <f t="shared" si="11"/>
        <v>169</v>
      </c>
      <c r="B177" s="13" t="str">
        <f t="shared" si="15"/>
        <v>58E &amp; 59E</v>
      </c>
      <c r="C177" s="1" t="s">
        <v>34</v>
      </c>
      <c r="D177" s="67" t="s">
        <v>178</v>
      </c>
      <c r="E177" s="167">
        <f>'UE-180382 Light WP2'!R174</f>
        <v>0.17514264500960552</v>
      </c>
      <c r="F177" s="166">
        <f>'UE-180382 Light WP2'!W174</f>
        <v>9.6328454755283038E-2</v>
      </c>
    </row>
    <row r="178" spans="1:6" x14ac:dyDescent="0.2">
      <c r="A178" s="72">
        <f t="shared" si="11"/>
        <v>170</v>
      </c>
      <c r="B178" s="13" t="str">
        <f t="shared" si="15"/>
        <v>58E &amp; 59E</v>
      </c>
      <c r="C178" s="1" t="s">
        <v>34</v>
      </c>
      <c r="D178" s="67" t="s">
        <v>179</v>
      </c>
      <c r="E178" s="167">
        <f>'UE-180382 Light WP2'!R175</f>
        <v>0.17514264500960552</v>
      </c>
      <c r="F178" s="166">
        <f>'UE-180382 Light WP2'!W175</f>
        <v>0.11384271925624359</v>
      </c>
    </row>
    <row r="179" spans="1:6" x14ac:dyDescent="0.2">
      <c r="A179" s="72">
        <f t="shared" si="11"/>
        <v>171</v>
      </c>
      <c r="B179" s="13" t="str">
        <f t="shared" si="15"/>
        <v>58E &amp; 59E</v>
      </c>
      <c r="C179" s="1" t="s">
        <v>34</v>
      </c>
      <c r="D179" s="67" t="s">
        <v>180</v>
      </c>
      <c r="E179" s="167">
        <f>'UE-180382 Light WP2'!R176</f>
        <v>0.17514264500960552</v>
      </c>
      <c r="F179" s="166">
        <f>'UE-180382 Light WP2'!W176</f>
        <v>0.13135698375720414</v>
      </c>
    </row>
    <row r="180" spans="1:6" x14ac:dyDescent="0.2">
      <c r="A180" s="72">
        <f t="shared" si="11"/>
        <v>172</v>
      </c>
      <c r="B180" s="13" t="str">
        <f t="shared" si="15"/>
        <v>58E &amp; 59E</v>
      </c>
      <c r="C180" s="1" t="s">
        <v>34</v>
      </c>
      <c r="D180" s="67" t="s">
        <v>181</v>
      </c>
      <c r="E180" s="167">
        <f>'UE-180382 Light WP2'!R177</f>
        <v>0.17514264500960552</v>
      </c>
      <c r="F180" s="166">
        <f>'UE-180382 Light WP2'!W177</f>
        <v>0.1488712482581647</v>
      </c>
    </row>
    <row r="181" spans="1:6" x14ac:dyDescent="0.2">
      <c r="A181" s="72">
        <f t="shared" si="11"/>
        <v>173</v>
      </c>
      <c r="B181" s="13"/>
      <c r="C181" s="1"/>
      <c r="D181" s="44"/>
      <c r="E181" s="167"/>
      <c r="F181" s="166"/>
    </row>
    <row r="182" spans="1:6" x14ac:dyDescent="0.2">
      <c r="A182" s="72">
        <f t="shared" si="11"/>
        <v>174</v>
      </c>
      <c r="B182" s="7" t="s">
        <v>81</v>
      </c>
      <c r="C182" s="1"/>
      <c r="D182" s="44"/>
      <c r="E182" s="167"/>
      <c r="F182" s="166"/>
    </row>
    <row r="183" spans="1:6" x14ac:dyDescent="0.2">
      <c r="A183" s="72">
        <f t="shared" si="11"/>
        <v>175</v>
      </c>
      <c r="B183" s="13" t="s">
        <v>19</v>
      </c>
      <c r="C183" s="1" t="s">
        <v>83</v>
      </c>
      <c r="D183" s="44">
        <f>'UE-180382 Light WP2'!D182</f>
        <v>0</v>
      </c>
      <c r="E183" s="167">
        <f>'UE-180382 Light WP2'!R181</f>
        <v>0.10626260620453069</v>
      </c>
      <c r="F183" s="167">
        <f>E183/1000</f>
        <v>1.062626062045307E-4</v>
      </c>
    </row>
    <row r="184" spans="1:6" x14ac:dyDescent="0.2">
      <c r="A184" s="72">
        <f t="shared" si="11"/>
        <v>176</v>
      </c>
      <c r="D184" s="52"/>
      <c r="E184" s="167"/>
      <c r="F184" s="166"/>
    </row>
    <row r="185" spans="1:6" x14ac:dyDescent="0.2">
      <c r="A185" s="72">
        <f t="shared" si="11"/>
        <v>177</v>
      </c>
      <c r="B185" s="7" t="s">
        <v>68</v>
      </c>
      <c r="C185" s="1"/>
      <c r="D185" s="44"/>
      <c r="E185" s="167"/>
      <c r="F185" s="166">
        <f>'UE-180382 Light WP2'!W183</f>
        <v>0</v>
      </c>
    </row>
    <row r="186" spans="1:6" x14ac:dyDescent="0.2">
      <c r="A186" s="72">
        <f t="shared" si="11"/>
        <v>178</v>
      </c>
      <c r="B186" s="12" t="s">
        <v>158</v>
      </c>
      <c r="C186" s="1" t="s">
        <v>71</v>
      </c>
      <c r="D186" s="44">
        <v>0</v>
      </c>
      <c r="E186" s="167">
        <f>'UE-180382 Light WP2'!R184</f>
        <v>0.10626260620453069</v>
      </c>
      <c r="F186" s="166">
        <f>'UE-180382 Light WP2'!W184</f>
        <v>0</v>
      </c>
    </row>
    <row r="187" spans="1:6" x14ac:dyDescent="0.2">
      <c r="A187" s="72">
        <f t="shared" si="11"/>
        <v>179</v>
      </c>
      <c r="B187" s="12" t="s">
        <v>160</v>
      </c>
      <c r="C187" s="1" t="s">
        <v>71</v>
      </c>
      <c r="D187" s="44">
        <v>0</v>
      </c>
      <c r="E187" s="167">
        <f>'UE-180382 Light WP2'!R185</f>
        <v>0.10626260620453069</v>
      </c>
      <c r="F187" s="166">
        <f>'UE-180382 Light WP2'!W185</f>
        <v>0</v>
      </c>
    </row>
    <row r="188" spans="1:6" x14ac:dyDescent="0.2">
      <c r="A188" s="72">
        <f t="shared" si="11"/>
        <v>180</v>
      </c>
      <c r="B188" s="12"/>
      <c r="D188" s="52"/>
      <c r="E188" s="167"/>
      <c r="F188" s="166">
        <f>'UE-180382 Light WP2'!W186</f>
        <v>0</v>
      </c>
    </row>
    <row r="189" spans="1:6" x14ac:dyDescent="0.2">
      <c r="A189" s="72">
        <f t="shared" si="11"/>
        <v>181</v>
      </c>
      <c r="B189" s="12" t="s">
        <v>159</v>
      </c>
      <c r="C189" s="1" t="s">
        <v>71</v>
      </c>
      <c r="D189" s="44">
        <v>0</v>
      </c>
      <c r="E189" s="167">
        <f>'UE-180382 Light WP2'!R188</f>
        <v>0.10626260620453069</v>
      </c>
      <c r="F189" s="166">
        <f>'UE-180382 Light WP2'!W188</f>
        <v>0</v>
      </c>
    </row>
    <row r="191" spans="1:6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75" fitToHeight="3" orientation="portrait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4"/>
  <sheetViews>
    <sheetView zoomScaleNormal="100" workbookViewId="0">
      <pane xSplit="4" ySplit="9" topLeftCell="E157" activePane="bottomRight" state="frozen"/>
      <selection pane="topRight" activeCell="E1" sqref="E1"/>
      <selection pane="bottomLeft" activeCell="A10" sqref="A10"/>
      <selection pane="bottomRight" activeCell="H166" sqref="H166"/>
    </sheetView>
  </sheetViews>
  <sheetFormatPr defaultColWidth="9.140625" defaultRowHeight="12.75" x14ac:dyDescent="0.2"/>
  <cols>
    <col min="1" max="1" width="7.42578125" style="60" bestFit="1" customWidth="1"/>
    <col min="2" max="2" width="20" style="7" bestFit="1" customWidth="1"/>
    <col min="3" max="3" width="18.140625" style="7" bestFit="1" customWidth="1"/>
    <col min="4" max="4" width="11" style="7" bestFit="1" customWidth="1"/>
    <col min="5" max="5" width="10.85546875" style="7" bestFit="1" customWidth="1"/>
    <col min="6" max="6" width="13.85546875" style="7" bestFit="1" customWidth="1"/>
    <col min="7" max="7" width="10.5703125" style="7" bestFit="1" customWidth="1"/>
    <col min="8" max="8" width="11.140625" style="7" bestFit="1" customWidth="1"/>
    <col min="9" max="9" width="10.7109375" style="7" bestFit="1" customWidth="1"/>
    <col min="10" max="16384" width="9.140625" style="7"/>
  </cols>
  <sheetData>
    <row r="1" spans="1:9" x14ac:dyDescent="0.2">
      <c r="A1" s="203" t="s">
        <v>0</v>
      </c>
      <c r="B1" s="203"/>
      <c r="C1" s="203"/>
      <c r="D1" s="203"/>
      <c r="E1" s="203"/>
      <c r="F1" s="203"/>
      <c r="G1" s="203"/>
      <c r="H1" s="203"/>
    </row>
    <row r="2" spans="1:9" x14ac:dyDescent="0.2">
      <c r="A2" s="203" t="s">
        <v>185</v>
      </c>
      <c r="B2" s="203"/>
      <c r="C2" s="203"/>
      <c r="D2" s="203"/>
      <c r="E2" s="203"/>
      <c r="F2" s="203"/>
      <c r="G2" s="203"/>
      <c r="H2" s="203"/>
    </row>
    <row r="3" spans="1:9" x14ac:dyDescent="0.2">
      <c r="A3" s="203" t="str">
        <f>+'Prelim Sch 140 Combined Charges'!A3</f>
        <v>2020 Schedule 140 Property Tax Workpapers</v>
      </c>
      <c r="B3" s="203"/>
      <c r="C3" s="203"/>
      <c r="D3" s="203"/>
      <c r="E3" s="203"/>
      <c r="F3" s="203"/>
      <c r="G3" s="203"/>
      <c r="H3" s="203"/>
    </row>
    <row r="4" spans="1:9" x14ac:dyDescent="0.2">
      <c r="A4" s="203" t="str">
        <f>+'Prelim Sch 140 Combined Charges'!A4</f>
        <v>Test Year Ending April 30, 2020</v>
      </c>
      <c r="B4" s="203"/>
      <c r="C4" s="203"/>
      <c r="D4" s="203"/>
      <c r="E4" s="203"/>
      <c r="F4" s="203"/>
      <c r="G4" s="203"/>
      <c r="H4" s="203"/>
    </row>
    <row r="6" spans="1:9" s="49" customFormat="1" ht="38.25" x14ac:dyDescent="0.2">
      <c r="A6" s="2" t="s">
        <v>1</v>
      </c>
      <c r="B6" s="2" t="s">
        <v>15</v>
      </c>
      <c r="C6" s="4" t="s">
        <v>20</v>
      </c>
      <c r="D6" s="48" t="s">
        <v>63</v>
      </c>
      <c r="E6" s="2" t="s">
        <v>166</v>
      </c>
      <c r="F6" s="2" t="s">
        <v>161</v>
      </c>
      <c r="G6" s="2" t="s">
        <v>188</v>
      </c>
      <c r="H6" s="2" t="s">
        <v>187</v>
      </c>
    </row>
    <row r="7" spans="1:9" x14ac:dyDescent="0.2">
      <c r="B7" s="16" t="s">
        <v>2</v>
      </c>
      <c r="C7" s="50" t="s">
        <v>3</v>
      </c>
      <c r="D7" s="51" t="s">
        <v>4</v>
      </c>
      <c r="E7" s="39" t="s">
        <v>5</v>
      </c>
      <c r="F7" s="39" t="s">
        <v>162</v>
      </c>
      <c r="G7" s="39" t="s">
        <v>12</v>
      </c>
      <c r="H7" s="39" t="s">
        <v>7</v>
      </c>
    </row>
    <row r="8" spans="1:9" x14ac:dyDescent="0.2">
      <c r="A8" s="70" t="s">
        <v>164</v>
      </c>
      <c r="B8" s="16"/>
      <c r="C8" s="16"/>
      <c r="D8" s="57"/>
      <c r="E8" s="39" t="s">
        <v>165</v>
      </c>
      <c r="F8" s="39" t="s">
        <v>376</v>
      </c>
      <c r="G8" s="39" t="s">
        <v>377</v>
      </c>
      <c r="H8" s="39" t="s">
        <v>378</v>
      </c>
    </row>
    <row r="9" spans="1:9" x14ac:dyDescent="0.2">
      <c r="A9" s="70">
        <v>1</v>
      </c>
      <c r="B9" s="7" t="s">
        <v>55</v>
      </c>
      <c r="D9" s="52"/>
      <c r="E9" s="16"/>
      <c r="F9" s="16"/>
      <c r="G9" s="16"/>
      <c r="H9" s="16"/>
    </row>
    <row r="10" spans="1:9" x14ac:dyDescent="0.2">
      <c r="A10" s="70">
        <f>A9+1</f>
        <v>2</v>
      </c>
      <c r="B10" s="12" t="s">
        <v>32</v>
      </c>
      <c r="C10" s="6" t="s">
        <v>33</v>
      </c>
      <c r="D10" s="45">
        <v>22</v>
      </c>
      <c r="E10" s="16">
        <f>4200/12</f>
        <v>350</v>
      </c>
      <c r="F10" s="16">
        <f>'UE-180382 Light WP2'!N4</f>
        <v>7.7</v>
      </c>
      <c r="G10" s="53">
        <f>'UE-180382 Light WP2'!S4</f>
        <v>1.3002201501214233E-3</v>
      </c>
      <c r="H10" s="166">
        <f>'UE-180382 Light WP2'!X4</f>
        <v>1.0011695155934959E-2</v>
      </c>
      <c r="I10" s="74"/>
    </row>
    <row r="11" spans="1:9" x14ac:dyDescent="0.2">
      <c r="A11" s="72">
        <f t="shared" ref="A11:A74" si="0">A10+1</f>
        <v>3</v>
      </c>
      <c r="B11" s="4"/>
      <c r="C11" s="39"/>
      <c r="D11" s="46"/>
      <c r="E11" s="16"/>
      <c r="F11" s="16"/>
      <c r="G11" s="53"/>
      <c r="H11" s="166"/>
      <c r="I11" s="74"/>
    </row>
    <row r="12" spans="1:9" x14ac:dyDescent="0.2">
      <c r="A12" s="72">
        <f t="shared" si="0"/>
        <v>4</v>
      </c>
      <c r="B12" s="12" t="s">
        <v>16</v>
      </c>
      <c r="C12" s="40" t="s">
        <v>24</v>
      </c>
      <c r="D12" s="67">
        <v>100</v>
      </c>
      <c r="E12" s="16">
        <f t="shared" ref="E12:E14" si="1">4200/12</f>
        <v>350</v>
      </c>
      <c r="F12" s="16">
        <f>'UE-180382 Light WP2'!N6</f>
        <v>35</v>
      </c>
      <c r="G12" s="53">
        <f>'UE-180382 Light WP2'!S6</f>
        <v>1.3002201501214233E-3</v>
      </c>
      <c r="H12" s="166">
        <f>'UE-180382 Light WP2'!X6</f>
        <v>4.5507705254249811E-2</v>
      </c>
      <c r="I12" s="74"/>
    </row>
    <row r="13" spans="1:9" x14ac:dyDescent="0.2">
      <c r="A13" s="72">
        <f t="shared" si="0"/>
        <v>5</v>
      </c>
      <c r="B13" s="12" t="str">
        <f>+B12</f>
        <v>50E-A</v>
      </c>
      <c r="C13" s="40" t="str">
        <f>+C12</f>
        <v>Mercury Vapor</v>
      </c>
      <c r="D13" s="67">
        <v>175</v>
      </c>
      <c r="E13" s="16">
        <f t="shared" si="1"/>
        <v>350</v>
      </c>
      <c r="F13" s="16">
        <f>'UE-180382 Light WP2'!N7</f>
        <v>61.25</v>
      </c>
      <c r="G13" s="53">
        <f>'UE-180382 Light WP2'!S7</f>
        <v>1.3002201501214233E-3</v>
      </c>
      <c r="H13" s="166">
        <f>'UE-180382 Light WP2'!X7</f>
        <v>7.9638484194937173E-2</v>
      </c>
      <c r="I13" s="74"/>
    </row>
    <row r="14" spans="1:9" x14ac:dyDescent="0.2">
      <c r="A14" s="72">
        <f t="shared" si="0"/>
        <v>6</v>
      </c>
      <c r="B14" s="12" t="str">
        <f>+B13</f>
        <v>50E-A</v>
      </c>
      <c r="C14" s="40" t="str">
        <f>+C13</f>
        <v>Mercury Vapor</v>
      </c>
      <c r="D14" s="67">
        <v>400</v>
      </c>
      <c r="E14" s="16">
        <f t="shared" si="1"/>
        <v>350</v>
      </c>
      <c r="F14" s="16">
        <f>'UE-180382 Light WP2'!N8</f>
        <v>140</v>
      </c>
      <c r="G14" s="53">
        <f>'UE-180382 Light WP2'!S8</f>
        <v>1.3002201501214233E-3</v>
      </c>
      <c r="H14" s="166">
        <f>'UE-180382 Light WP2'!X8</f>
        <v>0.18203082101699924</v>
      </c>
      <c r="I14" s="74"/>
    </row>
    <row r="15" spans="1:9" x14ac:dyDescent="0.2">
      <c r="A15" s="72">
        <f t="shared" si="0"/>
        <v>7</v>
      </c>
      <c r="B15" s="12" t="s">
        <v>17</v>
      </c>
      <c r="C15" s="40" t="str">
        <f>+C14</f>
        <v>Mercury Vapor</v>
      </c>
      <c r="D15" s="67">
        <v>100</v>
      </c>
      <c r="E15" s="16">
        <f t="shared" ref="E15:E18" si="2">4200/12</f>
        <v>350</v>
      </c>
      <c r="F15" s="16">
        <f>'UE-180382 Light WP2'!N10</f>
        <v>35</v>
      </c>
      <c r="G15" s="53">
        <f>'UE-180382 Light WP2'!S10</f>
        <v>1.3002201501214233E-3</v>
      </c>
      <c r="H15" s="166">
        <f>'UE-180382 Light WP2'!X10</f>
        <v>4.5507705254249811E-2</v>
      </c>
      <c r="I15" s="74"/>
    </row>
    <row r="16" spans="1:9" x14ac:dyDescent="0.2">
      <c r="A16" s="72">
        <f t="shared" si="0"/>
        <v>8</v>
      </c>
      <c r="B16" s="12" t="str">
        <f t="shared" ref="B16:C18" si="3">+B15</f>
        <v>50E-B</v>
      </c>
      <c r="C16" s="40" t="str">
        <f t="shared" si="3"/>
        <v>Mercury Vapor</v>
      </c>
      <c r="D16" s="67">
        <v>175</v>
      </c>
      <c r="E16" s="16">
        <f t="shared" si="2"/>
        <v>350</v>
      </c>
      <c r="F16" s="16">
        <f>'UE-180382 Light WP2'!N11</f>
        <v>61.25</v>
      </c>
      <c r="G16" s="53">
        <f>'UE-180382 Light WP2'!S11</f>
        <v>1.3002201501214233E-3</v>
      </c>
      <c r="H16" s="166">
        <f>'UE-180382 Light WP2'!X11</f>
        <v>7.9638484194937173E-2</v>
      </c>
      <c r="I16" s="74"/>
    </row>
    <row r="17" spans="1:9" x14ac:dyDescent="0.2">
      <c r="A17" s="72">
        <f t="shared" si="0"/>
        <v>9</v>
      </c>
      <c r="B17" s="12" t="str">
        <f t="shared" si="3"/>
        <v>50E-B</v>
      </c>
      <c r="C17" s="40" t="str">
        <f t="shared" si="3"/>
        <v>Mercury Vapor</v>
      </c>
      <c r="D17" s="67">
        <v>400</v>
      </c>
      <c r="E17" s="16">
        <f t="shared" si="2"/>
        <v>350</v>
      </c>
      <c r="F17" s="16">
        <f>'UE-180382 Light WP2'!N12</f>
        <v>140</v>
      </c>
      <c r="G17" s="53">
        <f>'UE-180382 Light WP2'!S12</f>
        <v>1.3002201501214233E-3</v>
      </c>
      <c r="H17" s="166">
        <f>'UE-180382 Light WP2'!X12</f>
        <v>0.18203082101699924</v>
      </c>
      <c r="I17" s="74"/>
    </row>
    <row r="18" spans="1:9" x14ac:dyDescent="0.2">
      <c r="A18" s="72">
        <f t="shared" si="0"/>
        <v>10</v>
      </c>
      <c r="B18" s="12" t="str">
        <f t="shared" si="3"/>
        <v>50E-B</v>
      </c>
      <c r="C18" s="40" t="str">
        <f t="shared" si="3"/>
        <v>Mercury Vapor</v>
      </c>
      <c r="D18" s="67">
        <v>700</v>
      </c>
      <c r="E18" s="16">
        <f t="shared" si="2"/>
        <v>350</v>
      </c>
      <c r="F18" s="16">
        <f>'UE-180382 Light WP2'!N13</f>
        <v>245</v>
      </c>
      <c r="G18" s="53">
        <f>'UE-180382 Light WP2'!S13</f>
        <v>1.3002201501214233E-3</v>
      </c>
      <c r="H18" s="166">
        <f>'UE-180382 Light WP2'!X13</f>
        <v>0.31855393677974869</v>
      </c>
      <c r="I18" s="74"/>
    </row>
    <row r="19" spans="1:9" x14ac:dyDescent="0.2">
      <c r="A19" s="72">
        <f t="shared" si="0"/>
        <v>11</v>
      </c>
      <c r="B19" s="55"/>
      <c r="C19" s="56"/>
      <c r="D19" s="52"/>
      <c r="E19" s="16"/>
      <c r="F19" s="16"/>
      <c r="G19" s="53"/>
      <c r="H19" s="166"/>
      <c r="I19" s="74"/>
    </row>
    <row r="20" spans="1:9" x14ac:dyDescent="0.2">
      <c r="A20" s="72">
        <f t="shared" si="0"/>
        <v>12</v>
      </c>
      <c r="B20" s="55" t="s">
        <v>56</v>
      </c>
      <c r="C20" s="56"/>
      <c r="D20" s="52"/>
      <c r="E20" s="16"/>
      <c r="F20" s="16"/>
      <c r="G20" s="53"/>
      <c r="H20" s="166"/>
      <c r="I20" s="74"/>
    </row>
    <row r="21" spans="1:9" x14ac:dyDescent="0.2">
      <c r="A21" s="72">
        <f t="shared" si="0"/>
        <v>13</v>
      </c>
      <c r="B21" s="12" t="s">
        <v>25</v>
      </c>
      <c r="C21" s="42" t="s">
        <v>34</v>
      </c>
      <c r="D21" s="170" t="s">
        <v>383</v>
      </c>
      <c r="E21" s="16">
        <f t="shared" ref="E21:E29" si="4">4200/12</f>
        <v>350</v>
      </c>
      <c r="F21" s="16">
        <f>'UE-180382 Light WP2'!N17</f>
        <v>15.75</v>
      </c>
      <c r="G21" s="53">
        <f>'UE-180382 Light WP2'!S17</f>
        <v>1.3002201501214233E-3</v>
      </c>
      <c r="H21" s="166">
        <f>'UE-180382 Light WP2'!X17</f>
        <v>2.0478467364412417E-2</v>
      </c>
      <c r="I21" s="74"/>
    </row>
    <row r="22" spans="1:9" x14ac:dyDescent="0.2">
      <c r="A22" s="72">
        <f t="shared" si="0"/>
        <v>14</v>
      </c>
      <c r="B22" s="12" t="s">
        <v>25</v>
      </c>
      <c r="C22" s="42" t="s">
        <v>34</v>
      </c>
      <c r="D22" s="67" t="s">
        <v>168</v>
      </c>
      <c r="E22" s="16">
        <f>4200/12</f>
        <v>350</v>
      </c>
      <c r="F22" s="16">
        <f>'UE-180382 Light WP2'!N18</f>
        <v>26.25</v>
      </c>
      <c r="G22" s="53">
        <f>'UE-180382 Light WP2'!S18</f>
        <v>1.3002201501214233E-3</v>
      </c>
      <c r="H22" s="166">
        <f>'UE-180382 Light WP2'!X18</f>
        <v>3.4130778940687362E-2</v>
      </c>
      <c r="I22" s="74"/>
    </row>
    <row r="23" spans="1:9" x14ac:dyDescent="0.2">
      <c r="A23" s="72">
        <f t="shared" si="0"/>
        <v>15</v>
      </c>
      <c r="B23" s="12" t="s">
        <v>25</v>
      </c>
      <c r="C23" s="42" t="s">
        <v>34</v>
      </c>
      <c r="D23" s="67" t="s">
        <v>169</v>
      </c>
      <c r="E23" s="16">
        <f t="shared" si="4"/>
        <v>350</v>
      </c>
      <c r="F23" s="16">
        <f>'UE-180382 Light WP2'!N19</f>
        <v>36.75</v>
      </c>
      <c r="G23" s="53">
        <f>'UE-180382 Light WP2'!S19</f>
        <v>1.3002201501214233E-3</v>
      </c>
      <c r="H23" s="166">
        <f>'UE-180382 Light WP2'!X19</f>
        <v>4.7783090516962307E-2</v>
      </c>
      <c r="I23" s="74"/>
    </row>
    <row r="24" spans="1:9" x14ac:dyDescent="0.2">
      <c r="A24" s="72">
        <f t="shared" si="0"/>
        <v>16</v>
      </c>
      <c r="B24" s="12" t="s">
        <v>25</v>
      </c>
      <c r="C24" s="42" t="s">
        <v>34</v>
      </c>
      <c r="D24" s="67" t="s">
        <v>170</v>
      </c>
      <c r="E24" s="16">
        <f t="shared" si="4"/>
        <v>350</v>
      </c>
      <c r="F24" s="16">
        <f>'UE-180382 Light WP2'!N20</f>
        <v>47.25</v>
      </c>
      <c r="G24" s="53">
        <f>'UE-180382 Light WP2'!S20</f>
        <v>1.3002201501214233E-3</v>
      </c>
      <c r="H24" s="166">
        <f>'UE-180382 Light WP2'!X20</f>
        <v>6.1435402093237251E-2</v>
      </c>
      <c r="I24" s="74"/>
    </row>
    <row r="25" spans="1:9" x14ac:dyDescent="0.2">
      <c r="A25" s="72">
        <f t="shared" si="0"/>
        <v>17</v>
      </c>
      <c r="B25" s="12" t="s">
        <v>25</v>
      </c>
      <c r="C25" s="42" t="s">
        <v>34</v>
      </c>
      <c r="D25" s="67" t="s">
        <v>171</v>
      </c>
      <c r="E25" s="16">
        <f t="shared" si="4"/>
        <v>350</v>
      </c>
      <c r="F25" s="16">
        <f>'UE-180382 Light WP2'!N21</f>
        <v>57.75</v>
      </c>
      <c r="G25" s="53">
        <f>'UE-180382 Light WP2'!S21</f>
        <v>1.3002201501214233E-3</v>
      </c>
      <c r="H25" s="166">
        <f>'UE-180382 Light WP2'!X21</f>
        <v>7.5087713669512196E-2</v>
      </c>
      <c r="I25" s="74"/>
    </row>
    <row r="26" spans="1:9" x14ac:dyDescent="0.2">
      <c r="A26" s="72">
        <f t="shared" si="0"/>
        <v>18</v>
      </c>
      <c r="B26" s="12" t="s">
        <v>25</v>
      </c>
      <c r="C26" s="42" t="s">
        <v>34</v>
      </c>
      <c r="D26" s="67" t="s">
        <v>172</v>
      </c>
      <c r="E26" s="16">
        <f t="shared" si="4"/>
        <v>350</v>
      </c>
      <c r="F26" s="16">
        <f>'UE-180382 Light WP2'!N22</f>
        <v>68.25</v>
      </c>
      <c r="G26" s="53">
        <f>'UE-180382 Light WP2'!S22</f>
        <v>1.3002201501214233E-3</v>
      </c>
      <c r="H26" s="166">
        <f>'UE-180382 Light WP2'!X22</f>
        <v>8.8740025245787141E-2</v>
      </c>
      <c r="I26" s="74"/>
    </row>
    <row r="27" spans="1:9" x14ac:dyDescent="0.2">
      <c r="A27" s="72">
        <f t="shared" si="0"/>
        <v>19</v>
      </c>
      <c r="B27" s="12" t="s">
        <v>25</v>
      </c>
      <c r="C27" s="42" t="s">
        <v>34</v>
      </c>
      <c r="D27" s="67" t="s">
        <v>173</v>
      </c>
      <c r="E27" s="16">
        <f t="shared" si="4"/>
        <v>350</v>
      </c>
      <c r="F27" s="16">
        <f>'UE-180382 Light WP2'!N23</f>
        <v>78.75</v>
      </c>
      <c r="G27" s="53">
        <f>'UE-180382 Light WP2'!S23</f>
        <v>1.3002201501214233E-3</v>
      </c>
      <c r="H27" s="166">
        <f>'UE-180382 Light WP2'!X23</f>
        <v>0.10239233682206209</v>
      </c>
      <c r="I27" s="74"/>
    </row>
    <row r="28" spans="1:9" x14ac:dyDescent="0.2">
      <c r="A28" s="72">
        <f t="shared" si="0"/>
        <v>20</v>
      </c>
      <c r="B28" s="12" t="s">
        <v>25</v>
      </c>
      <c r="C28" s="42" t="s">
        <v>34</v>
      </c>
      <c r="D28" s="67" t="s">
        <v>174</v>
      </c>
      <c r="E28" s="16">
        <f t="shared" si="4"/>
        <v>350</v>
      </c>
      <c r="F28" s="16">
        <f>'UE-180382 Light WP2'!N24</f>
        <v>89.25</v>
      </c>
      <c r="G28" s="53">
        <f>'UE-180382 Light WP2'!S24</f>
        <v>1.3002201501214233E-3</v>
      </c>
      <c r="H28" s="166">
        <f>'UE-180382 Light WP2'!X24</f>
        <v>0.11604464839833703</v>
      </c>
      <c r="I28" s="74"/>
    </row>
    <row r="29" spans="1:9" x14ac:dyDescent="0.2">
      <c r="A29" s="72">
        <f t="shared" si="0"/>
        <v>21</v>
      </c>
      <c r="B29" s="12" t="s">
        <v>25</v>
      </c>
      <c r="C29" s="42" t="s">
        <v>34</v>
      </c>
      <c r="D29" s="67" t="s">
        <v>175</v>
      </c>
      <c r="E29" s="16">
        <f t="shared" si="4"/>
        <v>350</v>
      </c>
      <c r="F29" s="16">
        <f>'UE-180382 Light WP2'!N25</f>
        <v>99.75</v>
      </c>
      <c r="G29" s="53">
        <f>'UE-180382 Light WP2'!S25</f>
        <v>1.3002201501214233E-3</v>
      </c>
      <c r="H29" s="166">
        <f>'UE-180382 Light WP2'!X25</f>
        <v>0.12969695997461198</v>
      </c>
      <c r="I29" s="74"/>
    </row>
    <row r="30" spans="1:9" x14ac:dyDescent="0.2">
      <c r="A30" s="72">
        <f t="shared" si="0"/>
        <v>22</v>
      </c>
      <c r="B30" s="55"/>
      <c r="D30" s="52"/>
      <c r="E30" s="16"/>
      <c r="F30" s="16"/>
      <c r="G30" s="53"/>
      <c r="H30" s="166"/>
      <c r="I30" s="74"/>
    </row>
    <row r="31" spans="1:9" x14ac:dyDescent="0.2">
      <c r="A31" s="72">
        <f t="shared" si="0"/>
        <v>23</v>
      </c>
      <c r="B31" s="55" t="s">
        <v>57</v>
      </c>
      <c r="D31" s="52"/>
      <c r="E31" s="16"/>
      <c r="F31" s="16"/>
      <c r="G31" s="53"/>
      <c r="H31" s="166"/>
      <c r="I31" s="74"/>
    </row>
    <row r="32" spans="1:9" x14ac:dyDescent="0.2">
      <c r="A32" s="72">
        <f t="shared" si="0"/>
        <v>24</v>
      </c>
      <c r="B32" s="12" t="s">
        <v>26</v>
      </c>
      <c r="C32" s="1" t="s">
        <v>22</v>
      </c>
      <c r="D32" s="44">
        <v>50</v>
      </c>
      <c r="E32" s="16">
        <f t="shared" ref="E32:E39" si="5">4200/12</f>
        <v>350</v>
      </c>
      <c r="F32" s="16">
        <f>'UE-180382 Light WP2'!N28</f>
        <v>17.5</v>
      </c>
      <c r="G32" s="53">
        <f>'UE-180382 Light WP2'!S28</f>
        <v>1.3002201501214233E-3</v>
      </c>
      <c r="H32" s="166">
        <f>'UE-180382 Light WP2'!X28</f>
        <v>2.2753852627124906E-2</v>
      </c>
      <c r="I32" s="74"/>
    </row>
    <row r="33" spans="1:9" x14ac:dyDescent="0.2">
      <c r="A33" s="72">
        <f t="shared" si="0"/>
        <v>25</v>
      </c>
      <c r="B33" s="12" t="str">
        <f t="shared" ref="B33:B39" si="6">+B32</f>
        <v xml:space="preserve">52E </v>
      </c>
      <c r="C33" s="1" t="s">
        <v>22</v>
      </c>
      <c r="D33" s="44">
        <v>70</v>
      </c>
      <c r="E33" s="16">
        <f t="shared" si="5"/>
        <v>350</v>
      </c>
      <c r="F33" s="16">
        <f>'UE-180382 Light WP2'!N29</f>
        <v>24.5</v>
      </c>
      <c r="G33" s="53">
        <f>'UE-180382 Light WP2'!S29</f>
        <v>1.3002201501214233E-3</v>
      </c>
      <c r="H33" s="166">
        <f>'UE-180382 Light WP2'!X29</f>
        <v>3.1855393677974866E-2</v>
      </c>
      <c r="I33" s="74"/>
    </row>
    <row r="34" spans="1:9" x14ac:dyDescent="0.2">
      <c r="A34" s="72">
        <f t="shared" si="0"/>
        <v>26</v>
      </c>
      <c r="B34" s="12" t="str">
        <f t="shared" si="6"/>
        <v xml:space="preserve">52E </v>
      </c>
      <c r="C34" s="1" t="s">
        <v>22</v>
      </c>
      <c r="D34" s="44">
        <v>100</v>
      </c>
      <c r="E34" s="16">
        <f t="shared" si="5"/>
        <v>350</v>
      </c>
      <c r="F34" s="16">
        <f>'UE-180382 Light WP2'!N30</f>
        <v>35</v>
      </c>
      <c r="G34" s="53">
        <f>'UE-180382 Light WP2'!S30</f>
        <v>1.3002201501214233E-3</v>
      </c>
      <c r="H34" s="166">
        <f>'UE-180382 Light WP2'!X30</f>
        <v>4.5507705254249811E-2</v>
      </c>
      <c r="I34" s="74"/>
    </row>
    <row r="35" spans="1:9" x14ac:dyDescent="0.2">
      <c r="A35" s="72">
        <f t="shared" si="0"/>
        <v>27</v>
      </c>
      <c r="B35" s="12" t="str">
        <f t="shared" si="6"/>
        <v xml:space="preserve">52E </v>
      </c>
      <c r="C35" s="1" t="s">
        <v>22</v>
      </c>
      <c r="D35" s="44">
        <v>150</v>
      </c>
      <c r="E35" s="16">
        <f t="shared" si="5"/>
        <v>350</v>
      </c>
      <c r="F35" s="16">
        <f>'UE-180382 Light WP2'!N31</f>
        <v>52.5</v>
      </c>
      <c r="G35" s="53">
        <f>'UE-180382 Light WP2'!S31</f>
        <v>1.3002201501214233E-3</v>
      </c>
      <c r="H35" s="166">
        <f>'UE-180382 Light WP2'!X31</f>
        <v>6.8261557881374724E-2</v>
      </c>
      <c r="I35" s="74"/>
    </row>
    <row r="36" spans="1:9" x14ac:dyDescent="0.2">
      <c r="A36" s="72">
        <f t="shared" si="0"/>
        <v>28</v>
      </c>
      <c r="B36" s="12" t="str">
        <f t="shared" si="6"/>
        <v xml:space="preserve">52E </v>
      </c>
      <c r="C36" s="1" t="s">
        <v>22</v>
      </c>
      <c r="D36" s="44">
        <v>200</v>
      </c>
      <c r="E36" s="16">
        <f t="shared" si="5"/>
        <v>350</v>
      </c>
      <c r="F36" s="16">
        <f>'UE-180382 Light WP2'!N32</f>
        <v>70</v>
      </c>
      <c r="G36" s="53">
        <f>'UE-180382 Light WP2'!S32</f>
        <v>1.3002201501214233E-3</v>
      </c>
      <c r="H36" s="166">
        <f>'UE-180382 Light WP2'!X32</f>
        <v>9.1015410508499622E-2</v>
      </c>
      <c r="I36" s="74"/>
    </row>
    <row r="37" spans="1:9" x14ac:dyDescent="0.2">
      <c r="A37" s="72">
        <f t="shared" si="0"/>
        <v>29</v>
      </c>
      <c r="B37" s="12" t="str">
        <f t="shared" si="6"/>
        <v xml:space="preserve">52E </v>
      </c>
      <c r="C37" s="1" t="s">
        <v>22</v>
      </c>
      <c r="D37" s="44">
        <v>250</v>
      </c>
      <c r="E37" s="16">
        <f t="shared" si="5"/>
        <v>350</v>
      </c>
      <c r="F37" s="16">
        <f>'UE-180382 Light WP2'!N33</f>
        <v>87.5</v>
      </c>
      <c r="G37" s="53">
        <f>'UE-180382 Light WP2'!S33</f>
        <v>1.3002201501214233E-3</v>
      </c>
      <c r="H37" s="166">
        <f>'UE-180382 Light WP2'!X33</f>
        <v>0.11376926313562453</v>
      </c>
      <c r="I37" s="74"/>
    </row>
    <row r="38" spans="1:9" x14ac:dyDescent="0.2">
      <c r="A38" s="72">
        <f t="shared" si="0"/>
        <v>30</v>
      </c>
      <c r="B38" s="12" t="str">
        <f t="shared" si="6"/>
        <v xml:space="preserve">52E </v>
      </c>
      <c r="C38" s="1" t="s">
        <v>22</v>
      </c>
      <c r="D38" s="44">
        <v>310</v>
      </c>
      <c r="E38" s="16">
        <f t="shared" si="5"/>
        <v>350</v>
      </c>
      <c r="F38" s="16">
        <f>'UE-180382 Light WP2'!N34</f>
        <v>108.5</v>
      </c>
      <c r="G38" s="53">
        <f>'UE-180382 Light WP2'!S34</f>
        <v>1.3002201501214233E-3</v>
      </c>
      <c r="H38" s="166">
        <f>'UE-180382 Light WP2'!X34</f>
        <v>0.14107388628817441</v>
      </c>
      <c r="I38" s="74"/>
    </row>
    <row r="39" spans="1:9" x14ac:dyDescent="0.2">
      <c r="A39" s="72">
        <f t="shared" si="0"/>
        <v>31</v>
      </c>
      <c r="B39" s="12" t="str">
        <f t="shared" si="6"/>
        <v xml:space="preserve">52E </v>
      </c>
      <c r="C39" s="1" t="s">
        <v>22</v>
      </c>
      <c r="D39" s="44">
        <v>400</v>
      </c>
      <c r="E39" s="16">
        <f t="shared" si="5"/>
        <v>350</v>
      </c>
      <c r="F39" s="16">
        <f>'UE-180382 Light WP2'!N35</f>
        <v>140</v>
      </c>
      <c r="G39" s="53">
        <f>'UE-180382 Light WP2'!S35</f>
        <v>1.3002201501214233E-3</v>
      </c>
      <c r="H39" s="166">
        <f>'UE-180382 Light WP2'!X35</f>
        <v>0.18203082101699924</v>
      </c>
      <c r="I39" s="74"/>
    </row>
    <row r="40" spans="1:9" x14ac:dyDescent="0.2">
      <c r="A40" s="72">
        <f t="shared" si="0"/>
        <v>32</v>
      </c>
      <c r="B40" s="11"/>
      <c r="C40" s="1"/>
      <c r="D40" s="44"/>
      <c r="E40" s="16"/>
      <c r="F40" s="16"/>
      <c r="G40" s="53"/>
      <c r="H40" s="166"/>
    </row>
    <row r="41" spans="1:9" x14ac:dyDescent="0.2">
      <c r="A41" s="72">
        <f t="shared" si="0"/>
        <v>33</v>
      </c>
      <c r="B41" s="12" t="str">
        <f>+B36</f>
        <v xml:space="preserve">52E </v>
      </c>
      <c r="C41" s="1" t="s">
        <v>27</v>
      </c>
      <c r="D41" s="44">
        <v>70</v>
      </c>
      <c r="E41" s="16">
        <f t="shared" ref="E41:E47" si="7">4200/12</f>
        <v>350</v>
      </c>
      <c r="F41" s="16">
        <f>'UE-180382 Light WP2'!N38</f>
        <v>24.5</v>
      </c>
      <c r="G41" s="53">
        <f>'UE-180382 Light WP2'!S38</f>
        <v>1.3002201501214233E-3</v>
      </c>
      <c r="H41" s="166">
        <f>'UE-180382 Light WP2'!X38</f>
        <v>3.1855393677974866E-2</v>
      </c>
    </row>
    <row r="42" spans="1:9" x14ac:dyDescent="0.2">
      <c r="A42" s="72">
        <f t="shared" si="0"/>
        <v>34</v>
      </c>
      <c r="B42" s="12" t="str">
        <f>+B37</f>
        <v xml:space="preserve">52E </v>
      </c>
      <c r="C42" s="1" t="s">
        <v>27</v>
      </c>
      <c r="D42" s="44">
        <v>100</v>
      </c>
      <c r="E42" s="16">
        <f t="shared" si="7"/>
        <v>350</v>
      </c>
      <c r="F42" s="16">
        <f>'UE-180382 Light WP2'!N39</f>
        <v>35</v>
      </c>
      <c r="G42" s="53">
        <f>'UE-180382 Light WP2'!S39</f>
        <v>1.3002201501214233E-3</v>
      </c>
      <c r="H42" s="166">
        <f>'UE-180382 Light WP2'!X39</f>
        <v>4.5507705254249811E-2</v>
      </c>
    </row>
    <row r="43" spans="1:9" x14ac:dyDescent="0.2">
      <c r="A43" s="72">
        <f t="shared" si="0"/>
        <v>35</v>
      </c>
      <c r="B43" s="12" t="str">
        <f>+B38</f>
        <v xml:space="preserve">52E </v>
      </c>
      <c r="C43" s="1" t="s">
        <v>27</v>
      </c>
      <c r="D43" s="44">
        <v>150</v>
      </c>
      <c r="E43" s="16">
        <f t="shared" si="7"/>
        <v>350</v>
      </c>
      <c r="F43" s="16">
        <f>'UE-180382 Light WP2'!N40</f>
        <v>52.5</v>
      </c>
      <c r="G43" s="53">
        <f>'UE-180382 Light WP2'!S40</f>
        <v>1.3002201501214233E-3</v>
      </c>
      <c r="H43" s="166">
        <f>'UE-180382 Light WP2'!X40</f>
        <v>6.8261557881374724E-2</v>
      </c>
    </row>
    <row r="44" spans="1:9" x14ac:dyDescent="0.2">
      <c r="A44" s="72">
        <f t="shared" si="0"/>
        <v>36</v>
      </c>
      <c r="B44" s="12" t="str">
        <f>+B39</f>
        <v xml:space="preserve">52E </v>
      </c>
      <c r="C44" s="1" t="s">
        <v>27</v>
      </c>
      <c r="D44" s="44">
        <v>175</v>
      </c>
      <c r="E44" s="16">
        <f t="shared" si="7"/>
        <v>350</v>
      </c>
      <c r="F44" s="16">
        <f>'UE-180382 Light WP2'!N41</f>
        <v>61.25</v>
      </c>
      <c r="G44" s="53">
        <f>'UE-180382 Light WP2'!S41</f>
        <v>1.3002201501214233E-3</v>
      </c>
      <c r="H44" s="166">
        <f>'UE-180382 Light WP2'!X41</f>
        <v>7.9638484194937173E-2</v>
      </c>
    </row>
    <row r="45" spans="1:9" x14ac:dyDescent="0.2">
      <c r="A45" s="72">
        <f t="shared" si="0"/>
        <v>37</v>
      </c>
      <c r="B45" s="12" t="str">
        <f t="shared" ref="B45:C47" si="8">+B44</f>
        <v xml:space="preserve">52E </v>
      </c>
      <c r="C45" s="1" t="str">
        <f t="shared" si="8"/>
        <v>Metal Halide</v>
      </c>
      <c r="D45" s="44">
        <v>250</v>
      </c>
      <c r="E45" s="16">
        <f t="shared" si="7"/>
        <v>350</v>
      </c>
      <c r="F45" s="16">
        <f>'UE-180382 Light WP2'!N42</f>
        <v>87.5</v>
      </c>
      <c r="G45" s="53">
        <f>'UE-180382 Light WP2'!S42</f>
        <v>1.3002201501214233E-3</v>
      </c>
      <c r="H45" s="166">
        <f>'UE-180382 Light WP2'!X42</f>
        <v>0.11376926313562453</v>
      </c>
    </row>
    <row r="46" spans="1:9" x14ac:dyDescent="0.2">
      <c r="A46" s="72">
        <f t="shared" si="0"/>
        <v>38</v>
      </c>
      <c r="B46" s="12" t="str">
        <f t="shared" si="8"/>
        <v xml:space="preserve">52E </v>
      </c>
      <c r="C46" s="1" t="str">
        <f t="shared" si="8"/>
        <v>Metal Halide</v>
      </c>
      <c r="D46" s="44">
        <v>400</v>
      </c>
      <c r="E46" s="16">
        <f t="shared" si="7"/>
        <v>350</v>
      </c>
      <c r="F46" s="16">
        <f>'UE-180382 Light WP2'!N43</f>
        <v>140</v>
      </c>
      <c r="G46" s="53">
        <f>'UE-180382 Light WP2'!S43</f>
        <v>1.3002201501214233E-3</v>
      </c>
      <c r="H46" s="166">
        <f>'UE-180382 Light WP2'!X43</f>
        <v>0.18203082101699924</v>
      </c>
    </row>
    <row r="47" spans="1:9" x14ac:dyDescent="0.2">
      <c r="A47" s="72">
        <f t="shared" si="0"/>
        <v>39</v>
      </c>
      <c r="B47" s="12" t="str">
        <f t="shared" si="8"/>
        <v xml:space="preserve">52E </v>
      </c>
      <c r="C47" s="1" t="str">
        <f t="shared" si="8"/>
        <v>Metal Halide</v>
      </c>
      <c r="D47" s="44">
        <v>1000</v>
      </c>
      <c r="E47" s="16">
        <f t="shared" si="7"/>
        <v>350</v>
      </c>
      <c r="F47" s="16">
        <f>'UE-180382 Light WP2'!N44</f>
        <v>350</v>
      </c>
      <c r="G47" s="53">
        <f>'UE-180382 Light WP2'!S44</f>
        <v>1.3002201501214233E-3</v>
      </c>
      <c r="H47" s="166">
        <f>'UE-180382 Light WP2'!X44</f>
        <v>0.45507705254249814</v>
      </c>
    </row>
    <row r="48" spans="1:9" x14ac:dyDescent="0.2">
      <c r="A48" s="72">
        <f t="shared" si="0"/>
        <v>40</v>
      </c>
      <c r="B48" s="55"/>
      <c r="D48" s="52"/>
      <c r="E48" s="16"/>
      <c r="F48" s="16"/>
      <c r="G48" s="53"/>
      <c r="H48" s="166"/>
    </row>
    <row r="49" spans="1:8" x14ac:dyDescent="0.2">
      <c r="A49" s="72">
        <f t="shared" si="0"/>
        <v>41</v>
      </c>
      <c r="B49" s="55" t="s">
        <v>58</v>
      </c>
      <c r="D49" s="52"/>
      <c r="E49" s="16"/>
      <c r="F49" s="16"/>
      <c r="G49" s="53"/>
      <c r="H49" s="166"/>
    </row>
    <row r="50" spans="1:8" x14ac:dyDescent="0.2">
      <c r="A50" s="72">
        <f t="shared" si="0"/>
        <v>42</v>
      </c>
      <c r="B50" s="12" t="s">
        <v>21</v>
      </c>
      <c r="C50" s="1" t="s">
        <v>22</v>
      </c>
      <c r="D50" s="44">
        <v>50</v>
      </c>
      <c r="E50" s="16">
        <f t="shared" ref="E50:E58" si="9">4200/12</f>
        <v>350</v>
      </c>
      <c r="F50" s="16">
        <f>'UE-180382 Light WP2'!N47</f>
        <v>17.5</v>
      </c>
      <c r="G50" s="53">
        <f>'UE-180382 Light WP2'!S47</f>
        <v>1.3002201501214233E-3</v>
      </c>
      <c r="H50" s="166">
        <f>'UE-180382 Light WP2'!X47</f>
        <v>2.2753852627124906E-2</v>
      </c>
    </row>
    <row r="51" spans="1:8" x14ac:dyDescent="0.2">
      <c r="A51" s="72">
        <f t="shared" si="0"/>
        <v>43</v>
      </c>
      <c r="B51" s="12" t="str">
        <f t="shared" ref="B51:B58" si="10">+B50</f>
        <v>53E - Company Owned</v>
      </c>
      <c r="C51" s="1" t="s">
        <v>22</v>
      </c>
      <c r="D51" s="44">
        <v>70</v>
      </c>
      <c r="E51" s="16">
        <f t="shared" si="9"/>
        <v>350</v>
      </c>
      <c r="F51" s="16">
        <f>'UE-180382 Light WP2'!N48</f>
        <v>24.5</v>
      </c>
      <c r="G51" s="53">
        <f>'UE-180382 Light WP2'!S48</f>
        <v>1.3002201501214233E-3</v>
      </c>
      <c r="H51" s="166">
        <f>'UE-180382 Light WP2'!X48</f>
        <v>3.1855393677974866E-2</v>
      </c>
    </row>
    <row r="52" spans="1:8" x14ac:dyDescent="0.2">
      <c r="A52" s="72">
        <f t="shared" si="0"/>
        <v>44</v>
      </c>
      <c r="B52" s="12" t="str">
        <f t="shared" si="10"/>
        <v>53E - Company Owned</v>
      </c>
      <c r="C52" s="1" t="s">
        <v>22</v>
      </c>
      <c r="D52" s="44">
        <v>100</v>
      </c>
      <c r="E52" s="16">
        <f t="shared" si="9"/>
        <v>350</v>
      </c>
      <c r="F52" s="16">
        <f>'UE-180382 Light WP2'!N49</f>
        <v>35</v>
      </c>
      <c r="G52" s="53">
        <f>'UE-180382 Light WP2'!S49</f>
        <v>1.3002201501214233E-3</v>
      </c>
      <c r="H52" s="166">
        <f>'UE-180382 Light WP2'!X49</f>
        <v>4.5507705254249811E-2</v>
      </c>
    </row>
    <row r="53" spans="1:8" x14ac:dyDescent="0.2">
      <c r="A53" s="72">
        <f t="shared" si="0"/>
        <v>45</v>
      </c>
      <c r="B53" s="12" t="str">
        <f t="shared" si="10"/>
        <v>53E - Company Owned</v>
      </c>
      <c r="C53" s="1" t="s">
        <v>22</v>
      </c>
      <c r="D53" s="44">
        <v>150</v>
      </c>
      <c r="E53" s="16">
        <f t="shared" si="9"/>
        <v>350</v>
      </c>
      <c r="F53" s="16">
        <f>'UE-180382 Light WP2'!N50</f>
        <v>52.5</v>
      </c>
      <c r="G53" s="53">
        <f>'UE-180382 Light WP2'!S50</f>
        <v>1.3002201501214233E-3</v>
      </c>
      <c r="H53" s="166">
        <f>'UE-180382 Light WP2'!X50</f>
        <v>6.8261557881374724E-2</v>
      </c>
    </row>
    <row r="54" spans="1:8" x14ac:dyDescent="0.2">
      <c r="A54" s="72">
        <f t="shared" si="0"/>
        <v>46</v>
      </c>
      <c r="B54" s="12" t="str">
        <f t="shared" si="10"/>
        <v>53E - Company Owned</v>
      </c>
      <c r="C54" s="1" t="s">
        <v>22</v>
      </c>
      <c r="D54" s="44">
        <v>200</v>
      </c>
      <c r="E54" s="16">
        <f t="shared" si="9"/>
        <v>350</v>
      </c>
      <c r="F54" s="16">
        <f>'UE-180382 Light WP2'!N51</f>
        <v>70</v>
      </c>
      <c r="G54" s="53">
        <f>'UE-180382 Light WP2'!S51</f>
        <v>1.3002201501214233E-3</v>
      </c>
      <c r="H54" s="166">
        <f>'UE-180382 Light WP2'!X51</f>
        <v>9.1015410508499622E-2</v>
      </c>
    </row>
    <row r="55" spans="1:8" x14ac:dyDescent="0.2">
      <c r="A55" s="72">
        <f t="shared" si="0"/>
        <v>47</v>
      </c>
      <c r="B55" s="12" t="str">
        <f t="shared" si="10"/>
        <v>53E - Company Owned</v>
      </c>
      <c r="C55" s="1" t="s">
        <v>22</v>
      </c>
      <c r="D55" s="44">
        <v>250</v>
      </c>
      <c r="E55" s="16">
        <f t="shared" si="9"/>
        <v>350</v>
      </c>
      <c r="F55" s="16">
        <f>'UE-180382 Light WP2'!N52</f>
        <v>87.5</v>
      </c>
      <c r="G55" s="53">
        <f>'UE-180382 Light WP2'!S52</f>
        <v>1.3002201501214233E-3</v>
      </c>
      <c r="H55" s="166">
        <f>'UE-180382 Light WP2'!X52</f>
        <v>0.11376926313562453</v>
      </c>
    </row>
    <row r="56" spans="1:8" x14ac:dyDescent="0.2">
      <c r="A56" s="72">
        <f t="shared" si="0"/>
        <v>48</v>
      </c>
      <c r="B56" s="12" t="str">
        <f t="shared" si="10"/>
        <v>53E - Company Owned</v>
      </c>
      <c r="C56" s="1" t="s">
        <v>22</v>
      </c>
      <c r="D56" s="44">
        <v>310</v>
      </c>
      <c r="E56" s="16">
        <f t="shared" si="9"/>
        <v>350</v>
      </c>
      <c r="F56" s="16">
        <f>'UE-180382 Light WP2'!N53</f>
        <v>108.5</v>
      </c>
      <c r="G56" s="53">
        <f>'UE-180382 Light WP2'!S53</f>
        <v>1.3002201501214233E-3</v>
      </c>
      <c r="H56" s="166">
        <f>'UE-180382 Light WP2'!X53</f>
        <v>0.14107388628817441</v>
      </c>
    </row>
    <row r="57" spans="1:8" x14ac:dyDescent="0.2">
      <c r="A57" s="72">
        <f t="shared" si="0"/>
        <v>49</v>
      </c>
      <c r="B57" s="12" t="str">
        <f t="shared" si="10"/>
        <v>53E - Company Owned</v>
      </c>
      <c r="C57" s="1" t="s">
        <v>22</v>
      </c>
      <c r="D57" s="44">
        <v>400</v>
      </c>
      <c r="E57" s="16">
        <f t="shared" si="9"/>
        <v>350</v>
      </c>
      <c r="F57" s="16">
        <f>'UE-180382 Light WP2'!N54</f>
        <v>140</v>
      </c>
      <c r="G57" s="53">
        <f>'UE-180382 Light WP2'!S54</f>
        <v>1.3002201501214233E-3</v>
      </c>
      <c r="H57" s="166">
        <f>'UE-180382 Light WP2'!X54</f>
        <v>0.18203082101699924</v>
      </c>
    </row>
    <row r="58" spans="1:8" x14ac:dyDescent="0.2">
      <c r="A58" s="72">
        <f t="shared" si="0"/>
        <v>50</v>
      </c>
      <c r="B58" s="12" t="str">
        <f t="shared" si="10"/>
        <v>53E - Company Owned</v>
      </c>
      <c r="C58" s="1" t="s">
        <v>22</v>
      </c>
      <c r="D58" s="44">
        <v>1000</v>
      </c>
      <c r="E58" s="16">
        <f t="shared" si="9"/>
        <v>350</v>
      </c>
      <c r="F58" s="16">
        <f>'UE-180382 Light WP2'!N55</f>
        <v>350</v>
      </c>
      <c r="G58" s="53">
        <f>'UE-180382 Light WP2'!S55</f>
        <v>1.3002201501214233E-3</v>
      </c>
      <c r="H58" s="166">
        <f>'UE-180382 Light WP2'!X55</f>
        <v>0.45507705254249814</v>
      </c>
    </row>
    <row r="59" spans="1:8" x14ac:dyDescent="0.2">
      <c r="A59" s="72">
        <f t="shared" si="0"/>
        <v>51</v>
      </c>
      <c r="B59" s="12"/>
      <c r="C59" s="1"/>
      <c r="D59" s="44"/>
      <c r="E59" s="16"/>
      <c r="F59" s="16"/>
      <c r="G59" s="53"/>
      <c r="H59" s="166"/>
    </row>
    <row r="60" spans="1:8" x14ac:dyDescent="0.2">
      <c r="A60" s="72">
        <f t="shared" si="0"/>
        <v>52</v>
      </c>
      <c r="B60" s="12" t="str">
        <f>+B58</f>
        <v>53E - Company Owned</v>
      </c>
      <c r="C60" s="1" t="s">
        <v>27</v>
      </c>
      <c r="D60" s="44">
        <v>70</v>
      </c>
      <c r="E60" s="16">
        <f t="shared" ref="E60:E74" si="11">4200/12</f>
        <v>350</v>
      </c>
      <c r="F60" s="16">
        <f>'UE-180382 Light WP2'!N57</f>
        <v>24.5</v>
      </c>
      <c r="G60" s="53">
        <f>'UE-180382 Light WP2'!S57</f>
        <v>1.3002201501214233E-3</v>
      </c>
      <c r="H60" s="166">
        <f>'UE-180382 Light WP2'!X57</f>
        <v>3.1855393677974866E-2</v>
      </c>
    </row>
    <row r="61" spans="1:8" x14ac:dyDescent="0.2">
      <c r="A61" s="72">
        <f t="shared" si="0"/>
        <v>53</v>
      </c>
      <c r="B61" s="12" t="str">
        <f>+B60</f>
        <v>53E - Company Owned</v>
      </c>
      <c r="C61" s="1" t="s">
        <v>27</v>
      </c>
      <c r="D61" s="44">
        <v>100</v>
      </c>
      <c r="E61" s="16">
        <f t="shared" si="11"/>
        <v>350</v>
      </c>
      <c r="F61" s="16">
        <f>'UE-180382 Light WP2'!N58</f>
        <v>35</v>
      </c>
      <c r="G61" s="53">
        <f>'UE-180382 Light WP2'!S58</f>
        <v>1.3002201501214233E-3</v>
      </c>
      <c r="H61" s="166">
        <f>'UE-180382 Light WP2'!X58</f>
        <v>4.5507705254249811E-2</v>
      </c>
    </row>
    <row r="62" spans="1:8" x14ac:dyDescent="0.2">
      <c r="A62" s="72">
        <f t="shared" si="0"/>
        <v>54</v>
      </c>
      <c r="B62" s="12" t="str">
        <f>+B61</f>
        <v>53E - Company Owned</v>
      </c>
      <c r="C62" s="1" t="s">
        <v>27</v>
      </c>
      <c r="D62" s="44">
        <v>150</v>
      </c>
      <c r="E62" s="16">
        <f t="shared" si="11"/>
        <v>350</v>
      </c>
      <c r="F62" s="16">
        <f>'UE-180382 Light WP2'!N59</f>
        <v>52.5</v>
      </c>
      <c r="G62" s="53">
        <f>'UE-180382 Light WP2'!S59</f>
        <v>1.3002201501214233E-3</v>
      </c>
      <c r="H62" s="166">
        <f>'UE-180382 Light WP2'!X59</f>
        <v>6.8261557881374724E-2</v>
      </c>
    </row>
    <row r="63" spans="1:8" x14ac:dyDescent="0.2">
      <c r="A63" s="72">
        <f t="shared" si="0"/>
        <v>55</v>
      </c>
      <c r="B63" s="12" t="str">
        <f>B62</f>
        <v>53E - Company Owned</v>
      </c>
      <c r="C63" s="1" t="s">
        <v>27</v>
      </c>
      <c r="D63" s="44">
        <v>250</v>
      </c>
      <c r="E63" s="16">
        <f t="shared" si="11"/>
        <v>350</v>
      </c>
      <c r="F63" s="16">
        <f>'UE-180382 Light WP2'!N60</f>
        <v>87.5</v>
      </c>
      <c r="G63" s="53">
        <f>'UE-180382 Light WP2'!S60</f>
        <v>1.3002201501214233E-3</v>
      </c>
      <c r="H63" s="166">
        <f>'UE-180382 Light WP2'!X60</f>
        <v>0.11376926313562453</v>
      </c>
    </row>
    <row r="64" spans="1:8" x14ac:dyDescent="0.2">
      <c r="A64" s="72">
        <f t="shared" si="0"/>
        <v>56</v>
      </c>
      <c r="B64" s="12" t="str">
        <f>B63</f>
        <v>53E - Company Owned</v>
      </c>
      <c r="C64" s="1" t="s">
        <v>27</v>
      </c>
      <c r="D64" s="44">
        <v>400</v>
      </c>
      <c r="E64" s="16">
        <f t="shared" si="11"/>
        <v>350</v>
      </c>
      <c r="F64" s="16">
        <f>'UE-180382 Light WP2'!N61</f>
        <v>140</v>
      </c>
      <c r="G64" s="53">
        <f>'UE-180382 Light WP2'!S61</f>
        <v>1.3002201501214233E-3</v>
      </c>
      <c r="H64" s="166">
        <f>'UE-180382 Light WP2'!X61</f>
        <v>0.18203082101699924</v>
      </c>
    </row>
    <row r="65" spans="1:8" x14ac:dyDescent="0.2">
      <c r="A65" s="72">
        <f t="shared" si="0"/>
        <v>57</v>
      </c>
      <c r="B65" s="12"/>
      <c r="C65" s="1"/>
      <c r="D65" s="44"/>
      <c r="E65" s="16"/>
      <c r="F65" s="16"/>
      <c r="G65" s="53"/>
      <c r="H65" s="166"/>
    </row>
    <row r="66" spans="1:8" x14ac:dyDescent="0.2">
      <c r="A66" s="72">
        <f t="shared" si="0"/>
        <v>58</v>
      </c>
      <c r="B66" s="12" t="str">
        <f>+B64</f>
        <v>53E - Company Owned</v>
      </c>
      <c r="C66" s="43" t="s">
        <v>34</v>
      </c>
      <c r="D66" s="170" t="s">
        <v>383</v>
      </c>
      <c r="E66" s="16">
        <f t="shared" si="11"/>
        <v>350</v>
      </c>
      <c r="F66" s="16">
        <f>'UE-180382 Light WP2'!N63</f>
        <v>15.75</v>
      </c>
      <c r="G66" s="53">
        <f>'UE-180382 Light WP2'!S63</f>
        <v>1.3002201501214233E-3</v>
      </c>
      <c r="H66" s="166">
        <f>'UE-180382 Light WP2'!X63</f>
        <v>2.0478467364412417E-2</v>
      </c>
    </row>
    <row r="67" spans="1:8" x14ac:dyDescent="0.2">
      <c r="A67" s="72">
        <f t="shared" si="0"/>
        <v>59</v>
      </c>
      <c r="B67" s="12" t="str">
        <f>B66</f>
        <v>53E - Company Owned</v>
      </c>
      <c r="C67" s="43" t="s">
        <v>34</v>
      </c>
      <c r="D67" s="67" t="s">
        <v>168</v>
      </c>
      <c r="E67" s="16">
        <f t="shared" si="11"/>
        <v>350</v>
      </c>
      <c r="F67" s="16">
        <f>'UE-180382 Light WP2'!N64</f>
        <v>26.25</v>
      </c>
      <c r="G67" s="53">
        <f>'UE-180382 Light WP2'!S64</f>
        <v>1.3002201501214233E-3</v>
      </c>
      <c r="H67" s="166">
        <f>'UE-180382 Light WP2'!X64</f>
        <v>3.4130778940687362E-2</v>
      </c>
    </row>
    <row r="68" spans="1:8" x14ac:dyDescent="0.2">
      <c r="A68" s="72">
        <f t="shared" si="0"/>
        <v>60</v>
      </c>
      <c r="B68" s="12" t="str">
        <f t="shared" ref="B68:B74" si="12">B67</f>
        <v>53E - Company Owned</v>
      </c>
      <c r="C68" s="43" t="s">
        <v>34</v>
      </c>
      <c r="D68" s="67" t="s">
        <v>169</v>
      </c>
      <c r="E68" s="16">
        <f t="shared" si="11"/>
        <v>350</v>
      </c>
      <c r="F68" s="16">
        <f>'UE-180382 Light WP2'!N65</f>
        <v>36.75</v>
      </c>
      <c r="G68" s="53">
        <f>'UE-180382 Light WP2'!S65</f>
        <v>1.3002201501214233E-3</v>
      </c>
      <c r="H68" s="166">
        <f>'UE-180382 Light WP2'!X65</f>
        <v>4.7783090516962307E-2</v>
      </c>
    </row>
    <row r="69" spans="1:8" x14ac:dyDescent="0.2">
      <c r="A69" s="72">
        <f t="shared" si="0"/>
        <v>61</v>
      </c>
      <c r="B69" s="12" t="str">
        <f t="shared" si="12"/>
        <v>53E - Company Owned</v>
      </c>
      <c r="C69" s="43" t="s">
        <v>34</v>
      </c>
      <c r="D69" s="67" t="s">
        <v>170</v>
      </c>
      <c r="E69" s="16">
        <f t="shared" si="11"/>
        <v>350</v>
      </c>
      <c r="F69" s="16">
        <f>'UE-180382 Light WP2'!N66</f>
        <v>47.25</v>
      </c>
      <c r="G69" s="53">
        <f>'UE-180382 Light WP2'!S66</f>
        <v>1.3002201501214233E-3</v>
      </c>
      <c r="H69" s="166">
        <f>'UE-180382 Light WP2'!X66</f>
        <v>6.1435402093237251E-2</v>
      </c>
    </row>
    <row r="70" spans="1:8" x14ac:dyDescent="0.2">
      <c r="A70" s="72">
        <f t="shared" si="0"/>
        <v>62</v>
      </c>
      <c r="B70" s="12" t="str">
        <f t="shared" si="12"/>
        <v>53E - Company Owned</v>
      </c>
      <c r="C70" s="43" t="s">
        <v>34</v>
      </c>
      <c r="D70" s="67" t="s">
        <v>171</v>
      </c>
      <c r="E70" s="16">
        <f t="shared" si="11"/>
        <v>350</v>
      </c>
      <c r="F70" s="16">
        <f>'UE-180382 Light WP2'!N67</f>
        <v>57.75</v>
      </c>
      <c r="G70" s="53">
        <f>'UE-180382 Light WP2'!S67</f>
        <v>1.3002201501214233E-3</v>
      </c>
      <c r="H70" s="166">
        <f>'UE-180382 Light WP2'!X67</f>
        <v>7.5087713669512196E-2</v>
      </c>
    </row>
    <row r="71" spans="1:8" x14ac:dyDescent="0.2">
      <c r="A71" s="72">
        <f t="shared" si="0"/>
        <v>63</v>
      </c>
      <c r="B71" s="12" t="str">
        <f t="shared" si="12"/>
        <v>53E - Company Owned</v>
      </c>
      <c r="C71" s="43" t="s">
        <v>34</v>
      </c>
      <c r="D71" s="67" t="s">
        <v>172</v>
      </c>
      <c r="E71" s="16">
        <f t="shared" si="11"/>
        <v>350</v>
      </c>
      <c r="F71" s="16">
        <f>'UE-180382 Light WP2'!N68</f>
        <v>68.25</v>
      </c>
      <c r="G71" s="53">
        <f>'UE-180382 Light WP2'!S68</f>
        <v>1.3002201501214233E-3</v>
      </c>
      <c r="H71" s="166">
        <f>'UE-180382 Light WP2'!X68</f>
        <v>8.8740025245787141E-2</v>
      </c>
    </row>
    <row r="72" spans="1:8" x14ac:dyDescent="0.2">
      <c r="A72" s="72">
        <f t="shared" si="0"/>
        <v>64</v>
      </c>
      <c r="B72" s="12" t="str">
        <f t="shared" si="12"/>
        <v>53E - Company Owned</v>
      </c>
      <c r="C72" s="43" t="s">
        <v>34</v>
      </c>
      <c r="D72" s="67" t="s">
        <v>173</v>
      </c>
      <c r="E72" s="16">
        <f t="shared" si="11"/>
        <v>350</v>
      </c>
      <c r="F72" s="16">
        <f>'UE-180382 Light WP2'!N69</f>
        <v>78.75</v>
      </c>
      <c r="G72" s="53">
        <f>'UE-180382 Light WP2'!S69</f>
        <v>1.3002201501214233E-3</v>
      </c>
      <c r="H72" s="166">
        <f>'UE-180382 Light WP2'!X69</f>
        <v>0.10239233682206209</v>
      </c>
    </row>
    <row r="73" spans="1:8" x14ac:dyDescent="0.2">
      <c r="A73" s="72">
        <f t="shared" si="0"/>
        <v>65</v>
      </c>
      <c r="B73" s="12" t="str">
        <f t="shared" si="12"/>
        <v>53E - Company Owned</v>
      </c>
      <c r="C73" s="43" t="s">
        <v>34</v>
      </c>
      <c r="D73" s="67" t="s">
        <v>174</v>
      </c>
      <c r="E73" s="16">
        <f t="shared" si="11"/>
        <v>350</v>
      </c>
      <c r="F73" s="16">
        <f>'UE-180382 Light WP2'!N70</f>
        <v>89.25</v>
      </c>
      <c r="G73" s="53">
        <f>'UE-180382 Light WP2'!S70</f>
        <v>1.3002201501214233E-3</v>
      </c>
      <c r="H73" s="166">
        <f>'UE-180382 Light WP2'!X70</f>
        <v>0.11604464839833703</v>
      </c>
    </row>
    <row r="74" spans="1:8" x14ac:dyDescent="0.2">
      <c r="A74" s="72">
        <f t="shared" si="0"/>
        <v>66</v>
      </c>
      <c r="B74" s="12" t="str">
        <f t="shared" si="12"/>
        <v>53E - Company Owned</v>
      </c>
      <c r="C74" s="43" t="s">
        <v>34</v>
      </c>
      <c r="D74" s="67" t="s">
        <v>175</v>
      </c>
      <c r="E74" s="16">
        <f t="shared" si="11"/>
        <v>350</v>
      </c>
      <c r="F74" s="16">
        <f>'UE-180382 Light WP2'!N71</f>
        <v>99.75</v>
      </c>
      <c r="G74" s="53">
        <f>'UE-180382 Light WP2'!S71</f>
        <v>1.3002201501214233E-3</v>
      </c>
      <c r="H74" s="166">
        <f>'UE-180382 Light WP2'!X71</f>
        <v>0.12969695997461198</v>
      </c>
    </row>
    <row r="75" spans="1:8" x14ac:dyDescent="0.2">
      <c r="A75" s="72">
        <f t="shared" ref="A75:A138" si="13">A74+1</f>
        <v>67</v>
      </c>
      <c r="B75" s="12"/>
      <c r="C75" s="1"/>
      <c r="D75" s="44"/>
      <c r="E75" s="16"/>
      <c r="F75" s="16"/>
      <c r="G75" s="53"/>
      <c r="H75" s="166"/>
    </row>
    <row r="76" spans="1:8" x14ac:dyDescent="0.2">
      <c r="A76" s="72">
        <f t="shared" si="13"/>
        <v>68</v>
      </c>
      <c r="B76" s="12" t="s">
        <v>23</v>
      </c>
      <c r="C76" s="1" t="s">
        <v>22</v>
      </c>
      <c r="D76" s="44">
        <v>50</v>
      </c>
      <c r="E76" s="16">
        <f t="shared" ref="E76:E84" si="14">4200/12</f>
        <v>350</v>
      </c>
      <c r="F76" s="16">
        <f>'UE-180382 Light WP2'!N73</f>
        <v>17.5</v>
      </c>
      <c r="G76" s="53">
        <f>'UE-180382 Light WP2'!S73</f>
        <v>1.3002201501214233E-3</v>
      </c>
      <c r="H76" s="166">
        <f>'UE-180382 Light WP2'!X73</f>
        <v>2.2753852627124906E-2</v>
      </c>
    </row>
    <row r="77" spans="1:8" x14ac:dyDescent="0.2">
      <c r="A77" s="72">
        <f t="shared" si="13"/>
        <v>69</v>
      </c>
      <c r="B77" s="12" t="str">
        <f t="shared" ref="B77:B84" si="15">+B76</f>
        <v>53E - Customer Owned</v>
      </c>
      <c r="C77" s="1" t="s">
        <v>22</v>
      </c>
      <c r="D77" s="44">
        <v>70</v>
      </c>
      <c r="E77" s="16">
        <f t="shared" si="14"/>
        <v>350</v>
      </c>
      <c r="F77" s="16">
        <f>'UE-180382 Light WP2'!N74</f>
        <v>24.5</v>
      </c>
      <c r="G77" s="53">
        <f>'UE-180382 Light WP2'!S74</f>
        <v>1.3002201501214233E-3</v>
      </c>
      <c r="H77" s="166">
        <f>'UE-180382 Light WP2'!X74</f>
        <v>3.1855393677974866E-2</v>
      </c>
    </row>
    <row r="78" spans="1:8" x14ac:dyDescent="0.2">
      <c r="A78" s="72">
        <f t="shared" si="13"/>
        <v>70</v>
      </c>
      <c r="B78" s="12" t="str">
        <f t="shared" si="15"/>
        <v>53E - Customer Owned</v>
      </c>
      <c r="C78" s="1" t="s">
        <v>22</v>
      </c>
      <c r="D78" s="44">
        <v>100</v>
      </c>
      <c r="E78" s="16">
        <f t="shared" si="14"/>
        <v>350</v>
      </c>
      <c r="F78" s="16">
        <f>'UE-180382 Light WP2'!N75</f>
        <v>35</v>
      </c>
      <c r="G78" s="53">
        <f>'UE-180382 Light WP2'!S75</f>
        <v>1.3002201501214233E-3</v>
      </c>
      <c r="H78" s="166">
        <f>'UE-180382 Light WP2'!X75</f>
        <v>4.5507705254249811E-2</v>
      </c>
    </row>
    <row r="79" spans="1:8" x14ac:dyDescent="0.2">
      <c r="A79" s="72">
        <f t="shared" si="13"/>
        <v>71</v>
      </c>
      <c r="B79" s="12" t="str">
        <f t="shared" si="15"/>
        <v>53E - Customer Owned</v>
      </c>
      <c r="C79" s="1" t="s">
        <v>22</v>
      </c>
      <c r="D79" s="44">
        <v>150</v>
      </c>
      <c r="E79" s="16">
        <f t="shared" si="14"/>
        <v>350</v>
      </c>
      <c r="F79" s="16">
        <f>'UE-180382 Light WP2'!N76</f>
        <v>52.5</v>
      </c>
      <c r="G79" s="53">
        <f>'UE-180382 Light WP2'!S76</f>
        <v>1.3002201501214233E-3</v>
      </c>
      <c r="H79" s="166">
        <f>'UE-180382 Light WP2'!X76</f>
        <v>6.8261557881374724E-2</v>
      </c>
    </row>
    <row r="80" spans="1:8" x14ac:dyDescent="0.2">
      <c r="A80" s="72">
        <f t="shared" si="13"/>
        <v>72</v>
      </c>
      <c r="B80" s="12" t="str">
        <f t="shared" si="15"/>
        <v>53E - Customer Owned</v>
      </c>
      <c r="C80" s="1" t="s">
        <v>22</v>
      </c>
      <c r="D80" s="44">
        <v>200</v>
      </c>
      <c r="E80" s="16">
        <f t="shared" si="14"/>
        <v>350</v>
      </c>
      <c r="F80" s="16">
        <f>'UE-180382 Light WP2'!N77</f>
        <v>70</v>
      </c>
      <c r="G80" s="53">
        <f>'UE-180382 Light WP2'!S77</f>
        <v>1.3002201501214233E-3</v>
      </c>
      <c r="H80" s="166">
        <f>'UE-180382 Light WP2'!X77</f>
        <v>9.1015410508499622E-2</v>
      </c>
    </row>
    <row r="81" spans="1:8" x14ac:dyDescent="0.2">
      <c r="A81" s="72">
        <f t="shared" si="13"/>
        <v>73</v>
      </c>
      <c r="B81" s="12" t="str">
        <f t="shared" si="15"/>
        <v>53E - Customer Owned</v>
      </c>
      <c r="C81" s="1" t="s">
        <v>22</v>
      </c>
      <c r="D81" s="44">
        <v>250</v>
      </c>
      <c r="E81" s="16">
        <f t="shared" si="14"/>
        <v>350</v>
      </c>
      <c r="F81" s="16">
        <f>'UE-180382 Light WP2'!N78</f>
        <v>87.5</v>
      </c>
      <c r="G81" s="53">
        <f>'UE-180382 Light WP2'!S78</f>
        <v>1.3002201501214233E-3</v>
      </c>
      <c r="H81" s="166">
        <f>'UE-180382 Light WP2'!X78</f>
        <v>0.11376926313562453</v>
      </c>
    </row>
    <row r="82" spans="1:8" x14ac:dyDescent="0.2">
      <c r="A82" s="72">
        <f t="shared" si="13"/>
        <v>74</v>
      </c>
      <c r="B82" s="12" t="str">
        <f t="shared" si="15"/>
        <v>53E - Customer Owned</v>
      </c>
      <c r="C82" s="1" t="s">
        <v>22</v>
      </c>
      <c r="D82" s="44">
        <v>310</v>
      </c>
      <c r="E82" s="16">
        <f t="shared" si="14"/>
        <v>350</v>
      </c>
      <c r="F82" s="16">
        <f>'UE-180382 Light WP2'!N79</f>
        <v>108.5</v>
      </c>
      <c r="G82" s="53">
        <f>'UE-180382 Light WP2'!S79</f>
        <v>1.3002201501214233E-3</v>
      </c>
      <c r="H82" s="166">
        <f>'UE-180382 Light WP2'!X79</f>
        <v>0.14107388628817441</v>
      </c>
    </row>
    <row r="83" spans="1:8" x14ac:dyDescent="0.2">
      <c r="A83" s="72">
        <f t="shared" si="13"/>
        <v>75</v>
      </c>
      <c r="B83" s="12" t="str">
        <f t="shared" si="15"/>
        <v>53E - Customer Owned</v>
      </c>
      <c r="C83" s="1" t="s">
        <v>22</v>
      </c>
      <c r="D83" s="44">
        <v>400</v>
      </c>
      <c r="E83" s="16">
        <f t="shared" si="14"/>
        <v>350</v>
      </c>
      <c r="F83" s="16">
        <f>'UE-180382 Light WP2'!N80</f>
        <v>140</v>
      </c>
      <c r="G83" s="53">
        <f>'UE-180382 Light WP2'!S80</f>
        <v>1.3002201501214233E-3</v>
      </c>
      <c r="H83" s="166">
        <f>'UE-180382 Light WP2'!X80</f>
        <v>0.18203082101699924</v>
      </c>
    </row>
    <row r="84" spans="1:8" x14ac:dyDescent="0.2">
      <c r="A84" s="72">
        <f t="shared" si="13"/>
        <v>76</v>
      </c>
      <c r="B84" s="12" t="str">
        <f t="shared" si="15"/>
        <v>53E - Customer Owned</v>
      </c>
      <c r="C84" s="1" t="s">
        <v>22</v>
      </c>
      <c r="D84" s="44">
        <v>1000</v>
      </c>
      <c r="E84" s="16">
        <f t="shared" si="14"/>
        <v>350</v>
      </c>
      <c r="F84" s="16">
        <f>'UE-180382 Light WP2'!N81</f>
        <v>350</v>
      </c>
      <c r="G84" s="53">
        <f>'UE-180382 Light WP2'!S81</f>
        <v>1.3002201501214233E-3</v>
      </c>
      <c r="H84" s="166">
        <f>'UE-180382 Light WP2'!X81</f>
        <v>0.45507705254249814</v>
      </c>
    </row>
    <row r="85" spans="1:8" x14ac:dyDescent="0.2">
      <c r="A85" s="72">
        <f t="shared" si="13"/>
        <v>77</v>
      </c>
      <c r="B85" s="12"/>
      <c r="C85" s="1"/>
      <c r="D85" s="44"/>
      <c r="E85" s="16"/>
      <c r="F85" s="16"/>
      <c r="G85" s="53"/>
      <c r="H85" s="166"/>
    </row>
    <row r="86" spans="1:8" x14ac:dyDescent="0.2">
      <c r="A86" s="72">
        <f t="shared" si="13"/>
        <v>78</v>
      </c>
      <c r="B86" s="12" t="str">
        <f>+B84</f>
        <v>53E - Customer Owned</v>
      </c>
      <c r="C86" s="1" t="s">
        <v>27</v>
      </c>
      <c r="D86" s="44">
        <v>70</v>
      </c>
      <c r="E86" s="16">
        <f t="shared" ref="E86:E91" si="16">4200/12</f>
        <v>350</v>
      </c>
      <c r="F86" s="16">
        <f>'UE-180382 Light WP2'!N83</f>
        <v>24.5</v>
      </c>
      <c r="G86" s="53">
        <f>'UE-180382 Light WP2'!S83</f>
        <v>1.3002201501214233E-3</v>
      </c>
      <c r="H86" s="166">
        <f>'UE-180382 Light WP2'!X83</f>
        <v>3.1855393677974866E-2</v>
      </c>
    </row>
    <row r="87" spans="1:8" x14ac:dyDescent="0.2">
      <c r="A87" s="72">
        <f t="shared" si="13"/>
        <v>79</v>
      </c>
      <c r="B87" s="12" t="str">
        <f>+B86</f>
        <v>53E - Customer Owned</v>
      </c>
      <c r="C87" s="1" t="s">
        <v>27</v>
      </c>
      <c r="D87" s="44">
        <v>100</v>
      </c>
      <c r="E87" s="16">
        <f t="shared" si="16"/>
        <v>350</v>
      </c>
      <c r="F87" s="16">
        <f>'UE-180382 Light WP2'!N84</f>
        <v>35</v>
      </c>
      <c r="G87" s="53">
        <f>'UE-180382 Light WP2'!S84</f>
        <v>1.3002201501214233E-3</v>
      </c>
      <c r="H87" s="166">
        <f>'UE-180382 Light WP2'!X84</f>
        <v>4.5507705254249811E-2</v>
      </c>
    </row>
    <row r="88" spans="1:8" x14ac:dyDescent="0.2">
      <c r="A88" s="72">
        <f t="shared" si="13"/>
        <v>80</v>
      </c>
      <c r="B88" s="12" t="str">
        <f>+B87</f>
        <v>53E - Customer Owned</v>
      </c>
      <c r="C88" s="1" t="s">
        <v>27</v>
      </c>
      <c r="D88" s="44">
        <v>150</v>
      </c>
      <c r="E88" s="16">
        <f t="shared" si="16"/>
        <v>350</v>
      </c>
      <c r="F88" s="16">
        <f>'UE-180382 Light WP2'!N85</f>
        <v>52.5</v>
      </c>
      <c r="G88" s="53">
        <f>'UE-180382 Light WP2'!S85</f>
        <v>1.3002201501214233E-3</v>
      </c>
      <c r="H88" s="166">
        <f>'UE-180382 Light WP2'!X85</f>
        <v>6.8261557881374724E-2</v>
      </c>
    </row>
    <row r="89" spans="1:8" x14ac:dyDescent="0.2">
      <c r="A89" s="72">
        <f t="shared" si="13"/>
        <v>81</v>
      </c>
      <c r="B89" s="12" t="str">
        <f>+B88</f>
        <v>53E - Customer Owned</v>
      </c>
      <c r="C89" s="1" t="s">
        <v>27</v>
      </c>
      <c r="D89" s="44">
        <v>175</v>
      </c>
      <c r="E89" s="16">
        <f t="shared" si="16"/>
        <v>350</v>
      </c>
      <c r="F89" s="16">
        <f>'UE-180382 Light WP2'!N86</f>
        <v>61.25</v>
      </c>
      <c r="G89" s="53">
        <f>'UE-180382 Light WP2'!S86</f>
        <v>1.3002201501214233E-3</v>
      </c>
      <c r="H89" s="166">
        <f>'UE-180382 Light WP2'!X86</f>
        <v>7.9638484194937173E-2</v>
      </c>
    </row>
    <row r="90" spans="1:8" x14ac:dyDescent="0.2">
      <c r="A90" s="72">
        <f t="shared" si="13"/>
        <v>82</v>
      </c>
      <c r="B90" s="12" t="str">
        <f>+B89</f>
        <v>53E - Customer Owned</v>
      </c>
      <c r="C90" s="1" t="s">
        <v>27</v>
      </c>
      <c r="D90" s="44">
        <v>250</v>
      </c>
      <c r="E90" s="16">
        <f t="shared" si="16"/>
        <v>350</v>
      </c>
      <c r="F90" s="16">
        <f>'UE-180382 Light WP2'!N87</f>
        <v>87.5</v>
      </c>
      <c r="G90" s="53">
        <f>'UE-180382 Light WP2'!S87</f>
        <v>1.3002201501214233E-3</v>
      </c>
      <c r="H90" s="166">
        <f>'UE-180382 Light WP2'!X87</f>
        <v>0.11376926313562453</v>
      </c>
    </row>
    <row r="91" spans="1:8" x14ac:dyDescent="0.2">
      <c r="A91" s="72">
        <f t="shared" si="13"/>
        <v>83</v>
      </c>
      <c r="B91" s="12" t="str">
        <f>+B90</f>
        <v>53E - Customer Owned</v>
      </c>
      <c r="C91" s="1" t="s">
        <v>27</v>
      </c>
      <c r="D91" s="44">
        <v>400</v>
      </c>
      <c r="E91" s="16">
        <f t="shared" si="16"/>
        <v>350</v>
      </c>
      <c r="F91" s="16">
        <f>'UE-180382 Light WP2'!N88</f>
        <v>140</v>
      </c>
      <c r="G91" s="53">
        <f>'UE-180382 Light WP2'!S88</f>
        <v>1.3002201501214233E-3</v>
      </c>
      <c r="H91" s="166">
        <f>'UE-180382 Light WP2'!X88</f>
        <v>0.18203082101699924</v>
      </c>
    </row>
    <row r="92" spans="1:8" x14ac:dyDescent="0.2">
      <c r="A92" s="72">
        <f t="shared" si="13"/>
        <v>84</v>
      </c>
      <c r="B92" s="12"/>
      <c r="C92" s="1"/>
      <c r="D92" s="44"/>
      <c r="E92" s="16"/>
      <c r="F92" s="16"/>
      <c r="G92" s="53"/>
      <c r="H92" s="166"/>
    </row>
    <row r="93" spans="1:8" x14ac:dyDescent="0.2">
      <c r="A93" s="72">
        <f t="shared" si="13"/>
        <v>85</v>
      </c>
      <c r="B93" s="12" t="str">
        <f>+B91</f>
        <v>53E - Customer Owned</v>
      </c>
      <c r="C93" s="43" t="s">
        <v>34</v>
      </c>
      <c r="D93" s="170" t="s">
        <v>383</v>
      </c>
      <c r="E93" s="16">
        <f t="shared" ref="E93:E101" si="17">4200/12</f>
        <v>350</v>
      </c>
      <c r="F93" s="16">
        <f>'UE-180382 Light WP2'!N90</f>
        <v>15.75</v>
      </c>
      <c r="G93" s="53">
        <f>'UE-180382 Light WP2'!S90</f>
        <v>1.3002201501214233E-3</v>
      </c>
      <c r="H93" s="166">
        <f>'UE-180382 Light WP2'!X90</f>
        <v>2.0478467364412417E-2</v>
      </c>
    </row>
    <row r="94" spans="1:8" x14ac:dyDescent="0.2">
      <c r="A94" s="72">
        <f t="shared" si="13"/>
        <v>86</v>
      </c>
      <c r="B94" s="12" t="str">
        <f>B93</f>
        <v>53E - Customer Owned</v>
      </c>
      <c r="C94" s="43" t="s">
        <v>34</v>
      </c>
      <c r="D94" s="67" t="s">
        <v>168</v>
      </c>
      <c r="E94" s="16">
        <f t="shared" si="17"/>
        <v>350</v>
      </c>
      <c r="F94" s="16">
        <f>'UE-180382 Light WP2'!N91</f>
        <v>26.25</v>
      </c>
      <c r="G94" s="53">
        <f>'UE-180382 Light WP2'!S91</f>
        <v>1.3002201501214233E-3</v>
      </c>
      <c r="H94" s="166">
        <f>'UE-180382 Light WP2'!X91</f>
        <v>3.4130778940687362E-2</v>
      </c>
    </row>
    <row r="95" spans="1:8" x14ac:dyDescent="0.2">
      <c r="A95" s="72">
        <f t="shared" si="13"/>
        <v>87</v>
      </c>
      <c r="B95" s="12" t="str">
        <f t="shared" ref="B95:B101" si="18">B94</f>
        <v>53E - Customer Owned</v>
      </c>
      <c r="C95" s="43" t="s">
        <v>34</v>
      </c>
      <c r="D95" s="67" t="s">
        <v>169</v>
      </c>
      <c r="E95" s="16">
        <f t="shared" si="17"/>
        <v>350</v>
      </c>
      <c r="F95" s="16">
        <f>'UE-180382 Light WP2'!N92</f>
        <v>36.75</v>
      </c>
      <c r="G95" s="53">
        <f>'UE-180382 Light WP2'!S92</f>
        <v>1.3002201501214233E-3</v>
      </c>
      <c r="H95" s="166">
        <f>'UE-180382 Light WP2'!X92</f>
        <v>4.7783090516962307E-2</v>
      </c>
    </row>
    <row r="96" spans="1:8" x14ac:dyDescent="0.2">
      <c r="A96" s="72">
        <f t="shared" si="13"/>
        <v>88</v>
      </c>
      <c r="B96" s="12" t="str">
        <f t="shared" si="18"/>
        <v>53E - Customer Owned</v>
      </c>
      <c r="C96" s="43" t="s">
        <v>34</v>
      </c>
      <c r="D96" s="67" t="s">
        <v>170</v>
      </c>
      <c r="E96" s="16">
        <f t="shared" si="17"/>
        <v>350</v>
      </c>
      <c r="F96" s="16">
        <f>'UE-180382 Light WP2'!N93</f>
        <v>47.25</v>
      </c>
      <c r="G96" s="53">
        <f>'UE-180382 Light WP2'!S93</f>
        <v>1.3002201501214233E-3</v>
      </c>
      <c r="H96" s="166">
        <f>'UE-180382 Light WP2'!X93</f>
        <v>6.1435402093237251E-2</v>
      </c>
    </row>
    <row r="97" spans="1:8" x14ac:dyDescent="0.2">
      <c r="A97" s="72">
        <f t="shared" si="13"/>
        <v>89</v>
      </c>
      <c r="B97" s="12" t="str">
        <f t="shared" si="18"/>
        <v>53E - Customer Owned</v>
      </c>
      <c r="C97" s="43" t="s">
        <v>34</v>
      </c>
      <c r="D97" s="67" t="s">
        <v>171</v>
      </c>
      <c r="E97" s="16">
        <f t="shared" si="17"/>
        <v>350</v>
      </c>
      <c r="F97" s="16">
        <f>'UE-180382 Light WP2'!N94</f>
        <v>57.75</v>
      </c>
      <c r="G97" s="53">
        <f>'UE-180382 Light WP2'!S94</f>
        <v>1.3002201501214233E-3</v>
      </c>
      <c r="H97" s="166">
        <f>'UE-180382 Light WP2'!X94</f>
        <v>7.5087713669512196E-2</v>
      </c>
    </row>
    <row r="98" spans="1:8" x14ac:dyDescent="0.2">
      <c r="A98" s="72">
        <f t="shared" si="13"/>
        <v>90</v>
      </c>
      <c r="B98" s="12" t="str">
        <f t="shared" si="18"/>
        <v>53E - Customer Owned</v>
      </c>
      <c r="C98" s="43" t="s">
        <v>34</v>
      </c>
      <c r="D98" s="67" t="s">
        <v>172</v>
      </c>
      <c r="E98" s="16">
        <f t="shared" si="17"/>
        <v>350</v>
      </c>
      <c r="F98" s="16">
        <f>'UE-180382 Light WP2'!N95</f>
        <v>68.25</v>
      </c>
      <c r="G98" s="53">
        <f>'UE-180382 Light WP2'!S95</f>
        <v>1.3002201501214233E-3</v>
      </c>
      <c r="H98" s="166">
        <f>'UE-180382 Light WP2'!X95</f>
        <v>8.8740025245787141E-2</v>
      </c>
    </row>
    <row r="99" spans="1:8" x14ac:dyDescent="0.2">
      <c r="A99" s="72">
        <f t="shared" si="13"/>
        <v>91</v>
      </c>
      <c r="B99" s="12" t="str">
        <f t="shared" si="18"/>
        <v>53E - Customer Owned</v>
      </c>
      <c r="C99" s="43" t="s">
        <v>34</v>
      </c>
      <c r="D99" s="67" t="s">
        <v>173</v>
      </c>
      <c r="E99" s="16">
        <f t="shared" si="17"/>
        <v>350</v>
      </c>
      <c r="F99" s="16">
        <f>'UE-180382 Light WP2'!N96</f>
        <v>78.75</v>
      </c>
      <c r="G99" s="53">
        <f>'UE-180382 Light WP2'!S96</f>
        <v>1.3002201501214233E-3</v>
      </c>
      <c r="H99" s="166">
        <f>'UE-180382 Light WP2'!X96</f>
        <v>0.10239233682206209</v>
      </c>
    </row>
    <row r="100" spans="1:8" x14ac:dyDescent="0.2">
      <c r="A100" s="72">
        <f t="shared" si="13"/>
        <v>92</v>
      </c>
      <c r="B100" s="12" t="str">
        <f t="shared" si="18"/>
        <v>53E - Customer Owned</v>
      </c>
      <c r="C100" s="43" t="s">
        <v>34</v>
      </c>
      <c r="D100" s="67" t="s">
        <v>174</v>
      </c>
      <c r="E100" s="16">
        <f t="shared" si="17"/>
        <v>350</v>
      </c>
      <c r="F100" s="16">
        <f>'UE-180382 Light WP2'!N97</f>
        <v>89.25</v>
      </c>
      <c r="G100" s="53">
        <f>'UE-180382 Light WP2'!S97</f>
        <v>1.3002201501214233E-3</v>
      </c>
      <c r="H100" s="166">
        <f>'UE-180382 Light WP2'!X97</f>
        <v>0.11604464839833703</v>
      </c>
    </row>
    <row r="101" spans="1:8" x14ac:dyDescent="0.2">
      <c r="A101" s="72">
        <f t="shared" si="13"/>
        <v>93</v>
      </c>
      <c r="B101" s="12" t="str">
        <f t="shared" si="18"/>
        <v>53E - Customer Owned</v>
      </c>
      <c r="C101" s="43" t="s">
        <v>34</v>
      </c>
      <c r="D101" s="67" t="s">
        <v>175</v>
      </c>
      <c r="E101" s="16">
        <f t="shared" si="17"/>
        <v>350</v>
      </c>
      <c r="F101" s="16">
        <f>'UE-180382 Light WP2'!N98</f>
        <v>99.75</v>
      </c>
      <c r="G101" s="53">
        <f>'UE-180382 Light WP2'!S98</f>
        <v>1.3002201501214233E-3</v>
      </c>
      <c r="H101" s="166">
        <f>'UE-180382 Light WP2'!X98</f>
        <v>0.12969695997461198</v>
      </c>
    </row>
    <row r="102" spans="1:8" x14ac:dyDescent="0.2">
      <c r="A102" s="72">
        <f t="shared" si="13"/>
        <v>94</v>
      </c>
      <c r="B102" s="13"/>
      <c r="C102" s="1"/>
      <c r="D102" s="44"/>
      <c r="E102" s="16"/>
      <c r="F102" s="16"/>
      <c r="G102" s="53"/>
      <c r="H102" s="166"/>
    </row>
    <row r="103" spans="1:8" x14ac:dyDescent="0.2">
      <c r="A103" s="72">
        <f t="shared" si="13"/>
        <v>95</v>
      </c>
      <c r="B103" s="7" t="s">
        <v>59</v>
      </c>
      <c r="D103" s="52"/>
      <c r="E103" s="16"/>
      <c r="F103" s="16"/>
      <c r="G103" s="53"/>
      <c r="H103" s="166"/>
    </row>
    <row r="104" spans="1:8" x14ac:dyDescent="0.2">
      <c r="A104" s="72">
        <f t="shared" si="13"/>
        <v>96</v>
      </c>
      <c r="B104" s="12" t="s">
        <v>18</v>
      </c>
      <c r="C104" s="1" t="s">
        <v>22</v>
      </c>
      <c r="D104" s="44">
        <v>50</v>
      </c>
      <c r="E104" s="16">
        <f t="shared" ref="E104:E112" si="19">4200/12</f>
        <v>350</v>
      </c>
      <c r="F104" s="16">
        <f>'UE-180382 Light WP2'!N101</f>
        <v>17.5</v>
      </c>
      <c r="G104" s="53">
        <f>'UE-180382 Light WP2'!S101</f>
        <v>1.3002201501214233E-3</v>
      </c>
      <c r="H104" s="166">
        <f>'UE-180382 Light WP2'!X101</f>
        <v>2.2753852627124906E-2</v>
      </c>
    </row>
    <row r="105" spans="1:8" x14ac:dyDescent="0.2">
      <c r="A105" s="72">
        <f t="shared" si="13"/>
        <v>97</v>
      </c>
      <c r="B105" s="12" t="str">
        <f t="shared" ref="B105:B112" si="20">+B104</f>
        <v>54E</v>
      </c>
      <c r="C105" s="1" t="s">
        <v>22</v>
      </c>
      <c r="D105" s="44">
        <v>70</v>
      </c>
      <c r="E105" s="16">
        <f t="shared" si="19"/>
        <v>350</v>
      </c>
      <c r="F105" s="16">
        <f>'UE-180382 Light WP2'!N102</f>
        <v>24.5</v>
      </c>
      <c r="G105" s="53">
        <f>'UE-180382 Light WP2'!S102</f>
        <v>1.3002201501214233E-3</v>
      </c>
      <c r="H105" s="166">
        <f>'UE-180382 Light WP2'!X102</f>
        <v>3.1855393677974866E-2</v>
      </c>
    </row>
    <row r="106" spans="1:8" x14ac:dyDescent="0.2">
      <c r="A106" s="72">
        <f t="shared" si="13"/>
        <v>98</v>
      </c>
      <c r="B106" s="12" t="str">
        <f t="shared" si="20"/>
        <v>54E</v>
      </c>
      <c r="C106" s="1" t="s">
        <v>22</v>
      </c>
      <c r="D106" s="44">
        <v>100</v>
      </c>
      <c r="E106" s="16">
        <f t="shared" si="19"/>
        <v>350</v>
      </c>
      <c r="F106" s="16">
        <f>'UE-180382 Light WP2'!N103</f>
        <v>35</v>
      </c>
      <c r="G106" s="53">
        <f>'UE-180382 Light WP2'!S103</f>
        <v>1.3002201501214233E-3</v>
      </c>
      <c r="H106" s="166">
        <f>'UE-180382 Light WP2'!X103</f>
        <v>4.5507705254249811E-2</v>
      </c>
    </row>
    <row r="107" spans="1:8" x14ac:dyDescent="0.2">
      <c r="A107" s="72">
        <f t="shared" si="13"/>
        <v>99</v>
      </c>
      <c r="B107" s="12" t="str">
        <f t="shared" si="20"/>
        <v>54E</v>
      </c>
      <c r="C107" s="1" t="s">
        <v>22</v>
      </c>
      <c r="D107" s="44">
        <v>150</v>
      </c>
      <c r="E107" s="16">
        <f t="shared" si="19"/>
        <v>350</v>
      </c>
      <c r="F107" s="16">
        <f>'UE-180382 Light WP2'!N104</f>
        <v>52.5</v>
      </c>
      <c r="G107" s="53">
        <f>'UE-180382 Light WP2'!S104</f>
        <v>1.3002201501214233E-3</v>
      </c>
      <c r="H107" s="166">
        <f>'UE-180382 Light WP2'!X104</f>
        <v>6.8261557881374724E-2</v>
      </c>
    </row>
    <row r="108" spans="1:8" x14ac:dyDescent="0.2">
      <c r="A108" s="72">
        <f t="shared" si="13"/>
        <v>100</v>
      </c>
      <c r="B108" s="12" t="str">
        <f t="shared" si="20"/>
        <v>54E</v>
      </c>
      <c r="C108" s="1" t="s">
        <v>22</v>
      </c>
      <c r="D108" s="44">
        <v>200</v>
      </c>
      <c r="E108" s="16">
        <f t="shared" si="19"/>
        <v>350</v>
      </c>
      <c r="F108" s="16">
        <f>'UE-180382 Light WP2'!N105</f>
        <v>70</v>
      </c>
      <c r="G108" s="53">
        <f>'UE-180382 Light WP2'!S105</f>
        <v>1.3002201501214233E-3</v>
      </c>
      <c r="H108" s="166">
        <f>'UE-180382 Light WP2'!X105</f>
        <v>9.1015410508499622E-2</v>
      </c>
    </row>
    <row r="109" spans="1:8" x14ac:dyDescent="0.2">
      <c r="A109" s="72">
        <f t="shared" si="13"/>
        <v>101</v>
      </c>
      <c r="B109" s="12" t="str">
        <f t="shared" si="20"/>
        <v>54E</v>
      </c>
      <c r="C109" s="1" t="s">
        <v>22</v>
      </c>
      <c r="D109" s="44">
        <v>250</v>
      </c>
      <c r="E109" s="16">
        <f t="shared" si="19"/>
        <v>350</v>
      </c>
      <c r="F109" s="16">
        <f>'UE-180382 Light WP2'!N106</f>
        <v>87.5</v>
      </c>
      <c r="G109" s="53">
        <f>'UE-180382 Light WP2'!S106</f>
        <v>1.3002201501214233E-3</v>
      </c>
      <c r="H109" s="166">
        <f>'UE-180382 Light WP2'!X106</f>
        <v>0.11376926313562453</v>
      </c>
    </row>
    <row r="110" spans="1:8" x14ac:dyDescent="0.2">
      <c r="A110" s="72">
        <f t="shared" si="13"/>
        <v>102</v>
      </c>
      <c r="B110" s="12" t="str">
        <f t="shared" si="20"/>
        <v>54E</v>
      </c>
      <c r="C110" s="1" t="s">
        <v>22</v>
      </c>
      <c r="D110" s="44">
        <v>310</v>
      </c>
      <c r="E110" s="16">
        <f t="shared" si="19"/>
        <v>350</v>
      </c>
      <c r="F110" s="16">
        <f>'UE-180382 Light WP2'!N107</f>
        <v>108.5</v>
      </c>
      <c r="G110" s="53">
        <f>'UE-180382 Light WP2'!S107</f>
        <v>1.3002201501214233E-3</v>
      </c>
      <c r="H110" s="166">
        <f>'UE-180382 Light WP2'!X107</f>
        <v>0.14107388628817441</v>
      </c>
    </row>
    <row r="111" spans="1:8" x14ac:dyDescent="0.2">
      <c r="A111" s="72">
        <f t="shared" si="13"/>
        <v>103</v>
      </c>
      <c r="B111" s="12" t="str">
        <f t="shared" si="20"/>
        <v>54E</v>
      </c>
      <c r="C111" s="1" t="s">
        <v>22</v>
      </c>
      <c r="D111" s="44">
        <v>400</v>
      </c>
      <c r="E111" s="16">
        <f t="shared" si="19"/>
        <v>350</v>
      </c>
      <c r="F111" s="16">
        <f>'UE-180382 Light WP2'!N108</f>
        <v>140</v>
      </c>
      <c r="G111" s="53">
        <f>'UE-180382 Light WP2'!S108</f>
        <v>1.3002201501214233E-3</v>
      </c>
      <c r="H111" s="166">
        <f>'UE-180382 Light WP2'!X108</f>
        <v>0.18203082101699924</v>
      </c>
    </row>
    <row r="112" spans="1:8" x14ac:dyDescent="0.2">
      <c r="A112" s="72">
        <f t="shared" si="13"/>
        <v>104</v>
      </c>
      <c r="B112" s="12" t="str">
        <f t="shared" si="20"/>
        <v>54E</v>
      </c>
      <c r="C112" s="1" t="s">
        <v>22</v>
      </c>
      <c r="D112" s="44">
        <v>1000</v>
      </c>
      <c r="E112" s="16">
        <f t="shared" si="19"/>
        <v>350</v>
      </c>
      <c r="F112" s="16">
        <f>'UE-180382 Light WP2'!N109</f>
        <v>350</v>
      </c>
      <c r="G112" s="53">
        <f>'UE-180382 Light WP2'!S109</f>
        <v>1.3002201501214233E-3</v>
      </c>
      <c r="H112" s="166">
        <f>'UE-180382 Light WP2'!X109</f>
        <v>0.45507705254249814</v>
      </c>
    </row>
    <row r="113" spans="1:8" x14ac:dyDescent="0.2">
      <c r="A113" s="72">
        <f t="shared" si="13"/>
        <v>105</v>
      </c>
      <c r="B113" s="13"/>
      <c r="C113" s="1"/>
      <c r="D113" s="44"/>
      <c r="E113" s="16"/>
      <c r="F113" s="16"/>
      <c r="G113" s="53"/>
      <c r="H113" s="166"/>
    </row>
    <row r="114" spans="1:8" x14ac:dyDescent="0.2">
      <c r="A114" s="72">
        <f t="shared" si="13"/>
        <v>106</v>
      </c>
      <c r="B114" s="12" t="str">
        <f>+B112</f>
        <v>54E</v>
      </c>
      <c r="C114" s="43" t="s">
        <v>34</v>
      </c>
      <c r="D114" s="170" t="s">
        <v>383</v>
      </c>
      <c r="E114" s="16">
        <f t="shared" ref="E114:E122" si="21">4200/12</f>
        <v>350</v>
      </c>
      <c r="F114" s="16">
        <f>'UE-180382 Light WP2'!N111</f>
        <v>15.75</v>
      </c>
      <c r="G114" s="53">
        <f>'UE-180382 Light WP2'!S111</f>
        <v>1.3002201501214233E-3</v>
      </c>
      <c r="H114" s="166">
        <f>'UE-180382 Light WP2'!X111</f>
        <v>2.0478467364412417E-2</v>
      </c>
    </row>
    <row r="115" spans="1:8" x14ac:dyDescent="0.2">
      <c r="A115" s="72">
        <f t="shared" si="13"/>
        <v>107</v>
      </c>
      <c r="B115" s="12" t="str">
        <f t="shared" ref="B115:B121" si="22">+B114</f>
        <v>54E</v>
      </c>
      <c r="C115" s="43" t="s">
        <v>34</v>
      </c>
      <c r="D115" s="67" t="s">
        <v>168</v>
      </c>
      <c r="E115" s="16">
        <f t="shared" si="21"/>
        <v>350</v>
      </c>
      <c r="F115" s="16">
        <f>'UE-180382 Light WP2'!N112</f>
        <v>26.25</v>
      </c>
      <c r="G115" s="53">
        <f>'UE-180382 Light WP2'!S112</f>
        <v>1.3002201501214233E-3</v>
      </c>
      <c r="H115" s="166">
        <f>'UE-180382 Light WP2'!X112</f>
        <v>3.4130778940687362E-2</v>
      </c>
    </row>
    <row r="116" spans="1:8" x14ac:dyDescent="0.2">
      <c r="A116" s="72">
        <f t="shared" si="13"/>
        <v>108</v>
      </c>
      <c r="B116" s="12" t="str">
        <f t="shared" si="22"/>
        <v>54E</v>
      </c>
      <c r="C116" s="43" t="s">
        <v>34</v>
      </c>
      <c r="D116" s="67" t="s">
        <v>169</v>
      </c>
      <c r="E116" s="16">
        <f t="shared" si="21"/>
        <v>350</v>
      </c>
      <c r="F116" s="16">
        <f>'UE-180382 Light WP2'!N113</f>
        <v>36.75</v>
      </c>
      <c r="G116" s="53">
        <f>'UE-180382 Light WP2'!S113</f>
        <v>1.3002201501214233E-3</v>
      </c>
      <c r="H116" s="166">
        <f>'UE-180382 Light WP2'!X113</f>
        <v>4.7783090516962307E-2</v>
      </c>
    </row>
    <row r="117" spans="1:8" x14ac:dyDescent="0.2">
      <c r="A117" s="72">
        <f t="shared" si="13"/>
        <v>109</v>
      </c>
      <c r="B117" s="12" t="str">
        <f t="shared" si="22"/>
        <v>54E</v>
      </c>
      <c r="C117" s="43" t="s">
        <v>34</v>
      </c>
      <c r="D117" s="67" t="s">
        <v>170</v>
      </c>
      <c r="E117" s="16">
        <f t="shared" si="21"/>
        <v>350</v>
      </c>
      <c r="F117" s="16">
        <f>'UE-180382 Light WP2'!N114</f>
        <v>47.25</v>
      </c>
      <c r="G117" s="53">
        <f>'UE-180382 Light WP2'!S114</f>
        <v>1.3002201501214233E-3</v>
      </c>
      <c r="H117" s="166">
        <f>'UE-180382 Light WP2'!X114</f>
        <v>6.1435402093237251E-2</v>
      </c>
    </row>
    <row r="118" spans="1:8" x14ac:dyDescent="0.2">
      <c r="A118" s="72">
        <f t="shared" si="13"/>
        <v>110</v>
      </c>
      <c r="B118" s="12" t="str">
        <f t="shared" si="22"/>
        <v>54E</v>
      </c>
      <c r="C118" s="43" t="s">
        <v>34</v>
      </c>
      <c r="D118" s="67" t="s">
        <v>171</v>
      </c>
      <c r="E118" s="16">
        <f t="shared" si="21"/>
        <v>350</v>
      </c>
      <c r="F118" s="16">
        <f>'UE-180382 Light WP2'!N115</f>
        <v>57.75</v>
      </c>
      <c r="G118" s="53">
        <f>'UE-180382 Light WP2'!S115</f>
        <v>1.3002201501214233E-3</v>
      </c>
      <c r="H118" s="166">
        <f>'UE-180382 Light WP2'!X115</f>
        <v>7.5087713669512196E-2</v>
      </c>
    </row>
    <row r="119" spans="1:8" x14ac:dyDescent="0.2">
      <c r="A119" s="72">
        <f t="shared" si="13"/>
        <v>111</v>
      </c>
      <c r="B119" s="12" t="str">
        <f t="shared" si="22"/>
        <v>54E</v>
      </c>
      <c r="C119" s="43" t="s">
        <v>34</v>
      </c>
      <c r="D119" s="67" t="s">
        <v>172</v>
      </c>
      <c r="E119" s="16">
        <f t="shared" si="21"/>
        <v>350</v>
      </c>
      <c r="F119" s="16">
        <f>'UE-180382 Light WP2'!N116</f>
        <v>68.25</v>
      </c>
      <c r="G119" s="53">
        <f>'UE-180382 Light WP2'!S116</f>
        <v>1.3002201501214233E-3</v>
      </c>
      <c r="H119" s="166">
        <f>'UE-180382 Light WP2'!X116</f>
        <v>8.8740025245787141E-2</v>
      </c>
    </row>
    <row r="120" spans="1:8" x14ac:dyDescent="0.2">
      <c r="A120" s="72">
        <f t="shared" si="13"/>
        <v>112</v>
      </c>
      <c r="B120" s="12" t="str">
        <f t="shared" si="22"/>
        <v>54E</v>
      </c>
      <c r="C120" s="43" t="s">
        <v>34</v>
      </c>
      <c r="D120" s="67" t="s">
        <v>173</v>
      </c>
      <c r="E120" s="16">
        <f t="shared" si="21"/>
        <v>350</v>
      </c>
      <c r="F120" s="16">
        <f>'UE-180382 Light WP2'!N117</f>
        <v>78.75</v>
      </c>
      <c r="G120" s="53">
        <f>'UE-180382 Light WP2'!S117</f>
        <v>1.3002201501214233E-3</v>
      </c>
      <c r="H120" s="166">
        <f>'UE-180382 Light WP2'!X117</f>
        <v>0.10239233682206209</v>
      </c>
    </row>
    <row r="121" spans="1:8" x14ac:dyDescent="0.2">
      <c r="A121" s="72">
        <f t="shared" si="13"/>
        <v>113</v>
      </c>
      <c r="B121" s="12" t="str">
        <f t="shared" si="22"/>
        <v>54E</v>
      </c>
      <c r="C121" s="43" t="s">
        <v>34</v>
      </c>
      <c r="D121" s="67" t="s">
        <v>174</v>
      </c>
      <c r="E121" s="16">
        <f t="shared" si="21"/>
        <v>350</v>
      </c>
      <c r="F121" s="16">
        <f>'UE-180382 Light WP2'!N118</f>
        <v>89.25</v>
      </c>
      <c r="G121" s="53">
        <f>'UE-180382 Light WP2'!S118</f>
        <v>1.3002201501214233E-3</v>
      </c>
      <c r="H121" s="166">
        <f>'UE-180382 Light WP2'!X118</f>
        <v>0.11604464839833703</v>
      </c>
    </row>
    <row r="122" spans="1:8" x14ac:dyDescent="0.2">
      <c r="A122" s="72">
        <f t="shared" si="13"/>
        <v>114</v>
      </c>
      <c r="B122" s="12" t="str">
        <f>+B121</f>
        <v>54E</v>
      </c>
      <c r="C122" s="43" t="s">
        <v>34</v>
      </c>
      <c r="D122" s="67" t="s">
        <v>175</v>
      </c>
      <c r="E122" s="16">
        <f t="shared" si="21"/>
        <v>350</v>
      </c>
      <c r="F122" s="16">
        <f>'UE-180382 Light WP2'!N119</f>
        <v>99.75</v>
      </c>
      <c r="G122" s="53">
        <f>'UE-180382 Light WP2'!S119</f>
        <v>1.3002201501214233E-3</v>
      </c>
      <c r="H122" s="166">
        <f>'UE-180382 Light WP2'!X119</f>
        <v>0.12969695997461198</v>
      </c>
    </row>
    <row r="123" spans="1:8" x14ac:dyDescent="0.2">
      <c r="A123" s="72">
        <f t="shared" si="13"/>
        <v>115</v>
      </c>
      <c r="B123" s="13"/>
      <c r="C123" s="1"/>
      <c r="D123" s="44"/>
      <c r="E123" s="16"/>
      <c r="F123" s="16"/>
      <c r="G123" s="53"/>
      <c r="H123" s="166"/>
    </row>
    <row r="124" spans="1:8" x14ac:dyDescent="0.2">
      <c r="A124" s="72">
        <f t="shared" si="13"/>
        <v>116</v>
      </c>
      <c r="B124" s="7" t="s">
        <v>60</v>
      </c>
      <c r="C124" s="1"/>
      <c r="D124" s="44"/>
      <c r="E124" s="16"/>
      <c r="F124" s="16"/>
      <c r="G124" s="53"/>
      <c r="H124" s="166"/>
    </row>
    <row r="125" spans="1:8" x14ac:dyDescent="0.2">
      <c r="A125" s="72">
        <f t="shared" si="13"/>
        <v>117</v>
      </c>
      <c r="B125" s="12" t="s">
        <v>28</v>
      </c>
      <c r="C125" s="1" t="s">
        <v>22</v>
      </c>
      <c r="D125" s="44">
        <v>70</v>
      </c>
      <c r="E125" s="16">
        <f t="shared" ref="E125:E130" si="23">4200/12</f>
        <v>350</v>
      </c>
      <c r="F125" s="16">
        <f>'UE-180382 Light WP2'!N122</f>
        <v>24.5</v>
      </c>
      <c r="G125" s="53">
        <f>'UE-180382 Light WP2'!S122</f>
        <v>1.3002201501214233E-3</v>
      </c>
      <c r="H125" s="166">
        <f>'UE-180382 Light WP2'!X122</f>
        <v>3.1855393677974866E-2</v>
      </c>
    </row>
    <row r="126" spans="1:8" x14ac:dyDescent="0.2">
      <c r="A126" s="72">
        <f t="shared" si="13"/>
        <v>118</v>
      </c>
      <c r="B126" s="13" t="str">
        <f>+B125</f>
        <v>55E &amp; 56E</v>
      </c>
      <c r="C126" s="1" t="s">
        <v>22</v>
      </c>
      <c r="D126" s="44">
        <v>100</v>
      </c>
      <c r="E126" s="16">
        <f t="shared" si="23"/>
        <v>350</v>
      </c>
      <c r="F126" s="16">
        <f>'UE-180382 Light WP2'!N123</f>
        <v>35</v>
      </c>
      <c r="G126" s="53">
        <f>'UE-180382 Light WP2'!S123</f>
        <v>1.3002201501214233E-3</v>
      </c>
      <c r="H126" s="166">
        <f>'UE-180382 Light WP2'!X123</f>
        <v>4.5507705254249811E-2</v>
      </c>
    </row>
    <row r="127" spans="1:8" x14ac:dyDescent="0.2">
      <c r="A127" s="72">
        <f t="shared" si="13"/>
        <v>119</v>
      </c>
      <c r="B127" s="13" t="str">
        <f>+B126</f>
        <v>55E &amp; 56E</v>
      </c>
      <c r="C127" s="1" t="s">
        <v>22</v>
      </c>
      <c r="D127" s="44">
        <v>150</v>
      </c>
      <c r="E127" s="16">
        <f t="shared" si="23"/>
        <v>350</v>
      </c>
      <c r="F127" s="16">
        <f>'UE-180382 Light WP2'!N124</f>
        <v>52.5</v>
      </c>
      <c r="G127" s="53">
        <f>'UE-180382 Light WP2'!S124</f>
        <v>1.3002201501214233E-3</v>
      </c>
      <c r="H127" s="166">
        <f>'UE-180382 Light WP2'!X124</f>
        <v>6.8261557881374724E-2</v>
      </c>
    </row>
    <row r="128" spans="1:8" x14ac:dyDescent="0.2">
      <c r="A128" s="72">
        <f t="shared" si="13"/>
        <v>120</v>
      </c>
      <c r="B128" s="13" t="str">
        <f>+B127</f>
        <v>55E &amp; 56E</v>
      </c>
      <c r="C128" s="1" t="s">
        <v>22</v>
      </c>
      <c r="D128" s="44">
        <v>200</v>
      </c>
      <c r="E128" s="16">
        <f t="shared" si="23"/>
        <v>350</v>
      </c>
      <c r="F128" s="16">
        <f>'UE-180382 Light WP2'!N125</f>
        <v>70</v>
      </c>
      <c r="G128" s="53">
        <f>'UE-180382 Light WP2'!S125</f>
        <v>1.3002201501214233E-3</v>
      </c>
      <c r="H128" s="166">
        <f>'UE-180382 Light WP2'!X125</f>
        <v>9.1015410508499622E-2</v>
      </c>
    </row>
    <row r="129" spans="1:8" x14ac:dyDescent="0.2">
      <c r="A129" s="72">
        <f t="shared" si="13"/>
        <v>121</v>
      </c>
      <c r="B129" s="13" t="str">
        <f>+B128</f>
        <v>55E &amp; 56E</v>
      </c>
      <c r="C129" s="1" t="s">
        <v>22</v>
      </c>
      <c r="D129" s="44">
        <v>250</v>
      </c>
      <c r="E129" s="16">
        <f t="shared" si="23"/>
        <v>350</v>
      </c>
      <c r="F129" s="16">
        <f>'UE-180382 Light WP2'!N126</f>
        <v>87.5</v>
      </c>
      <c r="G129" s="53">
        <f>'UE-180382 Light WP2'!S126</f>
        <v>1.3002201501214233E-3</v>
      </c>
      <c r="H129" s="166">
        <f>'UE-180382 Light WP2'!X126</f>
        <v>0.11376926313562453</v>
      </c>
    </row>
    <row r="130" spans="1:8" x14ac:dyDescent="0.2">
      <c r="A130" s="72">
        <f t="shared" si="13"/>
        <v>122</v>
      </c>
      <c r="B130" s="13" t="str">
        <f>+B129</f>
        <v>55E &amp; 56E</v>
      </c>
      <c r="C130" s="1" t="s">
        <v>22</v>
      </c>
      <c r="D130" s="44">
        <v>400</v>
      </c>
      <c r="E130" s="16">
        <f t="shared" si="23"/>
        <v>350</v>
      </c>
      <c r="F130" s="16">
        <f>'UE-180382 Light WP2'!N127</f>
        <v>140</v>
      </c>
      <c r="G130" s="53">
        <f>'UE-180382 Light WP2'!S127</f>
        <v>1.3002201501214233E-3</v>
      </c>
      <c r="H130" s="166">
        <f>'UE-180382 Light WP2'!X127</f>
        <v>0.18203082101699924</v>
      </c>
    </row>
    <row r="131" spans="1:8" x14ac:dyDescent="0.2">
      <c r="A131" s="72">
        <f t="shared" si="13"/>
        <v>123</v>
      </c>
      <c r="B131" s="13"/>
      <c r="C131" s="1"/>
      <c r="D131" s="44"/>
      <c r="E131" s="16"/>
      <c r="F131" s="16"/>
      <c r="G131" s="53"/>
      <c r="H131" s="166"/>
    </row>
    <row r="132" spans="1:8" x14ac:dyDescent="0.2">
      <c r="A132" s="72">
        <f t="shared" si="13"/>
        <v>124</v>
      </c>
      <c r="B132" s="13" t="str">
        <f>+B130</f>
        <v>55E &amp; 56E</v>
      </c>
      <c r="C132" s="1" t="s">
        <v>27</v>
      </c>
      <c r="D132" s="44">
        <v>250</v>
      </c>
      <c r="E132" s="16">
        <f>4200/12</f>
        <v>350</v>
      </c>
      <c r="F132" s="16">
        <f>'UE-180382 Light WP2'!N129</f>
        <v>87.5</v>
      </c>
      <c r="G132" s="53">
        <f>'UE-180382 Light WP2'!S129</f>
        <v>1.3002201501214233E-3</v>
      </c>
      <c r="H132" s="166">
        <f>'UE-180382 Light WP2'!X129</f>
        <v>0.11376926313562453</v>
      </c>
    </row>
    <row r="133" spans="1:8" x14ac:dyDescent="0.2">
      <c r="A133" s="72">
        <f t="shared" si="13"/>
        <v>125</v>
      </c>
      <c r="B133" s="13"/>
      <c r="C133" s="1"/>
      <c r="D133" s="44"/>
      <c r="E133" s="16"/>
      <c r="F133" s="16"/>
      <c r="G133" s="53"/>
      <c r="H133" s="166"/>
    </row>
    <row r="134" spans="1:8" x14ac:dyDescent="0.2">
      <c r="A134" s="72">
        <f t="shared" si="13"/>
        <v>126</v>
      </c>
      <c r="B134" s="13" t="s">
        <v>28</v>
      </c>
      <c r="C134" s="43" t="s">
        <v>34</v>
      </c>
      <c r="D134" s="170" t="s">
        <v>383</v>
      </c>
      <c r="E134" s="16">
        <f t="shared" ref="E134:E142" si="24">4200/12</f>
        <v>350</v>
      </c>
      <c r="F134" s="16">
        <f>'UE-180382 Light WP2'!N131</f>
        <v>15.75</v>
      </c>
      <c r="G134" s="53">
        <f>'UE-180382 Light WP2'!S131</f>
        <v>1.3002201501214233E-3</v>
      </c>
      <c r="H134" s="166">
        <f>'UE-180382 Light WP2'!X131</f>
        <v>2.0478467364412417E-2</v>
      </c>
    </row>
    <row r="135" spans="1:8" x14ac:dyDescent="0.2">
      <c r="A135" s="72">
        <f t="shared" si="13"/>
        <v>127</v>
      </c>
      <c r="B135" s="13" t="s">
        <v>28</v>
      </c>
      <c r="C135" s="43" t="s">
        <v>34</v>
      </c>
      <c r="D135" s="67" t="s">
        <v>168</v>
      </c>
      <c r="E135" s="16">
        <f t="shared" si="24"/>
        <v>350</v>
      </c>
      <c r="F135" s="16">
        <f>'UE-180382 Light WP2'!N132</f>
        <v>26.25</v>
      </c>
      <c r="G135" s="53">
        <f>'UE-180382 Light WP2'!S132</f>
        <v>1.3002201501214233E-3</v>
      </c>
      <c r="H135" s="166">
        <f>'UE-180382 Light WP2'!X132</f>
        <v>3.4130778940687362E-2</v>
      </c>
    </row>
    <row r="136" spans="1:8" x14ac:dyDescent="0.2">
      <c r="A136" s="72">
        <f t="shared" si="13"/>
        <v>128</v>
      </c>
      <c r="B136" s="13" t="s">
        <v>28</v>
      </c>
      <c r="C136" s="43" t="s">
        <v>34</v>
      </c>
      <c r="D136" s="67" t="s">
        <v>169</v>
      </c>
      <c r="E136" s="16">
        <f t="shared" si="24"/>
        <v>350</v>
      </c>
      <c r="F136" s="16">
        <f>'UE-180382 Light WP2'!N133</f>
        <v>36.75</v>
      </c>
      <c r="G136" s="53">
        <f>'UE-180382 Light WP2'!S133</f>
        <v>1.3002201501214233E-3</v>
      </c>
      <c r="H136" s="166">
        <f>'UE-180382 Light WP2'!X133</f>
        <v>4.7783090516962307E-2</v>
      </c>
    </row>
    <row r="137" spans="1:8" x14ac:dyDescent="0.2">
      <c r="A137" s="72">
        <f t="shared" si="13"/>
        <v>129</v>
      </c>
      <c r="B137" s="13" t="s">
        <v>28</v>
      </c>
      <c r="C137" s="43" t="s">
        <v>34</v>
      </c>
      <c r="D137" s="67" t="s">
        <v>170</v>
      </c>
      <c r="E137" s="16">
        <f t="shared" si="24"/>
        <v>350</v>
      </c>
      <c r="F137" s="16">
        <f>'UE-180382 Light WP2'!N134</f>
        <v>47.25</v>
      </c>
      <c r="G137" s="53">
        <f>'UE-180382 Light WP2'!S134</f>
        <v>1.3002201501214233E-3</v>
      </c>
      <c r="H137" s="166">
        <f>'UE-180382 Light WP2'!X134</f>
        <v>6.1435402093237251E-2</v>
      </c>
    </row>
    <row r="138" spans="1:8" x14ac:dyDescent="0.2">
      <c r="A138" s="72">
        <f t="shared" si="13"/>
        <v>130</v>
      </c>
      <c r="B138" s="13" t="s">
        <v>28</v>
      </c>
      <c r="C138" s="43" t="s">
        <v>34</v>
      </c>
      <c r="D138" s="67" t="s">
        <v>171</v>
      </c>
      <c r="E138" s="16">
        <f t="shared" si="24"/>
        <v>350</v>
      </c>
      <c r="F138" s="16">
        <f>'UE-180382 Light WP2'!N135</f>
        <v>57.75</v>
      </c>
      <c r="G138" s="53">
        <f>'UE-180382 Light WP2'!S135</f>
        <v>1.3002201501214233E-3</v>
      </c>
      <c r="H138" s="166">
        <f>'UE-180382 Light WP2'!X135</f>
        <v>7.5087713669512196E-2</v>
      </c>
    </row>
    <row r="139" spans="1:8" x14ac:dyDescent="0.2">
      <c r="A139" s="72">
        <f t="shared" ref="A139:A189" si="25">A138+1</f>
        <v>131</v>
      </c>
      <c r="B139" s="13" t="s">
        <v>28</v>
      </c>
      <c r="C139" s="43" t="s">
        <v>34</v>
      </c>
      <c r="D139" s="67" t="s">
        <v>172</v>
      </c>
      <c r="E139" s="16">
        <f t="shared" si="24"/>
        <v>350</v>
      </c>
      <c r="F139" s="16">
        <f>'UE-180382 Light WP2'!N136</f>
        <v>68.25</v>
      </c>
      <c r="G139" s="53">
        <f>'UE-180382 Light WP2'!S136</f>
        <v>1.3002201501214233E-3</v>
      </c>
      <c r="H139" s="166">
        <f>'UE-180382 Light WP2'!X136</f>
        <v>8.8740025245787141E-2</v>
      </c>
    </row>
    <row r="140" spans="1:8" x14ac:dyDescent="0.2">
      <c r="A140" s="72">
        <f t="shared" si="25"/>
        <v>132</v>
      </c>
      <c r="B140" s="13" t="s">
        <v>28</v>
      </c>
      <c r="C140" s="43" t="s">
        <v>34</v>
      </c>
      <c r="D140" s="67" t="s">
        <v>173</v>
      </c>
      <c r="E140" s="16">
        <f t="shared" si="24"/>
        <v>350</v>
      </c>
      <c r="F140" s="16">
        <f>'UE-180382 Light WP2'!N137</f>
        <v>78.75</v>
      </c>
      <c r="G140" s="53">
        <f>'UE-180382 Light WP2'!S137</f>
        <v>1.3002201501214233E-3</v>
      </c>
      <c r="H140" s="166">
        <f>'UE-180382 Light WP2'!X137</f>
        <v>0.10239233682206209</v>
      </c>
    </row>
    <row r="141" spans="1:8" x14ac:dyDescent="0.2">
      <c r="A141" s="72">
        <f t="shared" si="25"/>
        <v>133</v>
      </c>
      <c r="B141" s="13" t="s">
        <v>28</v>
      </c>
      <c r="C141" s="43" t="s">
        <v>34</v>
      </c>
      <c r="D141" s="67" t="s">
        <v>174</v>
      </c>
      <c r="E141" s="16">
        <f t="shared" si="24"/>
        <v>350</v>
      </c>
      <c r="F141" s="16">
        <f>'UE-180382 Light WP2'!N138</f>
        <v>89.25</v>
      </c>
      <c r="G141" s="53">
        <f>'UE-180382 Light WP2'!S138</f>
        <v>1.3002201501214233E-3</v>
      </c>
      <c r="H141" s="166">
        <f>'UE-180382 Light WP2'!X138</f>
        <v>0.11604464839833703</v>
      </c>
    </row>
    <row r="142" spans="1:8" x14ac:dyDescent="0.2">
      <c r="A142" s="72">
        <f t="shared" si="25"/>
        <v>134</v>
      </c>
      <c r="B142" s="13" t="s">
        <v>28</v>
      </c>
      <c r="C142" s="43" t="s">
        <v>34</v>
      </c>
      <c r="D142" s="67" t="s">
        <v>175</v>
      </c>
      <c r="E142" s="16">
        <f t="shared" si="24"/>
        <v>350</v>
      </c>
      <c r="F142" s="16">
        <f>'UE-180382 Light WP2'!N139</f>
        <v>99.75</v>
      </c>
      <c r="G142" s="53">
        <f>'UE-180382 Light WP2'!S139</f>
        <v>1.3002201501214233E-3</v>
      </c>
      <c r="H142" s="166">
        <f>'UE-180382 Light WP2'!X139</f>
        <v>0.12969695997461198</v>
      </c>
    </row>
    <row r="143" spans="1:8" x14ac:dyDescent="0.2">
      <c r="A143" s="72">
        <f t="shared" si="25"/>
        <v>135</v>
      </c>
      <c r="B143" s="13"/>
      <c r="C143" s="1"/>
      <c r="D143" s="44"/>
      <c r="E143" s="16"/>
      <c r="F143" s="16"/>
      <c r="G143" s="53"/>
      <c r="H143" s="166"/>
    </row>
    <row r="144" spans="1:8" x14ac:dyDescent="0.2">
      <c r="A144" s="72">
        <f t="shared" si="25"/>
        <v>136</v>
      </c>
      <c r="B144" s="7" t="s">
        <v>61</v>
      </c>
      <c r="C144" s="1"/>
      <c r="D144" s="44"/>
      <c r="E144" s="16"/>
      <c r="F144" s="16"/>
      <c r="G144" s="53"/>
      <c r="H144" s="166"/>
    </row>
    <row r="145" spans="1:8" x14ac:dyDescent="0.2">
      <c r="A145" s="72">
        <f t="shared" si="25"/>
        <v>137</v>
      </c>
      <c r="B145" s="12" t="s">
        <v>156</v>
      </c>
      <c r="C145" s="1" t="s">
        <v>22</v>
      </c>
      <c r="D145" s="68">
        <v>70</v>
      </c>
      <c r="E145" s="16">
        <f t="shared" ref="E145:E150" si="26">4200/12</f>
        <v>350</v>
      </c>
      <c r="F145" s="16">
        <f>'UE-180382 Light WP2'!N142</f>
        <v>24.5</v>
      </c>
      <c r="G145" s="53">
        <f>'UE-180382 Light WP2'!S142</f>
        <v>1.3002201501214233E-3</v>
      </c>
      <c r="H145" s="166">
        <f>'UE-180382 Light WP2'!X142</f>
        <v>3.1855393677974866E-2</v>
      </c>
    </row>
    <row r="146" spans="1:8" x14ac:dyDescent="0.2">
      <c r="A146" s="72">
        <f t="shared" si="25"/>
        <v>138</v>
      </c>
      <c r="B146" s="13" t="str">
        <f t="shared" ref="B146:B150" si="27">+B145</f>
        <v>58E &amp; 59E - Directional</v>
      </c>
      <c r="C146" s="1" t="s">
        <v>22</v>
      </c>
      <c r="D146" s="68">
        <v>100</v>
      </c>
      <c r="E146" s="16">
        <f t="shared" si="26"/>
        <v>350</v>
      </c>
      <c r="F146" s="16">
        <f>'UE-180382 Light WP2'!N143</f>
        <v>35</v>
      </c>
      <c r="G146" s="53">
        <f>'UE-180382 Light WP2'!S143</f>
        <v>1.3002201501214233E-3</v>
      </c>
      <c r="H146" s="166">
        <f>'UE-180382 Light WP2'!X143</f>
        <v>4.5507705254249811E-2</v>
      </c>
    </row>
    <row r="147" spans="1:8" x14ac:dyDescent="0.2">
      <c r="A147" s="72">
        <f t="shared" si="25"/>
        <v>139</v>
      </c>
      <c r="B147" s="13" t="str">
        <f t="shared" si="27"/>
        <v>58E &amp; 59E - Directional</v>
      </c>
      <c r="C147" s="1" t="s">
        <v>22</v>
      </c>
      <c r="D147" s="68">
        <v>150</v>
      </c>
      <c r="E147" s="16">
        <f t="shared" si="26"/>
        <v>350</v>
      </c>
      <c r="F147" s="16">
        <f>'UE-180382 Light WP2'!N144</f>
        <v>52.5</v>
      </c>
      <c r="G147" s="53">
        <f>'UE-180382 Light WP2'!S144</f>
        <v>1.3002201501214233E-3</v>
      </c>
      <c r="H147" s="166">
        <f>'UE-180382 Light WP2'!X144</f>
        <v>6.8261557881374724E-2</v>
      </c>
    </row>
    <row r="148" spans="1:8" x14ac:dyDescent="0.2">
      <c r="A148" s="72">
        <f t="shared" si="25"/>
        <v>140</v>
      </c>
      <c r="B148" s="13" t="str">
        <f t="shared" si="27"/>
        <v>58E &amp; 59E - Directional</v>
      </c>
      <c r="C148" s="1" t="s">
        <v>22</v>
      </c>
      <c r="D148" s="44">
        <v>200</v>
      </c>
      <c r="E148" s="16">
        <f t="shared" si="26"/>
        <v>350</v>
      </c>
      <c r="F148" s="16">
        <f>'UE-180382 Light WP2'!N145</f>
        <v>70</v>
      </c>
      <c r="G148" s="53">
        <f>'UE-180382 Light WP2'!S145</f>
        <v>1.3002201501214233E-3</v>
      </c>
      <c r="H148" s="166">
        <f>'UE-180382 Light WP2'!X145</f>
        <v>9.1015410508499622E-2</v>
      </c>
    </row>
    <row r="149" spans="1:8" x14ac:dyDescent="0.2">
      <c r="A149" s="72">
        <f t="shared" si="25"/>
        <v>141</v>
      </c>
      <c r="B149" s="13" t="str">
        <f t="shared" si="27"/>
        <v>58E &amp; 59E - Directional</v>
      </c>
      <c r="C149" s="1" t="s">
        <v>22</v>
      </c>
      <c r="D149" s="44">
        <v>250</v>
      </c>
      <c r="E149" s="16">
        <f t="shared" si="26"/>
        <v>350</v>
      </c>
      <c r="F149" s="16">
        <f>'UE-180382 Light WP2'!N146</f>
        <v>87.5</v>
      </c>
      <c r="G149" s="53">
        <f>'UE-180382 Light WP2'!S146</f>
        <v>1.3002201501214233E-3</v>
      </c>
      <c r="H149" s="166">
        <f>'UE-180382 Light WP2'!X146</f>
        <v>0.11376926313562453</v>
      </c>
    </row>
    <row r="150" spans="1:8" x14ac:dyDescent="0.2">
      <c r="A150" s="72">
        <f t="shared" si="25"/>
        <v>142</v>
      </c>
      <c r="B150" s="13" t="str">
        <f t="shared" si="27"/>
        <v>58E &amp; 59E - Directional</v>
      </c>
      <c r="C150" s="1" t="s">
        <v>22</v>
      </c>
      <c r="D150" s="44">
        <v>400</v>
      </c>
      <c r="E150" s="16">
        <f t="shared" si="26"/>
        <v>350</v>
      </c>
      <c r="F150" s="16">
        <f>'UE-180382 Light WP2'!N147</f>
        <v>140</v>
      </c>
      <c r="G150" s="53">
        <f>'UE-180382 Light WP2'!S147</f>
        <v>1.3002201501214233E-3</v>
      </c>
      <c r="H150" s="166">
        <f>'UE-180382 Light WP2'!X147</f>
        <v>0.18203082101699924</v>
      </c>
    </row>
    <row r="151" spans="1:8" x14ac:dyDescent="0.2">
      <c r="A151" s="72">
        <f t="shared" si="25"/>
        <v>143</v>
      </c>
      <c r="B151" s="13"/>
      <c r="C151" s="1"/>
      <c r="D151" s="44"/>
      <c r="E151" s="16"/>
      <c r="F151" s="16"/>
      <c r="G151" s="16"/>
      <c r="H151" s="166"/>
    </row>
    <row r="152" spans="1:8" x14ac:dyDescent="0.2">
      <c r="A152" s="72">
        <f t="shared" si="25"/>
        <v>144</v>
      </c>
      <c r="B152" s="12" t="s">
        <v>157</v>
      </c>
      <c r="C152" s="1" t="s">
        <v>22</v>
      </c>
      <c r="D152" s="44">
        <v>100</v>
      </c>
      <c r="E152" s="16">
        <f t="shared" ref="E152:E156" si="28">4200/12</f>
        <v>350</v>
      </c>
      <c r="F152" s="16">
        <f>'UE-180382 Light WP2'!N149</f>
        <v>35</v>
      </c>
      <c r="G152" s="53">
        <f>'UE-180382 Light WP2'!S149</f>
        <v>1.3002201501214233E-3</v>
      </c>
      <c r="H152" s="166">
        <f>'UE-180382 Light WP2'!X149</f>
        <v>4.5507705254249811E-2</v>
      </c>
    </row>
    <row r="153" spans="1:8" x14ac:dyDescent="0.2">
      <c r="A153" s="72">
        <f t="shared" si="25"/>
        <v>145</v>
      </c>
      <c r="B153" s="13" t="str">
        <f>B152</f>
        <v>58E &amp; 59E - Horizontal</v>
      </c>
      <c r="C153" s="1" t="s">
        <v>22</v>
      </c>
      <c r="D153" s="44">
        <v>150</v>
      </c>
      <c r="E153" s="16">
        <f t="shared" si="28"/>
        <v>350</v>
      </c>
      <c r="F153" s="16">
        <f>'UE-180382 Light WP2'!N150</f>
        <v>52.5</v>
      </c>
      <c r="G153" s="53">
        <f>'UE-180382 Light WP2'!S150</f>
        <v>1.3002201501214233E-3</v>
      </c>
      <c r="H153" s="166">
        <f>'UE-180382 Light WP2'!X150</f>
        <v>6.8261557881374724E-2</v>
      </c>
    </row>
    <row r="154" spans="1:8" x14ac:dyDescent="0.2">
      <c r="A154" s="72">
        <f t="shared" si="25"/>
        <v>146</v>
      </c>
      <c r="B154" s="13" t="str">
        <f t="shared" ref="B154:B156" si="29">B153</f>
        <v>58E &amp; 59E - Horizontal</v>
      </c>
      <c r="C154" s="1" t="s">
        <v>22</v>
      </c>
      <c r="D154" s="44">
        <v>200</v>
      </c>
      <c r="E154" s="16">
        <f t="shared" si="28"/>
        <v>350</v>
      </c>
      <c r="F154" s="16">
        <f>'UE-180382 Light WP2'!N151</f>
        <v>70</v>
      </c>
      <c r="G154" s="53">
        <f>'UE-180382 Light WP2'!S151</f>
        <v>1.3002201501214233E-3</v>
      </c>
      <c r="H154" s="166">
        <f>'UE-180382 Light WP2'!X151</f>
        <v>9.1015410508499622E-2</v>
      </c>
    </row>
    <row r="155" spans="1:8" x14ac:dyDescent="0.2">
      <c r="A155" s="72">
        <f t="shared" si="25"/>
        <v>147</v>
      </c>
      <c r="B155" s="13" t="str">
        <f t="shared" si="29"/>
        <v>58E &amp; 59E - Horizontal</v>
      </c>
      <c r="C155" s="1" t="s">
        <v>22</v>
      </c>
      <c r="D155" s="44">
        <v>250</v>
      </c>
      <c r="E155" s="16">
        <f t="shared" si="28"/>
        <v>350</v>
      </c>
      <c r="F155" s="16">
        <f>'UE-180382 Light WP2'!N152</f>
        <v>87.5</v>
      </c>
      <c r="G155" s="53">
        <f>'UE-180382 Light WP2'!S152</f>
        <v>1.3002201501214233E-3</v>
      </c>
      <c r="H155" s="166">
        <f>'UE-180382 Light WP2'!X152</f>
        <v>0.11376926313562453</v>
      </c>
    </row>
    <row r="156" spans="1:8" x14ac:dyDescent="0.2">
      <c r="A156" s="72">
        <f t="shared" si="25"/>
        <v>148</v>
      </c>
      <c r="B156" s="13" t="str">
        <f t="shared" si="29"/>
        <v>58E &amp; 59E - Horizontal</v>
      </c>
      <c r="C156" s="1" t="s">
        <v>22</v>
      </c>
      <c r="D156" s="44">
        <v>400</v>
      </c>
      <c r="E156" s="16">
        <f t="shared" si="28"/>
        <v>350</v>
      </c>
      <c r="F156" s="16">
        <f>'UE-180382 Light WP2'!N153</f>
        <v>140</v>
      </c>
      <c r="G156" s="53">
        <f>'UE-180382 Light WP2'!S153</f>
        <v>1.3002201501214233E-3</v>
      </c>
      <c r="H156" s="166">
        <f>'UE-180382 Light WP2'!X153</f>
        <v>0.18203082101699924</v>
      </c>
    </row>
    <row r="157" spans="1:8" x14ac:dyDescent="0.2">
      <c r="A157" s="72">
        <f t="shared" si="25"/>
        <v>149</v>
      </c>
      <c r="B157" s="13"/>
      <c r="C157" s="1"/>
      <c r="D157" s="44"/>
      <c r="E157" s="16"/>
      <c r="F157" s="16"/>
      <c r="G157" s="53"/>
      <c r="H157" s="166"/>
    </row>
    <row r="158" spans="1:8" x14ac:dyDescent="0.2">
      <c r="A158" s="72">
        <f t="shared" si="25"/>
        <v>150</v>
      </c>
      <c r="B158" s="13" t="str">
        <f>B146</f>
        <v>58E &amp; 59E - Directional</v>
      </c>
      <c r="C158" s="1" t="s">
        <v>27</v>
      </c>
      <c r="D158" s="44">
        <v>175</v>
      </c>
      <c r="E158" s="16">
        <f t="shared" ref="E158:E180" si="30">4200/12</f>
        <v>350</v>
      </c>
      <c r="F158" s="16">
        <f>'UE-180382 Light WP2'!N155</f>
        <v>61.25</v>
      </c>
      <c r="G158" s="53">
        <f>'UE-180382 Light WP2'!S155</f>
        <v>1.3002201501214233E-3</v>
      </c>
      <c r="H158" s="166">
        <f>'UE-180382 Light WP2'!X155</f>
        <v>7.9638484194937173E-2</v>
      </c>
    </row>
    <row r="159" spans="1:8" x14ac:dyDescent="0.2">
      <c r="A159" s="72">
        <f t="shared" si="25"/>
        <v>151</v>
      </c>
      <c r="B159" s="13" t="str">
        <f>B158</f>
        <v>58E &amp; 59E - Directional</v>
      </c>
      <c r="C159" s="1" t="s">
        <v>27</v>
      </c>
      <c r="D159" s="44">
        <v>250</v>
      </c>
      <c r="E159" s="16">
        <f t="shared" si="30"/>
        <v>350</v>
      </c>
      <c r="F159" s="16">
        <f>'UE-180382 Light WP2'!N156</f>
        <v>87.5</v>
      </c>
      <c r="G159" s="53">
        <f>'UE-180382 Light WP2'!S156</f>
        <v>1.3002201501214233E-3</v>
      </c>
      <c r="H159" s="166">
        <f>'UE-180382 Light WP2'!X156</f>
        <v>0.11376926313562453</v>
      </c>
    </row>
    <row r="160" spans="1:8" x14ac:dyDescent="0.2">
      <c r="A160" s="72">
        <f t="shared" si="25"/>
        <v>152</v>
      </c>
      <c r="B160" s="13" t="str">
        <f t="shared" ref="B160:B161" si="31">B159</f>
        <v>58E &amp; 59E - Directional</v>
      </c>
      <c r="C160" s="1" t="s">
        <v>27</v>
      </c>
      <c r="D160" s="44">
        <v>400</v>
      </c>
      <c r="E160" s="16">
        <f t="shared" si="30"/>
        <v>350</v>
      </c>
      <c r="F160" s="16">
        <f>'UE-180382 Light WP2'!N157</f>
        <v>140</v>
      </c>
      <c r="G160" s="53">
        <f>'UE-180382 Light WP2'!S157</f>
        <v>1.3002201501214233E-3</v>
      </c>
      <c r="H160" s="166">
        <f>'UE-180382 Light WP2'!X157</f>
        <v>0.18203082101699924</v>
      </c>
    </row>
    <row r="161" spans="1:8" x14ac:dyDescent="0.2">
      <c r="A161" s="72">
        <f t="shared" si="25"/>
        <v>153</v>
      </c>
      <c r="B161" s="13" t="str">
        <f t="shared" si="31"/>
        <v>58E &amp; 59E - Directional</v>
      </c>
      <c r="C161" s="1" t="s">
        <v>27</v>
      </c>
      <c r="D161" s="44">
        <v>1000</v>
      </c>
      <c r="E161" s="16">
        <f t="shared" si="30"/>
        <v>350</v>
      </c>
      <c r="F161" s="16">
        <f>'UE-180382 Light WP2'!N158</f>
        <v>350</v>
      </c>
      <c r="G161" s="53">
        <f>'UE-180382 Light WP2'!S158</f>
        <v>1.3002201501214233E-3</v>
      </c>
      <c r="H161" s="166">
        <f>'UE-180382 Light WP2'!X158</f>
        <v>0.45507705254249814</v>
      </c>
    </row>
    <row r="162" spans="1:8" x14ac:dyDescent="0.2">
      <c r="A162" s="72">
        <f t="shared" si="25"/>
        <v>154</v>
      </c>
      <c r="B162" s="13"/>
      <c r="C162" s="1"/>
      <c r="E162" s="16"/>
      <c r="F162" s="16">
        <f>'UE-180382 Light WP2'!N159</f>
        <v>0</v>
      </c>
      <c r="G162" s="53"/>
      <c r="H162" s="166"/>
    </row>
    <row r="163" spans="1:8" x14ac:dyDescent="0.2">
      <c r="A163" s="72">
        <f t="shared" si="25"/>
        <v>155</v>
      </c>
      <c r="B163" s="13" t="str">
        <f>B152</f>
        <v>58E &amp; 59E - Horizontal</v>
      </c>
      <c r="C163" s="1" t="s">
        <v>27</v>
      </c>
      <c r="D163" s="44">
        <v>250</v>
      </c>
      <c r="E163" s="16">
        <f t="shared" si="30"/>
        <v>350</v>
      </c>
      <c r="F163" s="16">
        <f>'UE-180382 Light WP2'!N160</f>
        <v>87.5</v>
      </c>
      <c r="G163" s="53">
        <f>'UE-180382 Light WP2'!S160</f>
        <v>1.3002201501214233E-3</v>
      </c>
      <c r="H163" s="166">
        <f>'UE-180382 Light WP2'!X160</f>
        <v>0.11376926313562453</v>
      </c>
    </row>
    <row r="164" spans="1:8" x14ac:dyDescent="0.2">
      <c r="A164" s="72">
        <f t="shared" si="25"/>
        <v>156</v>
      </c>
      <c r="B164" s="13" t="str">
        <f>B163</f>
        <v>58E &amp; 59E - Horizontal</v>
      </c>
      <c r="C164" s="1" t="s">
        <v>27</v>
      </c>
      <c r="D164" s="44">
        <v>400</v>
      </c>
      <c r="E164" s="16">
        <f t="shared" si="30"/>
        <v>350</v>
      </c>
      <c r="F164" s="16">
        <f>'UE-180382 Light WP2'!N161</f>
        <v>140</v>
      </c>
      <c r="G164" s="53">
        <f>'UE-180382 Light WP2'!S161</f>
        <v>1.3002201501214233E-3</v>
      </c>
      <c r="H164" s="166">
        <f>'UE-180382 Light WP2'!X161</f>
        <v>0.18203082101699924</v>
      </c>
    </row>
    <row r="165" spans="1:8" x14ac:dyDescent="0.2">
      <c r="A165" s="72">
        <f t="shared" si="25"/>
        <v>157</v>
      </c>
      <c r="B165" s="13"/>
      <c r="C165" s="1"/>
      <c r="D165" s="44"/>
      <c r="E165" s="16"/>
      <c r="F165" s="16"/>
      <c r="G165" s="53"/>
      <c r="H165" s="166"/>
    </row>
    <row r="166" spans="1:8" x14ac:dyDescent="0.2">
      <c r="A166" s="72">
        <f t="shared" si="25"/>
        <v>158</v>
      </c>
      <c r="B166" s="13" t="s">
        <v>29</v>
      </c>
      <c r="C166" s="1" t="s">
        <v>34</v>
      </c>
      <c r="D166" s="170" t="s">
        <v>383</v>
      </c>
      <c r="E166" s="16">
        <f t="shared" si="30"/>
        <v>350</v>
      </c>
      <c r="F166" s="16">
        <f>'UE-180382 Light WP2'!N163</f>
        <v>15.75</v>
      </c>
      <c r="G166" s="53">
        <f>'UE-180382 Light WP2'!S163</f>
        <v>1.3002201501214233E-3</v>
      </c>
      <c r="H166" s="166">
        <f>'UE-180382 Light WP2'!X163</f>
        <v>2.0478467364412417E-2</v>
      </c>
    </row>
    <row r="167" spans="1:8" x14ac:dyDescent="0.2">
      <c r="A167" s="72">
        <f t="shared" si="25"/>
        <v>159</v>
      </c>
      <c r="B167" s="13" t="str">
        <f>B166</f>
        <v>58E &amp; 59E</v>
      </c>
      <c r="C167" s="1" t="s">
        <v>34</v>
      </c>
      <c r="D167" s="67" t="s">
        <v>168</v>
      </c>
      <c r="E167" s="16">
        <f t="shared" si="30"/>
        <v>350</v>
      </c>
      <c r="F167" s="16">
        <f>'UE-180382 Light WP2'!N164</f>
        <v>26.25</v>
      </c>
      <c r="G167" s="53">
        <f>'UE-180382 Light WP2'!S164</f>
        <v>1.3002201501214233E-3</v>
      </c>
      <c r="H167" s="166">
        <f>'UE-180382 Light WP2'!X164</f>
        <v>3.4130778940687362E-2</v>
      </c>
    </row>
    <row r="168" spans="1:8" x14ac:dyDescent="0.2">
      <c r="A168" s="72">
        <f t="shared" si="25"/>
        <v>160</v>
      </c>
      <c r="B168" s="13" t="str">
        <f t="shared" ref="B168:B180" si="32">B167</f>
        <v>58E &amp; 59E</v>
      </c>
      <c r="C168" s="1" t="s">
        <v>34</v>
      </c>
      <c r="D168" s="67" t="s">
        <v>169</v>
      </c>
      <c r="E168" s="16">
        <f t="shared" si="30"/>
        <v>350</v>
      </c>
      <c r="F168" s="16">
        <f>'UE-180382 Light WP2'!N165</f>
        <v>36.75</v>
      </c>
      <c r="G168" s="53">
        <f>'UE-180382 Light WP2'!S165</f>
        <v>1.3002201501214233E-3</v>
      </c>
      <c r="H168" s="166">
        <f>'UE-180382 Light WP2'!X165</f>
        <v>4.7783090516962307E-2</v>
      </c>
    </row>
    <row r="169" spans="1:8" x14ac:dyDescent="0.2">
      <c r="A169" s="72">
        <f t="shared" si="25"/>
        <v>161</v>
      </c>
      <c r="B169" s="13" t="str">
        <f t="shared" si="32"/>
        <v>58E &amp; 59E</v>
      </c>
      <c r="C169" s="1" t="s">
        <v>34</v>
      </c>
      <c r="D169" s="67" t="s">
        <v>170</v>
      </c>
      <c r="E169" s="16">
        <f t="shared" si="30"/>
        <v>350</v>
      </c>
      <c r="F169" s="16">
        <f>'UE-180382 Light WP2'!N166</f>
        <v>47.25</v>
      </c>
      <c r="G169" s="53">
        <f>'UE-180382 Light WP2'!S166</f>
        <v>1.3002201501214233E-3</v>
      </c>
      <c r="H169" s="166">
        <f>'UE-180382 Light WP2'!X166</f>
        <v>6.1435402093237251E-2</v>
      </c>
    </row>
    <row r="170" spans="1:8" x14ac:dyDescent="0.2">
      <c r="A170" s="72">
        <f t="shared" si="25"/>
        <v>162</v>
      </c>
      <c r="B170" s="13" t="str">
        <f t="shared" si="32"/>
        <v>58E &amp; 59E</v>
      </c>
      <c r="C170" s="1" t="s">
        <v>34</v>
      </c>
      <c r="D170" s="67" t="s">
        <v>171</v>
      </c>
      <c r="E170" s="16">
        <f t="shared" si="30"/>
        <v>350</v>
      </c>
      <c r="F170" s="16">
        <f>'UE-180382 Light WP2'!N167</f>
        <v>57.75</v>
      </c>
      <c r="G170" s="53">
        <f>'UE-180382 Light WP2'!S167</f>
        <v>1.3002201501214233E-3</v>
      </c>
      <c r="H170" s="166">
        <f>'UE-180382 Light WP2'!X167</f>
        <v>7.5087713669512196E-2</v>
      </c>
    </row>
    <row r="171" spans="1:8" x14ac:dyDescent="0.2">
      <c r="A171" s="72">
        <f t="shared" si="25"/>
        <v>163</v>
      </c>
      <c r="B171" s="13" t="str">
        <f t="shared" si="32"/>
        <v>58E &amp; 59E</v>
      </c>
      <c r="C171" s="1" t="s">
        <v>34</v>
      </c>
      <c r="D171" s="67" t="s">
        <v>172</v>
      </c>
      <c r="E171" s="16">
        <f t="shared" si="30"/>
        <v>350</v>
      </c>
      <c r="F171" s="16">
        <f>'UE-180382 Light WP2'!N168</f>
        <v>68.25</v>
      </c>
      <c r="G171" s="53">
        <f>'UE-180382 Light WP2'!S168</f>
        <v>1.3002201501214233E-3</v>
      </c>
      <c r="H171" s="166">
        <f>'UE-180382 Light WP2'!X168</f>
        <v>8.8740025245787141E-2</v>
      </c>
    </row>
    <row r="172" spans="1:8" x14ac:dyDescent="0.2">
      <c r="A172" s="72">
        <f t="shared" si="25"/>
        <v>164</v>
      </c>
      <c r="B172" s="13" t="str">
        <f t="shared" si="32"/>
        <v>58E &amp; 59E</v>
      </c>
      <c r="C172" s="1" t="s">
        <v>34</v>
      </c>
      <c r="D172" s="67" t="s">
        <v>173</v>
      </c>
      <c r="E172" s="16">
        <f t="shared" si="30"/>
        <v>350</v>
      </c>
      <c r="F172" s="16">
        <f>'UE-180382 Light WP2'!N169</f>
        <v>78.75</v>
      </c>
      <c r="G172" s="53">
        <f>'UE-180382 Light WP2'!S169</f>
        <v>1.3002201501214233E-3</v>
      </c>
      <c r="H172" s="166">
        <f>'UE-180382 Light WP2'!X169</f>
        <v>0.10239233682206209</v>
      </c>
    </row>
    <row r="173" spans="1:8" x14ac:dyDescent="0.2">
      <c r="A173" s="72">
        <f t="shared" si="25"/>
        <v>165</v>
      </c>
      <c r="B173" s="13" t="str">
        <f t="shared" si="32"/>
        <v>58E &amp; 59E</v>
      </c>
      <c r="C173" s="1" t="s">
        <v>34</v>
      </c>
      <c r="D173" s="67" t="s">
        <v>174</v>
      </c>
      <c r="E173" s="16">
        <f t="shared" si="30"/>
        <v>350</v>
      </c>
      <c r="F173" s="16">
        <f>'UE-180382 Light WP2'!N170</f>
        <v>89.25</v>
      </c>
      <c r="G173" s="53">
        <f>'UE-180382 Light WP2'!S170</f>
        <v>1.3002201501214233E-3</v>
      </c>
      <c r="H173" s="166">
        <f>'UE-180382 Light WP2'!X170</f>
        <v>0.11604464839833703</v>
      </c>
    </row>
    <row r="174" spans="1:8" x14ac:dyDescent="0.2">
      <c r="A174" s="72">
        <f t="shared" si="25"/>
        <v>166</v>
      </c>
      <c r="B174" s="13" t="str">
        <f t="shared" si="32"/>
        <v>58E &amp; 59E</v>
      </c>
      <c r="C174" s="1" t="s">
        <v>34</v>
      </c>
      <c r="D174" s="67" t="s">
        <v>175</v>
      </c>
      <c r="E174" s="16">
        <f t="shared" si="30"/>
        <v>350</v>
      </c>
      <c r="F174" s="16">
        <f>'UE-180382 Light WP2'!N171</f>
        <v>99.75</v>
      </c>
      <c r="G174" s="53">
        <f>'UE-180382 Light WP2'!S171</f>
        <v>1.3002201501214233E-3</v>
      </c>
      <c r="H174" s="166">
        <f>'UE-180382 Light WP2'!X171</f>
        <v>0.12969695997461198</v>
      </c>
    </row>
    <row r="175" spans="1:8" x14ac:dyDescent="0.2">
      <c r="A175" s="72">
        <f t="shared" si="25"/>
        <v>167</v>
      </c>
      <c r="B175" s="13" t="str">
        <f t="shared" si="32"/>
        <v>58E &amp; 59E</v>
      </c>
      <c r="C175" s="1" t="s">
        <v>34</v>
      </c>
      <c r="D175" s="67" t="s">
        <v>176</v>
      </c>
      <c r="E175" s="16">
        <f t="shared" si="30"/>
        <v>350</v>
      </c>
      <c r="F175" s="16">
        <f>'UE-180382 Light WP2'!N172</f>
        <v>122.5</v>
      </c>
      <c r="G175" s="53">
        <f>'UE-180382 Light WP2'!S172</f>
        <v>1.3002201501214233E-3</v>
      </c>
      <c r="H175" s="166">
        <f>'UE-180382 Light WP2'!X172</f>
        <v>0.15927696838987435</v>
      </c>
    </row>
    <row r="176" spans="1:8" x14ac:dyDescent="0.2">
      <c r="A176" s="72">
        <f t="shared" si="25"/>
        <v>168</v>
      </c>
      <c r="B176" s="13" t="str">
        <f t="shared" si="32"/>
        <v>58E &amp; 59E</v>
      </c>
      <c r="C176" s="1" t="s">
        <v>34</v>
      </c>
      <c r="D176" s="67" t="s">
        <v>177</v>
      </c>
      <c r="E176" s="16">
        <f t="shared" si="30"/>
        <v>350</v>
      </c>
      <c r="F176" s="16">
        <f>'UE-180382 Light WP2'!N173</f>
        <v>157.5</v>
      </c>
      <c r="G176" s="53">
        <f>'UE-180382 Light WP2'!S173</f>
        <v>1.3002201501214233E-3</v>
      </c>
      <c r="H176" s="166">
        <f>'UE-180382 Light WP2'!X173</f>
        <v>0.20478467364412417</v>
      </c>
    </row>
    <row r="177" spans="1:11" x14ac:dyDescent="0.2">
      <c r="A177" s="72">
        <f t="shared" si="25"/>
        <v>169</v>
      </c>
      <c r="B177" s="13" t="str">
        <f t="shared" si="32"/>
        <v>58E &amp; 59E</v>
      </c>
      <c r="C177" s="1" t="s">
        <v>34</v>
      </c>
      <c r="D177" s="67" t="s">
        <v>178</v>
      </c>
      <c r="E177" s="16">
        <f t="shared" si="30"/>
        <v>350</v>
      </c>
      <c r="F177" s="16">
        <f>'UE-180382 Light WP2'!N174</f>
        <v>192.5</v>
      </c>
      <c r="G177" s="53">
        <f>'UE-180382 Light WP2'!S174</f>
        <v>1.3002201501214233E-3</v>
      </c>
      <c r="H177" s="166">
        <f>'UE-180382 Light WP2'!X174</f>
        <v>0.25029237889837397</v>
      </c>
    </row>
    <row r="178" spans="1:11" x14ac:dyDescent="0.2">
      <c r="A178" s="72">
        <f t="shared" si="25"/>
        <v>170</v>
      </c>
      <c r="B178" s="13" t="str">
        <f t="shared" si="32"/>
        <v>58E &amp; 59E</v>
      </c>
      <c r="C178" s="1" t="s">
        <v>34</v>
      </c>
      <c r="D178" s="67" t="s">
        <v>179</v>
      </c>
      <c r="E178" s="16">
        <f t="shared" si="30"/>
        <v>350</v>
      </c>
      <c r="F178" s="16">
        <f>'UE-180382 Light WP2'!N175</f>
        <v>227.5</v>
      </c>
      <c r="G178" s="53">
        <f>'UE-180382 Light WP2'!S175</f>
        <v>1.3002201501214233E-3</v>
      </c>
      <c r="H178" s="166">
        <f>'UE-180382 Light WP2'!X175</f>
        <v>0.29580008415262377</v>
      </c>
    </row>
    <row r="179" spans="1:11" x14ac:dyDescent="0.2">
      <c r="A179" s="72">
        <f t="shared" si="25"/>
        <v>171</v>
      </c>
      <c r="B179" s="13" t="str">
        <f t="shared" si="32"/>
        <v>58E &amp; 59E</v>
      </c>
      <c r="C179" s="1" t="s">
        <v>34</v>
      </c>
      <c r="D179" s="67" t="s">
        <v>180</v>
      </c>
      <c r="E179" s="16">
        <f t="shared" si="30"/>
        <v>350</v>
      </c>
      <c r="F179" s="16">
        <f>'UE-180382 Light WP2'!N176</f>
        <v>262.5</v>
      </c>
      <c r="G179" s="53">
        <f>'UE-180382 Light WP2'!S176</f>
        <v>1.3002201501214233E-3</v>
      </c>
      <c r="H179" s="166">
        <f>'UE-180382 Light WP2'!X176</f>
        <v>0.34130778940687362</v>
      </c>
    </row>
    <row r="180" spans="1:11" x14ac:dyDescent="0.2">
      <c r="A180" s="72">
        <f t="shared" si="25"/>
        <v>172</v>
      </c>
      <c r="B180" s="13" t="str">
        <f t="shared" si="32"/>
        <v>58E &amp; 59E</v>
      </c>
      <c r="C180" s="1" t="s">
        <v>34</v>
      </c>
      <c r="D180" s="67" t="s">
        <v>181</v>
      </c>
      <c r="E180" s="16">
        <f t="shared" si="30"/>
        <v>350</v>
      </c>
      <c r="F180" s="16">
        <f>'UE-180382 Light WP2'!N177</f>
        <v>297.5</v>
      </c>
      <c r="G180" s="53">
        <f>'UE-180382 Light WP2'!S177</f>
        <v>1.3002201501214233E-3</v>
      </c>
      <c r="H180" s="166">
        <f>'UE-180382 Light WP2'!X177</f>
        <v>0.38681549466112342</v>
      </c>
    </row>
    <row r="181" spans="1:11" x14ac:dyDescent="0.2">
      <c r="A181" s="72">
        <f t="shared" si="25"/>
        <v>173</v>
      </c>
      <c r="B181" s="13"/>
      <c r="C181" s="1"/>
      <c r="D181" s="44"/>
      <c r="E181" s="16"/>
      <c r="F181" s="16"/>
      <c r="G181" s="53"/>
      <c r="H181" s="166"/>
    </row>
    <row r="182" spans="1:11" x14ac:dyDescent="0.2">
      <c r="A182" s="72">
        <f t="shared" si="25"/>
        <v>174</v>
      </c>
      <c r="B182" s="7" t="s">
        <v>81</v>
      </c>
      <c r="C182" s="1"/>
      <c r="D182" s="44"/>
      <c r="E182" s="16"/>
      <c r="F182" s="16"/>
      <c r="G182" s="53"/>
      <c r="H182" s="166"/>
    </row>
    <row r="183" spans="1:11" x14ac:dyDescent="0.2">
      <c r="A183" s="72">
        <f t="shared" si="25"/>
        <v>175</v>
      </c>
      <c r="B183" s="13" t="s">
        <v>19</v>
      </c>
      <c r="C183" s="1" t="s">
        <v>83</v>
      </c>
      <c r="D183" s="44">
        <f>'UE-180382 Light WP2'!D182</f>
        <v>0</v>
      </c>
      <c r="E183" s="16">
        <f>8760/12</f>
        <v>730</v>
      </c>
      <c r="F183" s="64">
        <f>D182*E183/1000</f>
        <v>0</v>
      </c>
      <c r="G183" s="53">
        <f>'UE-180382 Light WP2'!S181</f>
        <v>1.3002201501214233E-3</v>
      </c>
      <c r="H183" s="167">
        <f>G183*(E183/1000)</f>
        <v>9.4916070958863893E-4</v>
      </c>
      <c r="J183" s="65"/>
      <c r="K183" s="65"/>
    </row>
    <row r="184" spans="1:11" x14ac:dyDescent="0.2">
      <c r="A184" s="72">
        <f t="shared" si="25"/>
        <v>176</v>
      </c>
      <c r="D184" s="52"/>
      <c r="E184" s="16"/>
      <c r="F184" s="16"/>
      <c r="G184" s="53"/>
      <c r="H184" s="166"/>
    </row>
    <row r="185" spans="1:11" x14ac:dyDescent="0.2">
      <c r="A185" s="72">
        <f t="shared" si="25"/>
        <v>177</v>
      </c>
      <c r="B185" s="7" t="s">
        <v>68</v>
      </c>
      <c r="C185" s="1"/>
      <c r="D185" s="44"/>
      <c r="E185" s="16"/>
      <c r="F185" s="16"/>
      <c r="G185" s="53">
        <f>'UE-180382 Light WP2'!S183</f>
        <v>0</v>
      </c>
      <c r="H185" s="166">
        <f>'UE-180382 Light WP2'!X183</f>
        <v>0</v>
      </c>
    </row>
    <row r="186" spans="1:11" x14ac:dyDescent="0.2">
      <c r="A186" s="72">
        <f t="shared" si="25"/>
        <v>178</v>
      </c>
      <c r="B186" s="12" t="s">
        <v>158</v>
      </c>
      <c r="C186" s="1" t="s">
        <v>71</v>
      </c>
      <c r="D186" s="44">
        <v>0</v>
      </c>
      <c r="E186" s="16">
        <v>0</v>
      </c>
      <c r="F186" s="16">
        <f>'UE-180382 Light WP2'!N184</f>
        <v>0</v>
      </c>
      <c r="G186" s="53">
        <f>'UE-180382 Light WP2'!S184</f>
        <v>1.3002201501214233E-3</v>
      </c>
      <c r="H186" s="166">
        <f>'UE-180382 Light WP2'!X184</f>
        <v>0</v>
      </c>
    </row>
    <row r="187" spans="1:11" x14ac:dyDescent="0.2">
      <c r="A187" s="72">
        <f t="shared" si="25"/>
        <v>179</v>
      </c>
      <c r="B187" s="12" t="s">
        <v>160</v>
      </c>
      <c r="C187" s="1" t="s">
        <v>71</v>
      </c>
      <c r="D187" s="44">
        <v>0</v>
      </c>
      <c r="E187" s="16">
        <v>0</v>
      </c>
      <c r="F187" s="16">
        <f>'UE-180382 Light WP2'!N185</f>
        <v>0</v>
      </c>
      <c r="G187" s="53">
        <f>'UE-180382 Light WP2'!S185</f>
        <v>1.3002201501214233E-3</v>
      </c>
      <c r="H187" s="166">
        <f>'UE-180382 Light WP2'!X185</f>
        <v>0</v>
      </c>
    </row>
    <row r="188" spans="1:11" x14ac:dyDescent="0.2">
      <c r="A188" s="72">
        <f t="shared" si="25"/>
        <v>180</v>
      </c>
      <c r="B188" s="12"/>
      <c r="D188" s="52"/>
      <c r="E188" s="16"/>
      <c r="F188" s="16"/>
      <c r="G188" s="53">
        <f>'UE-180382 Light WP2'!S186</f>
        <v>1.3002201501214233E-3</v>
      </c>
      <c r="H188" s="166">
        <f>'UE-180382 Light WP2'!X186</f>
        <v>0</v>
      </c>
    </row>
    <row r="189" spans="1:11" x14ac:dyDescent="0.2">
      <c r="A189" s="72">
        <f t="shared" si="25"/>
        <v>181</v>
      </c>
      <c r="B189" s="12" t="s">
        <v>159</v>
      </c>
      <c r="C189" s="1" t="s">
        <v>71</v>
      </c>
      <c r="D189" s="44">
        <v>0</v>
      </c>
      <c r="E189" s="16">
        <v>0</v>
      </c>
      <c r="F189" s="16">
        <f>'UE-180382 Light WP2'!N188</f>
        <v>0</v>
      </c>
      <c r="G189" s="53">
        <f>'UE-180382 Light WP2'!S188</f>
        <v>1.3002201501214233E-3</v>
      </c>
      <c r="H189" s="166">
        <f>'UE-180382 Light WP2'!X188</f>
        <v>0</v>
      </c>
    </row>
    <row r="190" spans="1:11" x14ac:dyDescent="0.2">
      <c r="E190" s="4"/>
    </row>
    <row r="191" spans="1:11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4" fitToHeight="3" orientation="portrait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942F0C0600B2438203619E958EB3B4" ma:contentTypeVersion="52" ma:contentTypeDescription="" ma:contentTypeScope="" ma:versionID="a25085b4487780eb5bbb504865c732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200269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9F9A9A7-8C84-4B1B-8D77-DBCC09C3E851}"/>
</file>

<file path=customXml/itemProps2.xml><?xml version="1.0" encoding="utf-8"?>
<ds:datastoreItem xmlns:ds="http://schemas.openxmlformats.org/officeDocument/2006/customXml" ds:itemID="{B6B22456-0781-49F1-B97E-9BDD7B4EABB4}"/>
</file>

<file path=customXml/itemProps3.xml><?xml version="1.0" encoding="utf-8"?>
<ds:datastoreItem xmlns:ds="http://schemas.openxmlformats.org/officeDocument/2006/customXml" ds:itemID="{4245B2A6-6611-444F-B345-0C23928736E6}"/>
</file>

<file path=customXml/itemProps4.xml><?xml version="1.0" encoding="utf-8"?>
<ds:datastoreItem xmlns:ds="http://schemas.openxmlformats.org/officeDocument/2006/customXml" ds:itemID="{2C292E6C-C287-4D03-9D0B-90E871842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Prelim Sch 140 Combined Charges</vt:lpstr>
      <vt:lpstr>UE-180280 COS (PTDGP.T)</vt:lpstr>
      <vt:lpstr>UE-180382 Light WP1 - Sch 140</vt:lpstr>
      <vt:lpstr>UE-180382 Light WP2</vt:lpstr>
      <vt:lpstr>Sch 140 Distribution Chg</vt:lpstr>
      <vt:lpstr>Sch 140 Prod Trans Demand Chg</vt:lpstr>
      <vt:lpstr>Sch 140 Prod Trans Energy Chg</vt:lpstr>
      <vt:lpstr>'Prelim Sch 140 Combined Charges'!Print_Area</vt:lpstr>
      <vt:lpstr>'Sch 140 Distribution Chg'!Print_Area</vt:lpstr>
      <vt:lpstr>'Sch 140 Prod Trans Demand Chg'!Print_Area</vt:lpstr>
      <vt:lpstr>'Sch 140 Prod Trans Energy Chg'!Print_Area</vt:lpstr>
      <vt:lpstr>'UE-180382 Light WP2'!Print_Area</vt:lpstr>
      <vt:lpstr>'Prelim Sch 140 Combined Charges'!Print_Titles</vt:lpstr>
      <vt:lpstr>'Sch 140 Distribution Chg'!Print_Titles</vt:lpstr>
      <vt:lpstr>'Sch 140 Prod Trans Demand Chg'!Print_Titles</vt:lpstr>
      <vt:lpstr>'Sch 140 Prod Trans Energy Chg'!Print_Titles</vt:lpstr>
      <vt:lpstr>'UE-180382 Light WP2'!Print_Titles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2020-02-14T21:18:58Z</cp:lastPrinted>
  <dcterms:created xsi:type="dcterms:W3CDTF">2012-01-26T18:53:34Z</dcterms:created>
  <dcterms:modified xsi:type="dcterms:W3CDTF">2020-04-15T23:24:17Z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0x0101006E56B4D1795A2E4DB2F0B01679ED314A006E942F0C0600B2438203619E958EB3B4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