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T_TO_Z\WASTE COMPANY GROUP\WAC0252 - Waste Control, Inc-1633\Rate Cases\2018\2018 Rate Case\Submission-corrected\"/>
    </mc:Choice>
  </mc:AlternateContent>
  <bookViews>
    <workbookView xWindow="0" yWindow="0" windowWidth="17970" windowHeight="5520"/>
  </bookViews>
  <sheets>
    <sheet name="Price Out" sheetId="1" r:id="rId1"/>
    <sheet name="Averag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c">'[1]10200'!$IU$8196</definedName>
    <definedName name="\E">'[2]#REF'!$AD$4</definedName>
    <definedName name="\R">'[2]#REF'!$AD$8</definedName>
    <definedName name="\y">'[1]10200'!$IU$8196</definedName>
    <definedName name="\z" localSheetId="0">#REF!</definedName>
    <definedName name="\z">#REF!</definedName>
    <definedName name="_123Graph_g" hidden="1">'[2]#REF'!$F$9:$F$83</definedName>
    <definedName name="_13054" localSheetId="0">'[3]10800-10899'!#REF!</definedName>
    <definedName name="_13054">'[3]10800-10899'!#REF!</definedName>
    <definedName name="_132" hidden="1">[1]XXXXXX!$B$10:$B$10</definedName>
    <definedName name="_132Graph_h" localSheetId="0" hidden="1">#REF!</definedName>
    <definedName name="_132Graph_h" hidden="1">#REF!</definedName>
    <definedName name="_BUN1">'[4]2008 West Group IS'!$AJ$5</definedName>
    <definedName name="_BUN3">'[4]2008 Group Office IS'!$AJ$5</definedName>
    <definedName name="_Fill" localSheetId="0" hidden="1">#REF!</definedName>
    <definedName name="_Fill" hidden="1">#REF!</definedName>
    <definedName name="_xlnm._FilterDatabase" localSheetId="0" hidden="1">'Price Out'!$A$159:$B$247</definedName>
    <definedName name="_Key1" localSheetId="0" hidden="1">#REF!</definedName>
    <definedName name="_Key1" hidden="1">#REF!</definedName>
    <definedName name="_Key2" hidden="1">'[2]#REF'!$D$12</definedName>
    <definedName name="_key5" hidden="1">[1]XXXXXX!$H$10</definedName>
    <definedName name="_max" localSheetId="0" hidden="1">#REF!</definedName>
    <definedName name="_max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[4]WTB!$DC$8</definedName>
    <definedName name="_PER2">'[4]2008 West Group IS'!$AH$8</definedName>
    <definedName name="_PER3">'[4]2008 West Group IS'!$AI$5</definedName>
    <definedName name="_PER4">'[4]2008 Group Office IS'!$AH$8</definedName>
    <definedName name="_PER5">'[4]2008 Group Office IS'!$AI$5</definedName>
    <definedName name="_Regression_Int">0</definedName>
    <definedName name="_SFD1">'[4]2008 West Group IS'!$AK$5</definedName>
    <definedName name="_SFD3">'[4]2008 Group Office IS'!$AK$5</definedName>
    <definedName name="_SFV1">'[4]2008 West Group IS'!$AK$4</definedName>
    <definedName name="_SFV4">'[4]2008 Group Office IS'!$AK$4</definedName>
    <definedName name="_Sort" localSheetId="0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0">#REF!</definedName>
    <definedName name="a">#REF!</definedName>
    <definedName name="aaaaaaa" localSheetId="0">rank</definedName>
    <definedName name="aaaaaaa">rank</definedName>
    <definedName name="AD">'[1]ACC DEP 12XXX'!$A$4:$L$22</definedName>
    <definedName name="adfd" localSheetId="0">rank</definedName>
    <definedName name="adfd">rank</definedName>
    <definedName name="ADK">'[1]10250_Recy Chkg'!$D$27</definedName>
    <definedName name="AOK" localSheetId="0">#REF!</definedName>
    <definedName name="AOK">#REF!</definedName>
    <definedName name="APA" localSheetId="0">'[5]Income Statement (WMofWA)'!#REF!</definedName>
    <definedName name="APA">'[5]Income Statement (WMofWA)'!#REF!</definedName>
    <definedName name="APN" localSheetId="0">'[5]Income Statement (WMofWA)'!#REF!</definedName>
    <definedName name="APN">'[5]Income Statement (WMofWA)'!#REF!</definedName>
    <definedName name="ASD" localSheetId="0">'[5]Income Statement (WMofWA)'!#REF!</definedName>
    <definedName name="ASD">'[5]Income Statement (WMofWA)'!#REF!</definedName>
    <definedName name="AST" localSheetId="0">'[5]Income Statement (WMofWA)'!#REF!</definedName>
    <definedName name="AST">'[5]Income Statement (WMofWA)'!#REF!</definedName>
    <definedName name="BEGCELL" localSheetId="0">#REF!</definedName>
    <definedName name="BEGCELL">#REF!</definedName>
    <definedName name="begin" localSheetId="0">#REF!</definedName>
    <definedName name="begin">#REF!</definedName>
    <definedName name="BREMAIR_COST_of_SERVICE_STUDY" localSheetId="0">#REF!</definedName>
    <definedName name="BREMAIR_COST_of_SERVICE_STUDY">#REF!</definedName>
    <definedName name="BUN">[4]WTB!$DD$5</definedName>
    <definedName name="BUV" localSheetId="0">'[5]Income Statement (WMofWA)'!#REF!</definedName>
    <definedName name="BUV">'[5]Income Statement (WMofWA)'!#REF!</definedName>
    <definedName name="Calc" localSheetId="0">[4]WTB!#REF!</definedName>
    <definedName name="Calc">[4]WTB!#REF!</definedName>
    <definedName name="Calc0" localSheetId="0">[4]WTB!#REF!</definedName>
    <definedName name="Calc0">[4]WTB!#REF!</definedName>
    <definedName name="Calc1" localSheetId="0">[4]WTB!#REF!</definedName>
    <definedName name="Calc1">[4]WTB!#REF!</definedName>
    <definedName name="Calc10" localSheetId="0">[4]WTB!#REF!</definedName>
    <definedName name="Calc10">[4]WTB!#REF!</definedName>
    <definedName name="Calc11" localSheetId="0">[4]WTB!#REF!</definedName>
    <definedName name="Calc11">[4]WTB!#REF!</definedName>
    <definedName name="Calc12" localSheetId="0">[4]WTB!#REF!</definedName>
    <definedName name="Calc12">[4]WTB!#REF!</definedName>
    <definedName name="Calc13" localSheetId="0">[4]WTB!#REF!</definedName>
    <definedName name="Calc13">[4]WTB!#REF!</definedName>
    <definedName name="Calc14" localSheetId="0">[4]WTB!#REF!</definedName>
    <definedName name="Calc14">[4]WTB!#REF!</definedName>
    <definedName name="Calc15" localSheetId="0">[4]WTB!#REF!</definedName>
    <definedName name="Calc15">[4]WTB!#REF!</definedName>
    <definedName name="Calc16" localSheetId="0">[4]WTB!#REF!</definedName>
    <definedName name="Calc16">[4]WTB!#REF!</definedName>
    <definedName name="Calc17" localSheetId="0">[4]WTB!#REF!</definedName>
    <definedName name="Calc17">[4]WTB!#REF!</definedName>
    <definedName name="Calc18" localSheetId="0">[4]WTB!#REF!</definedName>
    <definedName name="Calc18">[4]WTB!#REF!</definedName>
    <definedName name="Calc2" localSheetId="0">[4]WTB!#REF!</definedName>
    <definedName name="Calc2">[4]WTB!#REF!</definedName>
    <definedName name="Calc3" localSheetId="0">[4]WTB!#REF!</definedName>
    <definedName name="Calc3">[4]WTB!#REF!</definedName>
    <definedName name="Calc4" localSheetId="0">[4]WTB!#REF!</definedName>
    <definedName name="Calc4">[4]WTB!#REF!</definedName>
    <definedName name="Calc5" localSheetId="0">[4]WTB!#REF!</definedName>
    <definedName name="Calc5">[4]WTB!#REF!</definedName>
    <definedName name="Calc6" localSheetId="0">[4]WTB!#REF!</definedName>
    <definedName name="Calc6">[4]WTB!#REF!</definedName>
    <definedName name="Calc7" localSheetId="0">[4]WTB!#REF!</definedName>
    <definedName name="Calc7">[4]WTB!#REF!</definedName>
    <definedName name="Calc8" localSheetId="0">[4]WTB!#REF!</definedName>
    <definedName name="Calc8">[4]WTB!#REF!</definedName>
    <definedName name="Calc9" localSheetId="0">[4]WTB!#REF!</definedName>
    <definedName name="Calc9">[4]WTB!#REF!</definedName>
    <definedName name="clear" localSheetId="0">#REF!</definedName>
    <definedName name="clear">#REF!</definedName>
    <definedName name="CUR" localSheetId="0">'[6]O-9'!#REF!</definedName>
    <definedName name="CUR">'[6]O-9'!#REF!</definedName>
    <definedName name="CURRENCY">'[4]Balance Sheet'!$AD$8</definedName>
    <definedName name="CWR">'[1]SALES TAX RETURN_20140'!$A$1:$E$49</definedName>
    <definedName name="CWRS" localSheetId="0">#REF!</definedName>
    <definedName name="CWRS">#REF!</definedName>
    <definedName name="CYear" localSheetId="0">'[6]O-9'!#REF!</definedName>
    <definedName name="CYear">'[6]O-9'!#REF!</definedName>
    <definedName name="dasd" localSheetId="0">rank</definedName>
    <definedName name="dasd">rank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Y" localSheetId="0">'[5]Income Statement (WMofWA)'!#REF!</definedName>
    <definedName name="DAY">'[5]Income Statement (WMofWA)'!#REF!</definedName>
    <definedName name="DEBITS">'[1]ASSETS 11XXX'!$A$1:$L$19</definedName>
    <definedName name="deletion" localSheetId="0">#REF!</definedName>
    <definedName name="deletion">#REF!</definedName>
    <definedName name="Detail" localSheetId="0">#REF!</definedName>
    <definedName name="Detail">#REF!</definedName>
    <definedName name="End" localSheetId="0">'[7]IS-Murrey''s'!#REF!</definedName>
    <definedName name="End">'[7]IS-Murrey''s'!#REF!</definedName>
    <definedName name="EndTime" localSheetId="0">'[6]O-9'!#REF!</definedName>
    <definedName name="EndTime">'[6]O-9'!#REF!</definedName>
    <definedName name="Financial" localSheetId="0">[4]WTB!#REF!</definedName>
    <definedName name="Financial">[4]WTB!#REF!</definedName>
    <definedName name="FirstColCriteria" localSheetId="0">[4]WTB!#REF!</definedName>
    <definedName name="FirstColCriteria">[4]WTB!#REF!</definedName>
    <definedName name="FirstHeaderCriteria" localSheetId="0">[4]WTB!#REF!</definedName>
    <definedName name="FirstHeaderCriteria">[4]WTB!#REF!</definedName>
    <definedName name="flag" localSheetId="0">[4]WTB!#REF!</definedName>
    <definedName name="flag">[4]WTB!#REF!</definedName>
    <definedName name="Format_Column" localSheetId="0">#REF!</definedName>
    <definedName name="Format_Column">#REF!</definedName>
    <definedName name="formata" localSheetId="0">#REF!</definedName>
    <definedName name="formata">#REF!</definedName>
    <definedName name="formatb" localSheetId="0">#REF!</definedName>
    <definedName name="formatb">#REF!</definedName>
    <definedName name="FY" localSheetId="0">'[5]Income Statement (WMofWA)'!#REF!</definedName>
    <definedName name="FY">'[5]Income Statement (WMofWA)'!#REF!</definedName>
    <definedName name="Heading1" localSheetId="0">'[5]Income Statement (WMofWA)'!#REF!</definedName>
    <definedName name="Heading1">'[5]Income Statement (WMofWA)'!#REF!</definedName>
    <definedName name="IDN" localSheetId="0">'[5]Income Statement (WMofWA)'!#REF!</definedName>
    <definedName name="IDN">'[5]Income Statement (WMofWA)'!#REF!</definedName>
    <definedName name="IFN" localSheetId="0">'[5]Income Statement (WMofWA)'!#REF!</definedName>
    <definedName name="IFN">'[5]Income Statement (WMofWA)'!#REF!</definedName>
    <definedName name="income_statement">'[8]Sch 4 - 12months'!$B$10:$O$86</definedName>
    <definedName name="INPUT">#REF!</definedName>
    <definedName name="INPUTc">#REF!</definedName>
    <definedName name="InsertColRange" localSheetId="0">[4]WTB!#REF!</definedName>
    <definedName name="InsertColRange">[4]WTB!#REF!</definedName>
    <definedName name="LAST_ROW" localSheetId="0">'[9]Income Statement (Tonnage)'!#REF!</definedName>
    <definedName name="LAST_ROW">'[9]Income Statement (Tonnage)'!#REF!</definedName>
    <definedName name="Lurito" localSheetId="0">#REF!</definedName>
    <definedName name="Lurito">#REF!</definedName>
    <definedName name="LYN" localSheetId="0">'[5]Income Statement (WMofWA)'!#REF!</definedName>
    <definedName name="LYN">'[5]Income Statement (WMofWA)'!#REF!</definedName>
    <definedName name="master_def" localSheetId="0">'[7]IS-Murrey''s'!#REF!</definedName>
    <definedName name="master_def">'[7]IS-Murrey''s'!#REF!</definedName>
    <definedName name="MATRIX" localSheetId="0">#REF!</definedName>
    <definedName name="MATRIX">#REF!</definedName>
    <definedName name="MthValue" localSheetId="0">'[6]O-9'!#REF!</definedName>
    <definedName name="MthValue">'[6]O-9'!#REF!</definedName>
    <definedName name="NewOnlyOrg" localSheetId="0">#REF!</definedName>
    <definedName name="NewOnlyOrg">#REF!</definedName>
    <definedName name="NOTES" localSheetId="0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0">rank</definedName>
    <definedName name="NvsInstanceHook">rank</definedName>
    <definedName name="NvsInstanceHook1" localSheetId="0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 localSheetId="0">#REF!</definedName>
    <definedName name="OfficerSalary">#REF!</definedName>
    <definedName name="Operations" localSheetId="0">'[5]Income Statement (WMofWA)'!#REF!</definedName>
    <definedName name="Operations">'[5]Income Statement (WMofWA)'!#REF!</definedName>
    <definedName name="OPR" localSheetId="0">'[5]Income Statement (WMofWA)'!#REF!</definedName>
    <definedName name="OPR">'[5]Income Statement (WMofWA)'!#REF!</definedName>
    <definedName name="Org11_13" localSheetId="0">#REF!</definedName>
    <definedName name="Org11_13">#REF!</definedName>
    <definedName name="Org7_10" localSheetId="0">#REF!</definedName>
    <definedName name="Org7_10">#REF!</definedName>
    <definedName name="ORIG2GALWT_" localSheetId="0">#REF!</definedName>
    <definedName name="ORIG2GALWT_">#REF!</definedName>
    <definedName name="ORIG2OH" localSheetId="0">#REF!</definedName>
    <definedName name="ORIG2OH">#REF!</definedName>
    <definedName name="PED" localSheetId="0">'[5]Income Statement (WMofWA)'!#REF!</definedName>
    <definedName name="PED">'[5]Income Statement (WMofWA)'!#REF!</definedName>
    <definedName name="PER">[4]WTB!$DC$5</definedName>
    <definedName name="_xlnm.Print_Area" localSheetId="1">Average!$A$1:$J$87</definedName>
    <definedName name="_xlnm.Print_Area" localSheetId="0">'Price Out'!$A$1:$M$157</definedName>
    <definedName name="_xlnm.Print_Area">#REF!</definedName>
    <definedName name="Print_Area_MI">#REF!</definedName>
    <definedName name="Print_Area_MIc">#REF!</definedName>
    <definedName name="_xlnm.Print_Titles" localSheetId="0">'Price Out'!$13:$14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nit_Range" localSheetId="0">#REF!</definedName>
    <definedName name="Prnit_Range">#REF!</definedName>
    <definedName name="PYear" localSheetId="0">'[6]O-9'!#REF!</definedName>
    <definedName name="PYear">'[6]O-9'!#REF!</definedName>
    <definedName name="QtrValue" localSheetId="0">#REF!</definedName>
    <definedName name="QtrValue">#REF!</definedName>
    <definedName name="Quarter_Budget" localSheetId="0">#REF!</definedName>
    <definedName name="Quarter_Budget">#REF!</definedName>
    <definedName name="Quarter_Month" localSheetId="0">#REF!</definedName>
    <definedName name="Quarter_Month">#REF!</definedName>
    <definedName name="RBU" localSheetId="0">'[5]Income Statement (WMofWA)'!#REF!</definedName>
    <definedName name="RBU">'[5]Income Statement (WMofWA)'!#REF!</definedName>
    <definedName name="RCW_81.04.080" localSheetId="0">#REF!</definedName>
    <definedName name="RCW_81.04.080">#REF!</definedName>
    <definedName name="RECAP" localSheetId="0">#REF!</definedName>
    <definedName name="RECAP">#REF!</definedName>
    <definedName name="RECAP2" localSheetId="0">#REF!</definedName>
    <definedName name="RECAP2">#REF!</definedName>
    <definedName name="_xlnm.Recorder" localSheetId="0">#REF!</definedName>
    <definedName name="_xlnm.Recorder">#REF!</definedName>
    <definedName name="RecyDisposal" localSheetId="0">#REF!</definedName>
    <definedName name="RecyDisposal">#REF!</definedName>
    <definedName name="RelatedSalary" localSheetId="0">#REF!</definedName>
    <definedName name="RelatedSalary">#REF!</definedName>
    <definedName name="RevCust" localSheetId="0">'[10]Schedule 6'!#REF!</definedName>
    <definedName name="RevCust">'[10]Schedule 6'!#REF!</definedName>
    <definedName name="RID" localSheetId="0">'[5]Income Statement (WMofWA)'!#REF!</definedName>
    <definedName name="RID">'[5]Income Statement (WMofWA)'!#REF!</definedName>
    <definedName name="ROCE" localSheetId="0">#REF!,#REF!</definedName>
    <definedName name="ROCE">#REF!,#REF!</definedName>
    <definedName name="ROW_SUPRESS" localSheetId="0">'[5]Income Statement (WMofWA)'!#REF!</definedName>
    <definedName name="ROW_SUPRESS">'[5]Income Statement (WMofWA)'!#REF!</definedName>
    <definedName name="RTT" localSheetId="0">'[5]Income Statement (WMofWA)'!#REF!</definedName>
    <definedName name="RTT">'[5]Income Statement (WMofWA)'!#REF!</definedName>
    <definedName name="sale" localSheetId="0">#REF!</definedName>
    <definedName name="sale">#REF!</definedName>
    <definedName name="SALES_TAX_RETURN" localSheetId="0">#REF!</definedName>
    <definedName name="SALES_TAX_RETURN">#REF!</definedName>
    <definedName name="SCN" localSheetId="0">'[5]Income Statement (WMofWA)'!#REF!</definedName>
    <definedName name="SCN">'[5]Income Statement (WMofWA)'!#REF!</definedName>
    <definedName name="SFD">[4]WTB!$DE$5</definedName>
    <definedName name="SFD_BU" localSheetId="0">'[5]Income Statement (WMofWA)'!#REF!</definedName>
    <definedName name="SFD_BU">'[5]Income Statement (WMofWA)'!#REF!</definedName>
    <definedName name="SFD_DEPTID" localSheetId="0">'[5]Income Statement (WMofWA)'!#REF!</definedName>
    <definedName name="SFD_DEPTID">'[5]Income Statement (WMofWA)'!#REF!</definedName>
    <definedName name="SFD_OP" localSheetId="0">'[5]Income Statement (WMofWA)'!#REF!</definedName>
    <definedName name="SFD_OP">'[5]Income Statement (WMofWA)'!#REF!</definedName>
    <definedName name="SFD_PROD" localSheetId="0">'[5]Income Statement (WMofWA)'!#REF!</definedName>
    <definedName name="SFD_PROD">'[5]Income Statement (WMofWA)'!#REF!</definedName>
    <definedName name="SFD_PROJ" localSheetId="0">'[5]Income Statement (WMofWA)'!#REF!</definedName>
    <definedName name="SFD_PROJ">'[5]Income Statement (WMofWA)'!#REF!</definedName>
    <definedName name="sfdbusunit" localSheetId="0">#REF!</definedName>
    <definedName name="sfdbusunit">#REF!</definedName>
    <definedName name="SFV">[4]WTB!$DE$4</definedName>
    <definedName name="SFV_BU" localSheetId="0">'[5]Income Statement (WMofWA)'!#REF!</definedName>
    <definedName name="SFV_BU">'[5]Income Statement (WMofWA)'!#REF!</definedName>
    <definedName name="SFV_CUR" localSheetId="0">#REF!</definedName>
    <definedName name="SFV_CUR">#REF!</definedName>
    <definedName name="SFV_CUR1">'[4]2008 West Group IS'!$AM$9</definedName>
    <definedName name="SFV_CUR5">'[4]2008 Group Office IS'!$AM$9</definedName>
    <definedName name="SFV_DEPTID" localSheetId="0">'[5]Income Statement (WMofWA)'!#REF!</definedName>
    <definedName name="SFV_DEPTID">'[5]Income Statement (WMofWA)'!#REF!</definedName>
    <definedName name="SFV_OP" localSheetId="0">'[5]Income Statement (WMofWA)'!#REF!</definedName>
    <definedName name="SFV_OP">'[5]Income Statement (WMofWA)'!#REF!</definedName>
    <definedName name="SFV_PROD" localSheetId="0">'[5]Income Statement (WMofWA)'!#REF!</definedName>
    <definedName name="SFV_PROD">'[5]Income Statement (WMofWA)'!#REF!</definedName>
    <definedName name="SFV_PROJ" localSheetId="0">'[5]Income Statement (WMofWA)'!#REF!</definedName>
    <definedName name="SFV_PROJ">'[5]Income Statement (WMofWA)'!#REF!</definedName>
    <definedName name="slope">#REF!</definedName>
    <definedName name="sort" localSheetId="0">#REF!</definedName>
    <definedName name="sort">#REF!</definedName>
    <definedName name="Sort1" localSheetId="0">#REF!</definedName>
    <definedName name="Sort1">#REF!</definedName>
    <definedName name="sortcol" localSheetId="0">'[7]IS-Murrey''s'!#REF!</definedName>
    <definedName name="sortcol">'[7]IS-Murrey''s'!#REF!</definedName>
    <definedName name="start" localSheetId="0">#REF!</definedName>
    <definedName name="start">#REF!</definedName>
    <definedName name="Stop" localSheetId="0">'[6]O-9'!#REF!</definedName>
    <definedName name="Stop">'[6]O-9'!#REF!</definedName>
    <definedName name="SUMMARY" localSheetId="0">#REF!</definedName>
    <definedName name="SUMMARY">#REF!</definedName>
    <definedName name="Summary_DistrictName">[11]Summary!$B$7</definedName>
    <definedName name="Summary_DistrictNo">[11]Summary!$B$5</definedName>
    <definedName name="SWDisposal" localSheetId="0">#REF!</definedName>
    <definedName name="SWDisposal">#REF!</definedName>
    <definedName name="test">'[12]Sch 4 - 12months'!$B$10:$O$86</definedName>
    <definedName name="Title2" localSheetId="0">'[6]O-9'!#REF!</definedName>
    <definedName name="Title2">'[6]O-9'!#REF!</definedName>
    <definedName name="TOP" localSheetId="0">'[3]10800-10899'!#REF!</definedName>
    <definedName name="TOP">'[3]10800-10899'!#REF!</definedName>
    <definedName name="Total_Interest">'[13]Amortization Table'!$F$18</definedName>
    <definedName name="Variables" localSheetId="0">'[5]Income Statement (WMofWA)'!#REF!</definedName>
    <definedName name="Variables">'[5]Income Statement (WMofWA)'!#REF!</definedName>
    <definedName name="Waste_Management__Inc." localSheetId="0">#REF!</definedName>
    <definedName name="Waste_Management__Inc.">#REF!</definedName>
    <definedName name="WM" localSheetId="0">#REF!</definedName>
    <definedName name="WM">#REF!</definedName>
    <definedName name="x" localSheetId="0">rank</definedName>
    <definedName name="x">rank</definedName>
    <definedName name="xx" localSheetId="0">rank</definedName>
    <definedName name="xx">rank</definedName>
    <definedName name="xxx" localSheetId="0">rank</definedName>
    <definedName name="xxx">rank</definedName>
    <definedName name="y_inter1">#REF!</definedName>
    <definedName name="y_inter2">#REF!</definedName>
    <definedName name="y_inter3">#REF!</definedName>
    <definedName name="y_inter4">#REF!</definedName>
    <definedName name="YEAR4" localSheetId="0">#REF!</definedName>
    <definedName name="YEAR4">#REF!</definedName>
    <definedName name="yrCur">'[14]Report Template'!$B$2002</definedName>
    <definedName name="yrNext">'[14]Report Template'!$B$2003</definedName>
    <definedName name="YWMedWasteDisp" localSheetId="0">#REF!</definedName>
    <definedName name="YWMedWasteDisp">#REF!</definedName>
    <definedName name="Zero_Format" localSheetId="0">#REF!</definedName>
    <definedName name="Zero_Forma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C102" i="1"/>
  <c r="C101" i="1"/>
  <c r="C100" i="1"/>
  <c r="C89" i="1"/>
  <c r="C88" i="1"/>
  <c r="C87" i="1"/>
  <c r="C66" i="1"/>
  <c r="C64" i="1"/>
  <c r="C63" i="1"/>
  <c r="C62" i="1"/>
  <c r="C60" i="1"/>
  <c r="C59" i="1"/>
  <c r="C58" i="1"/>
  <c r="C56" i="1"/>
  <c r="C55" i="1"/>
  <c r="C54" i="1"/>
  <c r="C52" i="1"/>
  <c r="C51" i="1"/>
  <c r="C50" i="1"/>
  <c r="C48" i="1"/>
  <c r="C47" i="1"/>
  <c r="C46" i="1"/>
  <c r="C44" i="1"/>
  <c r="C42" i="1"/>
  <c r="C38" i="1"/>
  <c r="C37" i="1"/>
  <c r="C34" i="1"/>
  <c r="C33" i="1"/>
  <c r="C18" i="1"/>
  <c r="C17" i="1"/>
  <c r="C16" i="1"/>
  <c r="C43" i="1" l="1"/>
  <c r="C65" i="1"/>
  <c r="C61" i="1"/>
  <c r="C57" i="1"/>
  <c r="C53" i="1"/>
  <c r="H53" i="1" s="1"/>
  <c r="I53" i="1" s="1"/>
  <c r="C49" i="1"/>
  <c r="C39" i="1"/>
  <c r="C137" i="1" l="1"/>
  <c r="C133" i="1"/>
  <c r="C114" i="1"/>
  <c r="H114" i="1" s="1"/>
  <c r="I114" i="1" s="1"/>
  <c r="C138" i="1" l="1"/>
  <c r="C136" i="1"/>
  <c r="C135" i="1"/>
  <c r="C127" i="1"/>
  <c r="C126" i="1"/>
  <c r="C125" i="1"/>
  <c r="C122" i="1"/>
  <c r="C121" i="1"/>
  <c r="C119" i="1"/>
  <c r="C117" i="1"/>
  <c r="C116" i="1"/>
  <c r="C112" i="1"/>
  <c r="C110" i="1"/>
  <c r="C108" i="1"/>
  <c r="C113" i="1" l="1"/>
  <c r="C68" i="1" l="1"/>
  <c r="H134" i="1" l="1"/>
  <c r="I134" i="1" s="1"/>
  <c r="H135" i="1"/>
  <c r="I135" i="1" s="1"/>
  <c r="J7" i="1"/>
  <c r="J5" i="1"/>
  <c r="J4" i="1"/>
  <c r="J3" i="1" l="1"/>
  <c r="H116" i="1" l="1"/>
  <c r="I116" i="1" s="1"/>
  <c r="D38" i="1" l="1"/>
  <c r="H38" i="1" s="1"/>
  <c r="I38" i="1" s="1"/>
  <c r="H66" i="1"/>
  <c r="I66" i="1" s="1"/>
  <c r="D64" i="1"/>
  <c r="H64" i="1" s="1"/>
  <c r="I64" i="1" s="1"/>
  <c r="D63" i="1"/>
  <c r="D60" i="1"/>
  <c r="H60" i="1" s="1"/>
  <c r="I60" i="1" s="1"/>
  <c r="D59" i="1"/>
  <c r="H59" i="1" s="1"/>
  <c r="I59" i="1" s="1"/>
  <c r="D52" i="1"/>
  <c r="D48" i="1"/>
  <c r="H44" i="1"/>
  <c r="I44" i="1" s="1"/>
  <c r="D45" i="1"/>
  <c r="H45" i="1" s="1"/>
  <c r="I45" i="1" s="1"/>
  <c r="H63" i="1" l="1"/>
  <c r="I63" i="1" s="1"/>
  <c r="C35" i="1"/>
  <c r="E20" i="1"/>
  <c r="E21" i="1"/>
  <c r="H21" i="1" s="1"/>
  <c r="I21" i="1" s="1"/>
  <c r="E22" i="1"/>
  <c r="E51" i="1"/>
  <c r="E52" i="1" s="1"/>
  <c r="H52" i="1" s="1"/>
  <c r="I52" i="1" s="1"/>
  <c r="E25" i="1" l="1"/>
  <c r="H25" i="1"/>
  <c r="I25" i="1" s="1"/>
  <c r="H22" i="1"/>
  <c r="I22" i="1" s="1"/>
  <c r="H20" i="1"/>
  <c r="I20" i="1" s="1"/>
  <c r="E26" i="1"/>
  <c r="E24" i="1"/>
  <c r="H24" i="1" l="1"/>
  <c r="I24" i="1" s="1"/>
  <c r="H26" i="1"/>
  <c r="I26" i="1" s="1"/>
  <c r="C19" i="1" l="1"/>
  <c r="D4" i="2" l="1"/>
  <c r="H16" i="1"/>
  <c r="H97" i="1" l="1"/>
  <c r="I97" i="1" s="1"/>
  <c r="J6" i="1" l="1"/>
  <c r="J8" i="1" s="1"/>
  <c r="D4" i="1" s="1"/>
  <c r="F354" i="1" l="1"/>
  <c r="G354" i="1" s="1"/>
  <c r="F349" i="1"/>
  <c r="G349" i="1" s="1"/>
  <c r="F346" i="1"/>
  <c r="G346" i="1" s="1"/>
  <c r="F341" i="1"/>
  <c r="G341" i="1" s="1"/>
  <c r="F338" i="1"/>
  <c r="G338" i="1" s="1"/>
  <c r="F333" i="1"/>
  <c r="G333" i="1" s="1"/>
  <c r="F330" i="1"/>
  <c r="G330" i="1" s="1"/>
  <c r="F327" i="1"/>
  <c r="G327" i="1" s="1"/>
  <c r="F322" i="1"/>
  <c r="G322" i="1" s="1"/>
  <c r="F309" i="1"/>
  <c r="G309" i="1" s="1"/>
  <c r="F297" i="1"/>
  <c r="G297" i="1" s="1"/>
  <c r="F300" i="1"/>
  <c r="G300" i="1" s="1"/>
  <c r="F305" i="1"/>
  <c r="G305" i="1" s="1"/>
  <c r="F290" i="1"/>
  <c r="G290" i="1" s="1"/>
  <c r="F283" i="1"/>
  <c r="G283" i="1" s="1"/>
  <c r="F273" i="1"/>
  <c r="G273" i="1" s="1"/>
  <c r="F356" i="1"/>
  <c r="G356" i="1" s="1"/>
  <c r="F352" i="1"/>
  <c r="G352" i="1" s="1"/>
  <c r="F344" i="1"/>
  <c r="G344" i="1" s="1"/>
  <c r="F347" i="1"/>
  <c r="G347" i="1" s="1"/>
  <c r="F335" i="1"/>
  <c r="G335" i="1" s="1"/>
  <c r="F332" i="1"/>
  <c r="G332" i="1" s="1"/>
  <c r="F324" i="1"/>
  <c r="G324" i="1" s="1"/>
  <c r="F316" i="1"/>
  <c r="G316" i="1" s="1"/>
  <c r="F318" i="1"/>
  <c r="G318" i="1" s="1"/>
  <c r="F320" i="1"/>
  <c r="G320" i="1" s="1"/>
  <c r="F315" i="1"/>
  <c r="G315" i="1" s="1"/>
  <c r="F313" i="1"/>
  <c r="G313" i="1" s="1"/>
  <c r="F311" i="1"/>
  <c r="G311" i="1" s="1"/>
  <c r="F308" i="1"/>
  <c r="G308" i="1" s="1"/>
  <c r="F295" i="1"/>
  <c r="G295" i="1" s="1"/>
  <c r="F298" i="1"/>
  <c r="G298" i="1" s="1"/>
  <c r="F303" i="1"/>
  <c r="G303" i="1" s="1"/>
  <c r="F292" i="1"/>
  <c r="G292" i="1" s="1"/>
  <c r="F289" i="1"/>
  <c r="G289" i="1" s="1"/>
  <c r="F287" i="1"/>
  <c r="G287" i="1" s="1"/>
  <c r="F285" i="1"/>
  <c r="G285" i="1" s="1"/>
  <c r="F350" i="1"/>
  <c r="G350" i="1" s="1"/>
  <c r="F342" i="1"/>
  <c r="G342" i="1" s="1"/>
  <c r="F345" i="1"/>
  <c r="G345" i="1" s="1"/>
  <c r="F340" i="1"/>
  <c r="G340" i="1" s="1"/>
  <c r="F337" i="1"/>
  <c r="G337" i="1" s="1"/>
  <c r="F331" i="1"/>
  <c r="G331" i="1" s="1"/>
  <c r="F329" i="1"/>
  <c r="G329" i="1" s="1"/>
  <c r="F326" i="1"/>
  <c r="G326" i="1" s="1"/>
  <c r="F321" i="1"/>
  <c r="G321" i="1" s="1"/>
  <c r="F310" i="1"/>
  <c r="G310" i="1" s="1"/>
  <c r="F307" i="1"/>
  <c r="G307" i="1" s="1"/>
  <c r="F296" i="1"/>
  <c r="G296" i="1" s="1"/>
  <c r="F301" i="1"/>
  <c r="G301" i="1" s="1"/>
  <c r="F304" i="1"/>
  <c r="G304" i="1" s="1"/>
  <c r="F284" i="1"/>
  <c r="G284" i="1" s="1"/>
  <c r="F282" i="1"/>
  <c r="G282" i="1" s="1"/>
  <c r="F355" i="1"/>
  <c r="G355" i="1" s="1"/>
  <c r="F353" i="1"/>
  <c r="G353" i="1" s="1"/>
  <c r="F343" i="1"/>
  <c r="G343" i="1" s="1"/>
  <c r="F348" i="1"/>
  <c r="G348" i="1" s="1"/>
  <c r="F339" i="1"/>
  <c r="G339" i="1" s="1"/>
  <c r="F336" i="1"/>
  <c r="G336" i="1" s="1"/>
  <c r="F334" i="1"/>
  <c r="G334" i="1" s="1"/>
  <c r="F328" i="1"/>
  <c r="G328" i="1" s="1"/>
  <c r="F325" i="1"/>
  <c r="G325" i="1" s="1"/>
  <c r="F323" i="1"/>
  <c r="G323" i="1" s="1"/>
  <c r="F317" i="1"/>
  <c r="G317" i="1" s="1"/>
  <c r="F319" i="1"/>
  <c r="G319" i="1" s="1"/>
  <c r="F314" i="1"/>
  <c r="G314" i="1" s="1"/>
  <c r="F312" i="1"/>
  <c r="G312" i="1" s="1"/>
  <c r="F294" i="1"/>
  <c r="G294" i="1" s="1"/>
  <c r="F299" i="1"/>
  <c r="G299" i="1" s="1"/>
  <c r="F302" i="1"/>
  <c r="G302" i="1" s="1"/>
  <c r="F291" i="1"/>
  <c r="G291" i="1" s="1"/>
  <c r="F288" i="1"/>
  <c r="G288" i="1" s="1"/>
  <c r="F286" i="1"/>
  <c r="G286" i="1" s="1"/>
  <c r="J155" i="1"/>
  <c r="C71" i="2"/>
  <c r="A71" i="2"/>
  <c r="C70" i="2"/>
  <c r="A70" i="2"/>
  <c r="C65" i="2"/>
  <c r="A65" i="2"/>
  <c r="C64" i="2"/>
  <c r="A64" i="2"/>
  <c r="C62" i="2"/>
  <c r="A62" i="2"/>
  <c r="C61" i="2"/>
  <c r="A61" i="2"/>
  <c r="C59" i="2"/>
  <c r="A59" i="2"/>
  <c r="C58" i="2"/>
  <c r="A58" i="2"/>
  <c r="C56" i="2"/>
  <c r="A56" i="2"/>
  <c r="C55" i="2"/>
  <c r="A55" i="2"/>
  <c r="C54" i="2"/>
  <c r="A54" i="2"/>
  <c r="C53" i="2"/>
  <c r="A53" i="2"/>
  <c r="C52" i="2"/>
  <c r="A52" i="2"/>
  <c r="A51" i="2"/>
  <c r="A79" i="2" s="1"/>
  <c r="C50" i="2"/>
  <c r="A50" i="2"/>
  <c r="G50" i="2" s="1"/>
  <c r="C49" i="2"/>
  <c r="A49" i="2"/>
  <c r="G49" i="2" s="1"/>
  <c r="C48" i="2"/>
  <c r="A48" i="2"/>
  <c r="G48" i="2" s="1"/>
  <c r="C47" i="2"/>
  <c r="A47" i="2"/>
  <c r="G47" i="2" s="1"/>
  <c r="C46" i="2"/>
  <c r="A46" i="2"/>
  <c r="G46" i="2" s="1"/>
  <c r="C45" i="2"/>
  <c r="A45" i="2"/>
  <c r="G45" i="2" s="1"/>
  <c r="C44" i="2"/>
  <c r="A44" i="2"/>
  <c r="G44" i="2" s="1"/>
  <c r="C43" i="2"/>
  <c r="A43" i="2"/>
  <c r="G43" i="2" s="1"/>
  <c r="C42" i="2"/>
  <c r="A42" i="2"/>
  <c r="G42" i="2" s="1"/>
  <c r="C41" i="2"/>
  <c r="A41" i="2"/>
  <c r="G41" i="2" s="1"/>
  <c r="C40" i="2"/>
  <c r="A40" i="2"/>
  <c r="G40" i="2" s="1"/>
  <c r="C39" i="2"/>
  <c r="A39" i="2"/>
  <c r="G39" i="2" s="1"/>
  <c r="C38" i="2"/>
  <c r="A38" i="2"/>
  <c r="G38" i="2" s="1"/>
  <c r="C37" i="2"/>
  <c r="A37" i="2"/>
  <c r="G37" i="2" s="1"/>
  <c r="C36" i="2"/>
  <c r="A36" i="2"/>
  <c r="G36" i="2" s="1"/>
  <c r="C35" i="2"/>
  <c r="A35" i="2"/>
  <c r="G35" i="2" s="1"/>
  <c r="C34" i="2"/>
  <c r="A34" i="2"/>
  <c r="C32" i="2"/>
  <c r="A32" i="2"/>
  <c r="G32" i="2" s="1"/>
  <c r="C31" i="2"/>
  <c r="A31" i="2"/>
  <c r="G31" i="2" s="1"/>
  <c r="C30" i="2"/>
  <c r="A30" i="2"/>
  <c r="G30" i="2" s="1"/>
  <c r="A28" i="2"/>
  <c r="A17" i="2"/>
  <c r="A16" i="2"/>
  <c r="A15" i="2"/>
  <c r="A14" i="2"/>
  <c r="A13" i="2"/>
  <c r="A12" i="2"/>
  <c r="A11" i="2"/>
  <c r="A10" i="2"/>
  <c r="A9" i="2"/>
  <c r="A8" i="2"/>
  <c r="A7" i="2"/>
  <c r="A6" i="2"/>
  <c r="D5" i="2"/>
  <c r="C5" i="2"/>
  <c r="B5" i="2"/>
  <c r="H104" i="1"/>
  <c r="I104" i="1" s="1"/>
  <c r="B54" i="2"/>
  <c r="B52" i="2"/>
  <c r="B50" i="2"/>
  <c r="E55" i="1"/>
  <c r="B40" i="2"/>
  <c r="B32" i="2"/>
  <c r="B17" i="2"/>
  <c r="B16" i="2"/>
  <c r="B15" i="2"/>
  <c r="B11" i="2"/>
  <c r="B9" i="2"/>
  <c r="B8" i="2"/>
  <c r="B7" i="2"/>
  <c r="H40" i="1" l="1"/>
  <c r="I40" i="1" s="1"/>
  <c r="B38" i="2"/>
  <c r="H69" i="1"/>
  <c r="I69" i="1" s="1"/>
  <c r="H102" i="1"/>
  <c r="I102" i="1" s="1"/>
  <c r="H138" i="1"/>
  <c r="I138" i="1" s="1"/>
  <c r="H130" i="1"/>
  <c r="I130" i="1" s="1"/>
  <c r="H32" i="2"/>
  <c r="H127" i="1"/>
  <c r="I127" i="1" s="1"/>
  <c r="H101" i="1"/>
  <c r="I101" i="1" s="1"/>
  <c r="H100" i="1"/>
  <c r="I100" i="1" s="1"/>
  <c r="I7" i="1"/>
  <c r="I148" i="1" s="1"/>
  <c r="B13" i="2"/>
  <c r="B22" i="2" s="1"/>
  <c r="B55" i="2"/>
  <c r="H72" i="1"/>
  <c r="I72" i="1" s="1"/>
  <c r="H112" i="1"/>
  <c r="I112" i="1" s="1"/>
  <c r="H28" i="1"/>
  <c r="I28" i="1" s="1"/>
  <c r="B30" i="2"/>
  <c r="H37" i="1"/>
  <c r="I37" i="1" s="1"/>
  <c r="B35" i="2"/>
  <c r="H43" i="1"/>
  <c r="I43" i="1" s="1"/>
  <c r="B47" i="2"/>
  <c r="H61" i="1"/>
  <c r="I61" i="1" s="1"/>
  <c r="B64" i="2"/>
  <c r="H81" i="1"/>
  <c r="I81" i="1" s="1"/>
  <c r="H87" i="1"/>
  <c r="I87" i="1" s="1"/>
  <c r="B12" i="2"/>
  <c r="B20" i="2" s="1"/>
  <c r="B36" i="2"/>
  <c r="H46" i="1"/>
  <c r="I46" i="1" s="1"/>
  <c r="B48" i="2"/>
  <c r="H62" i="1"/>
  <c r="I62" i="1" s="1"/>
  <c r="H17" i="1"/>
  <c r="I17" i="1" s="1"/>
  <c r="H18" i="1"/>
  <c r="I18" i="1" s="1"/>
  <c r="H29" i="1"/>
  <c r="I29" i="1" s="1"/>
  <c r="H34" i="1"/>
  <c r="I34" i="1" s="1"/>
  <c r="H42" i="1"/>
  <c r="I42" i="1" s="1"/>
  <c r="E56" i="1"/>
  <c r="H56" i="1" s="1"/>
  <c r="I56" i="1" s="1"/>
  <c r="B46" i="2"/>
  <c r="H58" i="1"/>
  <c r="I58" i="1" s="1"/>
  <c r="B58" i="2"/>
  <c r="H75" i="1"/>
  <c r="I75" i="1" s="1"/>
  <c r="H88" i="1"/>
  <c r="I88" i="1" s="1"/>
  <c r="H98" i="1"/>
  <c r="I98" i="1" s="1"/>
  <c r="H122" i="1"/>
  <c r="I122" i="1" s="1"/>
  <c r="B62" i="2"/>
  <c r="H79" i="1"/>
  <c r="I79" i="1" s="1"/>
  <c r="B70" i="2"/>
  <c r="H84" i="1"/>
  <c r="I84" i="1" s="1"/>
  <c r="H93" i="1"/>
  <c r="I93" i="1" s="1"/>
  <c r="H119" i="1"/>
  <c r="I119" i="1" s="1"/>
  <c r="B44" i="2"/>
  <c r="H67" i="1"/>
  <c r="I67" i="1" s="1"/>
  <c r="H89" i="1"/>
  <c r="I89" i="1" s="1"/>
  <c r="B18" i="2"/>
  <c r="B39" i="2"/>
  <c r="H50" i="1"/>
  <c r="I50" i="1" s="1"/>
  <c r="H54" i="1"/>
  <c r="I54" i="1" s="1"/>
  <c r="B42" i="2"/>
  <c r="B61" i="2"/>
  <c r="H78" i="1"/>
  <c r="I78" i="1" s="1"/>
  <c r="B34" i="2"/>
  <c r="H33" i="1"/>
  <c r="I33" i="1" s="1"/>
  <c r="B37" i="2"/>
  <c r="B43" i="2"/>
  <c r="H55" i="1"/>
  <c r="I55" i="1" s="1"/>
  <c r="H92" i="1"/>
  <c r="I92" i="1" s="1"/>
  <c r="H108" i="1"/>
  <c r="E47" i="1"/>
  <c r="E48" i="1" s="1"/>
  <c r="H48" i="1" s="1"/>
  <c r="I48" i="1" s="1"/>
  <c r="H71" i="1"/>
  <c r="I71" i="1" s="1"/>
  <c r="H94" i="1"/>
  <c r="I94" i="1" s="1"/>
  <c r="H121" i="1"/>
  <c r="I121" i="1" s="1"/>
  <c r="H133" i="1"/>
  <c r="I133" i="1" s="1"/>
  <c r="H110" i="1"/>
  <c r="I110" i="1" s="1"/>
  <c r="H117" i="1"/>
  <c r="I117" i="1" s="1"/>
  <c r="H125" i="1"/>
  <c r="I125" i="1" s="1"/>
  <c r="H126" i="1"/>
  <c r="I126" i="1" s="1"/>
  <c r="H136" i="1"/>
  <c r="I136" i="1" s="1"/>
  <c r="H137" i="1"/>
  <c r="I137" i="1" s="1"/>
  <c r="J148" i="1" l="1"/>
  <c r="L148" i="1" s="1"/>
  <c r="M148" i="1" s="1"/>
  <c r="B41" i="2"/>
  <c r="H41" i="2" s="1"/>
  <c r="H49" i="1"/>
  <c r="I49" i="1" s="1"/>
  <c r="K7" i="1"/>
  <c r="L7" i="1" s="1"/>
  <c r="H73" i="1"/>
  <c r="I73" i="1" s="1"/>
  <c r="B56" i="2"/>
  <c r="H35" i="2" s="1"/>
  <c r="B45" i="2"/>
  <c r="H57" i="1"/>
  <c r="I57" i="1" s="1"/>
  <c r="B49" i="2"/>
  <c r="H65" i="1"/>
  <c r="I65" i="1" s="1"/>
  <c r="H48" i="2"/>
  <c r="B65" i="2"/>
  <c r="H82" i="1"/>
  <c r="I82" i="1" s="1"/>
  <c r="H30" i="2"/>
  <c r="H111" i="1"/>
  <c r="I111" i="1" s="1"/>
  <c r="H113" i="1"/>
  <c r="I113" i="1" s="1"/>
  <c r="H34" i="2"/>
  <c r="H39" i="2"/>
  <c r="H36" i="2"/>
  <c r="I16" i="1"/>
  <c r="I144" i="1" s="1"/>
  <c r="I3" i="1" s="1"/>
  <c r="B31" i="2"/>
  <c r="H39" i="1"/>
  <c r="I39" i="1" s="1"/>
  <c r="H47" i="1"/>
  <c r="I47" i="1" s="1"/>
  <c r="H42" i="2"/>
  <c r="B53" i="2"/>
  <c r="H70" i="1"/>
  <c r="I70" i="1" s="1"/>
  <c r="I108" i="1"/>
  <c r="H51" i="1"/>
  <c r="I51" i="1" s="1"/>
  <c r="B71" i="2"/>
  <c r="H85" i="1"/>
  <c r="I85" i="1" s="1"/>
  <c r="H120" i="1"/>
  <c r="I120" i="1" s="1"/>
  <c r="B59" i="2"/>
  <c r="H38" i="2" s="1"/>
  <c r="H76" i="1"/>
  <c r="I76" i="1" s="1"/>
  <c r="I140" i="1" l="1"/>
  <c r="I146" i="1" s="1"/>
  <c r="I145" i="1"/>
  <c r="H31" i="2"/>
  <c r="H105" i="1"/>
  <c r="H49" i="2"/>
  <c r="I105" i="1"/>
  <c r="H45" i="2"/>
  <c r="H140" i="1"/>
  <c r="I5" i="1" l="1"/>
  <c r="K5" i="1" s="1"/>
  <c r="L5" i="1" s="1"/>
  <c r="I4" i="1"/>
  <c r="K4" i="1" s="1"/>
  <c r="L4" i="1" s="1"/>
  <c r="K3" i="1"/>
  <c r="L3" i="1" s="1"/>
  <c r="I6" i="1" l="1"/>
  <c r="I8" i="1" s="1"/>
  <c r="K8" i="1" s="1"/>
  <c r="L8" i="1" l="1"/>
  <c r="I147" i="1"/>
  <c r="K6" i="1" l="1"/>
  <c r="L6" i="1" s="1"/>
  <c r="I149" i="1" l="1"/>
  <c r="I150" i="1" s="1"/>
  <c r="F266" i="1" l="1"/>
  <c r="G266" i="1" s="1"/>
  <c r="F258" i="1" l="1"/>
  <c r="G258" i="1" s="1"/>
  <c r="F260" i="1"/>
  <c r="G260" i="1" s="1"/>
  <c r="F262" i="1"/>
  <c r="G262" i="1" s="1"/>
  <c r="F264" i="1"/>
  <c r="G264" i="1" s="1"/>
  <c r="F267" i="1"/>
  <c r="G267" i="1" s="1"/>
  <c r="F269" i="1"/>
  <c r="G269" i="1" s="1"/>
  <c r="F271" i="1"/>
  <c r="G271" i="1" s="1"/>
  <c r="F274" i="1"/>
  <c r="G274" i="1" s="1"/>
  <c r="F276" i="1"/>
  <c r="G276" i="1" s="1"/>
  <c r="F278" i="1"/>
  <c r="G278" i="1" s="1"/>
  <c r="F280" i="1"/>
  <c r="G280" i="1" s="1"/>
  <c r="F257" i="1"/>
  <c r="G257" i="1" s="1"/>
  <c r="F259" i="1"/>
  <c r="G259" i="1" s="1"/>
  <c r="F261" i="1"/>
  <c r="G261" i="1" s="1"/>
  <c r="F263" i="1"/>
  <c r="G263" i="1" s="1"/>
  <c r="F265" i="1"/>
  <c r="G265" i="1" s="1"/>
  <c r="F268" i="1"/>
  <c r="G268" i="1" s="1"/>
  <c r="F270" i="1"/>
  <c r="G270" i="1" s="1"/>
  <c r="F272" i="1"/>
  <c r="G272" i="1" s="1"/>
  <c r="F275" i="1"/>
  <c r="G275" i="1" s="1"/>
  <c r="F277" i="1"/>
  <c r="G277" i="1" s="1"/>
  <c r="F279" i="1"/>
  <c r="G279" i="1" s="1"/>
  <c r="F281" i="1"/>
  <c r="G281" i="1" s="1"/>
  <c r="F255" i="1"/>
  <c r="G255" i="1" s="1"/>
  <c r="F252" i="1"/>
  <c r="G252" i="1" s="1"/>
  <c r="F251" i="1"/>
  <c r="G251" i="1" s="1"/>
  <c r="F246" i="1"/>
  <c r="G246" i="1" s="1"/>
  <c r="F244" i="1"/>
  <c r="G244" i="1" s="1"/>
  <c r="F235" i="1"/>
  <c r="G235" i="1" s="1"/>
  <c r="F253" i="1"/>
  <c r="G253" i="1" s="1"/>
  <c r="F245" i="1"/>
  <c r="G245" i="1" s="1"/>
  <c r="F247" i="1"/>
  <c r="G247" i="1" s="1"/>
  <c r="F238" i="1"/>
  <c r="G238" i="1" s="1"/>
  <c r="F254" i="1"/>
  <c r="G254" i="1" s="1"/>
  <c r="F250" i="1"/>
  <c r="G250" i="1" s="1"/>
  <c r="F248" i="1"/>
  <c r="G248" i="1" s="1"/>
  <c r="F241" i="1"/>
  <c r="G241" i="1" s="1"/>
  <c r="F239" i="1"/>
  <c r="G239" i="1" s="1"/>
  <c r="F237" i="1"/>
  <c r="G237" i="1" s="1"/>
  <c r="F256" i="1"/>
  <c r="G256" i="1" s="1"/>
  <c r="F243" i="1"/>
  <c r="G243" i="1" s="1"/>
  <c r="F249" i="1"/>
  <c r="G249" i="1" s="1"/>
  <c r="F242" i="1"/>
  <c r="G242" i="1" s="1"/>
  <c r="F240" i="1"/>
  <c r="G240" i="1" s="1"/>
  <c r="F236" i="1"/>
  <c r="G236" i="1" s="1"/>
  <c r="F234" i="1"/>
  <c r="G234" i="1" s="1"/>
  <c r="F231" i="1"/>
  <c r="G231" i="1" s="1"/>
  <c r="F226" i="1"/>
  <c r="G226" i="1" s="1"/>
  <c r="F224" i="1"/>
  <c r="G224" i="1" s="1"/>
  <c r="F233" i="1"/>
  <c r="G233" i="1" s="1"/>
  <c r="F230" i="1"/>
  <c r="G230" i="1" s="1"/>
  <c r="F228" i="1"/>
  <c r="G228" i="1" s="1"/>
  <c r="F227" i="1"/>
  <c r="G227" i="1" s="1"/>
  <c r="F232" i="1"/>
  <c r="G232" i="1" s="1"/>
  <c r="F225" i="1"/>
  <c r="G225" i="1" s="1"/>
  <c r="F229" i="1"/>
  <c r="G229" i="1" s="1"/>
  <c r="F223" i="1"/>
  <c r="G223" i="1" s="1"/>
  <c r="F114" i="1"/>
  <c r="G114" i="1" s="1"/>
  <c r="J114" i="1" s="1"/>
  <c r="F221" i="1"/>
  <c r="G221" i="1" s="1"/>
  <c r="F216" i="1"/>
  <c r="G216" i="1" s="1"/>
  <c r="F214" i="1"/>
  <c r="G214" i="1" s="1"/>
  <c r="F206" i="1"/>
  <c r="G206" i="1" s="1"/>
  <c r="F208" i="1"/>
  <c r="G208" i="1" s="1"/>
  <c r="F210" i="1"/>
  <c r="G210" i="1" s="1"/>
  <c r="F212" i="1"/>
  <c r="G212" i="1" s="1"/>
  <c r="F218" i="1"/>
  <c r="G218" i="1" s="1"/>
  <c r="F202" i="1"/>
  <c r="G202" i="1" s="1"/>
  <c r="F200" i="1"/>
  <c r="G200" i="1" s="1"/>
  <c r="F198" i="1"/>
  <c r="G198" i="1" s="1"/>
  <c r="F196" i="1"/>
  <c r="G196" i="1" s="1"/>
  <c r="F194" i="1"/>
  <c r="G194" i="1" s="1"/>
  <c r="F192" i="1"/>
  <c r="G192" i="1" s="1"/>
  <c r="F190" i="1"/>
  <c r="G190" i="1" s="1"/>
  <c r="F220" i="1"/>
  <c r="G220" i="1" s="1"/>
  <c r="F215" i="1"/>
  <c r="G215" i="1" s="1"/>
  <c r="F213" i="1"/>
  <c r="G213" i="1" s="1"/>
  <c r="F207" i="1"/>
  <c r="G207" i="1" s="1"/>
  <c r="F209" i="1"/>
  <c r="G209" i="1" s="1"/>
  <c r="F211" i="1"/>
  <c r="G211" i="1" s="1"/>
  <c r="F204" i="1"/>
  <c r="G204" i="1" s="1"/>
  <c r="F219" i="1"/>
  <c r="G219" i="1" s="1"/>
  <c r="F217" i="1"/>
  <c r="G217" i="1" s="1"/>
  <c r="F203" i="1"/>
  <c r="G203" i="1" s="1"/>
  <c r="F201" i="1"/>
  <c r="G201" i="1" s="1"/>
  <c r="F199" i="1"/>
  <c r="G199" i="1" s="1"/>
  <c r="F197" i="1"/>
  <c r="G197" i="1" s="1"/>
  <c r="F195" i="1"/>
  <c r="G195" i="1" s="1"/>
  <c r="F193" i="1"/>
  <c r="G193" i="1" s="1"/>
  <c r="F191" i="1"/>
  <c r="G191" i="1" s="1"/>
  <c r="F189" i="1"/>
  <c r="G189" i="1" s="1"/>
  <c r="F188" i="1"/>
  <c r="G188" i="1" s="1"/>
  <c r="F185" i="1"/>
  <c r="G185" i="1" s="1"/>
  <c r="F183" i="1"/>
  <c r="G183" i="1" s="1"/>
  <c r="F180" i="1"/>
  <c r="G180" i="1" s="1"/>
  <c r="F187" i="1"/>
  <c r="G187" i="1" s="1"/>
  <c r="F184" i="1"/>
  <c r="G184" i="1" s="1"/>
  <c r="F182" i="1"/>
  <c r="G182" i="1" s="1"/>
  <c r="F30" i="1"/>
  <c r="G30" i="1" s="1"/>
  <c r="F31" i="1"/>
  <c r="G31" i="1" s="1"/>
  <c r="F181" i="1"/>
  <c r="G181" i="1" s="1"/>
  <c r="F186" i="1"/>
  <c r="G186" i="1" s="1"/>
  <c r="F32" i="1"/>
  <c r="G32" i="1" s="1"/>
  <c r="F179" i="1"/>
  <c r="G179" i="1" s="1"/>
  <c r="F177" i="1"/>
  <c r="G177" i="1" s="1"/>
  <c r="F175" i="1"/>
  <c r="G175" i="1" s="1"/>
  <c r="F176" i="1"/>
  <c r="G176" i="1" s="1"/>
  <c r="F178" i="1"/>
  <c r="G178" i="1" s="1"/>
  <c r="F174" i="1"/>
  <c r="G174" i="1" s="1"/>
  <c r="F173" i="1"/>
  <c r="G173" i="1" s="1"/>
  <c r="F171" i="1"/>
  <c r="G171" i="1" s="1"/>
  <c r="F161" i="1"/>
  <c r="G161" i="1" s="1"/>
  <c r="F166" i="1"/>
  <c r="G166" i="1" s="1"/>
  <c r="F163" i="1"/>
  <c r="G163" i="1" s="1"/>
  <c r="F160" i="1"/>
  <c r="G160" i="1" s="1"/>
  <c r="F168" i="1"/>
  <c r="G168" i="1" s="1"/>
  <c r="F172" i="1"/>
  <c r="G172" i="1" s="1"/>
  <c r="F170" i="1"/>
  <c r="G170" i="1" s="1"/>
  <c r="F164" i="1"/>
  <c r="G164" i="1" s="1"/>
  <c r="F169" i="1"/>
  <c r="G169" i="1" s="1"/>
  <c r="F167" i="1"/>
  <c r="G167" i="1" s="1"/>
  <c r="F165" i="1"/>
  <c r="G165" i="1" s="1"/>
  <c r="F162" i="1"/>
  <c r="G162" i="1" s="1"/>
  <c r="K114" i="1"/>
  <c r="B80" i="2"/>
  <c r="F48" i="1"/>
  <c r="G48" i="1" s="1"/>
  <c r="J48" i="1" s="1"/>
  <c r="F59" i="1"/>
  <c r="G59" i="1" s="1"/>
  <c r="F69" i="1"/>
  <c r="D52" i="2" s="1"/>
  <c r="E52" i="2" s="1"/>
  <c r="F76" i="1"/>
  <c r="D59" i="2" s="1"/>
  <c r="E59" i="2" s="1"/>
  <c r="F82" i="1"/>
  <c r="D65" i="2" s="1"/>
  <c r="E65" i="2" s="1"/>
  <c r="F88" i="1"/>
  <c r="G88" i="1" s="1"/>
  <c r="F94" i="1"/>
  <c r="G94" i="1" s="1"/>
  <c r="J94" i="1" s="1"/>
  <c r="F101" i="1"/>
  <c r="G101" i="1" s="1"/>
  <c r="K101" i="1" s="1"/>
  <c r="F113" i="1"/>
  <c r="G113" i="1" s="1"/>
  <c r="K113" i="1" s="1"/>
  <c r="F116" i="1"/>
  <c r="G116" i="1" s="1"/>
  <c r="F121" i="1"/>
  <c r="G121" i="1" s="1"/>
  <c r="K121" i="1" s="1"/>
  <c r="F127" i="1"/>
  <c r="G127" i="1" s="1"/>
  <c r="J127" i="1" s="1"/>
  <c r="F135" i="1"/>
  <c r="G135" i="1" s="1"/>
  <c r="F70" i="1"/>
  <c r="D53" i="2" s="1"/>
  <c r="E53" i="2" s="1"/>
  <c r="F84" i="1"/>
  <c r="D70" i="2" s="1"/>
  <c r="E70" i="2" s="1"/>
  <c r="F97" i="1"/>
  <c r="G97" i="1" s="1"/>
  <c r="J97" i="1" s="1"/>
  <c r="F102" i="1"/>
  <c r="G102" i="1" s="1"/>
  <c r="J102" i="1" s="1"/>
  <c r="F122" i="1"/>
  <c r="G122" i="1" s="1"/>
  <c r="J122" i="1" s="1"/>
  <c r="F130" i="1"/>
  <c r="G130" i="1" s="1"/>
  <c r="K130" i="1" s="1"/>
  <c r="F138" i="1"/>
  <c r="G138" i="1" s="1"/>
  <c r="J138" i="1" s="1"/>
  <c r="F49" i="1"/>
  <c r="D38" i="2" s="1"/>
  <c r="E38" i="2" s="1"/>
  <c r="F78" i="1"/>
  <c r="D61" i="2" s="1"/>
  <c r="E61" i="2" s="1"/>
  <c r="F110" i="1"/>
  <c r="G110" i="1" s="1"/>
  <c r="J110" i="1" s="1"/>
  <c r="D76" i="2"/>
  <c r="C81" i="2"/>
  <c r="F46" i="1"/>
  <c r="D36" i="2" s="1"/>
  <c r="E36" i="2" s="1"/>
  <c r="F58" i="1"/>
  <c r="F64" i="1"/>
  <c r="G64" i="1" s="1"/>
  <c r="F71" i="1"/>
  <c r="D54" i="2" s="1"/>
  <c r="B81" i="2" s="1"/>
  <c r="F79" i="1"/>
  <c r="D62" i="2" s="1"/>
  <c r="E62" i="2" s="1"/>
  <c r="F85" i="1"/>
  <c r="D71" i="2" s="1"/>
  <c r="E71" i="2" s="1"/>
  <c r="F92" i="1"/>
  <c r="G92" i="1" s="1"/>
  <c r="J92" i="1" s="1"/>
  <c r="F98" i="1"/>
  <c r="G98" i="1" s="1"/>
  <c r="J98" i="1" s="1"/>
  <c r="F104" i="1"/>
  <c r="G104" i="1" s="1"/>
  <c r="F111" i="1"/>
  <c r="G111" i="1" s="1"/>
  <c r="J111" i="1" s="1"/>
  <c r="F119" i="1"/>
  <c r="G119" i="1" s="1"/>
  <c r="J119" i="1" s="1"/>
  <c r="F125" i="1"/>
  <c r="G125" i="1" s="1"/>
  <c r="J125" i="1" s="1"/>
  <c r="F133" i="1"/>
  <c r="G133" i="1" s="1"/>
  <c r="K133" i="1" s="1"/>
  <c r="I76" i="2"/>
  <c r="F47" i="1"/>
  <c r="D37" i="2" s="1"/>
  <c r="E37" i="2" s="1"/>
  <c r="F65" i="1"/>
  <c r="D49" i="2" s="1"/>
  <c r="E49" i="2" s="1"/>
  <c r="F73" i="1"/>
  <c r="D56" i="2" s="1"/>
  <c r="E56" i="2" s="1"/>
  <c r="F81" i="1"/>
  <c r="D64" i="2" s="1"/>
  <c r="E64" i="2" s="1"/>
  <c r="F87" i="1"/>
  <c r="G87" i="1" s="1"/>
  <c r="J87" i="1" s="1"/>
  <c r="F93" i="1"/>
  <c r="G93" i="1" s="1"/>
  <c r="J93" i="1" s="1"/>
  <c r="F100" i="1"/>
  <c r="G100" i="1" s="1"/>
  <c r="K100" i="1" s="1"/>
  <c r="F108" i="1"/>
  <c r="G108" i="1" s="1"/>
  <c r="J108" i="1" s="1"/>
  <c r="F112" i="1"/>
  <c r="G112" i="1" s="1"/>
  <c r="K112" i="1" s="1"/>
  <c r="F120" i="1"/>
  <c r="G120" i="1" s="1"/>
  <c r="J120" i="1" s="1"/>
  <c r="F126" i="1"/>
  <c r="G126" i="1" s="1"/>
  <c r="K126" i="1" s="1"/>
  <c r="F134" i="1"/>
  <c r="G134" i="1" s="1"/>
  <c r="J134" i="1" s="1"/>
  <c r="F137" i="1"/>
  <c r="G137" i="1" s="1"/>
  <c r="J137" i="1" s="1"/>
  <c r="J147" i="1"/>
  <c r="L147" i="1" s="1"/>
  <c r="G80" i="2"/>
  <c r="F89" i="1"/>
  <c r="G89" i="1" s="1"/>
  <c r="J89" i="1" s="1"/>
  <c r="F117" i="1"/>
  <c r="G117" i="1" s="1"/>
  <c r="K117" i="1" s="1"/>
  <c r="F136" i="1"/>
  <c r="G136" i="1" s="1"/>
  <c r="J136" i="1" s="1"/>
  <c r="J88" i="1"/>
  <c r="K88" i="1"/>
  <c r="K110" i="1"/>
  <c r="K122" i="1"/>
  <c r="J116" i="1"/>
  <c r="K116" i="1"/>
  <c r="J104" i="1"/>
  <c r="K104" i="1"/>
  <c r="K98" i="1"/>
  <c r="K48" i="1"/>
  <c r="E76" i="2"/>
  <c r="G77" i="2"/>
  <c r="C80" i="2"/>
  <c r="H80" i="2"/>
  <c r="D81" i="2"/>
  <c r="I81" i="2"/>
  <c r="F41" i="1"/>
  <c r="F54" i="1"/>
  <c r="D42" i="2" s="1"/>
  <c r="E42" i="2" s="1"/>
  <c r="F55" i="1"/>
  <c r="D43" i="2" s="1"/>
  <c r="E43" i="2" s="1"/>
  <c r="F56" i="1"/>
  <c r="D44" i="2" s="1"/>
  <c r="E44" i="2" s="1"/>
  <c r="F57" i="1"/>
  <c r="D45" i="2" s="1"/>
  <c r="E45" i="2" s="1"/>
  <c r="I45" i="2" s="1"/>
  <c r="J45" i="2" s="1"/>
  <c r="G57" i="1" s="1"/>
  <c r="D67" i="2"/>
  <c r="E67" i="2" s="1"/>
  <c r="B76" i="2"/>
  <c r="G76" i="2"/>
  <c r="C77" i="2"/>
  <c r="H77" i="2"/>
  <c r="D80" i="2"/>
  <c r="I80" i="2"/>
  <c r="E81" i="2"/>
  <c r="F40" i="1"/>
  <c r="F42" i="1"/>
  <c r="F44" i="1"/>
  <c r="G44" i="1" s="1"/>
  <c r="F53" i="1"/>
  <c r="F61" i="1"/>
  <c r="F62" i="1"/>
  <c r="D48" i="2" s="1"/>
  <c r="E48" i="2" s="1"/>
  <c r="F63" i="1"/>
  <c r="G63" i="1" s="1"/>
  <c r="F67" i="1"/>
  <c r="C76" i="2"/>
  <c r="H76" i="2"/>
  <c r="D77" i="2"/>
  <c r="I77" i="2"/>
  <c r="E80" i="2"/>
  <c r="G81" i="2"/>
  <c r="F16" i="1"/>
  <c r="F17" i="1"/>
  <c r="F18" i="1"/>
  <c r="F20" i="1"/>
  <c r="D11" i="2" s="1"/>
  <c r="E11" i="2" s="1"/>
  <c r="F21" i="1"/>
  <c r="D12" i="2" s="1"/>
  <c r="E12" i="2" s="1"/>
  <c r="F22" i="1"/>
  <c r="D13" i="2" s="1"/>
  <c r="E13" i="2" s="1"/>
  <c r="F24" i="1"/>
  <c r="D15" i="2" s="1"/>
  <c r="E15" i="2" s="1"/>
  <c r="F25" i="1"/>
  <c r="D16" i="2" s="1"/>
  <c r="E16" i="2" s="1"/>
  <c r="F26" i="1"/>
  <c r="D17" i="2" s="1"/>
  <c r="E17" i="2" s="1"/>
  <c r="F28" i="1"/>
  <c r="G28" i="1" s="1"/>
  <c r="F29" i="1"/>
  <c r="G29" i="1" s="1"/>
  <c r="F33" i="1"/>
  <c r="G33" i="1" s="1"/>
  <c r="F34" i="1"/>
  <c r="G34" i="1" s="1"/>
  <c r="F37" i="1"/>
  <c r="F38" i="1"/>
  <c r="G38" i="1" s="1"/>
  <c r="F39" i="1"/>
  <c r="D31" i="2" s="1"/>
  <c r="E31" i="2" s="1"/>
  <c r="I31" i="2" s="1"/>
  <c r="J31" i="2" s="1"/>
  <c r="G39" i="1" s="1"/>
  <c r="J39" i="1" s="1"/>
  <c r="F43" i="1"/>
  <c r="D35" i="2" s="1"/>
  <c r="E35" i="2" s="1"/>
  <c r="F45" i="1"/>
  <c r="F50" i="1"/>
  <c r="D39" i="2" s="1"/>
  <c r="E39" i="2" s="1"/>
  <c r="F51" i="1"/>
  <c r="D40" i="2" s="1"/>
  <c r="E40" i="2" s="1"/>
  <c r="F52" i="1"/>
  <c r="G52" i="1" s="1"/>
  <c r="F60" i="1"/>
  <c r="G60" i="1" s="1"/>
  <c r="F66" i="1"/>
  <c r="G66" i="1" s="1"/>
  <c r="F72" i="1"/>
  <c r="D55" i="2" s="1"/>
  <c r="E55" i="2" s="1"/>
  <c r="F75" i="1"/>
  <c r="D58" i="2" s="1"/>
  <c r="E58" i="2" s="1"/>
  <c r="H81" i="2"/>
  <c r="E77" i="2"/>
  <c r="D68" i="2"/>
  <c r="E68" i="2" s="1"/>
  <c r="J60" i="1" l="1"/>
  <c r="K60" i="1"/>
  <c r="J64" i="1"/>
  <c r="K64" i="1"/>
  <c r="J52" i="1"/>
  <c r="K52" i="1"/>
  <c r="J63" i="1"/>
  <c r="K63" i="1"/>
  <c r="J59" i="1"/>
  <c r="K59" i="1"/>
  <c r="J66" i="1"/>
  <c r="K66" i="1"/>
  <c r="I39" i="2"/>
  <c r="J39" i="2" s="1"/>
  <c r="J40" i="2" s="1"/>
  <c r="I42" i="2"/>
  <c r="J42" i="2" s="1"/>
  <c r="G54" i="1" s="1"/>
  <c r="K54" i="1" s="1"/>
  <c r="K119" i="1"/>
  <c r="K108" i="1"/>
  <c r="I49" i="2"/>
  <c r="J49" i="2" s="1"/>
  <c r="G65" i="1" s="1"/>
  <c r="J65" i="1" s="1"/>
  <c r="J135" i="1"/>
  <c r="K135" i="1"/>
  <c r="J57" i="1"/>
  <c r="K57" i="1"/>
  <c r="J133" i="1"/>
  <c r="C85" i="2"/>
  <c r="E54" i="2"/>
  <c r="K93" i="1"/>
  <c r="K127" i="1"/>
  <c r="K136" i="1"/>
  <c r="K125" i="1"/>
  <c r="D41" i="2"/>
  <c r="E41" i="2" s="1"/>
  <c r="I41" i="2" s="1"/>
  <c r="J41" i="2" s="1"/>
  <c r="G53" i="1"/>
  <c r="D84" i="2"/>
  <c r="B84" i="2"/>
  <c r="K120" i="1"/>
  <c r="D9" i="2"/>
  <c r="E9" i="2" s="1"/>
  <c r="G18" i="1"/>
  <c r="D8" i="2"/>
  <c r="E8" i="2" s="1"/>
  <c r="E20" i="2" s="1"/>
  <c r="G21" i="2" s="1"/>
  <c r="G17" i="1"/>
  <c r="D7" i="2"/>
  <c r="E7" i="2" s="1"/>
  <c r="E18" i="2" s="1"/>
  <c r="G19" i="2" s="1"/>
  <c r="G16" i="1"/>
  <c r="E85" i="2"/>
  <c r="C84" i="2"/>
  <c r="K102" i="1"/>
  <c r="J100" i="1"/>
  <c r="J44" i="1"/>
  <c r="K44" i="1"/>
  <c r="I85" i="2"/>
  <c r="D34" i="2"/>
  <c r="E34" i="2" s="1"/>
  <c r="I34" i="2" s="1"/>
  <c r="J34" i="2" s="1"/>
  <c r="G42" i="1"/>
  <c r="K137" i="1"/>
  <c r="K92" i="1"/>
  <c r="K97" i="1"/>
  <c r="K138" i="1"/>
  <c r="J101" i="1"/>
  <c r="J113" i="1"/>
  <c r="J126" i="1"/>
  <c r="I36" i="2"/>
  <c r="J36" i="2" s="1"/>
  <c r="G46" i="1" s="1"/>
  <c r="I35" i="2"/>
  <c r="J35" i="2" s="1"/>
  <c r="G43" i="1" s="1"/>
  <c r="I84" i="2"/>
  <c r="G84" i="2"/>
  <c r="K111" i="1"/>
  <c r="K94" i="1"/>
  <c r="J121" i="1"/>
  <c r="K89" i="1"/>
  <c r="J130" i="1"/>
  <c r="H84" i="2"/>
  <c r="I48" i="2"/>
  <c r="J48" i="2" s="1"/>
  <c r="G62" i="1" s="1"/>
  <c r="K62" i="1" s="1"/>
  <c r="K87" i="1"/>
  <c r="J112" i="1"/>
  <c r="J117" i="1"/>
  <c r="D46" i="2"/>
  <c r="G58" i="1"/>
  <c r="K58" i="1" s="1"/>
  <c r="E84" i="2"/>
  <c r="I38" i="2"/>
  <c r="J38" i="2" s="1"/>
  <c r="G49" i="1" s="1"/>
  <c r="J49" i="1" s="1"/>
  <c r="K39" i="1"/>
  <c r="G70" i="1"/>
  <c r="K70" i="1" s="1"/>
  <c r="G50" i="1"/>
  <c r="J38" i="1"/>
  <c r="K38" i="1"/>
  <c r="J29" i="1"/>
  <c r="K29" i="1"/>
  <c r="E22" i="2"/>
  <c r="G23" i="2" s="1"/>
  <c r="D47" i="2"/>
  <c r="G61" i="1"/>
  <c r="K61" i="1" s="1"/>
  <c r="D32" i="2"/>
  <c r="G40" i="1"/>
  <c r="H85" i="2"/>
  <c r="J43" i="2"/>
  <c r="D50" i="2"/>
  <c r="G67" i="1"/>
  <c r="K67" i="1" s="1"/>
  <c r="G82" i="1"/>
  <c r="K82" i="1" s="1"/>
  <c r="J33" i="1"/>
  <c r="K33" i="1"/>
  <c r="D30" i="2"/>
  <c r="E30" i="2" s="1"/>
  <c r="I30" i="2" s="1"/>
  <c r="J30" i="2" s="1"/>
  <c r="G37" i="1"/>
  <c r="J28" i="1"/>
  <c r="K28" i="1"/>
  <c r="J34" i="1"/>
  <c r="K34" i="1"/>
  <c r="D85" i="2"/>
  <c r="G85" i="2"/>
  <c r="G85" i="1" l="1"/>
  <c r="K85" i="1" s="1"/>
  <c r="K65" i="1"/>
  <c r="J53" i="1"/>
  <c r="K53" i="1"/>
  <c r="J140" i="1"/>
  <c r="J146" i="1" s="1"/>
  <c r="L146" i="1" s="1"/>
  <c r="M146" i="1" s="1"/>
  <c r="G73" i="1"/>
  <c r="K73" i="1" s="1"/>
  <c r="J43" i="1"/>
  <c r="J37" i="2"/>
  <c r="G79" i="1"/>
  <c r="K79" i="1" s="1"/>
  <c r="K43" i="1"/>
  <c r="J62" i="1"/>
  <c r="J42" i="1"/>
  <c r="K42" i="1"/>
  <c r="G72" i="1"/>
  <c r="K72" i="1" s="1"/>
  <c r="G84" i="1"/>
  <c r="K84" i="1" s="1"/>
  <c r="J46" i="2"/>
  <c r="E46" i="2"/>
  <c r="K49" i="1"/>
  <c r="G76" i="1"/>
  <c r="K76" i="1" s="1"/>
  <c r="J58" i="1"/>
  <c r="J44" i="2"/>
  <c r="G56" i="1" s="1"/>
  <c r="K56" i="1" s="1"/>
  <c r="G55" i="1"/>
  <c r="K55" i="1" s="1"/>
  <c r="B77" i="2"/>
  <c r="E32" i="2"/>
  <c r="I32" i="2" s="1"/>
  <c r="J32" i="2" s="1"/>
  <c r="B85" i="2" s="1"/>
  <c r="J50" i="1"/>
  <c r="K50" i="1"/>
  <c r="G51" i="1"/>
  <c r="G78" i="1"/>
  <c r="K78" i="1" s="1"/>
  <c r="J67" i="1"/>
  <c r="J54" i="1"/>
  <c r="G81" i="1"/>
  <c r="K81" i="1" s="1"/>
  <c r="J61" i="1"/>
  <c r="J16" i="1"/>
  <c r="K16" i="1"/>
  <c r="G20" i="1"/>
  <c r="E50" i="2"/>
  <c r="J50" i="2"/>
  <c r="E47" i="2"/>
  <c r="J47" i="2"/>
  <c r="J37" i="1"/>
  <c r="K37" i="1"/>
  <c r="G69" i="1"/>
  <c r="K69" i="1" s="1"/>
  <c r="G47" i="1"/>
  <c r="J46" i="1"/>
  <c r="K46" i="1"/>
  <c r="G75" i="1"/>
  <c r="K75" i="1" s="1"/>
  <c r="J17" i="1"/>
  <c r="K17" i="1"/>
  <c r="G21" i="1"/>
  <c r="K40" i="1"/>
  <c r="G71" i="1"/>
  <c r="K71" i="1" s="1"/>
  <c r="J18" i="1"/>
  <c r="K18" i="1"/>
  <c r="G22" i="1"/>
  <c r="J51" i="1" l="1"/>
  <c r="K51" i="1"/>
  <c r="J21" i="1"/>
  <c r="K21" i="1"/>
  <c r="G25" i="1"/>
  <c r="J47" i="1"/>
  <c r="K47" i="1"/>
  <c r="J20" i="1"/>
  <c r="K20" i="1"/>
  <c r="G24" i="1"/>
  <c r="J55" i="1"/>
  <c r="J22" i="1"/>
  <c r="K22" i="1"/>
  <c r="G26" i="1"/>
  <c r="J56" i="1"/>
  <c r="J145" i="1" l="1"/>
  <c r="L145" i="1" s="1"/>
  <c r="M145" i="1" s="1"/>
  <c r="J26" i="1"/>
  <c r="K26" i="1"/>
  <c r="J25" i="1"/>
  <c r="K25" i="1"/>
  <c r="J24" i="1"/>
  <c r="K24" i="1"/>
  <c r="J105" i="1" l="1"/>
  <c r="J144" i="1"/>
  <c r="L144" i="1" l="1"/>
  <c r="M144" i="1" s="1"/>
  <c r="J154" i="1"/>
  <c r="J156" i="1"/>
  <c r="J157" i="1" s="1"/>
  <c r="J149" i="1"/>
  <c r="L149" i="1" s="1"/>
  <c r="M149" i="1" s="1"/>
  <c r="J150" i="1" l="1"/>
  <c r="J152" i="1" s="1"/>
  <c r="J151" i="1" l="1"/>
</calcChain>
</file>

<file path=xl/sharedStrings.xml><?xml version="1.0" encoding="utf-8"?>
<sst xmlns="http://schemas.openxmlformats.org/spreadsheetml/2006/main" count="451" uniqueCount="355">
  <si>
    <t>Waste Control, Inc. -Staff Rate Design</t>
  </si>
  <si>
    <t>Difference</t>
  </si>
  <si>
    <t>Change</t>
  </si>
  <si>
    <t>LURITO-GALLAGHER</t>
  </si>
  <si>
    <t>Residential</t>
  </si>
  <si>
    <t>Commercial</t>
  </si>
  <si>
    <t>Revenue Requirement</t>
  </si>
  <si>
    <t>Drop Box</t>
  </si>
  <si>
    <t>Revenue Deficiency</t>
  </si>
  <si>
    <t>Sub Total</t>
  </si>
  <si>
    <t>Pass-Thru</t>
  </si>
  <si>
    <t>Total</t>
  </si>
  <si>
    <t>Test Year</t>
  </si>
  <si>
    <t xml:space="preserve">Test Year </t>
  </si>
  <si>
    <t>Item No. and Page No.</t>
  </si>
  <si>
    <t>Services</t>
  </si>
  <si>
    <t>Frequency</t>
  </si>
  <si>
    <t>Increased Rates</t>
  </si>
  <si>
    <t>Proposed Rates</t>
  </si>
  <si>
    <t>Monthly Revenue</t>
  </si>
  <si>
    <t>Annual Revenue</t>
  </si>
  <si>
    <t>CARTS Cowlitz County</t>
  </si>
  <si>
    <t>90-100 GAL</t>
  </si>
  <si>
    <t>60-65 GAL</t>
  </si>
  <si>
    <t>30-35 GAL</t>
  </si>
  <si>
    <t>Res Extras</t>
  </si>
  <si>
    <t>Item 100, Note 7, Page 25</t>
  </si>
  <si>
    <t>On Call</t>
  </si>
  <si>
    <t>Extras Bag</t>
  </si>
  <si>
    <t>Item 80, Page 20</t>
  </si>
  <si>
    <t>Delux0-25ft</t>
  </si>
  <si>
    <t>Drive in</t>
  </si>
  <si>
    <t>CONTAINERS</t>
  </si>
  <si>
    <t>Item 240, Page 36</t>
  </si>
  <si>
    <t>1.0 Yd pu</t>
  </si>
  <si>
    <t>1.0 Yd rent</t>
  </si>
  <si>
    <t>1.0 Yd special pickup</t>
  </si>
  <si>
    <t>1.5 Yd rent</t>
  </si>
  <si>
    <t>2.0 Yd pu</t>
  </si>
  <si>
    <t>2.0 Yd 2X</t>
  </si>
  <si>
    <t>2.0 Yd rent</t>
  </si>
  <si>
    <t>3.0 Yd pu</t>
  </si>
  <si>
    <t>3.0 Yd 2X</t>
  </si>
  <si>
    <t>3.0 rent</t>
  </si>
  <si>
    <t>4.0 Yd pu</t>
  </si>
  <si>
    <t>4.0 Yd 2X</t>
  </si>
  <si>
    <t>4.0 Yd 3X</t>
  </si>
  <si>
    <t>4.0 Yd rent</t>
  </si>
  <si>
    <t>5.0 Yd rent</t>
  </si>
  <si>
    <t>6.0 Yd pu</t>
  </si>
  <si>
    <t>6.0 Yd rent</t>
  </si>
  <si>
    <t>4 YD compactor 2X</t>
  </si>
  <si>
    <t>1.5 Yd pu</t>
  </si>
  <si>
    <t>5.0 Yd pu</t>
  </si>
  <si>
    <t>Item 240, Page 37</t>
  </si>
  <si>
    <t>3.0 Yd rent</t>
  </si>
  <si>
    <t>Item 240, Page 38</t>
  </si>
  <si>
    <t>Add'l Commercial Toter Service Per Pickup</t>
  </si>
  <si>
    <t>Other</t>
  </si>
  <si>
    <t>30-35 gal</t>
  </si>
  <si>
    <t>Deluxe</t>
  </si>
  <si>
    <t>Sub Totals</t>
  </si>
  <si>
    <t>Item 260, Page 43</t>
  </si>
  <si>
    <t>Item 270, Page 46</t>
  </si>
  <si>
    <t>Item 260, Page 44</t>
  </si>
  <si>
    <t>Item 160, Page 29</t>
  </si>
  <si>
    <t>Commercial/Multi-Family</t>
  </si>
  <si>
    <t>Items not included in Price Out</t>
  </si>
  <si>
    <t>Total Test Year Revenues</t>
  </si>
  <si>
    <t>SINGLE, COMPANY WIDE RATES</t>
  </si>
  <si>
    <t>RESIDENTIAL - CARTS</t>
  </si>
  <si>
    <t>Average Rate</t>
  </si>
  <si>
    <t>Total 90-100 GAL</t>
  </si>
  <si>
    <t>Average Rate 90-100 GAL</t>
  </si>
  <si>
    <t>Total 60-65 GAL</t>
  </si>
  <si>
    <t>Average Rate 60-65 GAL</t>
  </si>
  <si>
    <t>Total 30-35 GAL</t>
  </si>
  <si>
    <t>Average Rate 30-35 GAL</t>
  </si>
  <si>
    <t>COMMERICAL</t>
  </si>
  <si>
    <t xml:space="preserve">Total </t>
  </si>
  <si>
    <t>Average</t>
  </si>
  <si>
    <t>Cowlitz County and Castle Rock</t>
  </si>
  <si>
    <t>Customers</t>
  </si>
  <si>
    <t>Revenue</t>
  </si>
  <si>
    <t>Rate</t>
  </si>
  <si>
    <t>1 Yd</t>
  </si>
  <si>
    <t>1.5 Yd</t>
  </si>
  <si>
    <t xml:space="preserve">2 Yd </t>
  </si>
  <si>
    <t xml:space="preserve">3 Yd </t>
  </si>
  <si>
    <t xml:space="preserve">4 Yd </t>
  </si>
  <si>
    <t xml:space="preserve">5 Yd </t>
  </si>
  <si>
    <t xml:space="preserve">6 Yd </t>
  </si>
  <si>
    <t>Monthly Fee, Note 4</t>
  </si>
  <si>
    <t>Special Pick-up</t>
  </si>
  <si>
    <t xml:space="preserve">Test Year  </t>
  </si>
  <si>
    <t>Calculated Revenue</t>
  </si>
  <si>
    <t>Item 240,  Page 38</t>
  </si>
  <si>
    <t>Note 4</t>
  </si>
  <si>
    <t>20 Yd pkup</t>
  </si>
  <si>
    <t xml:space="preserve">  Rent</t>
  </si>
  <si>
    <t>30 Yd pkup</t>
  </si>
  <si>
    <t>40 Yd pkup</t>
  </si>
  <si>
    <t>Compacted</t>
  </si>
  <si>
    <t>Temporary - Drop Box</t>
  </si>
  <si>
    <t>Mt. St. Helens</t>
  </si>
  <si>
    <t>Temp Pick</t>
  </si>
  <si>
    <t>Rent w/lid</t>
  </si>
  <si>
    <t>Temp rent/mo w/lid</t>
  </si>
  <si>
    <t>DB Extras</t>
  </si>
  <si>
    <t>Mileage</t>
  </si>
  <si>
    <t>Hourly</t>
  </si>
  <si>
    <t>Item 250, Page 41</t>
  </si>
  <si>
    <t>Special Pick-up - 90gal</t>
  </si>
  <si>
    <t>(Rates stated are Tariff 14 rates increased by Staff's calculated increase percentage)</t>
  </si>
  <si>
    <t>Actual Customer</t>
  </si>
  <si>
    <t>Actual Revenue</t>
  </si>
  <si>
    <t>CHECK</t>
  </si>
  <si>
    <t>Regulated Proposed Revenue</t>
  </si>
  <si>
    <t>Regulated Test Year Revenue</t>
  </si>
  <si>
    <t>Calculated Additional Annual Revenue</t>
  </si>
  <si>
    <t>Calculated Increase Percentage</t>
  </si>
  <si>
    <t>Over/(Under) Annual Revenue</t>
  </si>
  <si>
    <t>Over/(Under) As a percentage of the Revenue Deficiency</t>
  </si>
  <si>
    <t>Over/(Under) As a percentage of the Revenue Requirement</t>
  </si>
  <si>
    <t>Staff Proposed Total Changes from Tariff 18</t>
  </si>
  <si>
    <t>WCI's Tariff 19</t>
  </si>
  <si>
    <t>Change From Tariff 18</t>
  </si>
  <si>
    <t>Tariff 18</t>
  </si>
  <si>
    <t>60-65 Gallon</t>
  </si>
  <si>
    <t>30-35 Gallon</t>
  </si>
  <si>
    <t>90-100 Gallon</t>
  </si>
  <si>
    <t>Item 100, Page 23</t>
  </si>
  <si>
    <t>All</t>
  </si>
  <si>
    <t>old</t>
  </si>
  <si>
    <t>Old</t>
  </si>
  <si>
    <t xml:space="preserve">1.5 Yd </t>
  </si>
  <si>
    <t xml:space="preserve">5.0 Yd </t>
  </si>
  <si>
    <t>COMMERCIAL CARTS</t>
  </si>
  <si>
    <t>Calculated</t>
  </si>
  <si>
    <t>Rounded</t>
  </si>
  <si>
    <t>Monthly Revenue (@ Tariff 18 rates)</t>
  </si>
  <si>
    <t>Annual Revenue (@ Tariff 18 rates)</t>
  </si>
  <si>
    <t>Proposed</t>
  </si>
  <si>
    <t xml:space="preserve"> Proposed Percentage</t>
  </si>
  <si>
    <t>Waste Control, Inc. - Rate Design</t>
  </si>
  <si>
    <t>1.5 Yd pu 3x</t>
  </si>
  <si>
    <t>1.5 Yd pu 2x</t>
  </si>
  <si>
    <t>1.0 Yd pu 2x</t>
  </si>
  <si>
    <t>2.0 Yd 3X</t>
  </si>
  <si>
    <t>3.0 Yd 3X</t>
  </si>
  <si>
    <t>5.0 Yd 2X</t>
  </si>
  <si>
    <t>5.0 Yd 3X</t>
  </si>
  <si>
    <t>6.0 Yd pu x2</t>
  </si>
  <si>
    <t>6.0 Yd pu x3</t>
  </si>
  <si>
    <t>Drive in fee</t>
  </si>
  <si>
    <t xml:space="preserve">MF CARTS </t>
  </si>
  <si>
    <t>Perm Pick all sizes</t>
  </si>
  <si>
    <t>Del/respot perm</t>
  </si>
  <si>
    <t>Del/respot temp</t>
  </si>
  <si>
    <t>Lining box</t>
  </si>
  <si>
    <t xml:space="preserve">  Rent (all sizes)</t>
  </si>
  <si>
    <t>Over/(Under) Annual Revenue Allowed</t>
  </si>
  <si>
    <t>Rent with lid</t>
  </si>
  <si>
    <t>Rent opem</t>
  </si>
  <si>
    <t>Items with no customers in Price out:</t>
  </si>
  <si>
    <t>Proposed Rate</t>
  </si>
  <si>
    <t>Item 51,52 p17</t>
  </si>
  <si>
    <t>Proposed Increase</t>
  </si>
  <si>
    <t>Res restart</t>
  </si>
  <si>
    <t>Comm restart</t>
  </si>
  <si>
    <t>Drop box restart</t>
  </si>
  <si>
    <t>Res redelivery of carts</t>
  </si>
  <si>
    <t>Comm redelivery of carts</t>
  </si>
  <si>
    <t>Overwidght cans</t>
  </si>
  <si>
    <t>Overtime per hour</t>
  </si>
  <si>
    <t>Overtime min charge</t>
  </si>
  <si>
    <t>Return trip rates: receptacle</t>
  </si>
  <si>
    <t xml:space="preserve">  Drop box</t>
  </si>
  <si>
    <t xml:space="preserve">  Container</t>
  </si>
  <si>
    <t xml:space="preserve">  30-35 cont</t>
  </si>
  <si>
    <t xml:space="preserve">  60-65 gal cont</t>
  </si>
  <si>
    <t xml:space="preserve">  90-100 gall cont</t>
  </si>
  <si>
    <t>Item 55, 60 p18</t>
  </si>
  <si>
    <t>items 70, p19</t>
  </si>
  <si>
    <t>items 80, p21</t>
  </si>
  <si>
    <t>Res drive in - over 125 ft</t>
  </si>
  <si>
    <t xml:space="preserve">Res drive in over 250 ft </t>
  </si>
  <si>
    <t>Res drive in each 1/10 mile over 1/10 mile</t>
  </si>
  <si>
    <t>Comm drive in - over 125 ft</t>
  </si>
  <si>
    <t xml:space="preserve">Comm drive in over 250 ft </t>
  </si>
  <si>
    <t xml:space="preserve"> Comm drive in each 1/10 mile over 1/10 mile</t>
  </si>
  <si>
    <t>Item 100, Note 6, Page 24</t>
  </si>
  <si>
    <t>Item 100, p24</t>
  </si>
  <si>
    <t>Extra pickup</t>
  </si>
  <si>
    <t>Clean toter pick up and deliver</t>
  </si>
  <si>
    <t>Item 105, Page 27</t>
  </si>
  <si>
    <t>Item 105, p27</t>
  </si>
  <si>
    <t>Multi fam delivery</t>
  </si>
  <si>
    <t>30-35 gall extra pick up</t>
  </si>
  <si>
    <t>30-35 gall less than 20 extra pick up</t>
  </si>
  <si>
    <t>60-65 gall more than 20 pcik up</t>
  </si>
  <si>
    <t>30-35 gall more than 20 pick up</t>
  </si>
  <si>
    <t>60-65 gall extra pick up more than 20</t>
  </si>
  <si>
    <t>60-65 gall extra pick up less  than 20</t>
  </si>
  <si>
    <t>Exta pick up 60-65</t>
  </si>
  <si>
    <t>Exta pick up 90-100</t>
  </si>
  <si>
    <t>Extra pick up 30-35</t>
  </si>
  <si>
    <t>bag</t>
  </si>
  <si>
    <t>other</t>
  </si>
  <si>
    <t>Item 150, p31</t>
  </si>
  <si>
    <t>Loose and bulk</t>
  </si>
  <si>
    <t>carry chg per 5 ft over 8 ft</t>
  </si>
  <si>
    <t>Loose company load</t>
  </si>
  <si>
    <t>carry chg 5 ft over 8 ft</t>
  </si>
  <si>
    <t>Item 160, p32</t>
  </si>
  <si>
    <t>Time chge non packer w driver</t>
  </si>
  <si>
    <t>extra person (ea)</t>
  </si>
  <si>
    <t>packer truck and tandem real axle</t>
  </si>
  <si>
    <t>Item 205, p34</t>
  </si>
  <si>
    <t>Roll out containers</t>
  </si>
  <si>
    <t>Roll out auto carts or toters</t>
  </si>
  <si>
    <t>Roll out each 5 ft over 25</t>
  </si>
  <si>
    <t>Item 207, p35</t>
  </si>
  <si>
    <t>1 1/2 Yd</t>
  </si>
  <si>
    <t>2 Yd</t>
  </si>
  <si>
    <t>3 Yd</t>
  </si>
  <si>
    <t>4 Yd</t>
  </si>
  <si>
    <t>5 Yd</t>
  </si>
  <si>
    <t>6 Yd</t>
  </si>
  <si>
    <t xml:space="preserve">1 Yd </t>
  </si>
  <si>
    <t>Excess weight charges per yd:</t>
  </si>
  <si>
    <t>10 Yd</t>
  </si>
  <si>
    <t>15 Yd</t>
  </si>
  <si>
    <t>20 Yd</t>
  </si>
  <si>
    <t>25 Yd</t>
  </si>
  <si>
    <t>30 Yd</t>
  </si>
  <si>
    <t>40 Yd</t>
  </si>
  <si>
    <t>60-65 gal</t>
  </si>
  <si>
    <t>90-100 gal</t>
  </si>
  <si>
    <t>Item 210, 220 p 36</t>
  </si>
  <si>
    <t>Washing pd yd</t>
  </si>
  <si>
    <t xml:space="preserve">90-100 gall extra pick up </t>
  </si>
  <si>
    <t>Washing per yd/san per yd</t>
  </si>
  <si>
    <t>Washing min/san min</t>
  </si>
  <si>
    <t>Pick up and del - up to 8 yds</t>
  </si>
  <si>
    <t>over 8 yds</t>
  </si>
  <si>
    <t>Compactor rent all</t>
  </si>
  <si>
    <t>Item 240</t>
  </si>
  <si>
    <t>2 yd special pick up</t>
  </si>
  <si>
    <t>3 yd special pick up</t>
  </si>
  <si>
    <t>4 yd special pick up</t>
  </si>
  <si>
    <t>5 yd special pick up</t>
  </si>
  <si>
    <t>6 yd special pick up</t>
  </si>
  <si>
    <t>1.5 yd special pick up - perm</t>
  </si>
  <si>
    <t>Initial delivery/respot</t>
  </si>
  <si>
    <t>1 yd pick up temp</t>
  </si>
  <si>
    <t>2 yd pick up temp</t>
  </si>
  <si>
    <t>3 yd pick up temp</t>
  </si>
  <si>
    <t>4 yd pick up temp</t>
  </si>
  <si>
    <t>5 yd pick up temp</t>
  </si>
  <si>
    <t>6 yd pick up temp</t>
  </si>
  <si>
    <t>1.5 yd pick up temp</t>
  </si>
  <si>
    <t>rent per day</t>
  </si>
  <si>
    <t>rent per month 1-2 yd</t>
  </si>
  <si>
    <t>rent per month 3-4 yd</t>
  </si>
  <si>
    <t>rent per month 5-6 yd</t>
  </si>
  <si>
    <t>delivery/respot</t>
  </si>
  <si>
    <t>unlocking/gate opening</t>
  </si>
  <si>
    <t>delay charge</t>
  </si>
  <si>
    <t>item 245, p39</t>
  </si>
  <si>
    <t>30-35 special pick up</t>
  </si>
  <si>
    <t>60-65 special pick up</t>
  </si>
  <si>
    <t>extra toter 30-35</t>
  </si>
  <si>
    <t>extra toter 60-65</t>
  </si>
  <si>
    <t>extra toter 90-100</t>
  </si>
  <si>
    <t>Item 245, p40</t>
  </si>
  <si>
    <t>Customer owned</t>
  </si>
  <si>
    <t>1 yd pick up perm</t>
  </si>
  <si>
    <t>2 yd pick up perm</t>
  </si>
  <si>
    <t>3 yd pick up perm</t>
  </si>
  <si>
    <t>4 yd pick up perm</t>
  </si>
  <si>
    <t>5 yd pick up perm</t>
  </si>
  <si>
    <t>6 yd pick up perm</t>
  </si>
  <si>
    <t>1.5 yd pick up perm</t>
  </si>
  <si>
    <t>1 yd special  pick perm</t>
  </si>
  <si>
    <t>2 yd special  pick perm</t>
  </si>
  <si>
    <t>3 yd special  pick perm</t>
  </si>
  <si>
    <t>4 yd special  pick perm</t>
  </si>
  <si>
    <t>5 yd special  pick perm</t>
  </si>
  <si>
    <t>6 yd special  pick perm</t>
  </si>
  <si>
    <t>1.5 yd special  pick perm</t>
  </si>
  <si>
    <t>respot</t>
  </si>
  <si>
    <t>Item 250, p41</t>
  </si>
  <si>
    <t>Compacted company owned</t>
  </si>
  <si>
    <t>2 yd pick up</t>
  </si>
  <si>
    <t>3 yd pick up</t>
  </si>
  <si>
    <t>4 yd pick up</t>
  </si>
  <si>
    <t>5 yd pick up</t>
  </si>
  <si>
    <t>2 yd first pick up</t>
  </si>
  <si>
    <t>3 yd first pick up</t>
  </si>
  <si>
    <t>4 yd first pick up</t>
  </si>
  <si>
    <t>5 yd first pick up</t>
  </si>
  <si>
    <t>Item 255, p42</t>
  </si>
  <si>
    <t>Compacted in customer container</t>
  </si>
  <si>
    <t>Item 260, p43</t>
  </si>
  <si>
    <t>Drop box</t>
  </si>
  <si>
    <t>20 yd special pick up</t>
  </si>
  <si>
    <t>30 yd special pick up</t>
  </si>
  <si>
    <t>40 yd special pick up</t>
  </si>
  <si>
    <t>Daily Rent open</t>
  </si>
  <si>
    <t>rent per day lid</t>
  </si>
  <si>
    <t>rent per month temp open 20</t>
  </si>
  <si>
    <t>rent per month temp open 30-40</t>
  </si>
  <si>
    <t>rent per month temp lid 20</t>
  </si>
  <si>
    <t>rent per month temp lid 30-40</t>
  </si>
  <si>
    <t>miles</t>
  </si>
  <si>
    <t xml:space="preserve">Item 260. p44 </t>
  </si>
  <si>
    <t>mt st helens db</t>
  </si>
  <si>
    <t>perm monthly rent open</t>
  </si>
  <si>
    <t>Initial delivery/respot perm</t>
  </si>
  <si>
    <t>special pick ups perm</t>
  </si>
  <si>
    <t>Initial delivery/respot temp</t>
  </si>
  <si>
    <t xml:space="preserve"> pick ups temp</t>
  </si>
  <si>
    <t>rent per day open</t>
  </si>
  <si>
    <t>rent per month open temp</t>
  </si>
  <si>
    <t>Item 265, p45</t>
  </si>
  <si>
    <t>non compacted customer owned</t>
  </si>
  <si>
    <t>each pick up 10 yd perm</t>
  </si>
  <si>
    <t>each pick up 20 yd perm</t>
  </si>
  <si>
    <t>each pick up 30 yd perm</t>
  </si>
  <si>
    <t>each pick up 40 yd perm</t>
  </si>
  <si>
    <t>each pick up 15 yd perm</t>
  </si>
  <si>
    <t xml:space="preserve">special pick up 10 </t>
  </si>
  <si>
    <t>special pick up 15</t>
  </si>
  <si>
    <t>special pick up 20</t>
  </si>
  <si>
    <t>special pick up 30</t>
  </si>
  <si>
    <t>special pick up 40</t>
  </si>
  <si>
    <t>temp pick up 10</t>
  </si>
  <si>
    <t>temp pick up 15</t>
  </si>
  <si>
    <t>temp pick up 20</t>
  </si>
  <si>
    <t>temp pick up 30</t>
  </si>
  <si>
    <t>temp pick up 40</t>
  </si>
  <si>
    <t>Item 270, p46</t>
  </si>
  <si>
    <t>rent all sizes</t>
  </si>
  <si>
    <t>pick up 20 yd</t>
  </si>
  <si>
    <t>pick up 30 yd</t>
  </si>
  <si>
    <t>pick up 40 yd</t>
  </si>
  <si>
    <t>Item 270, p47</t>
  </si>
  <si>
    <t>Compacted customer owned</t>
  </si>
  <si>
    <t>temp pick up rate 20</t>
  </si>
  <si>
    <t>temp pick up rate 30</t>
  </si>
  <si>
    <t>temp pick up rate 40</t>
  </si>
  <si>
    <t>Item 280, p48</t>
  </si>
  <si>
    <t>long haul dump truck per ton reg</t>
  </si>
  <si>
    <t>long haul dump truck per ton 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</si>
</sst>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General_)"/>
    <numFmt numFmtId="168" formatCode="_(* #,##0.0000_);_(* \(#,##0.0000\);_(* &quot;-&quot;??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7030A0"/>
      <name val="Times New Roman"/>
      <family val="1"/>
    </font>
    <font>
      <sz val="12"/>
      <name val="SWISS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9"/>
      <color rgb="FF7030A0"/>
      <name val="Times New Roman"/>
      <family val="1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12"/>
      <name val="Helv"/>
    </font>
    <font>
      <sz val="12"/>
      <name val="Arial"/>
      <family val="2"/>
    </font>
    <font>
      <sz val="10"/>
      <name val="Arial"/>
      <family val="2"/>
    </font>
    <font>
      <b/>
      <sz val="9"/>
      <color rgb="FF7030A0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19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9" fillId="4" borderId="0"/>
    <xf numFmtId="41" fontId="14" fillId="5" borderId="0">
      <alignment horizontal="left"/>
    </xf>
    <xf numFmtId="10" fontId="14" fillId="5" borderId="0"/>
    <xf numFmtId="41" fontId="14" fillId="5" borderId="0">
      <alignment horizontal="left"/>
    </xf>
  </cellStyleXfs>
  <cellXfs count="19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2" fillId="0" borderId="2" xfId="1" applyNumberFormat="1" applyFont="1" applyFill="1" applyBorder="1"/>
    <xf numFmtId="43" fontId="2" fillId="0" borderId="2" xfId="0" applyNumberFormat="1" applyFont="1" applyFill="1" applyBorder="1"/>
    <xf numFmtId="10" fontId="4" fillId="0" borderId="3" xfId="2" applyNumberFormat="1" applyFont="1" applyBorder="1"/>
    <xf numFmtId="0" fontId="4" fillId="0" borderId="0" xfId="0" applyFont="1" applyAlignment="1">
      <alignment horizontal="right"/>
    </xf>
    <xf numFmtId="164" fontId="2" fillId="0" borderId="0" xfId="1" applyNumberFormat="1" applyFont="1" applyFill="1" applyBorder="1"/>
    <xf numFmtId="43" fontId="2" fillId="0" borderId="0" xfId="0" applyNumberFormat="1" applyFont="1" applyFill="1" applyBorder="1"/>
    <xf numFmtId="10" fontId="4" fillId="0" borderId="5" xfId="2" applyNumberFormat="1" applyFont="1" applyBorder="1"/>
    <xf numFmtId="41" fontId="4" fillId="0" borderId="0" xfId="0" applyNumberFormat="1" applyFont="1" applyFill="1"/>
    <xf numFmtId="37" fontId="2" fillId="0" borderId="0" xfId="0" applyNumberFormat="1" applyFont="1" applyFill="1" applyBorder="1"/>
    <xf numFmtId="164" fontId="4" fillId="0" borderId="0" xfId="0" applyNumberFormat="1" applyFont="1"/>
    <xf numFmtId="0" fontId="3" fillId="0" borderId="0" xfId="0" applyFont="1" applyAlignment="1">
      <alignment wrapText="1"/>
    </xf>
    <xf numFmtId="37" fontId="6" fillId="0" borderId="0" xfId="0" applyNumberFormat="1" applyFont="1" applyFill="1" applyBorder="1"/>
    <xf numFmtId="43" fontId="2" fillId="0" borderId="6" xfId="0" applyNumberFormat="1" applyFont="1" applyFill="1" applyBorder="1"/>
    <xf numFmtId="10" fontId="4" fillId="0" borderId="7" xfId="2" applyNumberFormat="1" applyFont="1" applyBorder="1"/>
    <xf numFmtId="0" fontId="6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Border="1"/>
    <xf numFmtId="37" fontId="4" fillId="0" borderId="0" xfId="0" applyNumberFormat="1" applyFont="1" applyBorder="1"/>
    <xf numFmtId="0" fontId="2" fillId="0" borderId="0" xfId="0" applyFont="1" applyFill="1" applyBorder="1"/>
    <xf numFmtId="41" fontId="7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1" xfId="3" applyFont="1" applyFill="1" applyBorder="1" applyProtection="1"/>
    <xf numFmtId="43" fontId="4" fillId="0" borderId="2" xfId="1" applyFont="1" applyFill="1" applyBorder="1"/>
    <xf numFmtId="43" fontId="4" fillId="0" borderId="2" xfId="0" applyNumberFormat="1" applyFont="1" applyBorder="1"/>
    <xf numFmtId="43" fontId="4" fillId="0" borderId="2" xfId="0" applyNumberFormat="1" applyFont="1" applyFill="1" applyBorder="1"/>
    <xf numFmtId="43" fontId="4" fillId="0" borderId="2" xfId="1" applyFont="1" applyBorder="1" applyAlignment="1">
      <alignment horizontal="center" wrapText="1"/>
    </xf>
    <xf numFmtId="0" fontId="11" fillId="0" borderId="4" xfId="3" applyFont="1" applyFill="1" applyBorder="1" applyProtection="1"/>
    <xf numFmtId="43" fontId="4" fillId="0" borderId="0" xfId="1" applyFont="1" applyFill="1" applyBorder="1"/>
    <xf numFmtId="43" fontId="4" fillId="0" borderId="0" xfId="0" applyNumberFormat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 wrapText="1"/>
    </xf>
    <xf numFmtId="0" fontId="11" fillId="0" borderId="10" xfId="3" applyFont="1" applyFill="1" applyBorder="1" applyProtection="1"/>
    <xf numFmtId="43" fontId="4" fillId="0" borderId="6" xfId="1" applyFont="1" applyFill="1" applyBorder="1"/>
    <xf numFmtId="43" fontId="4" fillId="0" borderId="6" xfId="0" applyNumberFormat="1" applyFont="1" applyBorder="1"/>
    <xf numFmtId="43" fontId="4" fillId="0" borderId="6" xfId="1" applyFont="1" applyBorder="1"/>
    <xf numFmtId="43" fontId="4" fillId="0" borderId="6" xfId="1" applyFont="1" applyBorder="1" applyAlignment="1">
      <alignment horizontal="center" wrapText="1"/>
    </xf>
    <xf numFmtId="0" fontId="4" fillId="0" borderId="6" xfId="0" applyFont="1" applyBorder="1"/>
    <xf numFmtId="0" fontId="10" fillId="0" borderId="4" xfId="3" applyFont="1" applyFill="1" applyBorder="1" applyProtection="1"/>
    <xf numFmtId="43" fontId="4" fillId="0" borderId="0" xfId="1" applyFont="1"/>
    <xf numFmtId="43" fontId="4" fillId="0" borderId="0" xfId="0" applyNumberFormat="1" applyFont="1" applyFill="1"/>
    <xf numFmtId="43" fontId="4" fillId="0" borderId="0" xfId="0" applyNumberFormat="1" applyFont="1"/>
    <xf numFmtId="43" fontId="4" fillId="0" borderId="6" xfId="0" applyNumberFormat="1" applyFont="1" applyFill="1" applyBorder="1"/>
    <xf numFmtId="43" fontId="4" fillId="0" borderId="2" xfId="1" applyFont="1" applyBorder="1"/>
    <xf numFmtId="43" fontId="4" fillId="0" borderId="0" xfId="0" applyNumberFormat="1" applyFont="1" applyFill="1" applyBorder="1"/>
    <xf numFmtId="0" fontId="10" fillId="0" borderId="4" xfId="3" applyFont="1" applyFill="1" applyBorder="1" applyAlignment="1" applyProtection="1">
      <alignment wrapText="1"/>
    </xf>
    <xf numFmtId="0" fontId="2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6" xfId="0" applyFont="1" applyFill="1" applyBorder="1"/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164" fontId="3" fillId="0" borderId="6" xfId="1" applyNumberFormat="1" applyFont="1" applyBorder="1"/>
    <xf numFmtId="164" fontId="3" fillId="0" borderId="0" xfId="1" applyNumberFormat="1" applyFont="1" applyBorder="1"/>
    <xf numFmtId="0" fontId="3" fillId="0" borderId="6" xfId="0" applyFont="1" applyBorder="1"/>
    <xf numFmtId="0" fontId="12" fillId="0" borderId="6" xfId="0" applyFont="1" applyBorder="1" applyAlignment="1">
      <alignment wrapText="1"/>
    </xf>
    <xf numFmtId="0" fontId="12" fillId="0" borderId="6" xfId="0" applyFont="1" applyFill="1" applyBorder="1"/>
    <xf numFmtId="0" fontId="12" fillId="0" borderId="6" xfId="0" applyFont="1" applyBorder="1"/>
    <xf numFmtId="43" fontId="12" fillId="0" borderId="6" xfId="1" applyFont="1" applyBorder="1"/>
    <xf numFmtId="0" fontId="12" fillId="0" borderId="0" xfId="0" applyFont="1" applyBorder="1"/>
    <xf numFmtId="43" fontId="12" fillId="0" borderId="0" xfId="1" applyFont="1" applyBorder="1"/>
    <xf numFmtId="0" fontId="12" fillId="0" borderId="0" xfId="0" applyFont="1"/>
    <xf numFmtId="164" fontId="4" fillId="0" borderId="0" xfId="0" applyNumberFormat="1" applyFont="1" applyFill="1" applyBorder="1"/>
    <xf numFmtId="39" fontId="4" fillId="0" borderId="0" xfId="0" applyNumberFormat="1" applyFont="1" applyBorder="1"/>
    <xf numFmtId="39" fontId="4" fillId="0" borderId="0" xfId="0" applyNumberFormat="1" applyFont="1"/>
    <xf numFmtId="0" fontId="10" fillId="0" borderId="8" xfId="3" applyFont="1" applyFill="1" applyBorder="1" applyProtection="1"/>
    <xf numFmtId="164" fontId="3" fillId="0" borderId="9" xfId="0" applyNumberFormat="1" applyFont="1" applyFill="1" applyBorder="1"/>
    <xf numFmtId="43" fontId="3" fillId="0" borderId="9" xfId="0" applyNumberFormat="1" applyFont="1" applyFill="1" applyBorder="1"/>
    <xf numFmtId="39" fontId="3" fillId="0" borderId="9" xfId="0" applyNumberFormat="1" applyFont="1" applyBorder="1"/>
    <xf numFmtId="43" fontId="3" fillId="0" borderId="9" xfId="1" applyFont="1" applyBorder="1"/>
    <xf numFmtId="43" fontId="3" fillId="0" borderId="0" xfId="1" applyFont="1" applyBorder="1"/>
    <xf numFmtId="0" fontId="13" fillId="2" borderId="4" xfId="3" applyFont="1" applyFill="1" applyBorder="1" applyProtection="1"/>
    <xf numFmtId="39" fontId="4" fillId="2" borderId="0" xfId="0" applyNumberFormat="1" applyFont="1" applyFill="1"/>
    <xf numFmtId="43" fontId="4" fillId="2" borderId="0" xfId="1" applyFont="1" applyFill="1"/>
    <xf numFmtId="0" fontId="4" fillId="2" borderId="0" xfId="0" applyFont="1" applyFill="1"/>
    <xf numFmtId="43" fontId="3" fillId="0" borderId="0" xfId="0" applyNumberFormat="1" applyFont="1" applyFill="1" applyBorder="1"/>
    <xf numFmtId="43" fontId="3" fillId="0" borderId="0" xfId="0" applyNumberFormat="1" applyFont="1" applyFill="1"/>
    <xf numFmtId="39" fontId="3" fillId="0" borderId="0" xfId="0" applyNumberFormat="1" applyFont="1"/>
    <xf numFmtId="43" fontId="3" fillId="0" borderId="0" xfId="1" applyFont="1"/>
    <xf numFmtId="164" fontId="3" fillId="0" borderId="0" xfId="0" applyNumberFormat="1" applyFont="1"/>
    <xf numFmtId="164" fontId="3" fillId="0" borderId="0" xfId="1" applyNumberFormat="1" applyFont="1"/>
    <xf numFmtId="43" fontId="3" fillId="0" borderId="0" xfId="1" applyFont="1" applyAlignment="1">
      <alignment horizontal="right"/>
    </xf>
    <xf numFmtId="0" fontId="14" fillId="0" borderId="4" xfId="3" applyFont="1" applyFill="1" applyBorder="1" applyProtection="1"/>
    <xf numFmtId="0" fontId="15" fillId="0" borderId="0" xfId="0" applyFont="1" applyFill="1"/>
    <xf numFmtId="0" fontId="15" fillId="0" borderId="0" xfId="0" applyFont="1"/>
    <xf numFmtId="43" fontId="15" fillId="0" borderId="0" xfId="1" applyFont="1"/>
    <xf numFmtId="164" fontId="15" fillId="0" borderId="11" xfId="0" applyNumberFormat="1" applyFont="1" applyBorder="1"/>
    <xf numFmtId="166" fontId="15" fillId="0" borderId="0" xfId="2" applyNumberFormat="1" applyFont="1"/>
    <xf numFmtId="0" fontId="15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6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3" fontId="3" fillId="3" borderId="0" xfId="1" applyFont="1" applyFill="1"/>
    <xf numFmtId="43" fontId="3" fillId="3" borderId="0" xfId="1" applyFont="1" applyFill="1" applyAlignment="1">
      <alignment horizontal="center"/>
    </xf>
    <xf numFmtId="43" fontId="6" fillId="0" borderId="0" xfId="0" applyNumberFormat="1" applyFont="1" applyFill="1" applyBorder="1"/>
    <xf numFmtId="164" fontId="2" fillId="0" borderId="1" xfId="1" applyNumberFormat="1" applyFont="1" applyFill="1" applyBorder="1"/>
    <xf numFmtId="37" fontId="2" fillId="0" borderId="4" xfId="0" applyNumberFormat="1" applyFont="1" applyFill="1" applyBorder="1"/>
    <xf numFmtId="164" fontId="2" fillId="0" borderId="4" xfId="1" applyNumberFormat="1" applyFont="1" applyFill="1" applyBorder="1"/>
    <xf numFmtId="37" fontId="6" fillId="0" borderId="4" xfId="0" applyNumberFormat="1" applyFont="1" applyFill="1" applyBorder="1"/>
    <xf numFmtId="164" fontId="4" fillId="0" borderId="0" xfId="1" applyNumberFormat="1" applyFont="1" applyFill="1"/>
    <xf numFmtId="5" fontId="3" fillId="0" borderId="0" xfId="0" applyNumberFormat="1" applyFont="1" applyFill="1"/>
    <xf numFmtId="0" fontId="8" fillId="0" borderId="0" xfId="0" applyFont="1" applyAlignment="1">
      <alignment vertical="center" wrapText="1"/>
    </xf>
    <xf numFmtId="0" fontId="4" fillId="0" borderId="2" xfId="0" applyFont="1" applyBorder="1"/>
    <xf numFmtId="0" fontId="10" fillId="0" borderId="2" xfId="3" applyFont="1" applyFill="1" applyBorder="1" applyProtection="1"/>
    <xf numFmtId="164" fontId="2" fillId="0" borderId="0" xfId="0" applyNumberFormat="1" applyFont="1" applyFill="1" applyBorder="1"/>
    <xf numFmtId="0" fontId="18" fillId="0" borderId="0" xfId="0" applyFont="1" applyAlignment="1">
      <alignment horizontal="center" wrapText="1"/>
    </xf>
    <xf numFmtId="10" fontId="22" fillId="0" borderId="0" xfId="2" applyNumberFormat="1" applyFont="1" applyFill="1" applyAlignment="1">
      <alignment horizontal="left"/>
    </xf>
    <xf numFmtId="10" fontId="3" fillId="0" borderId="0" xfId="0" applyNumberFormat="1" applyFont="1" applyFill="1"/>
    <xf numFmtId="10" fontId="4" fillId="0" borderId="0" xfId="2" applyNumberFormat="1" applyFont="1" applyBorder="1"/>
    <xf numFmtId="10" fontId="4" fillId="0" borderId="6" xfId="2" applyNumberFormat="1" applyFont="1" applyBorder="1"/>
    <xf numFmtId="10" fontId="4" fillId="0" borderId="0" xfId="0" applyNumberFormat="1" applyFont="1"/>
    <xf numFmtId="10" fontId="4" fillId="0" borderId="2" xfId="0" applyNumberFormat="1" applyFont="1" applyBorder="1"/>
    <xf numFmtId="10" fontId="4" fillId="0" borderId="6" xfId="0" applyNumberFormat="1" applyFont="1" applyBorder="1"/>
    <xf numFmtId="10" fontId="3" fillId="0" borderId="6" xfId="1" applyNumberFormat="1" applyFont="1" applyBorder="1"/>
    <xf numFmtId="10" fontId="12" fillId="0" borderId="6" xfId="0" applyNumberFormat="1" applyFont="1" applyBorder="1"/>
    <xf numFmtId="10" fontId="12" fillId="0" borderId="0" xfId="0" applyNumberFormat="1" applyFont="1" applyBorder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4" fillId="0" borderId="0" xfId="2" applyNumberFormat="1" applyFont="1"/>
    <xf numFmtId="0" fontId="10" fillId="0" borderId="0" xfId="3" applyFont="1" applyFill="1" applyBorder="1" applyAlignment="1" applyProtection="1">
      <alignment horizontal="right"/>
    </xf>
    <xf numFmtId="0" fontId="10" fillId="0" borderId="4" xfId="3" applyFont="1" applyFill="1" applyBorder="1" applyAlignment="1" applyProtection="1">
      <alignment horizontal="left"/>
    </xf>
    <xf numFmtId="0" fontId="10" fillId="0" borderId="4" xfId="3" applyFont="1" applyFill="1" applyBorder="1" applyAlignment="1" applyProtection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164" fontId="6" fillId="0" borderId="9" xfId="1" applyNumberFormat="1" applyFont="1" applyBorder="1"/>
    <xf numFmtId="43" fontId="6" fillId="0" borderId="0" xfId="1" applyFont="1"/>
    <xf numFmtId="43" fontId="3" fillId="0" borderId="2" xfId="0" applyNumberFormat="1" applyFont="1" applyBorder="1"/>
    <xf numFmtId="43" fontId="3" fillId="0" borderId="0" xfId="0" applyNumberFormat="1" applyFont="1" applyBorder="1"/>
    <xf numFmtId="43" fontId="3" fillId="0" borderId="6" xfId="0" applyNumberFormat="1" applyFont="1" applyBorder="1"/>
    <xf numFmtId="39" fontId="3" fillId="2" borderId="0" xfId="0" applyNumberFormat="1" applyFont="1" applyFill="1"/>
    <xf numFmtId="0" fontId="23" fillId="0" borderId="0" xfId="0" applyFont="1"/>
    <xf numFmtId="168" fontId="4" fillId="0" borderId="0" xfId="0" applyNumberFormat="1" applyFont="1" applyBorder="1"/>
    <xf numFmtId="168" fontId="3" fillId="0" borderId="0" xfId="1" applyNumberFormat="1" applyFont="1"/>
    <xf numFmtId="0" fontId="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3" fontId="4" fillId="0" borderId="0" xfId="0" applyNumberFormat="1" applyFont="1" applyFill="1"/>
    <xf numFmtId="3" fontId="17" fillId="0" borderId="0" xfId="0" applyNumberFormat="1" applyFont="1" applyFill="1" applyBorder="1" applyAlignment="1"/>
    <xf numFmtId="3" fontId="3" fillId="0" borderId="6" xfId="0" applyNumberFormat="1" applyFont="1" applyFill="1" applyBorder="1"/>
    <xf numFmtId="3" fontId="12" fillId="0" borderId="6" xfId="0" applyNumberFormat="1" applyFont="1" applyFill="1" applyBorder="1"/>
    <xf numFmtId="43" fontId="12" fillId="0" borderId="0" xfId="0" applyNumberFormat="1" applyFont="1" applyFill="1" applyBorder="1"/>
    <xf numFmtId="39" fontId="4" fillId="0" borderId="0" xfId="0" applyNumberFormat="1" applyFont="1" applyFill="1"/>
    <xf numFmtId="0" fontId="3" fillId="0" borderId="12" xfId="0" applyFont="1" applyBorder="1" applyAlignment="1">
      <alignment wrapText="1"/>
    </xf>
    <xf numFmtId="37" fontId="3" fillId="0" borderId="12" xfId="0" applyNumberFormat="1" applyFont="1" applyBorder="1"/>
    <xf numFmtId="37" fontId="3" fillId="0" borderId="13" xfId="0" applyNumberFormat="1" applyFont="1" applyBorder="1"/>
    <xf numFmtId="165" fontId="3" fillId="0" borderId="5" xfId="2" applyNumberFormat="1" applyFont="1" applyBorder="1"/>
    <xf numFmtId="0" fontId="3" fillId="0" borderId="13" xfId="0" applyFont="1" applyBorder="1" applyAlignment="1">
      <alignment wrapText="1"/>
    </xf>
    <xf numFmtId="37" fontId="4" fillId="0" borderId="13" xfId="0" applyNumberFormat="1" applyFont="1" applyBorder="1"/>
    <xf numFmtId="0" fontId="4" fillId="0" borderId="13" xfId="0" applyFont="1" applyBorder="1"/>
    <xf numFmtId="0" fontId="2" fillId="0" borderId="0" xfId="0" applyFont="1" applyFill="1" applyAlignment="1">
      <alignment horizontal="right" wrapText="1"/>
    </xf>
    <xf numFmtId="41" fontId="5" fillId="0" borderId="0" xfId="0" applyNumberFormat="1" applyFont="1" applyFill="1"/>
    <xf numFmtId="0" fontId="11" fillId="0" borderId="0" xfId="3" applyFont="1" applyFill="1" applyBorder="1" applyProtection="1"/>
    <xf numFmtId="4" fontId="3" fillId="0" borderId="0" xfId="0" applyNumberFormat="1" applyFont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/>
    <xf numFmtId="0" fontId="14" fillId="0" borderId="0" xfId="0" applyFont="1" applyFill="1" applyBorder="1" applyAlignment="1"/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3" fontId="3" fillId="0" borderId="6" xfId="0" applyNumberFormat="1" applyFont="1" applyFill="1" applyBorder="1"/>
    <xf numFmtId="2" fontId="4" fillId="0" borderId="6" xfId="0" applyNumberFormat="1" applyFont="1" applyFill="1" applyBorder="1"/>
    <xf numFmtId="37" fontId="4" fillId="0" borderId="0" xfId="0" applyNumberFormat="1" applyFont="1" applyFill="1"/>
    <xf numFmtId="164" fontId="2" fillId="0" borderId="11" xfId="1" applyNumberFormat="1" applyFont="1" applyFill="1" applyBorder="1"/>
    <xf numFmtId="43" fontId="4" fillId="0" borderId="0" xfId="1" applyFont="1" applyFill="1"/>
    <xf numFmtId="0" fontId="2" fillId="0" borderId="5" xfId="0" applyFont="1" applyBorder="1" applyAlignment="1">
      <alignment horizontal="left" wrapText="1"/>
    </xf>
    <xf numFmtId="43" fontId="2" fillId="0" borderId="0" xfId="1" applyFont="1" applyAlignment="1">
      <alignment horizontal="left" wrapText="1"/>
    </xf>
    <xf numFmtId="0" fontId="10" fillId="0" borderId="0" xfId="3" applyFont="1" applyFill="1" applyBorder="1" applyAlignment="1" applyProtection="1">
      <alignment horizontal="right" wrapText="1"/>
    </xf>
    <xf numFmtId="0" fontId="3" fillId="0" borderId="0" xfId="0" applyFont="1" applyAlignment="1">
      <alignment horizontal="center" wrapText="1"/>
    </xf>
  </cellXfs>
  <cellStyles count="12">
    <cellStyle name="Comma" xfId="1" builtinId="3"/>
    <cellStyle name="Comma 2" xfId="5"/>
    <cellStyle name="Comma 2 2" xfId="11"/>
    <cellStyle name="Comma 3" xfId="9"/>
    <cellStyle name="Normal" xfId="0" builtinId="0"/>
    <cellStyle name="Normal 2" xfId="8"/>
    <cellStyle name="Normal 2 2" xfId="4"/>
    <cellStyle name="Normal 3 2" xfId="7"/>
    <cellStyle name="Normal 8" xfId="3"/>
    <cellStyle name="Percent" xfId="2" builtinId="5"/>
    <cellStyle name="Percent 2" xfId="6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San%20Juan%20Sanitation\WUTC\SJS%20Income%20Stat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T_TO_Z/WASTE%20COMPANY%20GROUP/WAC0252%20-%20Waste%20Control,%20Inc-1633/Rate%20Cases/2013%20Rate%20Case/Dave%20Wiley/Post%20Suspension/Files%20for%20conf%20call%20032114/sent%20to%20utc/staff%20WCI%20Pro%20forma%2010-11-2013%20cos%20from%20melis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W_COMP\Rosario\2007%20rate%20case\Worksheets\070944%20Loan%20Recalcu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_TO_Z/WASTE%20COMPANY%20GROUP/WAC0252%20-%20Waste%20Control,%20Inc-1633/Rate%20Cases/2018/2018%20Rate%20Case/Copy%20of%20WCI-Operationswp-060418%20(040117-033118%20version)%20fixed%20Kalam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_TO_Z/WASTE%20COMPANY%20GROUP/WAC0252%20-%20Waste%20Control,%20Inc-1633/Rate%20Cases/2018/2018%20Rate%20Case/Submission%20071918/WCI-Operationswp%200719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Waste%20Management%20-%20Filings\Ellensburg\Year%202009\TG-091472%20(GRC)\Staff\TG-091472%20WM%20of%20Ellensburg%20(Workpaper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Waste%20Management\Sno-King\Year%202009\TG-091933\Staff\TG-091933%20WM%20of%20SnoKing%20GRC%20(Workpaper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TG-140560%20(GRC)/Staff%20Workpapers%20Final/Staff%20WCI%20Operations%200522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y Sheet"/>
      <sheetName val="LURITXPF AVG-Old"/>
      <sheetName val="LURITXPF AVG-New"/>
      <sheetName val="LG Nonpublic 2018 V5.0c"/>
      <sheetName val="Operations"/>
      <sheetName val="Assumptions"/>
      <sheetName val="Sch 1 - Restated Exp"/>
      <sheetName val="Sch 1, pg 2 - Restated"/>
      <sheetName val="Sch 2 - Forecast Exp"/>
      <sheetName val="Sch 2, pg 2 - Forecast"/>
      <sheetName val="Sch 3 - Reclass Exp"/>
      <sheetName val="Sch 3, pg 2 - Reclass"/>
      <sheetName val="Sch 4 - 12 Months"/>
      <sheetName val="Work Papers"/>
      <sheetName val="WP-1 - Summary Depr"/>
      <sheetName val="WP-1, pg 2 - Depr"/>
      <sheetName val="WP-2 - Labor Analysis"/>
      <sheetName val="WP-2, pg 2 - Labor Increase"/>
      <sheetName val="WP-2, pg 3 - Benefits Analysis"/>
      <sheetName val="WP-3 - Vehicle License"/>
      <sheetName val="WP-4 - Dues &amp; Sub"/>
      <sheetName val="WP-5 - Capital Structure"/>
      <sheetName val="WP-5, pg 2 - Capital"/>
      <sheetName val="WP-6 - Affiliated "/>
      <sheetName val="WP-7 - Cust Counts (x per wk)"/>
      <sheetName val="WP-7a - Drop Box Totals"/>
      <sheetName val="WP-8 - Fuel"/>
      <sheetName val="WP-9 Bad Debts"/>
      <sheetName val="WP-10 Utilities"/>
      <sheetName val="WP-11 Rent"/>
      <sheetName val="WP-12 Property Taxes"/>
      <sheetName val="WP-13 Disposal"/>
      <sheetName val="WP-14 Rate Case Cos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G12">
            <v>2724860.6459654942</v>
          </cell>
        </row>
        <row r="13">
          <cell r="G13">
            <v>901299.98403450591</v>
          </cell>
        </row>
        <row r="14">
          <cell r="G14">
            <v>763934.55</v>
          </cell>
        </row>
        <row r="17">
          <cell r="H17">
            <v>7415.0194053836985</v>
          </cell>
        </row>
        <row r="41">
          <cell r="G41">
            <v>297677.14999999997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E18">
            <v>770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y Sheet"/>
      <sheetName val="LG Nonpublic 2018 V5.0c"/>
      <sheetName val="Operations"/>
      <sheetName val="Assumptions"/>
      <sheetName val="Sch 1 - Restated Exp"/>
      <sheetName val="Sch 1, pg 2 - Restated"/>
      <sheetName val="Sch 2 - Forecast Exp"/>
      <sheetName val="Sch 2, pg 2 - Forecast"/>
      <sheetName val="Sch 3 - Reclass Exp"/>
      <sheetName val="Sch 3, pg 2 - Reclass"/>
      <sheetName val="Sch 4 - 12 Months"/>
      <sheetName val="Work Papers"/>
      <sheetName val="WP-1 - Summary Depr"/>
      <sheetName val="WP-1, pg 2 - Depr"/>
      <sheetName val="WP-2 - Labor Analysis"/>
      <sheetName val="WP-2, pg 2 - Labor Increase"/>
      <sheetName val="WP-2, pg 3 - Benefits Analysis"/>
      <sheetName val="WP-3 - Vehicle License"/>
      <sheetName val="WP-4 - Dues &amp; Sub"/>
      <sheetName val="WP-5 - Capital Structure"/>
      <sheetName val="WP-5, pg 2 - Capital"/>
      <sheetName val="WP-6 - Affiliated "/>
      <sheetName val="WP-7 - Cust Counts (x per wk)"/>
      <sheetName val="WP-7a - Drop Box Totals"/>
      <sheetName val="WP-8 - Fuel"/>
      <sheetName val="WP-9 Bad Debts"/>
      <sheetName val="WP-10 Utilities"/>
      <sheetName val="WP-11 Rent"/>
      <sheetName val="WP-12 Property Taxes"/>
      <sheetName val="WP-13 Disposal"/>
      <sheetName val="WP-14 Rate Case Cos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8">
          <cell r="E18">
            <v>770</v>
          </cell>
        </row>
        <row r="19">
          <cell r="E19">
            <v>5350</v>
          </cell>
        </row>
        <row r="20">
          <cell r="E20">
            <v>4342</v>
          </cell>
        </row>
        <row r="23">
          <cell r="E23">
            <v>4</v>
          </cell>
        </row>
        <row r="24">
          <cell r="E24">
            <v>1</v>
          </cell>
        </row>
        <row r="26">
          <cell r="E26">
            <v>9</v>
          </cell>
        </row>
        <row r="42">
          <cell r="E42">
            <v>19</v>
          </cell>
        </row>
        <row r="43">
          <cell r="E43">
            <v>2</v>
          </cell>
        </row>
        <row r="45">
          <cell r="E45">
            <v>158</v>
          </cell>
        </row>
        <row r="46">
          <cell r="E46">
            <v>6</v>
          </cell>
        </row>
        <row r="48">
          <cell r="E48">
            <v>45</v>
          </cell>
        </row>
        <row r="49">
          <cell r="E49">
            <v>6</v>
          </cell>
        </row>
        <row r="50">
          <cell r="E50">
            <v>1</v>
          </cell>
        </row>
        <row r="52">
          <cell r="E52">
            <v>32</v>
          </cell>
        </row>
        <row r="53">
          <cell r="E53">
            <v>11</v>
          </cell>
        </row>
        <row r="54">
          <cell r="E54">
            <v>1</v>
          </cell>
        </row>
        <row r="56">
          <cell r="E56">
            <v>38</v>
          </cell>
        </row>
        <row r="57">
          <cell r="E57">
            <v>18</v>
          </cell>
        </row>
        <row r="58">
          <cell r="E58">
            <v>4</v>
          </cell>
        </row>
        <row r="60">
          <cell r="E60">
            <v>11</v>
          </cell>
        </row>
        <row r="61">
          <cell r="E61">
            <v>8</v>
          </cell>
        </row>
        <row r="62">
          <cell r="E62">
            <v>1</v>
          </cell>
        </row>
        <row r="64">
          <cell r="E64">
            <v>18</v>
          </cell>
        </row>
        <row r="65">
          <cell r="E65">
            <v>1</v>
          </cell>
        </row>
        <row r="66">
          <cell r="E66">
            <v>1</v>
          </cell>
        </row>
        <row r="75">
          <cell r="E75">
            <v>3</v>
          </cell>
        </row>
        <row r="88">
          <cell r="E88">
            <v>23</v>
          </cell>
        </row>
        <row r="90">
          <cell r="E90">
            <v>37</v>
          </cell>
        </row>
        <row r="92">
          <cell r="E92">
            <v>112</v>
          </cell>
        </row>
        <row r="108">
          <cell r="E108">
            <v>37</v>
          </cell>
        </row>
        <row r="110">
          <cell r="E110">
            <v>74</v>
          </cell>
        </row>
        <row r="111">
          <cell r="E111">
            <v>64</v>
          </cell>
        </row>
      </sheetData>
      <sheetData sheetId="23">
        <row r="5">
          <cell r="B5">
            <v>970</v>
          </cell>
        </row>
        <row r="12">
          <cell r="D12">
            <v>28.083333333333332</v>
          </cell>
        </row>
        <row r="14">
          <cell r="D14">
            <v>27.083333333333332</v>
          </cell>
        </row>
        <row r="16">
          <cell r="D16">
            <v>8.3333333333333329E-2</v>
          </cell>
        </row>
        <row r="17">
          <cell r="D17">
            <v>15.333333333333334</v>
          </cell>
        </row>
        <row r="19">
          <cell r="D19">
            <v>5.5</v>
          </cell>
        </row>
        <row r="21">
          <cell r="D21">
            <v>14.083333333333334</v>
          </cell>
        </row>
        <row r="24">
          <cell r="D24">
            <v>11.666666666666666</v>
          </cell>
        </row>
        <row r="28">
          <cell r="D28">
            <v>22.333333333333332</v>
          </cell>
        </row>
        <row r="30">
          <cell r="B30">
            <v>3</v>
          </cell>
        </row>
        <row r="34">
          <cell r="B34">
            <v>76</v>
          </cell>
        </row>
        <row r="35">
          <cell r="D35">
            <v>0.91666666666666663</v>
          </cell>
        </row>
        <row r="36">
          <cell r="D36">
            <v>0.41666666666666669</v>
          </cell>
        </row>
        <row r="41">
          <cell r="D41">
            <v>2.0833333333333335</v>
          </cell>
        </row>
        <row r="51">
          <cell r="E51">
            <v>4.916666666666667</v>
          </cell>
          <cell r="F51">
            <v>44.5</v>
          </cell>
          <cell r="G51">
            <v>27.083333333333332</v>
          </cell>
          <cell r="H51">
            <v>272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FDR 5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3">
          <cell r="C83">
            <v>50614.479999999996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B9">
            <v>33895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X356"/>
  <sheetViews>
    <sheetView tabSelected="1" zoomScaleNormal="100" workbookViewId="0"/>
  </sheetViews>
  <sheetFormatPr defaultRowHeight="15"/>
  <cols>
    <col min="1" max="1" width="12.140625" style="1" customWidth="1"/>
    <col min="2" max="2" width="30.7109375" style="4" customWidth="1"/>
    <col min="3" max="3" width="21.5703125" style="3" customWidth="1"/>
    <col min="4" max="4" width="13.5703125" style="3" customWidth="1"/>
    <col min="5" max="5" width="12.85546875" style="4" bestFit="1" customWidth="1"/>
    <col min="6" max="6" width="12.85546875" style="4" customWidth="1"/>
    <col min="7" max="7" width="12.85546875" style="2" customWidth="1"/>
    <col min="8" max="8" width="18.85546875" style="4" customWidth="1"/>
    <col min="9" max="9" width="18.7109375" style="4" customWidth="1"/>
    <col min="10" max="10" width="16.140625" style="4" bestFit="1" customWidth="1"/>
    <col min="11" max="11" width="17.140625" style="4" customWidth="1"/>
    <col min="12" max="12" width="15.42578125" style="4" bestFit="1" customWidth="1"/>
    <col min="13" max="13" width="16.85546875" style="4" bestFit="1" customWidth="1"/>
    <col min="14" max="14" width="14.85546875" style="4" customWidth="1"/>
    <col min="15" max="2000" width="9.140625" style="5"/>
    <col min="2001" max="16384" width="9.140625" style="4"/>
  </cols>
  <sheetData>
    <row r="1" spans="1:2000">
      <c r="B1" s="2" t="s">
        <v>144</v>
      </c>
      <c r="I1" s="140" t="s">
        <v>94</v>
      </c>
      <c r="J1" s="141" t="s">
        <v>12</v>
      </c>
    </row>
    <row r="2" spans="1:2000">
      <c r="I2" s="6" t="s">
        <v>95</v>
      </c>
      <c r="J2" s="6" t="s">
        <v>115</v>
      </c>
      <c r="K2" s="7" t="s">
        <v>1</v>
      </c>
      <c r="L2" s="5" t="s">
        <v>2</v>
      </c>
    </row>
    <row r="3" spans="1:2000">
      <c r="B3" s="2" t="s">
        <v>3</v>
      </c>
      <c r="H3" s="8" t="s">
        <v>4</v>
      </c>
      <c r="I3" s="119">
        <f>I144</f>
        <v>2583741.84</v>
      </c>
      <c r="J3" s="9">
        <f>+[15]Operations!$G$12</f>
        <v>2724860.6459654942</v>
      </c>
      <c r="K3" s="10">
        <f>J3-I3</f>
        <v>141118.80596549436</v>
      </c>
      <c r="L3" s="11">
        <f>K3/I3</f>
        <v>5.4617997735212732E-2</v>
      </c>
      <c r="M3" s="5"/>
    </row>
    <row r="4" spans="1:2000">
      <c r="C4" s="113" t="s">
        <v>120</v>
      </c>
      <c r="D4" s="131">
        <f>+D6/J8</f>
        <v>9.8715855176515793E-2</v>
      </c>
      <c r="E4" s="3"/>
      <c r="H4" s="8" t="s">
        <v>5</v>
      </c>
      <c r="I4" s="120">
        <f>I145</f>
        <v>980241.70440000005</v>
      </c>
      <c r="J4" s="13">
        <f>+[15]Operations!$G$13</f>
        <v>901299.98403450591</v>
      </c>
      <c r="K4" s="14">
        <f>J4-I4</f>
        <v>-78941.72036549414</v>
      </c>
      <c r="L4" s="15">
        <f>K4/I4</f>
        <v>-8.0532913475471729E-2</v>
      </c>
      <c r="M4" s="5"/>
    </row>
    <row r="5" spans="1:2000">
      <c r="C5" s="12" t="s">
        <v>6</v>
      </c>
      <c r="D5" s="16">
        <v>4830882</v>
      </c>
      <c r="E5" s="178"/>
      <c r="H5" s="8" t="s">
        <v>7</v>
      </c>
      <c r="I5" s="121">
        <f>I146</f>
        <v>500267.02</v>
      </c>
      <c r="J5" s="17">
        <f>+[15]Operations!$G$14-[15]Operations!$G$41</f>
        <v>466257.40000000008</v>
      </c>
      <c r="K5" s="14">
        <f>J5-I5</f>
        <v>-34009.619999999937</v>
      </c>
      <c r="L5" s="15">
        <f>K5/I5</f>
        <v>-6.7982934393716249E-2</v>
      </c>
      <c r="M5" s="5"/>
    </row>
    <row r="6" spans="1:2000">
      <c r="C6" s="12" t="s">
        <v>8</v>
      </c>
      <c r="D6" s="16">
        <v>433372</v>
      </c>
      <c r="E6" s="178"/>
      <c r="H6" s="19" t="s">
        <v>9</v>
      </c>
      <c r="I6" s="122">
        <f>SUM(I3:I5)</f>
        <v>4064250.5644</v>
      </c>
      <c r="J6" s="20">
        <f>SUM(J3:J5)</f>
        <v>4092418.03</v>
      </c>
      <c r="K6" s="118">
        <f>J6-I6</f>
        <v>28167.465599999763</v>
      </c>
      <c r="L6" s="15">
        <f t="shared" ref="L6:L7" si="0">K6/I6</f>
        <v>6.9305435660702401E-3</v>
      </c>
      <c r="M6" s="5"/>
    </row>
    <row r="7" spans="1:2000">
      <c r="C7" s="12"/>
      <c r="D7" s="123"/>
      <c r="E7" s="130"/>
      <c r="H7" s="8" t="s">
        <v>10</v>
      </c>
      <c r="I7" s="121">
        <f>J7</f>
        <v>297677.14999999997</v>
      </c>
      <c r="J7" s="13">
        <f>+[15]Operations!$G$41</f>
        <v>297677.14999999997</v>
      </c>
      <c r="K7" s="21">
        <f t="shared" ref="K7" si="1">J7-I7</f>
        <v>0</v>
      </c>
      <c r="L7" s="22">
        <f t="shared" si="0"/>
        <v>0</v>
      </c>
      <c r="M7" s="5"/>
    </row>
    <row r="8" spans="1:2000" s="2" customFormat="1">
      <c r="A8" s="23"/>
      <c r="B8" s="4"/>
      <c r="C8" s="113"/>
      <c r="D8" s="124"/>
      <c r="E8" s="130"/>
      <c r="H8" s="170" t="s">
        <v>79</v>
      </c>
      <c r="I8" s="171">
        <f>SUM(I6:I7)</f>
        <v>4361927.7143999999</v>
      </c>
      <c r="J8" s="172">
        <f>SUM(J6:J7)</f>
        <v>4390095.18</v>
      </c>
      <c r="K8" s="20">
        <f t="shared" ref="K8" si="2">I8-J8</f>
        <v>-28167.465599999763</v>
      </c>
      <c r="L8" s="173">
        <f t="shared" ref="L8" si="3">K8/J8</f>
        <v>-6.4161400710222791E-3</v>
      </c>
      <c r="M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</row>
    <row r="9" spans="1:2000">
      <c r="A9" s="177"/>
      <c r="B9" s="24"/>
      <c r="E9" s="3"/>
      <c r="F9" s="3"/>
      <c r="H9" s="174"/>
      <c r="I9" s="175"/>
      <c r="J9" s="172"/>
      <c r="K9" s="175"/>
      <c r="L9" s="176"/>
      <c r="M9" s="5"/>
    </row>
    <row r="10" spans="1:2000">
      <c r="H10" s="19"/>
      <c r="I10" s="26"/>
      <c r="J10" s="128"/>
      <c r="K10" s="27"/>
      <c r="L10" s="5"/>
      <c r="M10" s="5"/>
    </row>
    <row r="11" spans="1:2000">
      <c r="H11" s="8"/>
      <c r="I11" s="26"/>
      <c r="J11" s="28"/>
      <c r="K11" s="29"/>
      <c r="L11" s="5"/>
      <c r="M11" s="5"/>
    </row>
    <row r="12" spans="1:2000">
      <c r="H12" s="8"/>
      <c r="I12" s="26"/>
      <c r="J12" s="28"/>
      <c r="K12" s="29"/>
      <c r="L12" s="5"/>
      <c r="M12" s="5"/>
    </row>
    <row r="13" spans="1:2000" ht="29.25" customHeight="1">
      <c r="A13" s="159" t="s">
        <v>125</v>
      </c>
      <c r="B13" s="125"/>
      <c r="C13" s="160"/>
      <c r="F13" s="181" t="s">
        <v>138</v>
      </c>
      <c r="G13" s="181" t="s">
        <v>139</v>
      </c>
      <c r="H13" s="31" t="s">
        <v>12</v>
      </c>
      <c r="I13" s="31" t="s">
        <v>13</v>
      </c>
      <c r="J13" s="31" t="s">
        <v>142</v>
      </c>
      <c r="K13" s="31" t="s">
        <v>143</v>
      </c>
      <c r="L13" s="5"/>
      <c r="M13" s="5"/>
      <c r="N13" s="5"/>
      <c r="BXV13" s="4"/>
      <c r="BXW13" s="4"/>
      <c r="BXX13" s="4"/>
    </row>
    <row r="14" spans="1:2000" s="33" customFormat="1" ht="36.75" customHeight="1">
      <c r="A14" s="32" t="s">
        <v>14</v>
      </c>
      <c r="B14" s="33" t="s">
        <v>15</v>
      </c>
      <c r="C14" s="34" t="s">
        <v>114</v>
      </c>
      <c r="D14" s="34" t="s">
        <v>16</v>
      </c>
      <c r="E14" s="34" t="s">
        <v>127</v>
      </c>
      <c r="F14" s="181" t="s">
        <v>17</v>
      </c>
      <c r="G14" s="34" t="s">
        <v>18</v>
      </c>
      <c r="H14" s="34" t="s">
        <v>140</v>
      </c>
      <c r="I14" s="34" t="s">
        <v>141</v>
      </c>
      <c r="J14" s="34" t="s">
        <v>20</v>
      </c>
      <c r="K14" s="34" t="s">
        <v>126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  <c r="ANF14" s="35"/>
      <c r="ANG14" s="35"/>
      <c r="ANH14" s="35"/>
      <c r="ANI14" s="35"/>
      <c r="ANJ14" s="35"/>
      <c r="ANK14" s="35"/>
      <c r="ANL14" s="35"/>
      <c r="ANM14" s="35"/>
      <c r="ANN14" s="35"/>
      <c r="ANO14" s="35"/>
      <c r="ANP14" s="35"/>
      <c r="ANQ14" s="35"/>
      <c r="ANR14" s="35"/>
      <c r="ANS14" s="35"/>
      <c r="ANT14" s="35"/>
      <c r="ANU14" s="35"/>
      <c r="ANV14" s="35"/>
      <c r="ANW14" s="35"/>
      <c r="ANX14" s="35"/>
      <c r="ANY14" s="35"/>
      <c r="ANZ14" s="35"/>
      <c r="AOA14" s="35"/>
      <c r="AOB14" s="35"/>
      <c r="AOC14" s="35"/>
      <c r="AOD14" s="35"/>
      <c r="AOE14" s="35"/>
      <c r="AOF14" s="35"/>
      <c r="AOG14" s="35"/>
      <c r="AOH14" s="35"/>
      <c r="AOI14" s="35"/>
      <c r="AOJ14" s="35"/>
      <c r="AOK14" s="35"/>
      <c r="AOL14" s="35"/>
      <c r="AOM14" s="35"/>
      <c r="AON14" s="35"/>
      <c r="AOO14" s="35"/>
      <c r="AOP14" s="35"/>
      <c r="AOQ14" s="35"/>
      <c r="AOR14" s="35"/>
      <c r="AOS14" s="35"/>
      <c r="AOT14" s="35"/>
      <c r="AOU14" s="35"/>
      <c r="AOV14" s="35"/>
      <c r="AOW14" s="35"/>
      <c r="AOX14" s="35"/>
      <c r="AOY14" s="35"/>
      <c r="AOZ14" s="35"/>
      <c r="APA14" s="35"/>
      <c r="APB14" s="35"/>
      <c r="APC14" s="35"/>
      <c r="APD14" s="35"/>
      <c r="APE14" s="35"/>
      <c r="APF14" s="35"/>
      <c r="APG14" s="35"/>
      <c r="APH14" s="35"/>
      <c r="API14" s="35"/>
      <c r="APJ14" s="35"/>
      <c r="APK14" s="35"/>
      <c r="APL14" s="35"/>
      <c r="APM14" s="35"/>
      <c r="APN14" s="35"/>
      <c r="APO14" s="35"/>
      <c r="APP14" s="35"/>
      <c r="APQ14" s="35"/>
      <c r="APR14" s="35"/>
      <c r="APS14" s="35"/>
      <c r="APT14" s="35"/>
      <c r="APU14" s="35"/>
      <c r="APV14" s="35"/>
      <c r="APW14" s="35"/>
      <c r="APX14" s="35"/>
      <c r="APY14" s="35"/>
      <c r="APZ14" s="35"/>
      <c r="AQA14" s="35"/>
      <c r="AQB14" s="35"/>
      <c r="AQC14" s="35"/>
      <c r="AQD14" s="35"/>
      <c r="AQE14" s="35"/>
      <c r="AQF14" s="35"/>
      <c r="AQG14" s="35"/>
      <c r="AQH14" s="35"/>
      <c r="AQI14" s="35"/>
      <c r="AQJ14" s="35"/>
      <c r="AQK14" s="35"/>
      <c r="AQL14" s="35"/>
      <c r="AQM14" s="35"/>
      <c r="AQN14" s="35"/>
      <c r="AQO14" s="35"/>
      <c r="AQP14" s="35"/>
      <c r="AQQ14" s="35"/>
      <c r="AQR14" s="35"/>
      <c r="AQS14" s="35"/>
      <c r="AQT14" s="35"/>
      <c r="AQU14" s="35"/>
      <c r="AQV14" s="35"/>
      <c r="AQW14" s="35"/>
      <c r="AQX14" s="35"/>
      <c r="AQY14" s="35"/>
      <c r="AQZ14" s="35"/>
      <c r="ARA14" s="35"/>
      <c r="ARB14" s="35"/>
      <c r="ARC14" s="35"/>
      <c r="ARD14" s="35"/>
      <c r="ARE14" s="35"/>
      <c r="ARF14" s="35"/>
      <c r="ARG14" s="35"/>
      <c r="ARH14" s="35"/>
      <c r="ARI14" s="35"/>
      <c r="ARJ14" s="35"/>
      <c r="ARK14" s="35"/>
      <c r="ARL14" s="35"/>
      <c r="ARM14" s="35"/>
      <c r="ARN14" s="35"/>
      <c r="ARO14" s="35"/>
      <c r="ARP14" s="35"/>
      <c r="ARQ14" s="35"/>
      <c r="ARR14" s="35"/>
      <c r="ARS14" s="35"/>
      <c r="ART14" s="35"/>
      <c r="ARU14" s="35"/>
      <c r="ARV14" s="35"/>
      <c r="ARW14" s="35"/>
      <c r="ARX14" s="35"/>
      <c r="ARY14" s="35"/>
      <c r="ARZ14" s="35"/>
      <c r="ASA14" s="35"/>
      <c r="ASB14" s="35"/>
      <c r="ASC14" s="35"/>
      <c r="ASD14" s="35"/>
      <c r="ASE14" s="35"/>
      <c r="ASF14" s="35"/>
      <c r="ASG14" s="35"/>
      <c r="ASH14" s="35"/>
      <c r="ASI14" s="35"/>
      <c r="ASJ14" s="35"/>
      <c r="ASK14" s="35"/>
      <c r="ASL14" s="35"/>
      <c r="ASM14" s="35"/>
      <c r="ASN14" s="35"/>
      <c r="ASO14" s="35"/>
      <c r="ASP14" s="35"/>
      <c r="ASQ14" s="35"/>
      <c r="ASR14" s="35"/>
      <c r="ASS14" s="35"/>
      <c r="AST14" s="35"/>
      <c r="ASU14" s="35"/>
      <c r="ASV14" s="35"/>
      <c r="ASW14" s="35"/>
      <c r="ASX14" s="35"/>
      <c r="ASY14" s="35"/>
      <c r="ASZ14" s="35"/>
      <c r="ATA14" s="35"/>
      <c r="ATB14" s="35"/>
      <c r="ATC14" s="35"/>
      <c r="ATD14" s="35"/>
      <c r="ATE14" s="35"/>
      <c r="ATF14" s="35"/>
      <c r="ATG14" s="35"/>
      <c r="ATH14" s="35"/>
      <c r="ATI14" s="35"/>
      <c r="ATJ14" s="35"/>
      <c r="ATK14" s="35"/>
      <c r="ATL14" s="35"/>
      <c r="ATM14" s="35"/>
      <c r="ATN14" s="35"/>
      <c r="ATO14" s="35"/>
      <c r="ATP14" s="35"/>
      <c r="ATQ14" s="35"/>
      <c r="ATR14" s="35"/>
      <c r="ATS14" s="35"/>
      <c r="ATT14" s="35"/>
      <c r="ATU14" s="35"/>
      <c r="ATV14" s="35"/>
      <c r="ATW14" s="35"/>
      <c r="ATX14" s="35"/>
      <c r="ATY14" s="35"/>
      <c r="ATZ14" s="35"/>
      <c r="AUA14" s="35"/>
      <c r="AUB14" s="35"/>
      <c r="AUC14" s="35"/>
      <c r="AUD14" s="35"/>
      <c r="AUE14" s="35"/>
      <c r="AUF14" s="35"/>
      <c r="AUG14" s="35"/>
      <c r="AUH14" s="35"/>
      <c r="AUI14" s="35"/>
      <c r="AUJ14" s="35"/>
      <c r="AUK14" s="35"/>
      <c r="AUL14" s="35"/>
      <c r="AUM14" s="35"/>
      <c r="AUN14" s="35"/>
      <c r="AUO14" s="35"/>
      <c r="AUP14" s="35"/>
      <c r="AUQ14" s="35"/>
      <c r="AUR14" s="35"/>
      <c r="AUS14" s="35"/>
      <c r="AUT14" s="35"/>
      <c r="AUU14" s="35"/>
      <c r="AUV14" s="35"/>
      <c r="AUW14" s="35"/>
      <c r="AUX14" s="35"/>
      <c r="AUY14" s="35"/>
      <c r="AUZ14" s="35"/>
      <c r="AVA14" s="35"/>
      <c r="AVB14" s="35"/>
      <c r="AVC14" s="35"/>
      <c r="AVD14" s="35"/>
      <c r="AVE14" s="35"/>
      <c r="AVF14" s="35"/>
      <c r="AVG14" s="35"/>
      <c r="AVH14" s="35"/>
      <c r="AVI14" s="35"/>
      <c r="AVJ14" s="35"/>
      <c r="AVK14" s="35"/>
      <c r="AVL14" s="35"/>
      <c r="AVM14" s="35"/>
      <c r="AVN14" s="35"/>
      <c r="AVO14" s="35"/>
      <c r="AVP14" s="35"/>
      <c r="AVQ14" s="35"/>
      <c r="AVR14" s="35"/>
      <c r="AVS14" s="35"/>
      <c r="AVT14" s="35"/>
      <c r="AVU14" s="35"/>
      <c r="AVV14" s="35"/>
      <c r="AVW14" s="35"/>
      <c r="AVX14" s="35"/>
      <c r="AVY14" s="35"/>
      <c r="AVZ14" s="35"/>
      <c r="AWA14" s="35"/>
      <c r="AWB14" s="35"/>
      <c r="AWC14" s="35"/>
      <c r="AWD14" s="35"/>
      <c r="AWE14" s="35"/>
      <c r="AWF14" s="35"/>
      <c r="AWG14" s="35"/>
      <c r="AWH14" s="35"/>
      <c r="AWI14" s="35"/>
      <c r="AWJ14" s="35"/>
      <c r="AWK14" s="35"/>
      <c r="AWL14" s="35"/>
      <c r="AWM14" s="35"/>
      <c r="AWN14" s="35"/>
      <c r="AWO14" s="35"/>
      <c r="AWP14" s="35"/>
      <c r="AWQ14" s="35"/>
      <c r="AWR14" s="35"/>
      <c r="AWS14" s="35"/>
      <c r="AWT14" s="35"/>
      <c r="AWU14" s="35"/>
      <c r="AWV14" s="35"/>
      <c r="AWW14" s="35"/>
      <c r="AWX14" s="35"/>
      <c r="AWY14" s="35"/>
      <c r="AWZ14" s="35"/>
      <c r="AXA14" s="35"/>
      <c r="AXB14" s="35"/>
      <c r="AXC14" s="35"/>
      <c r="AXD14" s="35"/>
      <c r="AXE14" s="35"/>
      <c r="AXF14" s="35"/>
      <c r="AXG14" s="35"/>
      <c r="AXH14" s="35"/>
      <c r="AXI14" s="35"/>
      <c r="AXJ14" s="35"/>
      <c r="AXK14" s="35"/>
      <c r="AXL14" s="35"/>
      <c r="AXM14" s="35"/>
      <c r="AXN14" s="35"/>
      <c r="AXO14" s="35"/>
      <c r="AXP14" s="35"/>
      <c r="AXQ14" s="35"/>
      <c r="AXR14" s="35"/>
      <c r="AXS14" s="35"/>
      <c r="AXT14" s="35"/>
      <c r="AXU14" s="35"/>
      <c r="AXV14" s="35"/>
      <c r="AXW14" s="35"/>
      <c r="AXX14" s="35"/>
      <c r="AXY14" s="35"/>
      <c r="AXZ14" s="35"/>
      <c r="AYA14" s="35"/>
      <c r="AYB14" s="35"/>
      <c r="AYC14" s="35"/>
      <c r="AYD14" s="35"/>
      <c r="AYE14" s="35"/>
      <c r="AYF14" s="35"/>
      <c r="AYG14" s="35"/>
      <c r="AYH14" s="35"/>
      <c r="AYI14" s="35"/>
      <c r="AYJ14" s="35"/>
      <c r="AYK14" s="35"/>
      <c r="AYL14" s="35"/>
      <c r="AYM14" s="35"/>
      <c r="AYN14" s="35"/>
      <c r="AYO14" s="35"/>
      <c r="AYP14" s="35"/>
      <c r="AYQ14" s="35"/>
      <c r="AYR14" s="35"/>
      <c r="AYS14" s="35"/>
      <c r="AYT14" s="35"/>
      <c r="AYU14" s="35"/>
      <c r="AYV14" s="35"/>
      <c r="AYW14" s="35"/>
      <c r="AYX14" s="35"/>
      <c r="AYY14" s="35"/>
      <c r="AYZ14" s="35"/>
      <c r="AZA14" s="35"/>
      <c r="AZB14" s="35"/>
      <c r="AZC14" s="35"/>
      <c r="AZD14" s="35"/>
      <c r="AZE14" s="35"/>
      <c r="AZF14" s="35"/>
      <c r="AZG14" s="35"/>
      <c r="AZH14" s="35"/>
      <c r="AZI14" s="35"/>
      <c r="AZJ14" s="35"/>
      <c r="AZK14" s="35"/>
      <c r="AZL14" s="35"/>
      <c r="AZM14" s="35"/>
      <c r="AZN14" s="35"/>
      <c r="AZO14" s="35"/>
      <c r="AZP14" s="35"/>
      <c r="AZQ14" s="35"/>
      <c r="AZR14" s="35"/>
      <c r="AZS14" s="35"/>
      <c r="AZT14" s="35"/>
      <c r="AZU14" s="35"/>
      <c r="AZV14" s="35"/>
      <c r="AZW14" s="35"/>
      <c r="AZX14" s="35"/>
      <c r="AZY14" s="35"/>
      <c r="AZZ14" s="35"/>
      <c r="BAA14" s="35"/>
      <c r="BAB14" s="35"/>
      <c r="BAC14" s="35"/>
      <c r="BAD14" s="35"/>
      <c r="BAE14" s="35"/>
      <c r="BAF14" s="35"/>
      <c r="BAG14" s="35"/>
      <c r="BAH14" s="35"/>
      <c r="BAI14" s="35"/>
      <c r="BAJ14" s="35"/>
      <c r="BAK14" s="35"/>
      <c r="BAL14" s="35"/>
      <c r="BAM14" s="35"/>
      <c r="BAN14" s="35"/>
      <c r="BAO14" s="35"/>
      <c r="BAP14" s="35"/>
      <c r="BAQ14" s="35"/>
      <c r="BAR14" s="35"/>
      <c r="BAS14" s="35"/>
      <c r="BAT14" s="35"/>
      <c r="BAU14" s="35"/>
      <c r="BAV14" s="35"/>
      <c r="BAW14" s="35"/>
      <c r="BAX14" s="35"/>
      <c r="BAY14" s="35"/>
      <c r="BAZ14" s="35"/>
      <c r="BBA14" s="35"/>
      <c r="BBB14" s="35"/>
      <c r="BBC14" s="35"/>
      <c r="BBD14" s="35"/>
      <c r="BBE14" s="35"/>
      <c r="BBF14" s="35"/>
      <c r="BBG14" s="35"/>
      <c r="BBH14" s="35"/>
      <c r="BBI14" s="35"/>
      <c r="BBJ14" s="35"/>
      <c r="BBK14" s="35"/>
      <c r="BBL14" s="35"/>
      <c r="BBM14" s="35"/>
      <c r="BBN14" s="35"/>
      <c r="BBO14" s="35"/>
      <c r="BBP14" s="35"/>
      <c r="BBQ14" s="35"/>
      <c r="BBR14" s="35"/>
      <c r="BBS14" s="35"/>
      <c r="BBT14" s="35"/>
      <c r="BBU14" s="35"/>
      <c r="BBV14" s="35"/>
      <c r="BBW14" s="35"/>
      <c r="BBX14" s="35"/>
      <c r="BBY14" s="35"/>
      <c r="BBZ14" s="35"/>
      <c r="BCA14" s="35"/>
      <c r="BCB14" s="35"/>
      <c r="BCC14" s="35"/>
      <c r="BCD14" s="35"/>
      <c r="BCE14" s="35"/>
      <c r="BCF14" s="35"/>
      <c r="BCG14" s="35"/>
      <c r="BCH14" s="35"/>
      <c r="BCI14" s="35"/>
      <c r="BCJ14" s="35"/>
      <c r="BCK14" s="35"/>
      <c r="BCL14" s="35"/>
      <c r="BCM14" s="35"/>
      <c r="BCN14" s="35"/>
      <c r="BCO14" s="35"/>
      <c r="BCP14" s="35"/>
      <c r="BCQ14" s="35"/>
      <c r="BCR14" s="35"/>
      <c r="BCS14" s="35"/>
      <c r="BCT14" s="35"/>
      <c r="BCU14" s="35"/>
      <c r="BCV14" s="35"/>
      <c r="BCW14" s="35"/>
      <c r="BCX14" s="35"/>
      <c r="BCY14" s="35"/>
      <c r="BCZ14" s="35"/>
      <c r="BDA14" s="35"/>
      <c r="BDB14" s="35"/>
      <c r="BDC14" s="35"/>
      <c r="BDD14" s="35"/>
      <c r="BDE14" s="35"/>
      <c r="BDF14" s="35"/>
      <c r="BDG14" s="35"/>
      <c r="BDH14" s="35"/>
      <c r="BDI14" s="35"/>
      <c r="BDJ14" s="35"/>
      <c r="BDK14" s="35"/>
      <c r="BDL14" s="35"/>
      <c r="BDM14" s="35"/>
      <c r="BDN14" s="35"/>
      <c r="BDO14" s="35"/>
      <c r="BDP14" s="35"/>
      <c r="BDQ14" s="35"/>
      <c r="BDR14" s="35"/>
      <c r="BDS14" s="35"/>
      <c r="BDT14" s="35"/>
      <c r="BDU14" s="35"/>
      <c r="BDV14" s="35"/>
      <c r="BDW14" s="35"/>
      <c r="BDX14" s="35"/>
      <c r="BDY14" s="35"/>
      <c r="BDZ14" s="35"/>
      <c r="BEA14" s="35"/>
      <c r="BEB14" s="35"/>
      <c r="BEC14" s="35"/>
      <c r="BED14" s="35"/>
      <c r="BEE14" s="35"/>
      <c r="BEF14" s="35"/>
      <c r="BEG14" s="35"/>
      <c r="BEH14" s="35"/>
      <c r="BEI14" s="35"/>
      <c r="BEJ14" s="35"/>
      <c r="BEK14" s="35"/>
      <c r="BEL14" s="35"/>
      <c r="BEM14" s="35"/>
      <c r="BEN14" s="35"/>
      <c r="BEO14" s="35"/>
      <c r="BEP14" s="35"/>
      <c r="BEQ14" s="35"/>
      <c r="BER14" s="35"/>
      <c r="BES14" s="35"/>
      <c r="BET14" s="35"/>
      <c r="BEU14" s="35"/>
      <c r="BEV14" s="35"/>
      <c r="BEW14" s="35"/>
      <c r="BEX14" s="35"/>
      <c r="BEY14" s="35"/>
      <c r="BEZ14" s="35"/>
      <c r="BFA14" s="35"/>
      <c r="BFB14" s="35"/>
      <c r="BFC14" s="35"/>
      <c r="BFD14" s="35"/>
      <c r="BFE14" s="35"/>
      <c r="BFF14" s="35"/>
      <c r="BFG14" s="35"/>
      <c r="BFH14" s="35"/>
      <c r="BFI14" s="35"/>
      <c r="BFJ14" s="35"/>
      <c r="BFK14" s="35"/>
      <c r="BFL14" s="35"/>
      <c r="BFM14" s="35"/>
      <c r="BFN14" s="35"/>
      <c r="BFO14" s="35"/>
      <c r="BFP14" s="35"/>
      <c r="BFQ14" s="35"/>
      <c r="BFR14" s="35"/>
      <c r="BFS14" s="35"/>
      <c r="BFT14" s="35"/>
      <c r="BFU14" s="35"/>
      <c r="BFV14" s="35"/>
      <c r="BFW14" s="35"/>
      <c r="BFX14" s="35"/>
      <c r="BFY14" s="35"/>
      <c r="BFZ14" s="35"/>
      <c r="BGA14" s="35"/>
      <c r="BGB14" s="35"/>
      <c r="BGC14" s="35"/>
      <c r="BGD14" s="35"/>
      <c r="BGE14" s="35"/>
      <c r="BGF14" s="35"/>
      <c r="BGG14" s="35"/>
      <c r="BGH14" s="35"/>
      <c r="BGI14" s="35"/>
      <c r="BGJ14" s="35"/>
      <c r="BGK14" s="35"/>
      <c r="BGL14" s="35"/>
      <c r="BGM14" s="35"/>
      <c r="BGN14" s="35"/>
      <c r="BGO14" s="35"/>
      <c r="BGP14" s="35"/>
      <c r="BGQ14" s="35"/>
      <c r="BGR14" s="35"/>
      <c r="BGS14" s="35"/>
      <c r="BGT14" s="35"/>
      <c r="BGU14" s="35"/>
      <c r="BGV14" s="35"/>
      <c r="BGW14" s="35"/>
      <c r="BGX14" s="35"/>
      <c r="BGY14" s="35"/>
      <c r="BGZ14" s="35"/>
      <c r="BHA14" s="35"/>
      <c r="BHB14" s="35"/>
      <c r="BHC14" s="35"/>
      <c r="BHD14" s="35"/>
      <c r="BHE14" s="35"/>
      <c r="BHF14" s="35"/>
      <c r="BHG14" s="35"/>
      <c r="BHH14" s="35"/>
      <c r="BHI14" s="35"/>
      <c r="BHJ14" s="35"/>
      <c r="BHK14" s="35"/>
      <c r="BHL14" s="35"/>
      <c r="BHM14" s="35"/>
      <c r="BHN14" s="35"/>
      <c r="BHO14" s="35"/>
      <c r="BHP14" s="35"/>
      <c r="BHQ14" s="35"/>
      <c r="BHR14" s="35"/>
      <c r="BHS14" s="35"/>
      <c r="BHT14" s="35"/>
      <c r="BHU14" s="35"/>
      <c r="BHV14" s="35"/>
      <c r="BHW14" s="35"/>
      <c r="BHX14" s="35"/>
      <c r="BHY14" s="35"/>
      <c r="BHZ14" s="35"/>
      <c r="BIA14" s="35"/>
      <c r="BIB14" s="35"/>
      <c r="BIC14" s="35"/>
      <c r="BID14" s="35"/>
      <c r="BIE14" s="35"/>
      <c r="BIF14" s="35"/>
      <c r="BIG14" s="35"/>
      <c r="BIH14" s="35"/>
      <c r="BII14" s="35"/>
      <c r="BIJ14" s="35"/>
      <c r="BIK14" s="35"/>
      <c r="BIL14" s="35"/>
      <c r="BIM14" s="35"/>
      <c r="BIN14" s="35"/>
      <c r="BIO14" s="35"/>
      <c r="BIP14" s="35"/>
      <c r="BIQ14" s="35"/>
      <c r="BIR14" s="35"/>
      <c r="BIS14" s="35"/>
      <c r="BIT14" s="35"/>
      <c r="BIU14" s="35"/>
      <c r="BIV14" s="35"/>
      <c r="BIW14" s="35"/>
      <c r="BIX14" s="35"/>
      <c r="BIY14" s="35"/>
      <c r="BIZ14" s="35"/>
      <c r="BJA14" s="35"/>
      <c r="BJB14" s="35"/>
      <c r="BJC14" s="35"/>
      <c r="BJD14" s="35"/>
      <c r="BJE14" s="35"/>
      <c r="BJF14" s="35"/>
      <c r="BJG14" s="35"/>
      <c r="BJH14" s="35"/>
      <c r="BJI14" s="35"/>
      <c r="BJJ14" s="35"/>
      <c r="BJK14" s="35"/>
      <c r="BJL14" s="35"/>
      <c r="BJM14" s="35"/>
      <c r="BJN14" s="35"/>
      <c r="BJO14" s="35"/>
      <c r="BJP14" s="35"/>
      <c r="BJQ14" s="35"/>
      <c r="BJR14" s="35"/>
      <c r="BJS14" s="35"/>
      <c r="BJT14" s="35"/>
      <c r="BJU14" s="35"/>
      <c r="BJV14" s="35"/>
      <c r="BJW14" s="35"/>
      <c r="BJX14" s="35"/>
      <c r="BJY14" s="35"/>
      <c r="BJZ14" s="35"/>
      <c r="BKA14" s="35"/>
      <c r="BKB14" s="35"/>
      <c r="BKC14" s="35"/>
      <c r="BKD14" s="35"/>
      <c r="BKE14" s="35"/>
      <c r="BKF14" s="35"/>
      <c r="BKG14" s="35"/>
      <c r="BKH14" s="35"/>
      <c r="BKI14" s="35"/>
      <c r="BKJ14" s="35"/>
      <c r="BKK14" s="35"/>
      <c r="BKL14" s="35"/>
      <c r="BKM14" s="35"/>
      <c r="BKN14" s="35"/>
      <c r="BKO14" s="35"/>
      <c r="BKP14" s="35"/>
      <c r="BKQ14" s="35"/>
      <c r="BKR14" s="35"/>
      <c r="BKS14" s="35"/>
      <c r="BKT14" s="35"/>
      <c r="BKU14" s="35"/>
      <c r="BKV14" s="35"/>
      <c r="BKW14" s="35"/>
      <c r="BKX14" s="35"/>
      <c r="BKY14" s="35"/>
      <c r="BKZ14" s="35"/>
      <c r="BLA14" s="35"/>
      <c r="BLB14" s="35"/>
      <c r="BLC14" s="35"/>
      <c r="BLD14" s="35"/>
      <c r="BLE14" s="35"/>
      <c r="BLF14" s="35"/>
      <c r="BLG14" s="35"/>
      <c r="BLH14" s="35"/>
      <c r="BLI14" s="35"/>
      <c r="BLJ14" s="35"/>
      <c r="BLK14" s="35"/>
      <c r="BLL14" s="35"/>
      <c r="BLM14" s="35"/>
      <c r="BLN14" s="35"/>
      <c r="BLO14" s="35"/>
      <c r="BLP14" s="35"/>
      <c r="BLQ14" s="35"/>
      <c r="BLR14" s="35"/>
      <c r="BLS14" s="35"/>
      <c r="BLT14" s="35"/>
      <c r="BLU14" s="35"/>
      <c r="BLV14" s="35"/>
      <c r="BLW14" s="35"/>
      <c r="BLX14" s="35"/>
      <c r="BLY14" s="35"/>
      <c r="BLZ14" s="35"/>
      <c r="BMA14" s="35"/>
      <c r="BMB14" s="35"/>
      <c r="BMC14" s="35"/>
      <c r="BMD14" s="35"/>
      <c r="BME14" s="35"/>
      <c r="BMF14" s="35"/>
      <c r="BMG14" s="35"/>
      <c r="BMH14" s="35"/>
      <c r="BMI14" s="35"/>
      <c r="BMJ14" s="35"/>
      <c r="BMK14" s="35"/>
      <c r="BML14" s="35"/>
      <c r="BMM14" s="35"/>
      <c r="BMN14" s="35"/>
      <c r="BMO14" s="35"/>
      <c r="BMP14" s="35"/>
      <c r="BMQ14" s="35"/>
      <c r="BMR14" s="35"/>
      <c r="BMS14" s="35"/>
      <c r="BMT14" s="35"/>
      <c r="BMU14" s="35"/>
      <c r="BMV14" s="35"/>
      <c r="BMW14" s="35"/>
      <c r="BMX14" s="35"/>
      <c r="BMY14" s="35"/>
      <c r="BMZ14" s="35"/>
      <c r="BNA14" s="35"/>
      <c r="BNB14" s="35"/>
      <c r="BNC14" s="35"/>
      <c r="BND14" s="35"/>
      <c r="BNE14" s="35"/>
      <c r="BNF14" s="35"/>
      <c r="BNG14" s="35"/>
      <c r="BNH14" s="35"/>
      <c r="BNI14" s="35"/>
      <c r="BNJ14" s="35"/>
      <c r="BNK14" s="35"/>
      <c r="BNL14" s="35"/>
      <c r="BNM14" s="35"/>
      <c r="BNN14" s="35"/>
      <c r="BNO14" s="35"/>
      <c r="BNP14" s="35"/>
      <c r="BNQ14" s="35"/>
      <c r="BNR14" s="35"/>
      <c r="BNS14" s="35"/>
      <c r="BNT14" s="35"/>
      <c r="BNU14" s="35"/>
      <c r="BNV14" s="35"/>
      <c r="BNW14" s="35"/>
      <c r="BNX14" s="35"/>
      <c r="BNY14" s="35"/>
      <c r="BNZ14" s="35"/>
      <c r="BOA14" s="35"/>
      <c r="BOB14" s="35"/>
      <c r="BOC14" s="35"/>
      <c r="BOD14" s="35"/>
      <c r="BOE14" s="35"/>
      <c r="BOF14" s="35"/>
      <c r="BOG14" s="35"/>
      <c r="BOH14" s="35"/>
      <c r="BOI14" s="35"/>
      <c r="BOJ14" s="35"/>
      <c r="BOK14" s="35"/>
      <c r="BOL14" s="35"/>
      <c r="BOM14" s="35"/>
      <c r="BON14" s="35"/>
      <c r="BOO14" s="35"/>
      <c r="BOP14" s="35"/>
      <c r="BOQ14" s="35"/>
      <c r="BOR14" s="35"/>
      <c r="BOS14" s="35"/>
      <c r="BOT14" s="35"/>
      <c r="BOU14" s="35"/>
      <c r="BOV14" s="35"/>
      <c r="BOW14" s="35"/>
      <c r="BOX14" s="35"/>
      <c r="BOY14" s="35"/>
      <c r="BOZ14" s="35"/>
      <c r="BPA14" s="35"/>
      <c r="BPB14" s="35"/>
      <c r="BPC14" s="35"/>
      <c r="BPD14" s="35"/>
      <c r="BPE14" s="35"/>
      <c r="BPF14" s="35"/>
      <c r="BPG14" s="35"/>
      <c r="BPH14" s="35"/>
      <c r="BPI14" s="35"/>
      <c r="BPJ14" s="35"/>
      <c r="BPK14" s="35"/>
      <c r="BPL14" s="35"/>
      <c r="BPM14" s="35"/>
      <c r="BPN14" s="35"/>
      <c r="BPO14" s="35"/>
      <c r="BPP14" s="35"/>
      <c r="BPQ14" s="35"/>
      <c r="BPR14" s="35"/>
      <c r="BPS14" s="35"/>
      <c r="BPT14" s="35"/>
      <c r="BPU14" s="35"/>
      <c r="BPV14" s="35"/>
      <c r="BPW14" s="35"/>
      <c r="BPX14" s="35"/>
      <c r="BPY14" s="35"/>
      <c r="BPZ14" s="35"/>
      <c r="BQA14" s="35"/>
      <c r="BQB14" s="35"/>
      <c r="BQC14" s="35"/>
      <c r="BQD14" s="35"/>
      <c r="BQE14" s="35"/>
      <c r="BQF14" s="35"/>
      <c r="BQG14" s="35"/>
      <c r="BQH14" s="35"/>
      <c r="BQI14" s="35"/>
      <c r="BQJ14" s="35"/>
      <c r="BQK14" s="35"/>
      <c r="BQL14" s="35"/>
      <c r="BQM14" s="35"/>
      <c r="BQN14" s="35"/>
      <c r="BQO14" s="35"/>
      <c r="BQP14" s="35"/>
      <c r="BQQ14" s="35"/>
      <c r="BQR14" s="35"/>
      <c r="BQS14" s="35"/>
      <c r="BQT14" s="35"/>
      <c r="BQU14" s="35"/>
      <c r="BQV14" s="35"/>
      <c r="BQW14" s="35"/>
      <c r="BQX14" s="35"/>
      <c r="BQY14" s="35"/>
      <c r="BQZ14" s="35"/>
      <c r="BRA14" s="35"/>
      <c r="BRB14" s="35"/>
      <c r="BRC14" s="35"/>
      <c r="BRD14" s="35"/>
      <c r="BRE14" s="35"/>
      <c r="BRF14" s="35"/>
      <c r="BRG14" s="35"/>
      <c r="BRH14" s="35"/>
      <c r="BRI14" s="35"/>
      <c r="BRJ14" s="35"/>
      <c r="BRK14" s="35"/>
      <c r="BRL14" s="35"/>
      <c r="BRM14" s="35"/>
      <c r="BRN14" s="35"/>
      <c r="BRO14" s="35"/>
      <c r="BRP14" s="35"/>
      <c r="BRQ14" s="35"/>
      <c r="BRR14" s="35"/>
      <c r="BRS14" s="35"/>
      <c r="BRT14" s="35"/>
      <c r="BRU14" s="35"/>
      <c r="BRV14" s="35"/>
      <c r="BRW14" s="35"/>
      <c r="BRX14" s="35"/>
      <c r="BRY14" s="35"/>
      <c r="BRZ14" s="35"/>
      <c r="BSA14" s="35"/>
      <c r="BSB14" s="35"/>
      <c r="BSC14" s="35"/>
      <c r="BSD14" s="35"/>
      <c r="BSE14" s="35"/>
      <c r="BSF14" s="35"/>
      <c r="BSG14" s="35"/>
      <c r="BSH14" s="35"/>
      <c r="BSI14" s="35"/>
      <c r="BSJ14" s="35"/>
      <c r="BSK14" s="35"/>
      <c r="BSL14" s="35"/>
      <c r="BSM14" s="35"/>
      <c r="BSN14" s="35"/>
      <c r="BSO14" s="35"/>
      <c r="BSP14" s="35"/>
      <c r="BSQ14" s="35"/>
      <c r="BSR14" s="35"/>
      <c r="BSS14" s="35"/>
      <c r="BST14" s="35"/>
      <c r="BSU14" s="35"/>
      <c r="BSV14" s="35"/>
      <c r="BSW14" s="35"/>
      <c r="BSX14" s="35"/>
      <c r="BSY14" s="35"/>
      <c r="BSZ14" s="35"/>
      <c r="BTA14" s="35"/>
      <c r="BTB14" s="35"/>
      <c r="BTC14" s="35"/>
      <c r="BTD14" s="35"/>
      <c r="BTE14" s="35"/>
      <c r="BTF14" s="35"/>
      <c r="BTG14" s="35"/>
      <c r="BTH14" s="35"/>
      <c r="BTI14" s="35"/>
      <c r="BTJ14" s="35"/>
      <c r="BTK14" s="35"/>
      <c r="BTL14" s="35"/>
      <c r="BTM14" s="35"/>
      <c r="BTN14" s="35"/>
      <c r="BTO14" s="35"/>
      <c r="BTP14" s="35"/>
      <c r="BTQ14" s="35"/>
      <c r="BTR14" s="35"/>
      <c r="BTS14" s="35"/>
      <c r="BTT14" s="35"/>
      <c r="BTU14" s="35"/>
      <c r="BTV14" s="35"/>
      <c r="BTW14" s="35"/>
      <c r="BTX14" s="35"/>
      <c r="BTY14" s="35"/>
      <c r="BTZ14" s="35"/>
      <c r="BUA14" s="35"/>
      <c r="BUB14" s="35"/>
      <c r="BUC14" s="35"/>
      <c r="BUD14" s="35"/>
      <c r="BUE14" s="35"/>
      <c r="BUF14" s="35"/>
      <c r="BUG14" s="35"/>
      <c r="BUH14" s="35"/>
      <c r="BUI14" s="35"/>
      <c r="BUJ14" s="35"/>
      <c r="BUK14" s="35"/>
      <c r="BUL14" s="35"/>
      <c r="BUM14" s="35"/>
      <c r="BUN14" s="35"/>
      <c r="BUO14" s="35"/>
      <c r="BUP14" s="35"/>
      <c r="BUQ14" s="35"/>
      <c r="BUR14" s="35"/>
      <c r="BUS14" s="35"/>
      <c r="BUT14" s="35"/>
      <c r="BUU14" s="35"/>
      <c r="BUV14" s="35"/>
      <c r="BUW14" s="35"/>
      <c r="BUX14" s="35"/>
      <c r="BUY14" s="35"/>
      <c r="BUZ14" s="35"/>
      <c r="BVA14" s="35"/>
      <c r="BVB14" s="35"/>
      <c r="BVC14" s="35"/>
      <c r="BVD14" s="35"/>
      <c r="BVE14" s="35"/>
      <c r="BVF14" s="35"/>
      <c r="BVG14" s="35"/>
      <c r="BVH14" s="35"/>
      <c r="BVI14" s="35"/>
      <c r="BVJ14" s="35"/>
      <c r="BVK14" s="35"/>
      <c r="BVL14" s="35"/>
      <c r="BVM14" s="35"/>
      <c r="BVN14" s="35"/>
      <c r="BVO14" s="35"/>
      <c r="BVP14" s="35"/>
      <c r="BVQ14" s="35"/>
      <c r="BVR14" s="35"/>
      <c r="BVS14" s="35"/>
      <c r="BVT14" s="35"/>
      <c r="BVU14" s="35"/>
      <c r="BVV14" s="35"/>
      <c r="BVW14" s="35"/>
      <c r="BVX14" s="35"/>
      <c r="BVY14" s="35"/>
      <c r="BVZ14" s="35"/>
      <c r="BWA14" s="35"/>
      <c r="BWB14" s="35"/>
      <c r="BWC14" s="35"/>
      <c r="BWD14" s="35"/>
      <c r="BWE14" s="35"/>
      <c r="BWF14" s="35"/>
      <c r="BWG14" s="35"/>
      <c r="BWH14" s="35"/>
      <c r="BWI14" s="35"/>
      <c r="BWJ14" s="35"/>
      <c r="BWK14" s="35"/>
      <c r="BWL14" s="35"/>
      <c r="BWM14" s="35"/>
      <c r="BWN14" s="35"/>
      <c r="BWO14" s="35"/>
      <c r="BWP14" s="35"/>
      <c r="BWQ14" s="35"/>
      <c r="BWR14" s="35"/>
      <c r="BWS14" s="35"/>
      <c r="BWT14" s="35"/>
      <c r="BWU14" s="35"/>
      <c r="BWV14" s="35"/>
      <c r="BWW14" s="35"/>
      <c r="BWX14" s="35"/>
      <c r="BWY14" s="35"/>
      <c r="BWZ14" s="35"/>
      <c r="BXA14" s="35"/>
      <c r="BXB14" s="35"/>
      <c r="BXC14" s="35"/>
      <c r="BXD14" s="35"/>
      <c r="BXE14" s="35"/>
      <c r="BXF14" s="35"/>
      <c r="BXG14" s="35"/>
      <c r="BXH14" s="35"/>
      <c r="BXI14" s="35"/>
      <c r="BXJ14" s="35"/>
      <c r="BXK14" s="35"/>
      <c r="BXL14" s="35"/>
      <c r="BXM14" s="35"/>
      <c r="BXN14" s="35"/>
      <c r="BXO14" s="35"/>
      <c r="BXP14" s="35"/>
      <c r="BXQ14" s="35"/>
      <c r="BXR14" s="35"/>
      <c r="BXS14" s="35"/>
      <c r="BXT14" s="35"/>
      <c r="BXU14" s="35"/>
    </row>
    <row r="15" spans="1:2000" ht="24.75">
      <c r="A15" s="36" t="s">
        <v>131</v>
      </c>
      <c r="B15" s="37" t="s">
        <v>21</v>
      </c>
      <c r="C15" s="161"/>
      <c r="D15" s="38"/>
      <c r="E15" s="39"/>
      <c r="F15" s="39"/>
      <c r="G15" s="152"/>
      <c r="H15" s="40"/>
      <c r="I15" s="39"/>
      <c r="J15" s="41"/>
      <c r="L15" s="5"/>
      <c r="M15" s="5"/>
      <c r="N15" s="5"/>
      <c r="BXV15" s="4"/>
      <c r="BXW15" s="4"/>
      <c r="BXX15" s="4"/>
    </row>
    <row r="16" spans="1:2000" ht="15.75">
      <c r="A16" s="36"/>
      <c r="B16" s="42" t="s">
        <v>22</v>
      </c>
      <c r="C16" s="162">
        <f>+'[16]WP-7 - Cust Counts (x per wk)'!$E$20</f>
        <v>4342</v>
      </c>
      <c r="D16" s="43"/>
      <c r="E16" s="44">
        <v>23.01</v>
      </c>
      <c r="F16" s="59">
        <f>ROUND(E16*(1+$D$4),2)</f>
        <v>25.28</v>
      </c>
      <c r="G16" s="89">
        <f>+F16</f>
        <v>25.28</v>
      </c>
      <c r="H16" s="45">
        <f>C16*E16</f>
        <v>99909.420000000013</v>
      </c>
      <c r="I16" s="59">
        <f>H16*12</f>
        <v>1198913.04</v>
      </c>
      <c r="J16" s="46">
        <f>C16*G16*12</f>
        <v>1317189.1200000001</v>
      </c>
      <c r="K16" s="132">
        <f>(G16-E16)/E16</f>
        <v>9.8652759669708795E-2</v>
      </c>
      <c r="L16" s="5"/>
      <c r="M16" s="44"/>
      <c r="N16" s="157"/>
      <c r="BXV16" s="4"/>
      <c r="BXW16" s="4"/>
      <c r="BXX16" s="4"/>
    </row>
    <row r="17" spans="1:2000" ht="15.75">
      <c r="A17" s="36"/>
      <c r="B17" s="42" t="s">
        <v>23</v>
      </c>
      <c r="C17" s="162">
        <f>+'[16]WP-7 - Cust Counts (x per wk)'!$E$19</f>
        <v>5350</v>
      </c>
      <c r="D17" s="43"/>
      <c r="E17" s="44">
        <v>19.309999999999999</v>
      </c>
      <c r="F17" s="59">
        <f>ROUND(E17*(1+$D$4),2)</f>
        <v>21.22</v>
      </c>
      <c r="G17" s="89">
        <f>+F17</f>
        <v>21.22</v>
      </c>
      <c r="H17" s="45">
        <f>C17*E17</f>
        <v>103308.5</v>
      </c>
      <c r="I17" s="59">
        <f>H17*12</f>
        <v>1239702</v>
      </c>
      <c r="J17" s="46">
        <f>C17*G17*12</f>
        <v>1362324</v>
      </c>
      <c r="K17" s="132">
        <f>(G17-E17)/E17</f>
        <v>9.891248058001037E-2</v>
      </c>
      <c r="L17" s="5"/>
      <c r="M17" s="44"/>
      <c r="N17" s="157"/>
      <c r="BXV17" s="4"/>
      <c r="BXW17" s="4"/>
      <c r="BXX17" s="4"/>
    </row>
    <row r="18" spans="1:2000" s="52" customFormat="1" ht="15.75">
      <c r="A18" s="36"/>
      <c r="B18" s="47" t="s">
        <v>24</v>
      </c>
      <c r="C18" s="163">
        <f>+'[16]WP-7 - Cust Counts (x per wk)'!$E$18</f>
        <v>770</v>
      </c>
      <c r="D18" s="48"/>
      <c r="E18" s="49">
        <v>15.62</v>
      </c>
      <c r="F18" s="57">
        <f>ROUND(E18*(1+$D$4),2)</f>
        <v>17.16</v>
      </c>
      <c r="G18" s="186">
        <f>+F18</f>
        <v>17.16</v>
      </c>
      <c r="H18" s="50">
        <f>C18*E18</f>
        <v>12027.4</v>
      </c>
      <c r="I18" s="49">
        <f>H18*12</f>
        <v>144328.79999999999</v>
      </c>
      <c r="J18" s="51">
        <f>C18*G18*12</f>
        <v>158558.40000000002</v>
      </c>
      <c r="K18" s="133">
        <f>(G18-E18)/E18</f>
        <v>9.8591549295774711E-2</v>
      </c>
      <c r="L18" s="5"/>
      <c r="M18" s="44"/>
      <c r="N18" s="15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</row>
    <row r="19" spans="1:2000" ht="15.75">
      <c r="A19" s="36" t="s">
        <v>133</v>
      </c>
      <c r="B19" s="53"/>
      <c r="C19" s="162">
        <f>SUM(C16:C18)</f>
        <v>10462</v>
      </c>
      <c r="D19" s="43"/>
      <c r="E19" s="44"/>
      <c r="F19" s="44"/>
      <c r="G19" s="89"/>
      <c r="H19" s="45"/>
      <c r="I19" s="44"/>
      <c r="J19" s="46"/>
      <c r="K19" s="134"/>
      <c r="L19" s="5"/>
      <c r="M19" s="5"/>
      <c r="N19" s="5"/>
      <c r="BXV19" s="4"/>
      <c r="BXW19" s="4"/>
      <c r="BXX19" s="4"/>
    </row>
    <row r="20" spans="1:2000" ht="15.75">
      <c r="A20" s="36"/>
      <c r="B20" s="42" t="s">
        <v>22</v>
      </c>
      <c r="C20" s="162">
        <v>0</v>
      </c>
      <c r="D20" s="43"/>
      <c r="E20" s="44">
        <f>+E16</f>
        <v>23.01</v>
      </c>
      <c r="F20" s="44">
        <f>ROUND(E20*(1+$D$4),2)</f>
        <v>25.28</v>
      </c>
      <c r="G20" s="89">
        <f>G16</f>
        <v>25.28</v>
      </c>
      <c r="H20" s="45">
        <f>C20*E20</f>
        <v>0</v>
      </c>
      <c r="I20" s="44">
        <f>H20*12</f>
        <v>0</v>
      </c>
      <c r="J20" s="46">
        <f>C20*G20*12</f>
        <v>0</v>
      </c>
      <c r="K20" s="132">
        <f>(G20-E20)/E20</f>
        <v>9.8652759669708795E-2</v>
      </c>
      <c r="L20" s="5"/>
      <c r="M20" s="44"/>
      <c r="N20" s="157"/>
      <c r="BXV20" s="4"/>
      <c r="BXW20" s="4"/>
      <c r="BXX20" s="4"/>
    </row>
    <row r="21" spans="1:2000" ht="15.75">
      <c r="A21" s="36"/>
      <c r="B21" s="42" t="s">
        <v>23</v>
      </c>
      <c r="C21" s="162">
        <v>0</v>
      </c>
      <c r="D21" s="43"/>
      <c r="E21" s="44">
        <f>+E17</f>
        <v>19.309999999999999</v>
      </c>
      <c r="F21" s="44">
        <f>ROUND(E21*(1+$D$4),2)</f>
        <v>21.22</v>
      </c>
      <c r="G21" s="89">
        <f>G17</f>
        <v>21.22</v>
      </c>
      <c r="H21" s="45">
        <f>C21*E21</f>
        <v>0</v>
      </c>
      <c r="I21" s="44">
        <f>H21*12</f>
        <v>0</v>
      </c>
      <c r="J21" s="46">
        <f>C21*G21*12</f>
        <v>0</v>
      </c>
      <c r="K21" s="132">
        <f>(G21-E21)/E21</f>
        <v>9.891248058001037E-2</v>
      </c>
      <c r="L21" s="5"/>
      <c r="M21" s="44"/>
      <c r="N21" s="157"/>
      <c r="BXV21" s="4"/>
      <c r="BXW21" s="4"/>
      <c r="BXX21" s="4"/>
    </row>
    <row r="22" spans="1:2000" s="52" customFormat="1" ht="15.75">
      <c r="A22" s="36"/>
      <c r="B22" s="47" t="s">
        <v>24</v>
      </c>
      <c r="C22" s="163">
        <v>0</v>
      </c>
      <c r="D22" s="48"/>
      <c r="E22" s="49">
        <f>+E18</f>
        <v>15.62</v>
      </c>
      <c r="F22" s="49">
        <f>ROUND(E22*(1+$D$4),2)</f>
        <v>17.16</v>
      </c>
      <c r="G22" s="186">
        <f>G18</f>
        <v>17.16</v>
      </c>
      <c r="H22" s="50">
        <f>C22*E22</f>
        <v>0</v>
      </c>
      <c r="I22" s="49">
        <f>H22*12</f>
        <v>0</v>
      </c>
      <c r="J22" s="51">
        <f>C22*G22*12</f>
        <v>0</v>
      </c>
      <c r="K22" s="133">
        <f>(G22-E22)/E22</f>
        <v>9.8591549295774711E-2</v>
      </c>
      <c r="L22" s="5"/>
      <c r="M22" s="44"/>
      <c r="N22" s="15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</row>
    <row r="23" spans="1:2000" ht="15.75">
      <c r="A23" s="36" t="s">
        <v>133</v>
      </c>
      <c r="B23" s="53"/>
      <c r="C23" s="164"/>
      <c r="D23" s="55"/>
      <c r="E23" s="56"/>
      <c r="F23" s="44"/>
      <c r="G23" s="89"/>
      <c r="H23" s="45"/>
      <c r="I23" s="56"/>
      <c r="J23" s="46"/>
      <c r="K23" s="134"/>
      <c r="L23" s="5"/>
      <c r="M23" s="5"/>
      <c r="N23" s="5"/>
      <c r="BXV23" s="4"/>
      <c r="BXW23" s="4"/>
      <c r="BXX23" s="4"/>
    </row>
    <row r="24" spans="1:2000" ht="15.75">
      <c r="A24" s="36"/>
      <c r="B24" s="42" t="s">
        <v>22</v>
      </c>
      <c r="C24" s="162">
        <v>0</v>
      </c>
      <c r="D24" s="55"/>
      <c r="E24" s="56">
        <f>+E20</f>
        <v>23.01</v>
      </c>
      <c r="F24" s="44">
        <f>ROUND(E24*(1+$D$4),2)</f>
        <v>25.28</v>
      </c>
      <c r="G24" s="89">
        <f>G20</f>
        <v>25.28</v>
      </c>
      <c r="H24" s="45">
        <f>C24*E24</f>
        <v>0</v>
      </c>
      <c r="I24" s="44">
        <f>H24*12</f>
        <v>0</v>
      </c>
      <c r="J24" s="46">
        <f>C24*G24*12</f>
        <v>0</v>
      </c>
      <c r="K24" s="132">
        <f>(G24-E24)/E24</f>
        <v>9.8652759669708795E-2</v>
      </c>
      <c r="L24" s="5"/>
      <c r="M24" s="44"/>
      <c r="N24" s="157"/>
      <c r="BXV24" s="4"/>
      <c r="BXW24" s="4"/>
      <c r="BXX24" s="4"/>
    </row>
    <row r="25" spans="1:2000" ht="15.75">
      <c r="A25" s="36"/>
      <c r="B25" s="42" t="s">
        <v>23</v>
      </c>
      <c r="C25" s="162">
        <v>0</v>
      </c>
      <c r="D25" s="55"/>
      <c r="E25" s="56">
        <f>+E21</f>
        <v>19.309999999999999</v>
      </c>
      <c r="F25" s="44">
        <f>ROUND(E25*(1+$D$4),2)</f>
        <v>21.22</v>
      </c>
      <c r="G25" s="89">
        <f>G21</f>
        <v>21.22</v>
      </c>
      <c r="H25" s="45">
        <f>C25*E25</f>
        <v>0</v>
      </c>
      <c r="I25" s="44">
        <f>H25*12</f>
        <v>0</v>
      </c>
      <c r="J25" s="46">
        <f>C25*G25*12</f>
        <v>0</v>
      </c>
      <c r="K25" s="132">
        <f>(G25-E25)/E25</f>
        <v>9.891248058001037E-2</v>
      </c>
      <c r="L25" s="5"/>
      <c r="M25" s="44"/>
      <c r="N25" s="157"/>
      <c r="BXV25" s="4"/>
      <c r="BXW25" s="4"/>
      <c r="BXX25" s="4"/>
    </row>
    <row r="26" spans="1:2000" s="52" customFormat="1" ht="15.75">
      <c r="A26" s="36"/>
      <c r="B26" s="47" t="s">
        <v>24</v>
      </c>
      <c r="C26" s="163">
        <v>0</v>
      </c>
      <c r="D26" s="57"/>
      <c r="E26" s="49">
        <f>+E22</f>
        <v>15.62</v>
      </c>
      <c r="F26" s="49">
        <f>ROUND(E26*(1+$D$4),2)</f>
        <v>17.16</v>
      </c>
      <c r="G26" s="186">
        <f>G22</f>
        <v>17.16</v>
      </c>
      <c r="H26" s="50">
        <f>C26*E26</f>
        <v>0</v>
      </c>
      <c r="I26" s="49">
        <f>H26*12</f>
        <v>0</v>
      </c>
      <c r="J26" s="51">
        <f>C26*G26*12</f>
        <v>0</v>
      </c>
      <c r="K26" s="133">
        <f>(G26-E26)/E26</f>
        <v>9.8591549295774711E-2</v>
      </c>
      <c r="L26" s="5"/>
      <c r="M26" s="44"/>
      <c r="N26" s="15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</row>
    <row r="27" spans="1:2000" ht="15.75">
      <c r="A27" s="36"/>
      <c r="B27" s="37" t="s">
        <v>25</v>
      </c>
      <c r="C27" s="161"/>
      <c r="D27" s="40"/>
      <c r="E27" s="39"/>
      <c r="F27" s="44"/>
      <c r="G27" s="89"/>
      <c r="H27" s="45"/>
      <c r="I27" s="39"/>
      <c r="J27" s="46"/>
      <c r="K27" s="134"/>
      <c r="L27" s="5"/>
      <c r="M27" s="5"/>
      <c r="N27" s="5"/>
      <c r="BXV27" s="4"/>
      <c r="BXW27" s="4"/>
      <c r="BXX27" s="4"/>
    </row>
    <row r="28" spans="1:2000" ht="24.75">
      <c r="A28" s="36" t="s">
        <v>26</v>
      </c>
      <c r="B28" s="42" t="s">
        <v>27</v>
      </c>
      <c r="C28" s="164">
        <v>0</v>
      </c>
      <c r="D28" s="55"/>
      <c r="E28" s="56">
        <v>13.81</v>
      </c>
      <c r="F28" s="44">
        <f>ROUND(E28*(1+$D$4),2)</f>
        <v>15.17</v>
      </c>
      <c r="G28" s="89">
        <f>F28</f>
        <v>15.17</v>
      </c>
      <c r="H28" s="45">
        <f>C28*E28</f>
        <v>0</v>
      </c>
      <c r="I28" s="44">
        <f>H28*12</f>
        <v>0</v>
      </c>
      <c r="J28" s="46">
        <f>C28*G28*12</f>
        <v>0</v>
      </c>
      <c r="K28" s="132">
        <f>(G28-E28)/E28</f>
        <v>9.8479362780593729E-2</v>
      </c>
      <c r="L28" s="5"/>
      <c r="M28" s="44"/>
      <c r="N28" s="157"/>
      <c r="BXV28" s="4"/>
      <c r="BXW28" s="4"/>
      <c r="BXX28" s="4"/>
    </row>
    <row r="29" spans="1:2000" ht="24.75">
      <c r="A29" s="36" t="s">
        <v>191</v>
      </c>
      <c r="B29" s="42" t="s">
        <v>28</v>
      </c>
      <c r="C29" s="164">
        <v>0</v>
      </c>
      <c r="D29" s="55"/>
      <c r="E29" s="56">
        <v>5.81</v>
      </c>
      <c r="F29" s="44">
        <f>ROUND(E29*(1+$D$4),2)</f>
        <v>6.38</v>
      </c>
      <c r="G29" s="89">
        <f t="shared" ref="G29:G34" si="4">F29</f>
        <v>6.38</v>
      </c>
      <c r="H29" s="45">
        <f>C29*E29</f>
        <v>0</v>
      </c>
      <c r="I29" s="44">
        <f>H29*12</f>
        <v>0</v>
      </c>
      <c r="J29" s="46">
        <f>C29*G29*12</f>
        <v>0</v>
      </c>
      <c r="K29" s="132">
        <f>(G29-E29)/E29</f>
        <v>9.8106712564543952E-2</v>
      </c>
      <c r="L29" s="5"/>
      <c r="M29" s="44"/>
      <c r="N29" s="157"/>
      <c r="BXV29" s="4"/>
      <c r="BXW29" s="4"/>
      <c r="BXX29" s="4"/>
    </row>
    <row r="30" spans="1:2000" ht="15.75">
      <c r="A30" s="36"/>
      <c r="B30" s="42" t="s">
        <v>129</v>
      </c>
      <c r="C30" s="164"/>
      <c r="D30" s="55"/>
      <c r="E30" s="56">
        <v>5.27</v>
      </c>
      <c r="F30" s="44">
        <f t="shared" ref="F30:F32" si="5">ROUND(E30*(1+$D$4),2)</f>
        <v>5.79</v>
      </c>
      <c r="G30" s="89">
        <f t="shared" ref="G30:G32" si="6">F30</f>
        <v>5.79</v>
      </c>
      <c r="H30" s="45"/>
      <c r="I30" s="44"/>
      <c r="J30" s="46"/>
      <c r="K30" s="132"/>
      <c r="L30" s="5"/>
      <c r="M30" s="44"/>
      <c r="N30" s="157"/>
      <c r="BXV30" s="4"/>
      <c r="BXW30" s="4"/>
      <c r="BXX30" s="4"/>
    </row>
    <row r="31" spans="1:2000" ht="15.75">
      <c r="A31" s="36"/>
      <c r="B31" s="42" t="s">
        <v>128</v>
      </c>
      <c r="C31" s="164"/>
      <c r="D31" s="55"/>
      <c r="E31" s="56">
        <v>5.82</v>
      </c>
      <c r="F31" s="44">
        <f t="shared" si="5"/>
        <v>6.39</v>
      </c>
      <c r="G31" s="89">
        <f t="shared" si="6"/>
        <v>6.39</v>
      </c>
      <c r="H31" s="45"/>
      <c r="I31" s="44"/>
      <c r="J31" s="46"/>
      <c r="K31" s="132"/>
      <c r="L31" s="5"/>
      <c r="M31" s="44"/>
      <c r="N31" s="157"/>
      <c r="BXV31" s="4"/>
      <c r="BXW31" s="4"/>
      <c r="BXX31" s="4"/>
    </row>
    <row r="32" spans="1:2000" ht="15.75">
      <c r="A32" s="36"/>
      <c r="B32" s="42" t="s">
        <v>130</v>
      </c>
      <c r="C32" s="164"/>
      <c r="D32" s="55"/>
      <c r="E32" s="56">
        <v>6.38</v>
      </c>
      <c r="F32" s="44">
        <f t="shared" si="5"/>
        <v>7.01</v>
      </c>
      <c r="G32" s="89">
        <f t="shared" si="6"/>
        <v>7.01</v>
      </c>
      <c r="H32" s="45"/>
      <c r="I32" s="44"/>
      <c r="J32" s="46"/>
      <c r="K32" s="132"/>
      <c r="L32" s="5"/>
      <c r="M32" s="44"/>
      <c r="N32" s="157"/>
      <c r="BXV32" s="4"/>
      <c r="BXW32" s="4"/>
      <c r="BXX32" s="4"/>
    </row>
    <row r="33" spans="1:2000" ht="15.75">
      <c r="A33" s="191" t="s">
        <v>29</v>
      </c>
      <c r="B33" s="42" t="s">
        <v>30</v>
      </c>
      <c r="C33" s="164">
        <f>+'[16]WP-7 - Cust Counts (x per wk)'!$E$24+'[16]WP-7 - Cust Counts (x per wk)'!$E$23</f>
        <v>5</v>
      </c>
      <c r="D33" s="55"/>
      <c r="E33" s="56">
        <v>1.6</v>
      </c>
      <c r="F33" s="44">
        <f>ROUND(E33*(1+$D$4),2)</f>
        <v>1.76</v>
      </c>
      <c r="G33" s="89">
        <f t="shared" si="4"/>
        <v>1.76</v>
      </c>
      <c r="H33" s="45">
        <f>C33*E33</f>
        <v>8</v>
      </c>
      <c r="I33" s="44">
        <f>H33*12</f>
        <v>96</v>
      </c>
      <c r="J33" s="46">
        <f>C33*G33*12</f>
        <v>105.60000000000001</v>
      </c>
      <c r="K33" s="132">
        <f>(G33-E33)/E33</f>
        <v>9.999999999999995E-2</v>
      </c>
      <c r="L33" s="5"/>
      <c r="M33" s="44"/>
      <c r="N33" s="157"/>
      <c r="BXV33" s="4"/>
      <c r="BXW33" s="4"/>
      <c r="BXX33" s="4"/>
    </row>
    <row r="34" spans="1:2000" s="52" customFormat="1" ht="15.75">
      <c r="A34" s="191"/>
      <c r="B34" s="47" t="s">
        <v>31</v>
      </c>
      <c r="C34" s="163">
        <f>+'[16]WP-7 - Cust Counts (x per wk)'!$E$26</f>
        <v>9</v>
      </c>
      <c r="D34" s="57"/>
      <c r="E34" s="57">
        <v>6.5</v>
      </c>
      <c r="F34" s="49">
        <f>ROUND(E34*(1+$D$4),2)</f>
        <v>7.14</v>
      </c>
      <c r="G34" s="186">
        <f t="shared" si="4"/>
        <v>7.14</v>
      </c>
      <c r="H34" s="50">
        <f>C34*E34</f>
        <v>58.5</v>
      </c>
      <c r="I34" s="49">
        <f>H34*12</f>
        <v>702</v>
      </c>
      <c r="J34" s="51">
        <f>C34*G34*12</f>
        <v>771.11999999999989</v>
      </c>
      <c r="K34" s="133">
        <f>(G34-E34)/E34</f>
        <v>9.8461538461538406E-2</v>
      </c>
      <c r="L34" s="5"/>
      <c r="M34" s="44"/>
      <c r="N34" s="15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</row>
    <row r="35" spans="1:2000" ht="15.75" customHeight="1">
      <c r="A35" s="36"/>
      <c r="B35" s="53" t="s">
        <v>32</v>
      </c>
      <c r="C35" s="162">
        <f>SUM(C33:C34)</f>
        <v>14</v>
      </c>
      <c r="D35" s="59"/>
      <c r="E35" s="44"/>
      <c r="F35" s="44"/>
      <c r="G35" s="89"/>
      <c r="H35" s="45"/>
      <c r="I35" s="44"/>
      <c r="J35" s="46"/>
      <c r="K35" s="134"/>
      <c r="L35" s="5"/>
      <c r="M35" s="5"/>
      <c r="N35" s="5"/>
      <c r="BXV35" s="4"/>
      <c r="BXW35" s="4"/>
      <c r="BXX35" s="4"/>
    </row>
    <row r="36" spans="1:2000" ht="24.75">
      <c r="A36" s="36" t="s">
        <v>33</v>
      </c>
      <c r="B36" s="53" t="s">
        <v>132</v>
      </c>
      <c r="C36" s="165"/>
      <c r="D36" s="59"/>
      <c r="E36" s="44"/>
      <c r="F36" s="44"/>
      <c r="G36" s="153"/>
      <c r="H36" s="45"/>
      <c r="I36" s="44"/>
      <c r="J36" s="46"/>
      <c r="K36" s="134"/>
      <c r="L36" s="5"/>
      <c r="M36" s="5"/>
      <c r="N36" s="5"/>
      <c r="BXV36" s="4"/>
      <c r="BXW36" s="4"/>
      <c r="BXX36" s="4"/>
    </row>
    <row r="37" spans="1:2000" ht="15.75">
      <c r="A37" s="36"/>
      <c r="B37" s="42" t="s">
        <v>34</v>
      </c>
      <c r="C37" s="164">
        <f>+'[16]WP-7 - Cust Counts (x per wk)'!$E$42</f>
        <v>19</v>
      </c>
      <c r="D37" s="55">
        <v>4.33</v>
      </c>
      <c r="E37" s="56">
        <v>16.760000000000002</v>
      </c>
      <c r="F37" s="44">
        <f t="shared" ref="F37:F67" si="7">ROUND(E37*(1+$D$4),2)</f>
        <v>18.41</v>
      </c>
      <c r="G37" s="89">
        <f>+F37</f>
        <v>18.41</v>
      </c>
      <c r="H37" s="45">
        <f>C37*D37*E37</f>
        <v>1378.8452</v>
      </c>
      <c r="I37" s="44">
        <f>H37*12</f>
        <v>16546.142400000001</v>
      </c>
      <c r="J37" s="46">
        <f>C37*D37*G37*12</f>
        <v>18175.088400000001</v>
      </c>
      <c r="K37" s="132">
        <f>(G37-E37)/E37</f>
        <v>9.8448687350835229E-2</v>
      </c>
      <c r="L37" s="5"/>
      <c r="M37" s="44"/>
      <c r="N37" s="157"/>
      <c r="BXV37" s="4"/>
      <c r="BXW37" s="4"/>
      <c r="BXX37" s="4"/>
    </row>
    <row r="38" spans="1:2000" ht="15.75">
      <c r="A38" s="36"/>
      <c r="B38" s="42" t="s">
        <v>147</v>
      </c>
      <c r="C38" s="164">
        <f>+'[16]WP-7 - Cust Counts (x per wk)'!$E$43</f>
        <v>2</v>
      </c>
      <c r="D38" s="55">
        <f>+D37*2</f>
        <v>8.66</v>
      </c>
      <c r="E38" s="56">
        <v>16.760000000000002</v>
      </c>
      <c r="F38" s="44">
        <f t="shared" si="7"/>
        <v>18.41</v>
      </c>
      <c r="G38" s="89">
        <f>+F38</f>
        <v>18.41</v>
      </c>
      <c r="H38" s="45">
        <f>C38*D38*E38</f>
        <v>290.28320000000002</v>
      </c>
      <c r="I38" s="44">
        <f>H38*12</f>
        <v>3483.3984</v>
      </c>
      <c r="J38" s="46">
        <f>C38*D38*G38*12</f>
        <v>3826.3343999999997</v>
      </c>
      <c r="K38" s="132">
        <f>(G38-E38)/E38</f>
        <v>9.8448687350835229E-2</v>
      </c>
      <c r="L38" s="5"/>
      <c r="M38" s="44"/>
      <c r="N38" s="157"/>
      <c r="BXV38" s="4"/>
      <c r="BXW38" s="4"/>
      <c r="BXX38" s="4"/>
    </row>
    <row r="39" spans="1:2000" ht="15.75">
      <c r="A39" s="36"/>
      <c r="B39" s="42" t="s">
        <v>35</v>
      </c>
      <c r="C39" s="164">
        <f>+C37+C38</f>
        <v>21</v>
      </c>
      <c r="D39" s="55">
        <v>1</v>
      </c>
      <c r="E39" s="56">
        <v>12.58</v>
      </c>
      <c r="F39" s="44">
        <f t="shared" si="7"/>
        <v>13.82</v>
      </c>
      <c r="G39" s="89">
        <f>Average!J31</f>
        <v>13.82</v>
      </c>
      <c r="H39" s="45">
        <f>C39*D39*E39</f>
        <v>264.18</v>
      </c>
      <c r="I39" s="44">
        <f t="shared" ref="I39:I66" si="8">H39*12</f>
        <v>3170.16</v>
      </c>
      <c r="J39" s="46">
        <f>C39*D39*G39*12</f>
        <v>3482.6400000000003</v>
      </c>
      <c r="K39" s="132">
        <f>(G39-E39)/E39</f>
        <v>9.8569157392686818E-2</v>
      </c>
      <c r="L39" s="5"/>
      <c r="M39" s="44"/>
      <c r="N39" s="157"/>
      <c r="BXV39" s="4"/>
      <c r="BXW39" s="4"/>
      <c r="BXX39" s="4"/>
    </row>
    <row r="40" spans="1:2000" ht="15.75">
      <c r="A40" s="36"/>
      <c r="B40" s="42" t="s">
        <v>36</v>
      </c>
      <c r="C40" s="164"/>
      <c r="D40" s="55">
        <v>1</v>
      </c>
      <c r="E40" s="56">
        <v>17.809999999999999</v>
      </c>
      <c r="F40" s="44">
        <f t="shared" si="7"/>
        <v>19.57</v>
      </c>
      <c r="G40" s="89">
        <f>+F40</f>
        <v>19.57</v>
      </c>
      <c r="H40" s="45">
        <f>C40*D40*E40</f>
        <v>0</v>
      </c>
      <c r="I40" s="44">
        <f t="shared" si="8"/>
        <v>0</v>
      </c>
      <c r="J40" s="46"/>
      <c r="K40" s="132">
        <f>(G40-E40)/E40</f>
        <v>9.8820887142055114E-2</v>
      </c>
      <c r="L40" s="5"/>
      <c r="M40" s="44"/>
      <c r="N40" s="157"/>
      <c r="BXV40" s="4"/>
      <c r="BXW40" s="4"/>
      <c r="BXX40" s="4"/>
    </row>
    <row r="41" spans="1:2000" ht="15.75">
      <c r="A41" s="36"/>
      <c r="B41" s="42"/>
      <c r="C41" s="164"/>
      <c r="D41" s="55"/>
      <c r="E41" s="56"/>
      <c r="F41" s="44">
        <f t="shared" si="7"/>
        <v>0</v>
      </c>
      <c r="G41" s="153"/>
      <c r="H41" s="45"/>
      <c r="I41" s="44"/>
      <c r="J41" s="46"/>
      <c r="K41" s="132"/>
      <c r="L41" s="5"/>
      <c r="M41" s="5"/>
      <c r="N41" s="5"/>
      <c r="BXV41" s="4"/>
      <c r="BXW41" s="4"/>
      <c r="BXX41" s="4"/>
    </row>
    <row r="42" spans="1:2000" ht="15.75">
      <c r="A42" s="36"/>
      <c r="B42" s="42" t="s">
        <v>135</v>
      </c>
      <c r="C42" s="164">
        <f>+'[16]WP-7 - Cust Counts (x per wk)'!$E$45</f>
        <v>158</v>
      </c>
      <c r="D42" s="55">
        <v>4.33</v>
      </c>
      <c r="E42" s="55">
        <v>21.26</v>
      </c>
      <c r="F42" s="59">
        <f t="shared" si="7"/>
        <v>23.36</v>
      </c>
      <c r="G42" s="89">
        <f>+F42</f>
        <v>23.36</v>
      </c>
      <c r="H42" s="45">
        <f t="shared" ref="H42:H67" si="9">C42*D42*E42</f>
        <v>14544.816400000002</v>
      </c>
      <c r="I42" s="59">
        <f t="shared" si="8"/>
        <v>174537.79680000001</v>
      </c>
      <c r="J42" s="46">
        <f t="shared" ref="J42:J67" si="10">C42*D42*G42*12</f>
        <v>191778.12479999999</v>
      </c>
      <c r="K42" s="132">
        <f t="shared" ref="K42:K71" si="11">(G42-E42)/E42</f>
        <v>9.8777046095954738E-2</v>
      </c>
      <c r="L42" s="5"/>
      <c r="M42" s="44"/>
      <c r="N42" s="157"/>
      <c r="BXV42" s="4"/>
      <c r="BXW42" s="4"/>
      <c r="BXX42" s="4"/>
    </row>
    <row r="43" spans="1:2000" ht="15.75" customHeight="1">
      <c r="A43" s="36"/>
      <c r="B43" s="42" t="s">
        <v>37</v>
      </c>
      <c r="C43" s="164">
        <f>+C42+C44</f>
        <v>164</v>
      </c>
      <c r="D43" s="55">
        <v>1</v>
      </c>
      <c r="E43" s="56">
        <v>15.09</v>
      </c>
      <c r="F43" s="44">
        <f t="shared" si="7"/>
        <v>16.579999999999998</v>
      </c>
      <c r="G43" s="89">
        <f>Average!J35</f>
        <v>16.579999999999998</v>
      </c>
      <c r="H43" s="45">
        <f t="shared" si="9"/>
        <v>2474.7599999999998</v>
      </c>
      <c r="I43" s="44">
        <f t="shared" si="8"/>
        <v>29697.119999999995</v>
      </c>
      <c r="J43" s="46">
        <f t="shared" si="10"/>
        <v>32629.439999999999</v>
      </c>
      <c r="K43" s="132">
        <f t="shared" si="11"/>
        <v>9.8740888005301425E-2</v>
      </c>
      <c r="L43" s="5"/>
      <c r="M43" s="44"/>
      <c r="N43" s="157"/>
      <c r="BXV43" s="4"/>
      <c r="BXW43" s="4"/>
      <c r="BXX43" s="4"/>
    </row>
    <row r="44" spans="1:2000" ht="15.75" customHeight="1">
      <c r="A44" s="36"/>
      <c r="B44" s="42" t="s">
        <v>146</v>
      </c>
      <c r="C44" s="164">
        <f>+'[16]WP-7 - Cust Counts (x per wk)'!$E$46</f>
        <v>6</v>
      </c>
      <c r="D44" s="55">
        <v>8.66</v>
      </c>
      <c r="E44" s="56">
        <v>21.26</v>
      </c>
      <c r="F44" s="44">
        <f t="shared" si="7"/>
        <v>23.36</v>
      </c>
      <c r="G44" s="89">
        <f>+F44</f>
        <v>23.36</v>
      </c>
      <c r="H44" s="45">
        <f t="shared" si="9"/>
        <v>1104.6696000000002</v>
      </c>
      <c r="I44" s="44">
        <f t="shared" si="8"/>
        <v>13256.035200000002</v>
      </c>
      <c r="J44" s="46">
        <f t="shared" si="10"/>
        <v>14565.427199999998</v>
      </c>
      <c r="K44" s="132">
        <f t="shared" si="11"/>
        <v>9.8777046095954738E-2</v>
      </c>
      <c r="L44" s="5"/>
      <c r="M44" s="44"/>
      <c r="N44" s="157"/>
      <c r="BXV44" s="4"/>
      <c r="BXW44" s="4"/>
      <c r="BXX44" s="4"/>
    </row>
    <row r="45" spans="1:2000" ht="15.75" customHeight="1">
      <c r="A45" s="36"/>
      <c r="B45" s="42" t="s">
        <v>145</v>
      </c>
      <c r="C45" s="164">
        <v>0</v>
      </c>
      <c r="D45" s="55">
        <f>+D42*3</f>
        <v>12.99</v>
      </c>
      <c r="E45" s="56">
        <v>21.26</v>
      </c>
      <c r="F45" s="44">
        <f t="shared" si="7"/>
        <v>23.36</v>
      </c>
      <c r="G45" s="89"/>
      <c r="H45" s="45">
        <f t="shared" si="9"/>
        <v>0</v>
      </c>
      <c r="I45" s="44">
        <f t="shared" si="8"/>
        <v>0</v>
      </c>
      <c r="J45" s="46"/>
      <c r="K45" s="132"/>
      <c r="L45" s="5"/>
      <c r="M45" s="44"/>
      <c r="N45" s="157"/>
      <c r="BXV45" s="4"/>
      <c r="BXW45" s="4"/>
      <c r="BXX45" s="4"/>
    </row>
    <row r="46" spans="1:2000" ht="15.75">
      <c r="A46" s="36"/>
      <c r="B46" s="42" t="s">
        <v>38</v>
      </c>
      <c r="C46" s="164">
        <f>+'[16]WP-7 - Cust Counts (x per wk)'!$E$48</f>
        <v>45</v>
      </c>
      <c r="D46" s="55">
        <v>4.33</v>
      </c>
      <c r="E46" s="56">
        <v>28.18</v>
      </c>
      <c r="F46" s="44">
        <f t="shared" si="7"/>
        <v>30.96</v>
      </c>
      <c r="G46" s="89">
        <f>Average!J36</f>
        <v>30.96</v>
      </c>
      <c r="H46" s="45">
        <f t="shared" si="9"/>
        <v>5490.8729999999996</v>
      </c>
      <c r="I46" s="44">
        <f t="shared" si="8"/>
        <v>65890.475999999995</v>
      </c>
      <c r="J46" s="46">
        <f t="shared" si="10"/>
        <v>72390.671999999991</v>
      </c>
      <c r="K46" s="132">
        <f t="shared" si="11"/>
        <v>9.8651525904897133E-2</v>
      </c>
      <c r="L46" s="5"/>
      <c r="M46" s="44"/>
      <c r="N46" s="157"/>
      <c r="BXV46" s="4"/>
      <c r="BXW46" s="4"/>
      <c r="BXX46" s="4"/>
    </row>
    <row r="47" spans="1:2000" ht="15.75">
      <c r="A47" s="36"/>
      <c r="B47" s="42" t="s">
        <v>39</v>
      </c>
      <c r="C47" s="164">
        <f>+'[16]WP-7 - Cust Counts (x per wk)'!$E$49</f>
        <v>6</v>
      </c>
      <c r="D47" s="55">
        <v>8.66</v>
      </c>
      <c r="E47" s="56">
        <f>E46</f>
        <v>28.18</v>
      </c>
      <c r="F47" s="44">
        <f t="shared" si="7"/>
        <v>30.96</v>
      </c>
      <c r="G47" s="89">
        <f>G46</f>
        <v>30.96</v>
      </c>
      <c r="H47" s="45">
        <f t="shared" si="9"/>
        <v>1464.2328</v>
      </c>
      <c r="I47" s="44">
        <f t="shared" si="8"/>
        <v>17570.793600000001</v>
      </c>
      <c r="J47" s="46">
        <f t="shared" si="10"/>
        <v>19304.179200000002</v>
      </c>
      <c r="K47" s="132">
        <f t="shared" si="11"/>
        <v>9.8651525904897133E-2</v>
      </c>
      <c r="L47" s="5"/>
      <c r="M47" s="44"/>
      <c r="N47" s="157"/>
      <c r="BXV47" s="4"/>
      <c r="BXW47" s="4"/>
      <c r="BXX47" s="4"/>
    </row>
    <row r="48" spans="1:2000" ht="15.75">
      <c r="A48" s="36"/>
      <c r="B48" s="42" t="s">
        <v>148</v>
      </c>
      <c r="C48" s="164">
        <f>+'[16]WP-7 - Cust Counts (x per wk)'!$E$50</f>
        <v>1</v>
      </c>
      <c r="D48" s="55">
        <f>+D46*3</f>
        <v>12.99</v>
      </c>
      <c r="E48" s="56">
        <f>E47</f>
        <v>28.18</v>
      </c>
      <c r="F48" s="44">
        <f t="shared" si="7"/>
        <v>30.96</v>
      </c>
      <c r="G48" s="89">
        <f>+F48</f>
        <v>30.96</v>
      </c>
      <c r="H48" s="45">
        <f t="shared" ref="H48" si="12">C48*D48*E48</f>
        <v>366.0582</v>
      </c>
      <c r="I48" s="44">
        <f t="shared" ref="I48" si="13">H48*12</f>
        <v>4392.6984000000002</v>
      </c>
      <c r="J48" s="46">
        <f t="shared" si="10"/>
        <v>4826.0448000000006</v>
      </c>
      <c r="K48" s="132">
        <f t="shared" si="11"/>
        <v>9.8651525904897133E-2</v>
      </c>
      <c r="L48" s="5"/>
      <c r="M48" s="44"/>
      <c r="N48" s="157"/>
      <c r="BXV48" s="4"/>
      <c r="BXW48" s="4"/>
      <c r="BXX48" s="4"/>
    </row>
    <row r="49" spans="1:14 1998:2000" ht="15.75" customHeight="1">
      <c r="A49" s="36"/>
      <c r="B49" s="42" t="s">
        <v>40</v>
      </c>
      <c r="C49" s="164">
        <f>+C46+C47+C48</f>
        <v>52</v>
      </c>
      <c r="D49" s="55">
        <v>1</v>
      </c>
      <c r="E49" s="56">
        <v>15.7</v>
      </c>
      <c r="F49" s="44">
        <f t="shared" si="7"/>
        <v>17.25</v>
      </c>
      <c r="G49" s="89">
        <f>Average!J38</f>
        <v>17.25</v>
      </c>
      <c r="H49" s="45">
        <f t="shared" si="9"/>
        <v>816.4</v>
      </c>
      <c r="I49" s="44">
        <f t="shared" si="8"/>
        <v>9796.7999999999993</v>
      </c>
      <c r="J49" s="46">
        <f t="shared" si="10"/>
        <v>10764</v>
      </c>
      <c r="K49" s="132">
        <f t="shared" si="11"/>
        <v>9.8726114649681576E-2</v>
      </c>
      <c r="L49" s="5"/>
      <c r="M49" s="44"/>
      <c r="N49" s="157"/>
      <c r="BXV49" s="4"/>
      <c r="BXW49" s="4"/>
      <c r="BXX49" s="4"/>
    </row>
    <row r="50" spans="1:14 1998:2000" ht="15.75">
      <c r="A50" s="36"/>
      <c r="B50" s="42" t="s">
        <v>41</v>
      </c>
      <c r="C50" s="164">
        <f>+'[16]WP-7 - Cust Counts (x per wk)'!$E$52</f>
        <v>32</v>
      </c>
      <c r="D50" s="55">
        <v>4.33</v>
      </c>
      <c r="E50" s="56">
        <v>39.130000000000003</v>
      </c>
      <c r="F50" s="44">
        <f t="shared" si="7"/>
        <v>42.99</v>
      </c>
      <c r="G50" s="89">
        <f>Average!J39</f>
        <v>42.99</v>
      </c>
      <c r="H50" s="45">
        <f t="shared" si="9"/>
        <v>5421.8528000000006</v>
      </c>
      <c r="I50" s="44">
        <f t="shared" si="8"/>
        <v>65062.233600000007</v>
      </c>
      <c r="J50" s="46">
        <f t="shared" si="10"/>
        <v>71480.332800000004</v>
      </c>
      <c r="K50" s="132">
        <f t="shared" si="11"/>
        <v>9.8645540506005602E-2</v>
      </c>
      <c r="L50" s="5"/>
      <c r="M50" s="44"/>
      <c r="N50" s="157"/>
      <c r="BXV50" s="4"/>
      <c r="BXW50" s="4"/>
      <c r="BXX50" s="4"/>
    </row>
    <row r="51" spans="1:14 1998:2000" ht="15.75">
      <c r="A51" s="36"/>
      <c r="B51" s="42" t="s">
        <v>42</v>
      </c>
      <c r="C51" s="164">
        <f>+'[16]WP-7 - Cust Counts (x per wk)'!$E$53</f>
        <v>11</v>
      </c>
      <c r="D51" s="55">
        <v>8.66</v>
      </c>
      <c r="E51" s="56">
        <f>+E50</f>
        <v>39.130000000000003</v>
      </c>
      <c r="F51" s="44">
        <f t="shared" si="7"/>
        <v>42.99</v>
      </c>
      <c r="G51" s="89">
        <f>G50</f>
        <v>42.99</v>
      </c>
      <c r="H51" s="45">
        <f t="shared" si="9"/>
        <v>3727.5238000000004</v>
      </c>
      <c r="I51" s="44">
        <f t="shared" si="8"/>
        <v>44730.285600000003</v>
      </c>
      <c r="J51" s="46">
        <f t="shared" si="10"/>
        <v>49142.728800000004</v>
      </c>
      <c r="K51" s="132">
        <f t="shared" si="11"/>
        <v>9.8645540506005602E-2</v>
      </c>
      <c r="L51" s="5"/>
      <c r="M51" s="44"/>
      <c r="N51" s="157"/>
      <c r="BXV51" s="4"/>
      <c r="BXW51" s="4"/>
      <c r="BXX51" s="4"/>
    </row>
    <row r="52" spans="1:14 1998:2000" ht="15.75">
      <c r="A52" s="36"/>
      <c r="B52" s="42" t="s">
        <v>149</v>
      </c>
      <c r="C52" s="164">
        <f>+'[16]WP-7 - Cust Counts (x per wk)'!$E$54</f>
        <v>1</v>
      </c>
      <c r="D52" s="55">
        <f>+D50*3</f>
        <v>12.99</v>
      </c>
      <c r="E52" s="56">
        <f>+E51</f>
        <v>39.130000000000003</v>
      </c>
      <c r="F52" s="44">
        <f t="shared" si="7"/>
        <v>42.99</v>
      </c>
      <c r="G52" s="89">
        <f>+F52</f>
        <v>42.99</v>
      </c>
      <c r="H52" s="45">
        <f t="shared" ref="H52" si="14">C52*D52*E52</f>
        <v>508.29870000000005</v>
      </c>
      <c r="I52" s="44">
        <f t="shared" ref="I52" si="15">H52*12</f>
        <v>6099.5844000000006</v>
      </c>
      <c r="J52" s="46">
        <f t="shared" ref="J52" si="16">C52*D52*G52*12</f>
        <v>6701.2812000000004</v>
      </c>
      <c r="K52" s="132">
        <f t="shared" si="11"/>
        <v>9.8645540506005602E-2</v>
      </c>
      <c r="L52" s="5"/>
      <c r="M52" s="44"/>
      <c r="N52" s="157"/>
      <c r="BXV52" s="4"/>
      <c r="BXW52" s="4"/>
      <c r="BXX52" s="4"/>
    </row>
    <row r="53" spans="1:14 1998:2000" ht="15.75" customHeight="1">
      <c r="A53" s="36"/>
      <c r="B53" s="42" t="s">
        <v>43</v>
      </c>
      <c r="C53" s="164">
        <f>+C50+C51+C52</f>
        <v>44</v>
      </c>
      <c r="D53" s="55">
        <v>1</v>
      </c>
      <c r="E53" s="56">
        <v>16.07</v>
      </c>
      <c r="F53" s="44">
        <f t="shared" si="7"/>
        <v>17.66</v>
      </c>
      <c r="G53" s="89">
        <f>+F53</f>
        <v>17.66</v>
      </c>
      <c r="H53" s="45">
        <f t="shared" ref="H53" si="17">C53*D53*E53</f>
        <v>707.08</v>
      </c>
      <c r="I53" s="44">
        <f t="shared" ref="I53" si="18">H53*12</f>
        <v>8484.9600000000009</v>
      </c>
      <c r="J53" s="46">
        <f t="shared" ref="J53" si="19">C53*D53*G53*12</f>
        <v>9324.48</v>
      </c>
      <c r="K53" s="132">
        <f t="shared" si="11"/>
        <v>9.8942128189172363E-2</v>
      </c>
      <c r="L53" s="5"/>
      <c r="M53" s="44"/>
      <c r="N53" s="157"/>
      <c r="BXV53" s="4"/>
      <c r="BXW53" s="4"/>
      <c r="BXX53" s="4"/>
    </row>
    <row r="54" spans="1:14 1998:2000" ht="15.75">
      <c r="A54" s="36"/>
      <c r="B54" s="42" t="s">
        <v>44</v>
      </c>
      <c r="C54" s="164">
        <f>+'[16]WP-7 - Cust Counts (x per wk)'!$E$56</f>
        <v>38</v>
      </c>
      <c r="D54" s="55">
        <v>4.33</v>
      </c>
      <c r="E54" s="56">
        <v>48.95</v>
      </c>
      <c r="F54" s="44">
        <f t="shared" si="7"/>
        <v>53.78</v>
      </c>
      <c r="G54" s="89">
        <f>Average!J42</f>
        <v>53.78</v>
      </c>
      <c r="H54" s="45">
        <f t="shared" si="9"/>
        <v>8054.2330000000002</v>
      </c>
      <c r="I54" s="44">
        <f t="shared" si="8"/>
        <v>96650.796000000002</v>
      </c>
      <c r="J54" s="46">
        <f t="shared" si="10"/>
        <v>106187.5344</v>
      </c>
      <c r="K54" s="132">
        <f t="shared" si="11"/>
        <v>9.8672114402451438E-2</v>
      </c>
      <c r="L54" s="5"/>
      <c r="M54" s="44"/>
      <c r="N54" s="157"/>
      <c r="BXV54" s="4"/>
      <c r="BXW54" s="4"/>
      <c r="BXX54" s="4"/>
    </row>
    <row r="55" spans="1:14 1998:2000" ht="15.75">
      <c r="A55" s="36"/>
      <c r="B55" s="42" t="s">
        <v>45</v>
      </c>
      <c r="C55" s="164">
        <f>+'[16]WP-7 - Cust Counts (x per wk)'!$E$57</f>
        <v>18</v>
      </c>
      <c r="D55" s="55">
        <v>8.66</v>
      </c>
      <c r="E55" s="56">
        <f>E54</f>
        <v>48.95</v>
      </c>
      <c r="F55" s="44">
        <f t="shared" si="7"/>
        <v>53.78</v>
      </c>
      <c r="G55" s="89">
        <f>Average!J43</f>
        <v>53.78</v>
      </c>
      <c r="H55" s="45">
        <f t="shared" si="9"/>
        <v>7630.326</v>
      </c>
      <c r="I55" s="44">
        <f t="shared" si="8"/>
        <v>91563.911999999997</v>
      </c>
      <c r="J55" s="46">
        <f t="shared" si="10"/>
        <v>100598.71679999999</v>
      </c>
      <c r="K55" s="132">
        <f t="shared" si="11"/>
        <v>9.8672114402451438E-2</v>
      </c>
      <c r="L55" s="5"/>
      <c r="M55" s="44"/>
      <c r="N55" s="157"/>
      <c r="BXV55" s="4"/>
      <c r="BXW55" s="4"/>
      <c r="BXX55" s="4"/>
    </row>
    <row r="56" spans="1:14 1998:2000" ht="15.75">
      <c r="A56" s="36"/>
      <c r="B56" s="42" t="s">
        <v>46</v>
      </c>
      <c r="C56" s="164">
        <f>+'[16]WP-7 - Cust Counts (x per wk)'!$E$58</f>
        <v>4</v>
      </c>
      <c r="D56" s="55">
        <v>12.99</v>
      </c>
      <c r="E56" s="56">
        <f>E55</f>
        <v>48.95</v>
      </c>
      <c r="F56" s="44">
        <f t="shared" si="7"/>
        <v>53.78</v>
      </c>
      <c r="G56" s="89">
        <f>Average!J44</f>
        <v>53.78</v>
      </c>
      <c r="H56" s="45">
        <f t="shared" si="9"/>
        <v>2543.442</v>
      </c>
      <c r="I56" s="44">
        <f t="shared" si="8"/>
        <v>30521.304</v>
      </c>
      <c r="J56" s="46">
        <f t="shared" si="10"/>
        <v>33532.905599999998</v>
      </c>
      <c r="K56" s="132">
        <f t="shared" si="11"/>
        <v>9.8672114402451438E-2</v>
      </c>
      <c r="L56" s="5"/>
      <c r="M56" s="44"/>
      <c r="N56" s="157"/>
      <c r="BXV56" s="4"/>
      <c r="BXW56" s="4"/>
      <c r="BXX56" s="4"/>
    </row>
    <row r="57" spans="1:14 1998:2000" ht="15.75">
      <c r="A57" s="36"/>
      <c r="B57" s="42" t="s">
        <v>47</v>
      </c>
      <c r="C57" s="164">
        <f>+C54+C55+C56</f>
        <v>60</v>
      </c>
      <c r="D57" s="55">
        <v>1</v>
      </c>
      <c r="E57" s="56">
        <v>19.02</v>
      </c>
      <c r="F57" s="44">
        <f t="shared" si="7"/>
        <v>20.9</v>
      </c>
      <c r="G57" s="89">
        <f>Average!J45</f>
        <v>20.9</v>
      </c>
      <c r="H57" s="45">
        <f t="shared" si="9"/>
        <v>1141.2</v>
      </c>
      <c r="I57" s="44">
        <f t="shared" si="8"/>
        <v>13694.400000000001</v>
      </c>
      <c r="J57" s="46">
        <f t="shared" si="10"/>
        <v>15048</v>
      </c>
      <c r="K57" s="132">
        <f t="shared" si="11"/>
        <v>9.8843322818086179E-2</v>
      </c>
      <c r="L57" s="5"/>
      <c r="M57" s="44"/>
      <c r="N57" s="157"/>
      <c r="BXV57" s="4"/>
      <c r="BXW57" s="4"/>
      <c r="BXX57" s="4"/>
    </row>
    <row r="58" spans="1:14 1998:2000" ht="15.75">
      <c r="A58" s="36"/>
      <c r="B58" s="42" t="s">
        <v>136</v>
      </c>
      <c r="C58" s="164">
        <f>+'[16]WP-7 - Cust Counts (x per wk)'!$E$60</f>
        <v>11</v>
      </c>
      <c r="D58" s="55">
        <v>4.33</v>
      </c>
      <c r="E58" s="56">
        <v>57.77</v>
      </c>
      <c r="F58" s="44">
        <f t="shared" si="7"/>
        <v>63.47</v>
      </c>
      <c r="G58" s="89">
        <f>F58</f>
        <v>63.47</v>
      </c>
      <c r="H58" s="45">
        <f t="shared" si="9"/>
        <v>2751.5851000000002</v>
      </c>
      <c r="I58" s="44">
        <f t="shared" si="8"/>
        <v>33019.021200000003</v>
      </c>
      <c r="J58" s="46">
        <f t="shared" si="10"/>
        <v>36276.913200000003</v>
      </c>
      <c r="K58" s="132">
        <f t="shared" si="11"/>
        <v>9.8667128267266674E-2</v>
      </c>
      <c r="L58" s="5"/>
      <c r="M58" s="44"/>
      <c r="N58" s="157"/>
      <c r="BXV58" s="4"/>
      <c r="BXW58" s="4"/>
      <c r="BXX58" s="4"/>
    </row>
    <row r="59" spans="1:14 1998:2000" ht="15.75">
      <c r="A59" s="36"/>
      <c r="B59" s="42" t="s">
        <v>150</v>
      </c>
      <c r="C59" s="164">
        <f>+'[16]WP-7 - Cust Counts (x per wk)'!$E$61</f>
        <v>8</v>
      </c>
      <c r="D59" s="55">
        <f>+D58*2</f>
        <v>8.66</v>
      </c>
      <c r="E59" s="56">
        <v>57.77</v>
      </c>
      <c r="F59" s="44">
        <f t="shared" si="7"/>
        <v>63.47</v>
      </c>
      <c r="G59" s="89">
        <f>+F59</f>
        <v>63.47</v>
      </c>
      <c r="H59" s="45">
        <f t="shared" ref="H59:H60" si="20">C59*D59*E59</f>
        <v>4002.3056000000001</v>
      </c>
      <c r="I59" s="44">
        <f t="shared" ref="I59:I60" si="21">H59*12</f>
        <v>48027.667200000004</v>
      </c>
      <c r="J59" s="46">
        <f t="shared" ref="J59:J60" si="22">C59*D59*G59*12</f>
        <v>52766.419200000004</v>
      </c>
      <c r="K59" s="132">
        <f t="shared" si="11"/>
        <v>9.8667128267266674E-2</v>
      </c>
      <c r="L59" s="5"/>
      <c r="M59" s="44"/>
      <c r="N59" s="157"/>
      <c r="BXV59" s="4"/>
      <c r="BXW59" s="4"/>
      <c r="BXX59" s="4"/>
    </row>
    <row r="60" spans="1:14 1998:2000" ht="15.75">
      <c r="A60" s="36"/>
      <c r="B60" s="42" t="s">
        <v>151</v>
      </c>
      <c r="C60" s="164">
        <f>+'[16]WP-7 - Cust Counts (x per wk)'!$E$62</f>
        <v>1</v>
      </c>
      <c r="D60" s="55">
        <f>+D58*3</f>
        <v>12.99</v>
      </c>
      <c r="E60" s="56">
        <v>57.77</v>
      </c>
      <c r="F60" s="44">
        <f t="shared" si="7"/>
        <v>63.47</v>
      </c>
      <c r="G60" s="89">
        <f>+F60</f>
        <v>63.47</v>
      </c>
      <c r="H60" s="45">
        <f t="shared" si="20"/>
        <v>750.43230000000005</v>
      </c>
      <c r="I60" s="44">
        <f t="shared" si="21"/>
        <v>9005.1876000000011</v>
      </c>
      <c r="J60" s="46">
        <f t="shared" si="22"/>
        <v>9893.7035999999989</v>
      </c>
      <c r="K60" s="132">
        <f t="shared" si="11"/>
        <v>9.8667128267266674E-2</v>
      </c>
      <c r="L60" s="5"/>
      <c r="M60" s="44"/>
      <c r="N60" s="157"/>
      <c r="BXV60" s="4"/>
      <c r="BXW60" s="4"/>
      <c r="BXX60" s="4"/>
    </row>
    <row r="61" spans="1:14 1998:2000" ht="15.75">
      <c r="A61" s="36"/>
      <c r="B61" s="42" t="s">
        <v>48</v>
      </c>
      <c r="C61" s="164">
        <f>+C58+C59+C60</f>
        <v>20</v>
      </c>
      <c r="D61" s="55">
        <v>1</v>
      </c>
      <c r="E61" s="56">
        <v>19.260000000000002</v>
      </c>
      <c r="F61" s="44">
        <f t="shared" si="7"/>
        <v>21.16</v>
      </c>
      <c r="G61" s="89">
        <f>F61</f>
        <v>21.16</v>
      </c>
      <c r="H61" s="45">
        <f t="shared" si="9"/>
        <v>385.20000000000005</v>
      </c>
      <c r="I61" s="44">
        <f t="shared" si="8"/>
        <v>4622.4000000000005</v>
      </c>
      <c r="J61" s="46">
        <f t="shared" si="10"/>
        <v>5078.3999999999996</v>
      </c>
      <c r="K61" s="132">
        <f t="shared" si="11"/>
        <v>9.8650051921079882E-2</v>
      </c>
      <c r="L61" s="5"/>
      <c r="M61" s="44"/>
      <c r="N61" s="157"/>
      <c r="BXV61" s="4"/>
      <c r="BXW61" s="4"/>
      <c r="BXX61" s="4"/>
    </row>
    <row r="62" spans="1:14 1998:2000" ht="15.75">
      <c r="A62" s="36"/>
      <c r="B62" s="42" t="s">
        <v>49</v>
      </c>
      <c r="C62" s="164">
        <f>+'[16]WP-7 - Cust Counts (x per wk)'!$E$64</f>
        <v>18</v>
      </c>
      <c r="D62" s="55">
        <v>4.33</v>
      </c>
      <c r="E62" s="56">
        <v>66.36</v>
      </c>
      <c r="F62" s="44">
        <f t="shared" si="7"/>
        <v>72.91</v>
      </c>
      <c r="G62" s="89">
        <f>Average!J48</f>
        <v>72.91</v>
      </c>
      <c r="H62" s="45">
        <f t="shared" si="9"/>
        <v>5172.0983999999999</v>
      </c>
      <c r="I62" s="44">
        <f t="shared" si="8"/>
        <v>62065.180800000002</v>
      </c>
      <c r="J62" s="46">
        <f t="shared" si="10"/>
        <v>68191.26479999999</v>
      </c>
      <c r="K62" s="132">
        <f t="shared" si="11"/>
        <v>9.8704038577456257E-2</v>
      </c>
      <c r="L62" s="5"/>
      <c r="M62" s="44"/>
      <c r="N62" s="157"/>
      <c r="BXV62" s="4"/>
      <c r="BXW62" s="4"/>
      <c r="BXX62" s="4"/>
    </row>
    <row r="63" spans="1:14 1998:2000" ht="15.75">
      <c r="A63" s="36"/>
      <c r="B63" s="42" t="s">
        <v>152</v>
      </c>
      <c r="C63" s="164">
        <f>+'[16]WP-7 - Cust Counts (x per wk)'!$E$65</f>
        <v>1</v>
      </c>
      <c r="D63" s="55">
        <f>+D62*2</f>
        <v>8.66</v>
      </c>
      <c r="E63" s="56">
        <v>66.36</v>
      </c>
      <c r="F63" s="44">
        <f t="shared" si="7"/>
        <v>72.91</v>
      </c>
      <c r="G63" s="89">
        <f>+F63</f>
        <v>72.91</v>
      </c>
      <c r="H63" s="45">
        <f t="shared" ref="H63:H64" si="23">C63*D63*E63</f>
        <v>574.67759999999998</v>
      </c>
      <c r="I63" s="44">
        <f t="shared" ref="I63:I64" si="24">H63*12</f>
        <v>6896.1311999999998</v>
      </c>
      <c r="J63" s="46">
        <f t="shared" ref="J63:J65" si="25">C63*D63*G63*12</f>
        <v>7576.8071999999993</v>
      </c>
      <c r="K63" s="132">
        <f t="shared" si="11"/>
        <v>9.8704038577456257E-2</v>
      </c>
      <c r="L63" s="5"/>
      <c r="M63" s="44"/>
      <c r="N63" s="157"/>
      <c r="BXV63" s="4"/>
      <c r="BXW63" s="4"/>
      <c r="BXX63" s="4"/>
    </row>
    <row r="64" spans="1:14 1998:2000" ht="15.75">
      <c r="A64" s="36"/>
      <c r="B64" s="42" t="s">
        <v>153</v>
      </c>
      <c r="C64" s="164">
        <f>+'[16]WP-7 - Cust Counts (x per wk)'!$E$66</f>
        <v>1</v>
      </c>
      <c r="D64" s="55">
        <f>+D62*3</f>
        <v>12.99</v>
      </c>
      <c r="E64" s="56">
        <v>66.36</v>
      </c>
      <c r="F64" s="44">
        <f t="shared" si="7"/>
        <v>72.91</v>
      </c>
      <c r="G64" s="89">
        <f>+F64</f>
        <v>72.91</v>
      </c>
      <c r="H64" s="45">
        <f t="shared" si="23"/>
        <v>862.01639999999998</v>
      </c>
      <c r="I64" s="44">
        <f t="shared" si="24"/>
        <v>10344.1968</v>
      </c>
      <c r="J64" s="46">
        <f t="shared" si="25"/>
        <v>11365.210800000001</v>
      </c>
      <c r="K64" s="132">
        <f t="shared" si="11"/>
        <v>9.8704038577456257E-2</v>
      </c>
      <c r="L64" s="5"/>
      <c r="M64" s="44"/>
      <c r="N64" s="157"/>
      <c r="BXV64" s="4"/>
      <c r="BXW64" s="4"/>
      <c r="BXX64" s="4"/>
    </row>
    <row r="65" spans="1:2000" ht="15.75">
      <c r="A65" s="36"/>
      <c r="B65" s="42" t="s">
        <v>50</v>
      </c>
      <c r="C65" s="164">
        <f>+C62+C63+C64</f>
        <v>20</v>
      </c>
      <c r="D65" s="55">
        <v>1</v>
      </c>
      <c r="E65" s="56">
        <v>19.899999999999999</v>
      </c>
      <c r="F65" s="44">
        <f t="shared" si="7"/>
        <v>21.86</v>
      </c>
      <c r="G65" s="89">
        <f>Average!J49</f>
        <v>21.86</v>
      </c>
      <c r="H65" s="45">
        <f t="shared" si="9"/>
        <v>398</v>
      </c>
      <c r="I65" s="44">
        <f t="shared" si="8"/>
        <v>4776</v>
      </c>
      <c r="J65" s="46">
        <f t="shared" si="25"/>
        <v>5246.4</v>
      </c>
      <c r="K65" s="132">
        <f t="shared" si="11"/>
        <v>9.8492462311557838E-2</v>
      </c>
      <c r="L65" s="5"/>
      <c r="M65" s="44"/>
      <c r="N65" s="157"/>
      <c r="BXV65" s="4"/>
      <c r="BXW65" s="4"/>
      <c r="BXX65" s="4"/>
    </row>
    <row r="66" spans="1:2000" ht="15.75">
      <c r="A66" s="36"/>
      <c r="B66" s="42" t="s">
        <v>154</v>
      </c>
      <c r="C66" s="164">
        <f>+'[16]WP-7 - Cust Counts (x per wk)'!$E$75</f>
        <v>3</v>
      </c>
      <c r="D66" s="55">
        <v>1</v>
      </c>
      <c r="E66" s="56">
        <v>6.5</v>
      </c>
      <c r="F66" s="44">
        <f t="shared" si="7"/>
        <v>7.14</v>
      </c>
      <c r="G66" s="89">
        <f>+F66</f>
        <v>7.14</v>
      </c>
      <c r="H66" s="45">
        <f t="shared" si="9"/>
        <v>19.5</v>
      </c>
      <c r="I66" s="44">
        <f t="shared" si="8"/>
        <v>234</v>
      </c>
      <c r="J66" s="46">
        <f t="shared" si="10"/>
        <v>257.03999999999996</v>
      </c>
      <c r="K66" s="132">
        <f t="shared" si="11"/>
        <v>9.8461538461538406E-2</v>
      </c>
      <c r="L66" s="5"/>
      <c r="M66" s="44"/>
      <c r="N66" s="157"/>
      <c r="BXV66" s="4"/>
      <c r="BXW66" s="4"/>
      <c r="BXX66" s="4"/>
    </row>
    <row r="67" spans="1:2000" s="52" customFormat="1" ht="24.75">
      <c r="A67" s="36" t="s">
        <v>111</v>
      </c>
      <c r="B67" s="47" t="s">
        <v>51</v>
      </c>
      <c r="C67" s="163">
        <v>0</v>
      </c>
      <c r="D67" s="57">
        <v>8.66</v>
      </c>
      <c r="E67" s="49">
        <v>86.87</v>
      </c>
      <c r="F67" s="49">
        <f t="shared" si="7"/>
        <v>95.45</v>
      </c>
      <c r="G67" s="186">
        <f>+F67</f>
        <v>95.45</v>
      </c>
      <c r="H67" s="50">
        <f t="shared" si="9"/>
        <v>0</v>
      </c>
      <c r="I67" s="49">
        <f>H67*12</f>
        <v>0</v>
      </c>
      <c r="J67" s="51">
        <f t="shared" si="10"/>
        <v>0</v>
      </c>
      <c r="K67" s="132">
        <f t="shared" si="11"/>
        <v>9.8768274433060868E-2</v>
      </c>
      <c r="L67" s="5"/>
      <c r="M67" s="44"/>
      <c r="N67" s="15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</row>
    <row r="68" spans="1:2000" ht="24.75">
      <c r="A68" s="36" t="s">
        <v>54</v>
      </c>
      <c r="B68" s="37" t="s">
        <v>134</v>
      </c>
      <c r="C68" s="161">
        <f>SUM(C37:C67)</f>
        <v>765</v>
      </c>
      <c r="D68" s="40"/>
      <c r="E68" s="39"/>
      <c r="F68" s="44"/>
      <c r="G68" s="153"/>
      <c r="H68" s="38"/>
      <c r="I68" s="39"/>
      <c r="J68" s="41"/>
      <c r="K68" s="132" t="e">
        <f t="shared" si="11"/>
        <v>#DIV/0!</v>
      </c>
      <c r="L68" s="5"/>
      <c r="M68" s="5"/>
      <c r="N68" s="5"/>
      <c r="BXV68" s="4"/>
      <c r="BXW68" s="4"/>
      <c r="BXX68" s="4"/>
    </row>
    <row r="69" spans="1:2000" ht="15.75">
      <c r="A69" s="36"/>
      <c r="B69" s="42" t="s">
        <v>34</v>
      </c>
      <c r="C69" s="164"/>
      <c r="D69" s="55">
        <v>4.33</v>
      </c>
      <c r="E69" s="44"/>
      <c r="F69" s="44">
        <f>ROUND(E69*(1+$D$4),2)</f>
        <v>0</v>
      </c>
      <c r="G69" s="153">
        <f>G37</f>
        <v>18.41</v>
      </c>
      <c r="H69" s="45">
        <f>C69*D69*E69</f>
        <v>0</v>
      </c>
      <c r="I69" s="44">
        <f>H69*12</f>
        <v>0</v>
      </c>
      <c r="J69" s="46"/>
      <c r="K69" s="132" t="e">
        <f t="shared" si="11"/>
        <v>#DIV/0!</v>
      </c>
      <c r="L69" s="5"/>
      <c r="M69" s="44"/>
      <c r="N69" s="157"/>
      <c r="BXV69" s="4"/>
      <c r="BXW69" s="4"/>
      <c r="BXX69" s="4"/>
    </row>
    <row r="70" spans="1:2000" ht="15.75">
      <c r="A70" s="36"/>
      <c r="B70" s="42" t="s">
        <v>35</v>
      </c>
      <c r="C70" s="164"/>
      <c r="D70" s="55">
        <v>1</v>
      </c>
      <c r="E70" s="44"/>
      <c r="F70" s="44">
        <f>ROUND(E70*(1+$D$4),2)</f>
        <v>0</v>
      </c>
      <c r="G70" s="153">
        <f>G39</f>
        <v>13.82</v>
      </c>
      <c r="H70" s="45">
        <f>C70*D70*E70</f>
        <v>0</v>
      </c>
      <c r="I70" s="44">
        <f t="shared" ref="I70:I85" si="26">H70*12</f>
        <v>0</v>
      </c>
      <c r="J70" s="46"/>
      <c r="K70" s="132" t="e">
        <f t="shared" si="11"/>
        <v>#DIV/0!</v>
      </c>
      <c r="L70" s="5"/>
      <c r="M70" s="44"/>
      <c r="N70" s="157"/>
      <c r="BXV70" s="4"/>
      <c r="BXW70" s="4"/>
      <c r="BXX70" s="4"/>
    </row>
    <row r="71" spans="1:2000" ht="15.75">
      <c r="A71" s="36"/>
      <c r="B71" s="42" t="s">
        <v>36</v>
      </c>
      <c r="C71" s="164"/>
      <c r="D71" s="55">
        <v>1</v>
      </c>
      <c r="E71" s="44"/>
      <c r="F71" s="44">
        <f>ROUND(E71*(1+$D$4),2)</f>
        <v>0</v>
      </c>
      <c r="G71" s="153">
        <f>G40</f>
        <v>19.57</v>
      </c>
      <c r="H71" s="45">
        <f>C71*D71*E71</f>
        <v>0</v>
      </c>
      <c r="I71" s="44">
        <f t="shared" si="26"/>
        <v>0</v>
      </c>
      <c r="J71" s="46"/>
      <c r="K71" s="132" t="e">
        <f t="shared" si="11"/>
        <v>#DIV/0!</v>
      </c>
      <c r="L71" s="5"/>
      <c r="M71" s="44"/>
      <c r="N71" s="157"/>
      <c r="BXV71" s="4"/>
      <c r="BXW71" s="4"/>
      <c r="BXX71" s="4"/>
    </row>
    <row r="72" spans="1:2000" ht="15.75">
      <c r="A72" s="36"/>
      <c r="B72" s="42" t="s">
        <v>52</v>
      </c>
      <c r="C72" s="164"/>
      <c r="D72" s="55">
        <v>4.33</v>
      </c>
      <c r="E72" s="44"/>
      <c r="F72" s="44">
        <f>ROUND(E72*(1+$D$4),2)</f>
        <v>0</v>
      </c>
      <c r="G72" s="153">
        <f>G42</f>
        <v>23.36</v>
      </c>
      <c r="H72" s="45">
        <f>C72*D72*E72</f>
        <v>0</v>
      </c>
      <c r="I72" s="44">
        <f t="shared" si="26"/>
        <v>0</v>
      </c>
      <c r="J72" s="46"/>
      <c r="K72" s="132" t="e">
        <f>(G72-E72)/E72</f>
        <v>#DIV/0!</v>
      </c>
      <c r="L72" s="5"/>
      <c r="M72" s="44"/>
      <c r="N72" s="157"/>
      <c r="BXV72" s="4"/>
      <c r="BXW72" s="4"/>
      <c r="BXX72" s="4"/>
    </row>
    <row r="73" spans="1:2000" ht="15.75">
      <c r="A73" s="36"/>
      <c r="B73" s="42" t="s">
        <v>37</v>
      </c>
      <c r="C73" s="164"/>
      <c r="D73" s="55">
        <v>1</v>
      </c>
      <c r="E73" s="44"/>
      <c r="F73" s="44">
        <f>ROUND(E73*(1+$D$4),2)</f>
        <v>0</v>
      </c>
      <c r="G73" s="153">
        <f>G43</f>
        <v>16.579999999999998</v>
      </c>
      <c r="H73" s="45">
        <f>C73*D73*E73</f>
        <v>0</v>
      </c>
      <c r="I73" s="44">
        <f t="shared" si="26"/>
        <v>0</v>
      </c>
      <c r="J73" s="46"/>
      <c r="K73" s="132" t="e">
        <f>(G73-E73)/E73</f>
        <v>#DIV/0!</v>
      </c>
      <c r="L73" s="5"/>
      <c r="M73" s="44"/>
      <c r="N73" s="157"/>
      <c r="BXV73" s="4"/>
      <c r="BXW73" s="4"/>
      <c r="BXX73" s="4"/>
    </row>
    <row r="74" spans="1:2000" ht="15.75">
      <c r="A74" s="36"/>
      <c r="B74" s="42"/>
      <c r="C74" s="164"/>
      <c r="D74" s="55"/>
      <c r="E74" s="44"/>
      <c r="F74" s="44"/>
      <c r="G74" s="153"/>
      <c r="H74" s="45"/>
      <c r="I74" s="44"/>
      <c r="J74" s="46"/>
      <c r="K74" s="132"/>
      <c r="L74" s="5"/>
      <c r="M74" s="5"/>
      <c r="N74" s="5"/>
      <c r="BXV74" s="4"/>
      <c r="BXW74" s="4"/>
      <c r="BXX74" s="4"/>
    </row>
    <row r="75" spans="1:2000" ht="15.75">
      <c r="A75" s="36"/>
      <c r="B75" s="42" t="s">
        <v>38</v>
      </c>
      <c r="C75" s="164"/>
      <c r="D75" s="55">
        <v>4.33</v>
      </c>
      <c r="E75" s="44"/>
      <c r="F75" s="44">
        <f>ROUND(E75*(1+$D$4),2)</f>
        <v>0</v>
      </c>
      <c r="G75" s="153">
        <f>G46</f>
        <v>30.96</v>
      </c>
      <c r="H75" s="45">
        <f>C75*D75*E75</f>
        <v>0</v>
      </c>
      <c r="I75" s="44">
        <f t="shared" si="26"/>
        <v>0</v>
      </c>
      <c r="J75" s="46"/>
      <c r="K75" s="132" t="e">
        <f>(G75-E75)/E75</f>
        <v>#DIV/0!</v>
      </c>
      <c r="L75" s="5"/>
      <c r="M75" s="44"/>
      <c r="N75" s="157"/>
      <c r="BXV75" s="4"/>
      <c r="BXW75" s="4"/>
      <c r="BXX75" s="4"/>
    </row>
    <row r="76" spans="1:2000" ht="15.75">
      <c r="A76" s="36"/>
      <c r="B76" s="42" t="s">
        <v>40</v>
      </c>
      <c r="C76" s="164"/>
      <c r="D76" s="55">
        <v>1</v>
      </c>
      <c r="E76" s="44"/>
      <c r="F76" s="44">
        <f>ROUND(E76*(1+$D$4),2)</f>
        <v>0</v>
      </c>
      <c r="G76" s="153">
        <f>G49</f>
        <v>17.25</v>
      </c>
      <c r="H76" s="45">
        <f>C76*D76*E76</f>
        <v>0</v>
      </c>
      <c r="I76" s="44">
        <f t="shared" si="26"/>
        <v>0</v>
      </c>
      <c r="J76" s="46"/>
      <c r="K76" s="132" t="e">
        <f>(G76-E76)/E76</f>
        <v>#DIV/0!</v>
      </c>
      <c r="L76" s="5"/>
      <c r="M76" s="44"/>
      <c r="N76" s="157"/>
      <c r="BXV76" s="4"/>
      <c r="BXW76" s="4"/>
      <c r="BXX76" s="4"/>
    </row>
    <row r="77" spans="1:2000" ht="15.75">
      <c r="A77" s="36"/>
      <c r="B77" s="42"/>
      <c r="C77" s="164"/>
      <c r="D77" s="55"/>
      <c r="E77" s="44"/>
      <c r="F77" s="44"/>
      <c r="G77" s="153"/>
      <c r="H77" s="45"/>
      <c r="I77" s="44"/>
      <c r="J77" s="46"/>
      <c r="K77" s="132"/>
      <c r="L77" s="5"/>
      <c r="M77" s="5"/>
      <c r="N77" s="5"/>
      <c r="BXV77" s="4"/>
      <c r="BXW77" s="4"/>
      <c r="BXX77" s="4"/>
    </row>
    <row r="78" spans="1:2000" ht="15.75">
      <c r="A78" s="36"/>
      <c r="B78" s="42" t="s">
        <v>41</v>
      </c>
      <c r="C78" s="164"/>
      <c r="D78" s="55">
        <v>4.33</v>
      </c>
      <c r="E78" s="44"/>
      <c r="F78" s="44">
        <f>ROUND(E78*(1+$D$4),2)</f>
        <v>0</v>
      </c>
      <c r="G78" s="153">
        <f>G50</f>
        <v>42.99</v>
      </c>
      <c r="H78" s="45">
        <f>C78*D78*E78</f>
        <v>0</v>
      </c>
      <c r="I78" s="44">
        <f t="shared" si="26"/>
        <v>0</v>
      </c>
      <c r="J78" s="46"/>
      <c r="K78" s="132" t="e">
        <f>(G78-E78)/E78</f>
        <v>#DIV/0!</v>
      </c>
      <c r="L78" s="5"/>
      <c r="M78" s="44"/>
      <c r="N78" s="157"/>
      <c r="BXV78" s="4"/>
      <c r="BXW78" s="4"/>
      <c r="BXX78" s="4"/>
    </row>
    <row r="79" spans="1:2000" ht="15.75">
      <c r="A79" s="36"/>
      <c r="B79" s="42" t="s">
        <v>55</v>
      </c>
      <c r="C79" s="164"/>
      <c r="D79" s="55">
        <v>1</v>
      </c>
      <c r="E79" s="44"/>
      <c r="F79" s="44">
        <f>ROUND(E79*(1+$D$4),2)</f>
        <v>0</v>
      </c>
      <c r="G79" s="153">
        <f>G53</f>
        <v>17.66</v>
      </c>
      <c r="H79" s="45">
        <f>C79*D79*E79</f>
        <v>0</v>
      </c>
      <c r="I79" s="44">
        <f t="shared" si="26"/>
        <v>0</v>
      </c>
      <c r="J79" s="46"/>
      <c r="K79" s="132" t="e">
        <f>(G79-E79)/E79</f>
        <v>#DIV/0!</v>
      </c>
      <c r="L79" s="5"/>
      <c r="M79" s="44"/>
      <c r="N79" s="157"/>
      <c r="BXV79" s="4"/>
      <c r="BXW79" s="4"/>
      <c r="BXX79" s="4"/>
    </row>
    <row r="80" spans="1:2000" ht="15.75">
      <c r="A80" s="36"/>
      <c r="B80" s="42"/>
      <c r="C80" s="164"/>
      <c r="D80" s="55"/>
      <c r="E80" s="44"/>
      <c r="F80" s="44"/>
      <c r="G80" s="153"/>
      <c r="H80" s="45"/>
      <c r="I80" s="44"/>
      <c r="J80" s="46"/>
      <c r="K80" s="132"/>
      <c r="L80" s="5"/>
      <c r="M80" s="5"/>
      <c r="N80" s="5"/>
      <c r="BXV80" s="4"/>
      <c r="BXW80" s="4"/>
      <c r="BXX80" s="4"/>
    </row>
    <row r="81" spans="1:2000" ht="15.75">
      <c r="A81" s="36"/>
      <c r="B81" s="42" t="s">
        <v>44</v>
      </c>
      <c r="C81" s="164"/>
      <c r="D81" s="55">
        <v>4.33</v>
      </c>
      <c r="E81" s="44"/>
      <c r="F81" s="44">
        <f>ROUND(E81*(1+$D$4),2)</f>
        <v>0</v>
      </c>
      <c r="G81" s="153">
        <f>G54</f>
        <v>53.78</v>
      </c>
      <c r="H81" s="45">
        <f>C81*D81*E81</f>
        <v>0</v>
      </c>
      <c r="I81" s="44">
        <f t="shared" si="26"/>
        <v>0</v>
      </c>
      <c r="J81" s="46"/>
      <c r="K81" s="132" t="e">
        <f>(G81-E81)/E81</f>
        <v>#DIV/0!</v>
      </c>
      <c r="L81" s="5"/>
      <c r="M81" s="44"/>
      <c r="N81" s="157"/>
      <c r="BXV81" s="4"/>
      <c r="BXW81" s="4"/>
      <c r="BXX81" s="4"/>
    </row>
    <row r="82" spans="1:2000" ht="15.75">
      <c r="A82" s="36"/>
      <c r="B82" s="42" t="s">
        <v>47</v>
      </c>
      <c r="C82" s="164"/>
      <c r="D82" s="55">
        <v>1</v>
      </c>
      <c r="E82" s="44"/>
      <c r="F82" s="44">
        <f>ROUND(E82*(1+$D$4),2)</f>
        <v>0</v>
      </c>
      <c r="G82" s="153">
        <f>G57</f>
        <v>20.9</v>
      </c>
      <c r="H82" s="45">
        <f>C82*D82*E82</f>
        <v>0</v>
      </c>
      <c r="I82" s="44">
        <f t="shared" si="26"/>
        <v>0</v>
      </c>
      <c r="J82" s="46"/>
      <c r="K82" s="132" t="e">
        <f>(G82-E82)/E82</f>
        <v>#DIV/0!</v>
      </c>
      <c r="L82" s="5"/>
      <c r="M82" s="44"/>
      <c r="N82" s="157"/>
      <c r="BXV82" s="4"/>
      <c r="BXW82" s="4"/>
      <c r="BXX82" s="4"/>
    </row>
    <row r="83" spans="1:2000" ht="15.75">
      <c r="A83" s="36"/>
      <c r="B83" s="42"/>
      <c r="C83" s="164"/>
      <c r="D83" s="55"/>
      <c r="E83" s="44"/>
      <c r="F83" s="44"/>
      <c r="G83" s="153"/>
      <c r="H83" s="45"/>
      <c r="I83" s="44"/>
      <c r="J83" s="46"/>
      <c r="K83" s="132"/>
      <c r="L83" s="5"/>
      <c r="M83" s="5"/>
      <c r="N83" s="5"/>
      <c r="BXV83" s="4"/>
      <c r="BXW83" s="4"/>
      <c r="BXX83" s="4"/>
    </row>
    <row r="84" spans="1:2000" ht="15.75" customHeight="1">
      <c r="A84" s="36"/>
      <c r="B84" s="42" t="s">
        <v>49</v>
      </c>
      <c r="C84" s="164"/>
      <c r="D84" s="55">
        <v>4.33</v>
      </c>
      <c r="E84" s="44"/>
      <c r="F84" s="44">
        <f>ROUND(E84*(1+$D$4),2)</f>
        <v>0</v>
      </c>
      <c r="G84" s="153">
        <f>G62</f>
        <v>72.91</v>
      </c>
      <c r="H84" s="45">
        <f>C84*D84*E84</f>
        <v>0</v>
      </c>
      <c r="I84" s="44">
        <f t="shared" si="26"/>
        <v>0</v>
      </c>
      <c r="J84" s="46"/>
      <c r="K84" s="132" t="e">
        <f>(G84-E84)/E84</f>
        <v>#DIV/0!</v>
      </c>
      <c r="L84" s="5"/>
      <c r="M84" s="44"/>
      <c r="N84" s="157"/>
      <c r="BXV84" s="4"/>
      <c r="BXW84" s="4"/>
      <c r="BXX84" s="4"/>
    </row>
    <row r="85" spans="1:2000" ht="15.75" customHeight="1">
      <c r="A85" s="36"/>
      <c r="B85" s="42" t="s">
        <v>50</v>
      </c>
      <c r="C85" s="164"/>
      <c r="D85" s="55">
        <v>1</v>
      </c>
      <c r="E85" s="44"/>
      <c r="F85" s="44">
        <f>ROUND(E85*(1+$D$4),2)</f>
        <v>0</v>
      </c>
      <c r="G85" s="153">
        <f>G65</f>
        <v>21.86</v>
      </c>
      <c r="H85" s="45">
        <f>C85*D85*E85</f>
        <v>0</v>
      </c>
      <c r="I85" s="44">
        <f t="shared" si="26"/>
        <v>0</v>
      </c>
      <c r="J85" s="46"/>
      <c r="K85" s="132" t="e">
        <f>(G85-E85)/E85</f>
        <v>#DIV/0!</v>
      </c>
      <c r="L85" s="5"/>
      <c r="M85" s="44"/>
      <c r="N85" s="157"/>
      <c r="BXV85" s="4"/>
      <c r="BXW85" s="4"/>
      <c r="BXX85" s="4"/>
    </row>
    <row r="86" spans="1:2000" s="126" customFormat="1" ht="24.75">
      <c r="A86" s="61" t="s">
        <v>56</v>
      </c>
      <c r="B86" s="127" t="s">
        <v>137</v>
      </c>
      <c r="C86" s="161"/>
      <c r="D86" s="40"/>
      <c r="E86" s="39"/>
      <c r="F86" s="39"/>
      <c r="G86" s="152"/>
      <c r="H86" s="58"/>
      <c r="I86" s="39"/>
      <c r="J86" s="41"/>
      <c r="K86" s="135"/>
    </row>
    <row r="87" spans="1:2000" ht="15.75" customHeight="1">
      <c r="A87" s="36"/>
      <c r="B87" s="42" t="s">
        <v>24</v>
      </c>
      <c r="C87" s="164">
        <f>+'[16]WP-7 - Cust Counts (x per wk)'!$E$88</f>
        <v>23</v>
      </c>
      <c r="D87" s="55">
        <v>4.33</v>
      </c>
      <c r="E87" s="44">
        <v>4.5999999999999996</v>
      </c>
      <c r="F87" s="44">
        <f>ROUND(E87*(1+$D$4),2)</f>
        <v>5.05</v>
      </c>
      <c r="G87" s="153">
        <f>F87</f>
        <v>5.05</v>
      </c>
      <c r="H87" s="45">
        <f>C87*D87*E87</f>
        <v>458.11399999999998</v>
      </c>
      <c r="I87" s="44">
        <f>H87*12</f>
        <v>5497.3679999999995</v>
      </c>
      <c r="J87" s="46">
        <f>C87*D87*G87*12</f>
        <v>6035.1540000000005</v>
      </c>
      <c r="K87" s="132">
        <f>(G87-E87)/E87</f>
        <v>9.7826086956521785E-2</v>
      </c>
      <c r="L87" s="5"/>
      <c r="M87" s="44"/>
      <c r="N87" s="157"/>
      <c r="BXV87" s="4"/>
      <c r="BXW87" s="4"/>
      <c r="BXX87" s="4"/>
    </row>
    <row r="88" spans="1:2000" ht="15.75">
      <c r="A88" s="36"/>
      <c r="B88" s="42" t="s">
        <v>23</v>
      </c>
      <c r="C88" s="164">
        <f>+'[16]WP-7 - Cust Counts (x per wk)'!$E$90</f>
        <v>37</v>
      </c>
      <c r="D88" s="55">
        <v>4.33</v>
      </c>
      <c r="E88" s="44">
        <v>5.94</v>
      </c>
      <c r="F88" s="44">
        <f>ROUND(E88*(1+$D$4),2)</f>
        <v>6.53</v>
      </c>
      <c r="G88" s="153">
        <f t="shared" ref="G88:G94" si="27">F88</f>
        <v>6.53</v>
      </c>
      <c r="H88" s="45">
        <f>C88*D88*E88</f>
        <v>951.64740000000006</v>
      </c>
      <c r="I88" s="44">
        <f>H88*12</f>
        <v>11419.768800000002</v>
      </c>
      <c r="J88" s="46">
        <f>C88*D88*G88*12</f>
        <v>12554.055600000003</v>
      </c>
      <c r="K88" s="132">
        <f>(G88-E88)/E88</f>
        <v>9.9326599326599291E-2</v>
      </c>
      <c r="L88" s="5"/>
      <c r="M88" s="44"/>
      <c r="N88" s="157"/>
      <c r="BXV88" s="4"/>
      <c r="BXW88" s="4"/>
      <c r="BXX88" s="4"/>
    </row>
    <row r="89" spans="1:2000" ht="15.75">
      <c r="A89" s="36"/>
      <c r="B89" s="42" t="s">
        <v>22</v>
      </c>
      <c r="C89" s="164">
        <f>+'[16]WP-7 - Cust Counts (x per wk)'!$E$92</f>
        <v>112</v>
      </c>
      <c r="D89" s="55">
        <v>4.33</v>
      </c>
      <c r="E89" s="44">
        <v>7.82</v>
      </c>
      <c r="F89" s="44">
        <f>ROUND(E89*(1+$D$4),2)</f>
        <v>8.59</v>
      </c>
      <c r="G89" s="153">
        <f t="shared" si="27"/>
        <v>8.59</v>
      </c>
      <c r="H89" s="45">
        <f>C89*D89*E89</f>
        <v>3792.3872000000006</v>
      </c>
      <c r="I89" s="44">
        <f>H89*12</f>
        <v>45508.646400000005</v>
      </c>
      <c r="J89" s="46">
        <f>C89*D89*G89*12</f>
        <v>49989.676800000001</v>
      </c>
      <c r="K89" s="132">
        <f>(G89-E89)/E89</f>
        <v>9.8465473145779997E-2</v>
      </c>
      <c r="L89" s="5"/>
      <c r="M89" s="44"/>
      <c r="N89" s="157"/>
      <c r="BXV89" s="4"/>
      <c r="BXW89" s="4"/>
      <c r="BXX89" s="4"/>
    </row>
    <row r="90" spans="1:2000" ht="15.75">
      <c r="A90" s="36"/>
      <c r="B90" s="42"/>
      <c r="C90" s="164"/>
      <c r="D90" s="55"/>
      <c r="E90" s="44"/>
      <c r="F90" s="44"/>
      <c r="G90" s="153"/>
      <c r="H90" s="45"/>
      <c r="I90" s="44"/>
      <c r="J90" s="46"/>
      <c r="K90" s="132"/>
      <c r="L90" s="5"/>
      <c r="M90" s="5"/>
      <c r="N90" s="5"/>
      <c r="BXV90" s="4"/>
      <c r="BXW90" s="4"/>
      <c r="BXX90" s="4"/>
    </row>
    <row r="91" spans="1:2000" ht="15.75">
      <c r="A91" s="36"/>
      <c r="B91" s="53" t="s">
        <v>133</v>
      </c>
      <c r="C91" s="164"/>
      <c r="D91" s="55"/>
      <c r="E91" s="44"/>
      <c r="F91" s="44"/>
      <c r="G91" s="153"/>
      <c r="H91" s="45"/>
      <c r="I91" s="44"/>
      <c r="J91" s="46"/>
      <c r="K91" s="132"/>
      <c r="L91" s="5"/>
      <c r="M91" s="5"/>
      <c r="N91" s="5"/>
      <c r="BXV91" s="4"/>
      <c r="BXW91" s="4"/>
      <c r="BXX91" s="4"/>
    </row>
    <row r="92" spans="1:2000" ht="15.75">
      <c r="A92" s="36"/>
      <c r="B92" s="42" t="s">
        <v>24</v>
      </c>
      <c r="C92" s="164">
        <v>0</v>
      </c>
      <c r="D92" s="55">
        <v>4.33</v>
      </c>
      <c r="E92" s="44"/>
      <c r="F92" s="44">
        <f>ROUND(E92*(1+$D$4),2)</f>
        <v>0</v>
      </c>
      <c r="G92" s="153">
        <f t="shared" si="27"/>
        <v>0</v>
      </c>
      <c r="H92" s="45">
        <f>C92*D92*E92</f>
        <v>0</v>
      </c>
      <c r="I92" s="44">
        <f>H92*12</f>
        <v>0</v>
      </c>
      <c r="J92" s="46">
        <f>C92*D92*G92*12</f>
        <v>0</v>
      </c>
      <c r="K92" s="132" t="e">
        <f>(G92-E92)/E92</f>
        <v>#DIV/0!</v>
      </c>
      <c r="L92" s="5"/>
      <c r="M92" s="44"/>
      <c r="N92" s="157"/>
      <c r="BXV92" s="4"/>
      <c r="BXW92" s="4"/>
      <c r="BXX92" s="4"/>
    </row>
    <row r="93" spans="1:2000" ht="15.75">
      <c r="A93" s="36"/>
      <c r="B93" s="42" t="s">
        <v>23</v>
      </c>
      <c r="C93" s="164">
        <v>0</v>
      </c>
      <c r="D93" s="55">
        <v>4.33</v>
      </c>
      <c r="E93" s="44"/>
      <c r="F93" s="44">
        <f>ROUND(E93*(1+$D$4),2)</f>
        <v>0</v>
      </c>
      <c r="G93" s="153">
        <f t="shared" si="27"/>
        <v>0</v>
      </c>
      <c r="H93" s="45">
        <f>C93*D93*E93</f>
        <v>0</v>
      </c>
      <c r="I93" s="44">
        <f>H93*12</f>
        <v>0</v>
      </c>
      <c r="J93" s="46">
        <f>C93*D93*G93*12</f>
        <v>0</v>
      </c>
      <c r="K93" s="132" t="e">
        <f>(G93-E93)/E93</f>
        <v>#DIV/0!</v>
      </c>
      <c r="L93" s="5"/>
      <c r="M93" s="44"/>
      <c r="N93" s="157"/>
      <c r="BXV93" s="4"/>
      <c r="BXW93" s="4"/>
      <c r="BXX93" s="4"/>
    </row>
    <row r="94" spans="1:2000" ht="15.75">
      <c r="A94" s="36"/>
      <c r="B94" s="42" t="s">
        <v>22</v>
      </c>
      <c r="C94" s="164">
        <v>0</v>
      </c>
      <c r="D94" s="55">
        <v>4.33</v>
      </c>
      <c r="E94" s="44"/>
      <c r="F94" s="44">
        <f>ROUND(E94*(1+$D$4),2)</f>
        <v>0</v>
      </c>
      <c r="G94" s="153">
        <f t="shared" si="27"/>
        <v>0</v>
      </c>
      <c r="H94" s="45">
        <f>C94*D94*E94</f>
        <v>0</v>
      </c>
      <c r="I94" s="44">
        <f>H94*12</f>
        <v>0</v>
      </c>
      <c r="J94" s="46">
        <f>C94*D94*G94*12</f>
        <v>0</v>
      </c>
      <c r="K94" s="132" t="e">
        <f>(G94-E94)/E94</f>
        <v>#DIV/0!</v>
      </c>
      <c r="L94" s="5"/>
      <c r="M94" s="44"/>
      <c r="N94" s="157"/>
      <c r="BXV94" s="4"/>
      <c r="BXW94" s="4"/>
      <c r="BXX94" s="4"/>
    </row>
    <row r="95" spans="1:2000" s="52" customFormat="1" ht="15.75">
      <c r="A95" s="36"/>
      <c r="B95" s="47"/>
      <c r="C95" s="163"/>
      <c r="D95" s="57"/>
      <c r="E95" s="49"/>
      <c r="F95" s="49"/>
      <c r="G95" s="154"/>
      <c r="H95" s="50"/>
      <c r="I95" s="49"/>
      <c r="J95" s="51"/>
      <c r="K95" s="13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  <c r="AMI95" s="5"/>
      <c r="AMJ95" s="5"/>
      <c r="AMK95" s="5"/>
      <c r="AML95" s="5"/>
      <c r="AMM95" s="5"/>
      <c r="AMN95" s="5"/>
      <c r="AMO95" s="5"/>
      <c r="AMP95" s="5"/>
      <c r="AMQ95" s="5"/>
      <c r="AMR95" s="5"/>
      <c r="AMS95" s="5"/>
      <c r="AMT95" s="5"/>
      <c r="AMU95" s="5"/>
      <c r="AMV95" s="5"/>
      <c r="AMW95" s="5"/>
      <c r="AMX95" s="5"/>
      <c r="AMY95" s="5"/>
      <c r="AMZ95" s="5"/>
      <c r="ANA95" s="5"/>
      <c r="ANB95" s="5"/>
      <c r="ANC95" s="5"/>
      <c r="AND95" s="5"/>
      <c r="ANE95" s="5"/>
      <c r="ANF95" s="5"/>
      <c r="ANG95" s="5"/>
      <c r="ANH95" s="5"/>
      <c r="ANI95" s="5"/>
      <c r="ANJ95" s="5"/>
      <c r="ANK95" s="5"/>
      <c r="ANL95" s="5"/>
      <c r="ANM95" s="5"/>
      <c r="ANN95" s="5"/>
      <c r="ANO95" s="5"/>
      <c r="ANP95" s="5"/>
      <c r="ANQ95" s="5"/>
      <c r="ANR95" s="5"/>
      <c r="ANS95" s="5"/>
      <c r="ANT95" s="5"/>
      <c r="ANU95" s="5"/>
      <c r="ANV95" s="5"/>
      <c r="ANW95" s="5"/>
      <c r="ANX95" s="5"/>
      <c r="ANY95" s="5"/>
      <c r="ANZ95" s="5"/>
      <c r="AOA95" s="5"/>
      <c r="AOB95" s="5"/>
      <c r="AOC95" s="5"/>
      <c r="AOD95" s="5"/>
      <c r="AOE95" s="5"/>
      <c r="AOF95" s="5"/>
      <c r="AOG95" s="5"/>
      <c r="AOH95" s="5"/>
      <c r="AOI95" s="5"/>
      <c r="AOJ95" s="5"/>
      <c r="AOK95" s="5"/>
      <c r="AOL95" s="5"/>
      <c r="AOM95" s="5"/>
      <c r="AON95" s="5"/>
      <c r="AOO95" s="5"/>
      <c r="AOP95" s="5"/>
      <c r="AOQ95" s="5"/>
      <c r="AOR95" s="5"/>
      <c r="AOS95" s="5"/>
      <c r="AOT95" s="5"/>
      <c r="AOU95" s="5"/>
      <c r="AOV95" s="5"/>
      <c r="AOW95" s="5"/>
      <c r="AOX95" s="5"/>
      <c r="AOY95" s="5"/>
      <c r="AOZ95" s="5"/>
      <c r="APA95" s="5"/>
      <c r="APB95" s="5"/>
      <c r="APC95" s="5"/>
      <c r="APD95" s="5"/>
      <c r="APE95" s="5"/>
      <c r="APF95" s="5"/>
      <c r="APG95" s="5"/>
      <c r="APH95" s="5"/>
      <c r="API95" s="5"/>
      <c r="APJ95" s="5"/>
      <c r="APK95" s="5"/>
      <c r="APL95" s="5"/>
      <c r="APM95" s="5"/>
      <c r="APN95" s="5"/>
      <c r="APO95" s="5"/>
      <c r="APP95" s="5"/>
      <c r="APQ95" s="5"/>
      <c r="APR95" s="5"/>
      <c r="APS95" s="5"/>
      <c r="APT95" s="5"/>
      <c r="APU95" s="5"/>
      <c r="APV95" s="5"/>
      <c r="APW95" s="5"/>
      <c r="APX95" s="5"/>
      <c r="APY95" s="5"/>
      <c r="APZ95" s="5"/>
      <c r="AQA95" s="5"/>
      <c r="AQB95" s="5"/>
      <c r="AQC95" s="5"/>
      <c r="AQD95" s="5"/>
      <c r="AQE95" s="5"/>
      <c r="AQF95" s="5"/>
      <c r="AQG95" s="5"/>
      <c r="AQH95" s="5"/>
      <c r="AQI95" s="5"/>
      <c r="AQJ95" s="5"/>
      <c r="AQK95" s="5"/>
      <c r="AQL95" s="5"/>
      <c r="AQM95" s="5"/>
      <c r="AQN95" s="5"/>
      <c r="AQO95" s="5"/>
      <c r="AQP95" s="5"/>
      <c r="AQQ95" s="5"/>
      <c r="AQR95" s="5"/>
      <c r="AQS95" s="5"/>
      <c r="AQT95" s="5"/>
      <c r="AQU95" s="5"/>
      <c r="AQV95" s="5"/>
      <c r="AQW95" s="5"/>
      <c r="AQX95" s="5"/>
      <c r="AQY95" s="5"/>
      <c r="AQZ95" s="5"/>
      <c r="ARA95" s="5"/>
      <c r="ARB95" s="5"/>
      <c r="ARC95" s="5"/>
      <c r="ARD95" s="5"/>
      <c r="ARE95" s="5"/>
      <c r="ARF95" s="5"/>
      <c r="ARG95" s="5"/>
      <c r="ARH95" s="5"/>
      <c r="ARI95" s="5"/>
      <c r="ARJ95" s="5"/>
      <c r="ARK95" s="5"/>
      <c r="ARL95" s="5"/>
      <c r="ARM95" s="5"/>
      <c r="ARN95" s="5"/>
      <c r="ARO95" s="5"/>
      <c r="ARP95" s="5"/>
      <c r="ARQ95" s="5"/>
      <c r="ARR95" s="5"/>
      <c r="ARS95" s="5"/>
      <c r="ART95" s="5"/>
      <c r="ARU95" s="5"/>
      <c r="ARV95" s="5"/>
      <c r="ARW95" s="5"/>
      <c r="ARX95" s="5"/>
      <c r="ARY95" s="5"/>
      <c r="ARZ95" s="5"/>
      <c r="ASA95" s="5"/>
      <c r="ASB95" s="5"/>
      <c r="ASC95" s="5"/>
      <c r="ASD95" s="5"/>
      <c r="ASE95" s="5"/>
      <c r="ASF95" s="5"/>
      <c r="ASG95" s="5"/>
      <c r="ASH95" s="5"/>
      <c r="ASI95" s="5"/>
      <c r="ASJ95" s="5"/>
      <c r="ASK95" s="5"/>
      <c r="ASL95" s="5"/>
      <c r="ASM95" s="5"/>
      <c r="ASN95" s="5"/>
      <c r="ASO95" s="5"/>
      <c r="ASP95" s="5"/>
      <c r="ASQ95" s="5"/>
      <c r="ASR95" s="5"/>
      <c r="ASS95" s="5"/>
      <c r="AST95" s="5"/>
      <c r="ASU95" s="5"/>
      <c r="ASV95" s="5"/>
      <c r="ASW95" s="5"/>
      <c r="ASX95" s="5"/>
      <c r="ASY95" s="5"/>
      <c r="ASZ95" s="5"/>
      <c r="ATA95" s="5"/>
      <c r="ATB95" s="5"/>
      <c r="ATC95" s="5"/>
      <c r="ATD95" s="5"/>
      <c r="ATE95" s="5"/>
      <c r="ATF95" s="5"/>
      <c r="ATG95" s="5"/>
      <c r="ATH95" s="5"/>
      <c r="ATI95" s="5"/>
      <c r="ATJ95" s="5"/>
      <c r="ATK95" s="5"/>
      <c r="ATL95" s="5"/>
      <c r="ATM95" s="5"/>
      <c r="ATN95" s="5"/>
      <c r="ATO95" s="5"/>
      <c r="ATP95" s="5"/>
      <c r="ATQ95" s="5"/>
      <c r="ATR95" s="5"/>
      <c r="ATS95" s="5"/>
      <c r="ATT95" s="5"/>
      <c r="ATU95" s="5"/>
      <c r="ATV95" s="5"/>
      <c r="ATW95" s="5"/>
      <c r="ATX95" s="5"/>
      <c r="ATY95" s="5"/>
      <c r="ATZ95" s="5"/>
      <c r="AUA95" s="5"/>
      <c r="AUB95" s="5"/>
      <c r="AUC95" s="5"/>
      <c r="AUD95" s="5"/>
      <c r="AUE95" s="5"/>
      <c r="AUF95" s="5"/>
      <c r="AUG95" s="5"/>
      <c r="AUH95" s="5"/>
      <c r="AUI95" s="5"/>
      <c r="AUJ95" s="5"/>
      <c r="AUK95" s="5"/>
      <c r="AUL95" s="5"/>
      <c r="AUM95" s="5"/>
      <c r="AUN95" s="5"/>
      <c r="AUO95" s="5"/>
      <c r="AUP95" s="5"/>
      <c r="AUQ95" s="5"/>
      <c r="AUR95" s="5"/>
      <c r="AUS95" s="5"/>
      <c r="AUT95" s="5"/>
      <c r="AUU95" s="5"/>
      <c r="AUV95" s="5"/>
      <c r="AUW95" s="5"/>
      <c r="AUX95" s="5"/>
      <c r="AUY95" s="5"/>
      <c r="AUZ95" s="5"/>
      <c r="AVA95" s="5"/>
      <c r="AVB95" s="5"/>
      <c r="AVC95" s="5"/>
      <c r="AVD95" s="5"/>
      <c r="AVE95" s="5"/>
      <c r="AVF95" s="5"/>
      <c r="AVG95" s="5"/>
      <c r="AVH95" s="5"/>
      <c r="AVI95" s="5"/>
      <c r="AVJ95" s="5"/>
      <c r="AVK95" s="5"/>
      <c r="AVL95" s="5"/>
      <c r="AVM95" s="5"/>
      <c r="AVN95" s="5"/>
      <c r="AVO95" s="5"/>
      <c r="AVP95" s="5"/>
      <c r="AVQ95" s="5"/>
      <c r="AVR95" s="5"/>
      <c r="AVS95" s="5"/>
      <c r="AVT95" s="5"/>
      <c r="AVU95" s="5"/>
      <c r="AVV95" s="5"/>
      <c r="AVW95" s="5"/>
      <c r="AVX95" s="5"/>
      <c r="AVY95" s="5"/>
      <c r="AVZ95" s="5"/>
      <c r="AWA95" s="5"/>
      <c r="AWB95" s="5"/>
      <c r="AWC95" s="5"/>
      <c r="AWD95" s="5"/>
      <c r="AWE95" s="5"/>
      <c r="AWF95" s="5"/>
      <c r="AWG95" s="5"/>
      <c r="AWH95" s="5"/>
      <c r="AWI95" s="5"/>
      <c r="AWJ95" s="5"/>
      <c r="AWK95" s="5"/>
      <c r="AWL95" s="5"/>
      <c r="AWM95" s="5"/>
      <c r="AWN95" s="5"/>
      <c r="AWO95" s="5"/>
      <c r="AWP95" s="5"/>
      <c r="AWQ95" s="5"/>
      <c r="AWR95" s="5"/>
      <c r="AWS95" s="5"/>
      <c r="AWT95" s="5"/>
      <c r="AWU95" s="5"/>
      <c r="AWV95" s="5"/>
      <c r="AWW95" s="5"/>
      <c r="AWX95" s="5"/>
      <c r="AWY95" s="5"/>
      <c r="AWZ95" s="5"/>
      <c r="AXA95" s="5"/>
      <c r="AXB95" s="5"/>
      <c r="AXC95" s="5"/>
      <c r="AXD95" s="5"/>
      <c r="AXE95" s="5"/>
      <c r="AXF95" s="5"/>
      <c r="AXG95" s="5"/>
      <c r="AXH95" s="5"/>
      <c r="AXI95" s="5"/>
      <c r="AXJ95" s="5"/>
      <c r="AXK95" s="5"/>
      <c r="AXL95" s="5"/>
      <c r="AXM95" s="5"/>
      <c r="AXN95" s="5"/>
      <c r="AXO95" s="5"/>
      <c r="AXP95" s="5"/>
      <c r="AXQ95" s="5"/>
      <c r="AXR95" s="5"/>
      <c r="AXS95" s="5"/>
      <c r="AXT95" s="5"/>
      <c r="AXU95" s="5"/>
      <c r="AXV95" s="5"/>
      <c r="AXW95" s="5"/>
      <c r="AXX95" s="5"/>
      <c r="AXY95" s="5"/>
      <c r="AXZ95" s="5"/>
      <c r="AYA95" s="5"/>
      <c r="AYB95" s="5"/>
      <c r="AYC95" s="5"/>
      <c r="AYD95" s="5"/>
      <c r="AYE95" s="5"/>
      <c r="AYF95" s="5"/>
      <c r="AYG95" s="5"/>
      <c r="AYH95" s="5"/>
      <c r="AYI95" s="5"/>
      <c r="AYJ95" s="5"/>
      <c r="AYK95" s="5"/>
      <c r="AYL95" s="5"/>
      <c r="AYM95" s="5"/>
      <c r="AYN95" s="5"/>
      <c r="AYO95" s="5"/>
      <c r="AYP95" s="5"/>
      <c r="AYQ95" s="5"/>
      <c r="AYR95" s="5"/>
      <c r="AYS95" s="5"/>
      <c r="AYT95" s="5"/>
      <c r="AYU95" s="5"/>
      <c r="AYV95" s="5"/>
      <c r="AYW95" s="5"/>
      <c r="AYX95" s="5"/>
      <c r="AYY95" s="5"/>
      <c r="AYZ95" s="5"/>
      <c r="AZA95" s="5"/>
      <c r="AZB95" s="5"/>
      <c r="AZC95" s="5"/>
      <c r="AZD95" s="5"/>
      <c r="AZE95" s="5"/>
      <c r="AZF95" s="5"/>
      <c r="AZG95" s="5"/>
      <c r="AZH95" s="5"/>
      <c r="AZI95" s="5"/>
      <c r="AZJ95" s="5"/>
      <c r="AZK95" s="5"/>
      <c r="AZL95" s="5"/>
      <c r="AZM95" s="5"/>
      <c r="AZN95" s="5"/>
      <c r="AZO95" s="5"/>
      <c r="AZP95" s="5"/>
      <c r="AZQ95" s="5"/>
      <c r="AZR95" s="5"/>
      <c r="AZS95" s="5"/>
      <c r="AZT95" s="5"/>
      <c r="AZU95" s="5"/>
      <c r="AZV95" s="5"/>
      <c r="AZW95" s="5"/>
      <c r="AZX95" s="5"/>
      <c r="AZY95" s="5"/>
      <c r="AZZ95" s="5"/>
      <c r="BAA95" s="5"/>
      <c r="BAB95" s="5"/>
      <c r="BAC95" s="5"/>
      <c r="BAD95" s="5"/>
      <c r="BAE95" s="5"/>
      <c r="BAF95" s="5"/>
      <c r="BAG95" s="5"/>
      <c r="BAH95" s="5"/>
      <c r="BAI95" s="5"/>
      <c r="BAJ95" s="5"/>
      <c r="BAK95" s="5"/>
      <c r="BAL95" s="5"/>
      <c r="BAM95" s="5"/>
      <c r="BAN95" s="5"/>
      <c r="BAO95" s="5"/>
      <c r="BAP95" s="5"/>
      <c r="BAQ95" s="5"/>
      <c r="BAR95" s="5"/>
      <c r="BAS95" s="5"/>
      <c r="BAT95" s="5"/>
      <c r="BAU95" s="5"/>
      <c r="BAV95" s="5"/>
      <c r="BAW95" s="5"/>
      <c r="BAX95" s="5"/>
      <c r="BAY95" s="5"/>
      <c r="BAZ95" s="5"/>
      <c r="BBA95" s="5"/>
      <c r="BBB95" s="5"/>
      <c r="BBC95" s="5"/>
      <c r="BBD95" s="5"/>
      <c r="BBE95" s="5"/>
      <c r="BBF95" s="5"/>
      <c r="BBG95" s="5"/>
      <c r="BBH95" s="5"/>
      <c r="BBI95" s="5"/>
      <c r="BBJ95" s="5"/>
      <c r="BBK95" s="5"/>
      <c r="BBL95" s="5"/>
      <c r="BBM95" s="5"/>
      <c r="BBN95" s="5"/>
      <c r="BBO95" s="5"/>
      <c r="BBP95" s="5"/>
      <c r="BBQ95" s="5"/>
      <c r="BBR95" s="5"/>
      <c r="BBS95" s="5"/>
      <c r="BBT95" s="5"/>
      <c r="BBU95" s="5"/>
      <c r="BBV95" s="5"/>
      <c r="BBW95" s="5"/>
      <c r="BBX95" s="5"/>
      <c r="BBY95" s="5"/>
      <c r="BBZ95" s="5"/>
      <c r="BCA95" s="5"/>
      <c r="BCB95" s="5"/>
      <c r="BCC95" s="5"/>
      <c r="BCD95" s="5"/>
      <c r="BCE95" s="5"/>
      <c r="BCF95" s="5"/>
      <c r="BCG95" s="5"/>
      <c r="BCH95" s="5"/>
      <c r="BCI95" s="5"/>
      <c r="BCJ95" s="5"/>
      <c r="BCK95" s="5"/>
      <c r="BCL95" s="5"/>
      <c r="BCM95" s="5"/>
      <c r="BCN95" s="5"/>
      <c r="BCO95" s="5"/>
      <c r="BCP95" s="5"/>
      <c r="BCQ95" s="5"/>
      <c r="BCR95" s="5"/>
      <c r="BCS95" s="5"/>
      <c r="BCT95" s="5"/>
      <c r="BCU95" s="5"/>
      <c r="BCV95" s="5"/>
      <c r="BCW95" s="5"/>
      <c r="BCX95" s="5"/>
      <c r="BCY95" s="5"/>
      <c r="BCZ95" s="5"/>
      <c r="BDA95" s="5"/>
      <c r="BDB95" s="5"/>
      <c r="BDC95" s="5"/>
      <c r="BDD95" s="5"/>
      <c r="BDE95" s="5"/>
      <c r="BDF95" s="5"/>
      <c r="BDG95" s="5"/>
      <c r="BDH95" s="5"/>
      <c r="BDI95" s="5"/>
      <c r="BDJ95" s="5"/>
      <c r="BDK95" s="5"/>
      <c r="BDL95" s="5"/>
      <c r="BDM95" s="5"/>
      <c r="BDN95" s="5"/>
      <c r="BDO95" s="5"/>
      <c r="BDP95" s="5"/>
      <c r="BDQ95" s="5"/>
      <c r="BDR95" s="5"/>
      <c r="BDS95" s="5"/>
      <c r="BDT95" s="5"/>
      <c r="BDU95" s="5"/>
      <c r="BDV95" s="5"/>
      <c r="BDW95" s="5"/>
      <c r="BDX95" s="5"/>
      <c r="BDY95" s="5"/>
      <c r="BDZ95" s="5"/>
      <c r="BEA95" s="5"/>
      <c r="BEB95" s="5"/>
      <c r="BEC95" s="5"/>
      <c r="BED95" s="5"/>
      <c r="BEE95" s="5"/>
      <c r="BEF95" s="5"/>
      <c r="BEG95" s="5"/>
      <c r="BEH95" s="5"/>
      <c r="BEI95" s="5"/>
      <c r="BEJ95" s="5"/>
      <c r="BEK95" s="5"/>
      <c r="BEL95" s="5"/>
      <c r="BEM95" s="5"/>
      <c r="BEN95" s="5"/>
      <c r="BEO95" s="5"/>
      <c r="BEP95" s="5"/>
      <c r="BEQ95" s="5"/>
      <c r="BER95" s="5"/>
      <c r="BES95" s="5"/>
      <c r="BET95" s="5"/>
      <c r="BEU95" s="5"/>
      <c r="BEV95" s="5"/>
      <c r="BEW95" s="5"/>
      <c r="BEX95" s="5"/>
      <c r="BEY95" s="5"/>
      <c r="BEZ95" s="5"/>
      <c r="BFA95" s="5"/>
      <c r="BFB95" s="5"/>
      <c r="BFC95" s="5"/>
      <c r="BFD95" s="5"/>
      <c r="BFE95" s="5"/>
      <c r="BFF95" s="5"/>
      <c r="BFG95" s="5"/>
      <c r="BFH95" s="5"/>
      <c r="BFI95" s="5"/>
      <c r="BFJ95" s="5"/>
      <c r="BFK95" s="5"/>
      <c r="BFL95" s="5"/>
      <c r="BFM95" s="5"/>
      <c r="BFN95" s="5"/>
      <c r="BFO95" s="5"/>
      <c r="BFP95" s="5"/>
      <c r="BFQ95" s="5"/>
      <c r="BFR95" s="5"/>
      <c r="BFS95" s="5"/>
      <c r="BFT95" s="5"/>
      <c r="BFU95" s="5"/>
      <c r="BFV95" s="5"/>
      <c r="BFW95" s="5"/>
      <c r="BFX95" s="5"/>
      <c r="BFY95" s="5"/>
      <c r="BFZ95" s="5"/>
      <c r="BGA95" s="5"/>
      <c r="BGB95" s="5"/>
      <c r="BGC95" s="5"/>
      <c r="BGD95" s="5"/>
      <c r="BGE95" s="5"/>
      <c r="BGF95" s="5"/>
      <c r="BGG95" s="5"/>
      <c r="BGH95" s="5"/>
      <c r="BGI95" s="5"/>
      <c r="BGJ95" s="5"/>
      <c r="BGK95" s="5"/>
      <c r="BGL95" s="5"/>
      <c r="BGM95" s="5"/>
      <c r="BGN95" s="5"/>
      <c r="BGO95" s="5"/>
      <c r="BGP95" s="5"/>
      <c r="BGQ95" s="5"/>
      <c r="BGR95" s="5"/>
      <c r="BGS95" s="5"/>
      <c r="BGT95" s="5"/>
      <c r="BGU95" s="5"/>
      <c r="BGV95" s="5"/>
      <c r="BGW95" s="5"/>
      <c r="BGX95" s="5"/>
      <c r="BGY95" s="5"/>
      <c r="BGZ95" s="5"/>
      <c r="BHA95" s="5"/>
      <c r="BHB95" s="5"/>
      <c r="BHC95" s="5"/>
      <c r="BHD95" s="5"/>
      <c r="BHE95" s="5"/>
      <c r="BHF95" s="5"/>
      <c r="BHG95" s="5"/>
      <c r="BHH95" s="5"/>
      <c r="BHI95" s="5"/>
      <c r="BHJ95" s="5"/>
      <c r="BHK95" s="5"/>
      <c r="BHL95" s="5"/>
      <c r="BHM95" s="5"/>
      <c r="BHN95" s="5"/>
      <c r="BHO95" s="5"/>
      <c r="BHP95" s="5"/>
      <c r="BHQ95" s="5"/>
      <c r="BHR95" s="5"/>
      <c r="BHS95" s="5"/>
      <c r="BHT95" s="5"/>
      <c r="BHU95" s="5"/>
      <c r="BHV95" s="5"/>
      <c r="BHW95" s="5"/>
      <c r="BHX95" s="5"/>
      <c r="BHY95" s="5"/>
      <c r="BHZ95" s="5"/>
      <c r="BIA95" s="5"/>
      <c r="BIB95" s="5"/>
      <c r="BIC95" s="5"/>
      <c r="BID95" s="5"/>
      <c r="BIE95" s="5"/>
      <c r="BIF95" s="5"/>
      <c r="BIG95" s="5"/>
      <c r="BIH95" s="5"/>
      <c r="BII95" s="5"/>
      <c r="BIJ95" s="5"/>
      <c r="BIK95" s="5"/>
      <c r="BIL95" s="5"/>
      <c r="BIM95" s="5"/>
      <c r="BIN95" s="5"/>
      <c r="BIO95" s="5"/>
      <c r="BIP95" s="5"/>
      <c r="BIQ95" s="5"/>
      <c r="BIR95" s="5"/>
      <c r="BIS95" s="5"/>
      <c r="BIT95" s="5"/>
      <c r="BIU95" s="5"/>
      <c r="BIV95" s="5"/>
      <c r="BIW95" s="5"/>
      <c r="BIX95" s="5"/>
      <c r="BIY95" s="5"/>
      <c r="BIZ95" s="5"/>
      <c r="BJA95" s="5"/>
      <c r="BJB95" s="5"/>
      <c r="BJC95" s="5"/>
      <c r="BJD95" s="5"/>
      <c r="BJE95" s="5"/>
      <c r="BJF95" s="5"/>
      <c r="BJG95" s="5"/>
      <c r="BJH95" s="5"/>
      <c r="BJI95" s="5"/>
      <c r="BJJ95" s="5"/>
      <c r="BJK95" s="5"/>
      <c r="BJL95" s="5"/>
      <c r="BJM95" s="5"/>
      <c r="BJN95" s="5"/>
      <c r="BJO95" s="5"/>
      <c r="BJP95" s="5"/>
      <c r="BJQ95" s="5"/>
      <c r="BJR95" s="5"/>
      <c r="BJS95" s="5"/>
      <c r="BJT95" s="5"/>
      <c r="BJU95" s="5"/>
      <c r="BJV95" s="5"/>
      <c r="BJW95" s="5"/>
      <c r="BJX95" s="5"/>
      <c r="BJY95" s="5"/>
      <c r="BJZ95" s="5"/>
      <c r="BKA95" s="5"/>
      <c r="BKB95" s="5"/>
      <c r="BKC95" s="5"/>
      <c r="BKD95" s="5"/>
      <c r="BKE95" s="5"/>
      <c r="BKF95" s="5"/>
      <c r="BKG95" s="5"/>
      <c r="BKH95" s="5"/>
      <c r="BKI95" s="5"/>
      <c r="BKJ95" s="5"/>
      <c r="BKK95" s="5"/>
      <c r="BKL95" s="5"/>
      <c r="BKM95" s="5"/>
      <c r="BKN95" s="5"/>
      <c r="BKO95" s="5"/>
      <c r="BKP95" s="5"/>
      <c r="BKQ95" s="5"/>
      <c r="BKR95" s="5"/>
      <c r="BKS95" s="5"/>
      <c r="BKT95" s="5"/>
      <c r="BKU95" s="5"/>
      <c r="BKV95" s="5"/>
      <c r="BKW95" s="5"/>
      <c r="BKX95" s="5"/>
      <c r="BKY95" s="5"/>
      <c r="BKZ95" s="5"/>
      <c r="BLA95" s="5"/>
      <c r="BLB95" s="5"/>
      <c r="BLC95" s="5"/>
      <c r="BLD95" s="5"/>
      <c r="BLE95" s="5"/>
      <c r="BLF95" s="5"/>
      <c r="BLG95" s="5"/>
      <c r="BLH95" s="5"/>
      <c r="BLI95" s="5"/>
      <c r="BLJ95" s="5"/>
      <c r="BLK95" s="5"/>
      <c r="BLL95" s="5"/>
      <c r="BLM95" s="5"/>
      <c r="BLN95" s="5"/>
      <c r="BLO95" s="5"/>
      <c r="BLP95" s="5"/>
      <c r="BLQ95" s="5"/>
      <c r="BLR95" s="5"/>
      <c r="BLS95" s="5"/>
      <c r="BLT95" s="5"/>
      <c r="BLU95" s="5"/>
      <c r="BLV95" s="5"/>
      <c r="BLW95" s="5"/>
      <c r="BLX95" s="5"/>
      <c r="BLY95" s="5"/>
      <c r="BLZ95" s="5"/>
      <c r="BMA95" s="5"/>
      <c r="BMB95" s="5"/>
      <c r="BMC95" s="5"/>
      <c r="BMD95" s="5"/>
      <c r="BME95" s="5"/>
      <c r="BMF95" s="5"/>
      <c r="BMG95" s="5"/>
      <c r="BMH95" s="5"/>
      <c r="BMI95" s="5"/>
      <c r="BMJ95" s="5"/>
      <c r="BMK95" s="5"/>
      <c r="BML95" s="5"/>
      <c r="BMM95" s="5"/>
      <c r="BMN95" s="5"/>
      <c r="BMO95" s="5"/>
      <c r="BMP95" s="5"/>
      <c r="BMQ95" s="5"/>
      <c r="BMR95" s="5"/>
      <c r="BMS95" s="5"/>
      <c r="BMT95" s="5"/>
      <c r="BMU95" s="5"/>
      <c r="BMV95" s="5"/>
      <c r="BMW95" s="5"/>
      <c r="BMX95" s="5"/>
      <c r="BMY95" s="5"/>
      <c r="BMZ95" s="5"/>
      <c r="BNA95" s="5"/>
      <c r="BNB95" s="5"/>
      <c r="BNC95" s="5"/>
      <c r="BND95" s="5"/>
      <c r="BNE95" s="5"/>
      <c r="BNF95" s="5"/>
      <c r="BNG95" s="5"/>
      <c r="BNH95" s="5"/>
      <c r="BNI95" s="5"/>
      <c r="BNJ95" s="5"/>
      <c r="BNK95" s="5"/>
      <c r="BNL95" s="5"/>
      <c r="BNM95" s="5"/>
      <c r="BNN95" s="5"/>
      <c r="BNO95" s="5"/>
      <c r="BNP95" s="5"/>
      <c r="BNQ95" s="5"/>
      <c r="BNR95" s="5"/>
      <c r="BNS95" s="5"/>
      <c r="BNT95" s="5"/>
      <c r="BNU95" s="5"/>
      <c r="BNV95" s="5"/>
      <c r="BNW95" s="5"/>
      <c r="BNX95" s="5"/>
      <c r="BNY95" s="5"/>
      <c r="BNZ95" s="5"/>
      <c r="BOA95" s="5"/>
      <c r="BOB95" s="5"/>
      <c r="BOC95" s="5"/>
      <c r="BOD95" s="5"/>
      <c r="BOE95" s="5"/>
      <c r="BOF95" s="5"/>
      <c r="BOG95" s="5"/>
      <c r="BOH95" s="5"/>
      <c r="BOI95" s="5"/>
      <c r="BOJ95" s="5"/>
      <c r="BOK95" s="5"/>
      <c r="BOL95" s="5"/>
      <c r="BOM95" s="5"/>
      <c r="BON95" s="5"/>
      <c r="BOO95" s="5"/>
      <c r="BOP95" s="5"/>
      <c r="BOQ95" s="5"/>
      <c r="BOR95" s="5"/>
      <c r="BOS95" s="5"/>
      <c r="BOT95" s="5"/>
      <c r="BOU95" s="5"/>
      <c r="BOV95" s="5"/>
      <c r="BOW95" s="5"/>
      <c r="BOX95" s="5"/>
      <c r="BOY95" s="5"/>
      <c r="BOZ95" s="5"/>
      <c r="BPA95" s="5"/>
      <c r="BPB95" s="5"/>
      <c r="BPC95" s="5"/>
      <c r="BPD95" s="5"/>
      <c r="BPE95" s="5"/>
      <c r="BPF95" s="5"/>
      <c r="BPG95" s="5"/>
      <c r="BPH95" s="5"/>
      <c r="BPI95" s="5"/>
      <c r="BPJ95" s="5"/>
      <c r="BPK95" s="5"/>
      <c r="BPL95" s="5"/>
      <c r="BPM95" s="5"/>
      <c r="BPN95" s="5"/>
      <c r="BPO95" s="5"/>
      <c r="BPP95" s="5"/>
      <c r="BPQ95" s="5"/>
      <c r="BPR95" s="5"/>
      <c r="BPS95" s="5"/>
      <c r="BPT95" s="5"/>
      <c r="BPU95" s="5"/>
      <c r="BPV95" s="5"/>
      <c r="BPW95" s="5"/>
      <c r="BPX95" s="5"/>
      <c r="BPY95" s="5"/>
      <c r="BPZ95" s="5"/>
      <c r="BQA95" s="5"/>
      <c r="BQB95" s="5"/>
      <c r="BQC95" s="5"/>
      <c r="BQD95" s="5"/>
      <c r="BQE95" s="5"/>
      <c r="BQF95" s="5"/>
      <c r="BQG95" s="5"/>
      <c r="BQH95" s="5"/>
      <c r="BQI95" s="5"/>
      <c r="BQJ95" s="5"/>
      <c r="BQK95" s="5"/>
      <c r="BQL95" s="5"/>
      <c r="BQM95" s="5"/>
      <c r="BQN95" s="5"/>
      <c r="BQO95" s="5"/>
      <c r="BQP95" s="5"/>
      <c r="BQQ95" s="5"/>
      <c r="BQR95" s="5"/>
      <c r="BQS95" s="5"/>
      <c r="BQT95" s="5"/>
      <c r="BQU95" s="5"/>
      <c r="BQV95" s="5"/>
      <c r="BQW95" s="5"/>
      <c r="BQX95" s="5"/>
      <c r="BQY95" s="5"/>
      <c r="BQZ95" s="5"/>
      <c r="BRA95" s="5"/>
      <c r="BRB95" s="5"/>
      <c r="BRC95" s="5"/>
      <c r="BRD95" s="5"/>
      <c r="BRE95" s="5"/>
      <c r="BRF95" s="5"/>
      <c r="BRG95" s="5"/>
      <c r="BRH95" s="5"/>
      <c r="BRI95" s="5"/>
      <c r="BRJ95" s="5"/>
      <c r="BRK95" s="5"/>
      <c r="BRL95" s="5"/>
      <c r="BRM95" s="5"/>
      <c r="BRN95" s="5"/>
      <c r="BRO95" s="5"/>
      <c r="BRP95" s="5"/>
      <c r="BRQ95" s="5"/>
      <c r="BRR95" s="5"/>
      <c r="BRS95" s="5"/>
      <c r="BRT95" s="5"/>
      <c r="BRU95" s="5"/>
      <c r="BRV95" s="5"/>
      <c r="BRW95" s="5"/>
      <c r="BRX95" s="5"/>
      <c r="BRY95" s="5"/>
      <c r="BRZ95" s="5"/>
      <c r="BSA95" s="5"/>
      <c r="BSB95" s="5"/>
      <c r="BSC95" s="5"/>
      <c r="BSD95" s="5"/>
      <c r="BSE95" s="5"/>
      <c r="BSF95" s="5"/>
      <c r="BSG95" s="5"/>
      <c r="BSH95" s="5"/>
      <c r="BSI95" s="5"/>
      <c r="BSJ95" s="5"/>
      <c r="BSK95" s="5"/>
      <c r="BSL95" s="5"/>
      <c r="BSM95" s="5"/>
      <c r="BSN95" s="5"/>
      <c r="BSO95" s="5"/>
      <c r="BSP95" s="5"/>
      <c r="BSQ95" s="5"/>
      <c r="BSR95" s="5"/>
      <c r="BSS95" s="5"/>
      <c r="BST95" s="5"/>
      <c r="BSU95" s="5"/>
      <c r="BSV95" s="5"/>
      <c r="BSW95" s="5"/>
      <c r="BSX95" s="5"/>
      <c r="BSY95" s="5"/>
      <c r="BSZ95" s="5"/>
      <c r="BTA95" s="5"/>
      <c r="BTB95" s="5"/>
      <c r="BTC95" s="5"/>
      <c r="BTD95" s="5"/>
      <c r="BTE95" s="5"/>
      <c r="BTF95" s="5"/>
      <c r="BTG95" s="5"/>
      <c r="BTH95" s="5"/>
      <c r="BTI95" s="5"/>
      <c r="BTJ95" s="5"/>
      <c r="BTK95" s="5"/>
      <c r="BTL95" s="5"/>
      <c r="BTM95" s="5"/>
      <c r="BTN95" s="5"/>
      <c r="BTO95" s="5"/>
      <c r="BTP95" s="5"/>
      <c r="BTQ95" s="5"/>
      <c r="BTR95" s="5"/>
      <c r="BTS95" s="5"/>
      <c r="BTT95" s="5"/>
      <c r="BTU95" s="5"/>
      <c r="BTV95" s="5"/>
      <c r="BTW95" s="5"/>
      <c r="BTX95" s="5"/>
      <c r="BTY95" s="5"/>
      <c r="BTZ95" s="5"/>
      <c r="BUA95" s="5"/>
      <c r="BUB95" s="5"/>
      <c r="BUC95" s="5"/>
      <c r="BUD95" s="5"/>
      <c r="BUE95" s="5"/>
      <c r="BUF95" s="5"/>
      <c r="BUG95" s="5"/>
      <c r="BUH95" s="5"/>
      <c r="BUI95" s="5"/>
      <c r="BUJ95" s="5"/>
      <c r="BUK95" s="5"/>
      <c r="BUL95" s="5"/>
      <c r="BUM95" s="5"/>
      <c r="BUN95" s="5"/>
      <c r="BUO95" s="5"/>
      <c r="BUP95" s="5"/>
      <c r="BUQ95" s="5"/>
      <c r="BUR95" s="5"/>
      <c r="BUS95" s="5"/>
      <c r="BUT95" s="5"/>
      <c r="BUU95" s="5"/>
      <c r="BUV95" s="5"/>
      <c r="BUW95" s="5"/>
      <c r="BUX95" s="5"/>
      <c r="BUY95" s="5"/>
      <c r="BUZ95" s="5"/>
      <c r="BVA95" s="5"/>
      <c r="BVB95" s="5"/>
      <c r="BVC95" s="5"/>
      <c r="BVD95" s="5"/>
      <c r="BVE95" s="5"/>
      <c r="BVF95" s="5"/>
      <c r="BVG95" s="5"/>
      <c r="BVH95" s="5"/>
      <c r="BVI95" s="5"/>
      <c r="BVJ95" s="5"/>
      <c r="BVK95" s="5"/>
      <c r="BVL95" s="5"/>
      <c r="BVM95" s="5"/>
      <c r="BVN95" s="5"/>
      <c r="BVO95" s="5"/>
      <c r="BVP95" s="5"/>
      <c r="BVQ95" s="5"/>
      <c r="BVR95" s="5"/>
      <c r="BVS95" s="5"/>
      <c r="BVT95" s="5"/>
      <c r="BVU95" s="5"/>
      <c r="BVV95" s="5"/>
      <c r="BVW95" s="5"/>
      <c r="BVX95" s="5"/>
      <c r="BVY95" s="5"/>
      <c r="BVZ95" s="5"/>
      <c r="BWA95" s="5"/>
      <c r="BWB95" s="5"/>
      <c r="BWC95" s="5"/>
      <c r="BWD95" s="5"/>
      <c r="BWE95" s="5"/>
      <c r="BWF95" s="5"/>
      <c r="BWG95" s="5"/>
      <c r="BWH95" s="5"/>
      <c r="BWI95" s="5"/>
      <c r="BWJ95" s="5"/>
      <c r="BWK95" s="5"/>
      <c r="BWL95" s="5"/>
      <c r="BWM95" s="5"/>
      <c r="BWN95" s="5"/>
      <c r="BWO95" s="5"/>
      <c r="BWP95" s="5"/>
      <c r="BWQ95" s="5"/>
      <c r="BWR95" s="5"/>
      <c r="BWS95" s="5"/>
      <c r="BWT95" s="5"/>
      <c r="BWU95" s="5"/>
      <c r="BWV95" s="5"/>
      <c r="BWW95" s="5"/>
      <c r="BWX95" s="5"/>
      <c r="BWY95" s="5"/>
      <c r="BWZ95" s="5"/>
      <c r="BXA95" s="5"/>
      <c r="BXB95" s="5"/>
      <c r="BXC95" s="5"/>
      <c r="BXD95" s="5"/>
      <c r="BXE95" s="5"/>
      <c r="BXF95" s="5"/>
      <c r="BXG95" s="5"/>
      <c r="BXH95" s="5"/>
      <c r="BXI95" s="5"/>
      <c r="BXJ95" s="5"/>
      <c r="BXK95" s="5"/>
      <c r="BXL95" s="5"/>
      <c r="BXM95" s="5"/>
      <c r="BXN95" s="5"/>
      <c r="BXO95" s="5"/>
      <c r="BXP95" s="5"/>
      <c r="BXQ95" s="5"/>
      <c r="BXR95" s="5"/>
      <c r="BXS95" s="5"/>
      <c r="BXT95" s="5"/>
      <c r="BXU95" s="5"/>
    </row>
    <row r="96" spans="1:2000" ht="24.75">
      <c r="A96" s="36" t="s">
        <v>96</v>
      </c>
      <c r="B96" s="37" t="s">
        <v>57</v>
      </c>
      <c r="C96" s="161"/>
      <c r="D96" s="40"/>
      <c r="E96" s="39"/>
      <c r="F96" s="44"/>
      <c r="G96" s="153"/>
      <c r="H96" s="58"/>
      <c r="I96" s="39"/>
      <c r="J96" s="41"/>
      <c r="K96" s="134"/>
      <c r="L96" s="5"/>
      <c r="M96" s="5"/>
      <c r="N96" s="5"/>
      <c r="BXV96" s="4"/>
      <c r="BXW96" s="4"/>
      <c r="BXX96" s="4"/>
    </row>
    <row r="97" spans="1:2000" ht="15.75">
      <c r="A97" s="36"/>
      <c r="B97" s="42" t="s">
        <v>112</v>
      </c>
      <c r="C97" s="162">
        <v>0</v>
      </c>
      <c r="D97" s="59">
        <v>1</v>
      </c>
      <c r="E97" s="44">
        <v>9.9700000000000006</v>
      </c>
      <c r="F97" s="44">
        <f>ROUND(E97*(1+$D$4),2)</f>
        <v>10.95</v>
      </c>
      <c r="G97" s="153">
        <f>F97</f>
        <v>10.95</v>
      </c>
      <c r="H97" s="45">
        <f>C97*D97*E97</f>
        <v>0</v>
      </c>
      <c r="I97" s="44">
        <f>H97*12</f>
        <v>0</v>
      </c>
      <c r="J97" s="46">
        <f>C97*D97*G97*12</f>
        <v>0</v>
      </c>
      <c r="K97" s="132">
        <f>(G97-E97)/E97</f>
        <v>9.8294884653961745E-2</v>
      </c>
      <c r="L97" s="5"/>
      <c r="M97" s="44"/>
      <c r="N97" s="157"/>
      <c r="BXV97" s="4"/>
      <c r="BXW97" s="4"/>
      <c r="BXX97" s="4"/>
    </row>
    <row r="98" spans="1:2000" s="52" customFormat="1" ht="15.75">
      <c r="A98" s="36" t="s">
        <v>97</v>
      </c>
      <c r="B98" s="47" t="s">
        <v>58</v>
      </c>
      <c r="C98" s="163">
        <v>0</v>
      </c>
      <c r="D98" s="57">
        <v>1</v>
      </c>
      <c r="E98" s="49">
        <v>8.84</v>
      </c>
      <c r="F98" s="49">
        <f>ROUND(E98*(1+$D$4),2)</f>
        <v>9.7100000000000009</v>
      </c>
      <c r="G98" s="154">
        <f>F98</f>
        <v>9.7100000000000009</v>
      </c>
      <c r="H98" s="50">
        <f>C98*D98*E98</f>
        <v>0</v>
      </c>
      <c r="I98" s="49">
        <f>H98*12</f>
        <v>0</v>
      </c>
      <c r="J98" s="51">
        <f>C98*D98*G98*12</f>
        <v>0</v>
      </c>
      <c r="K98" s="133">
        <f>(G98-E98)/E98</f>
        <v>9.8416289592760289E-2</v>
      </c>
      <c r="L98" s="5"/>
      <c r="M98" s="44"/>
      <c r="N98" s="15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  <c r="AMI98" s="5"/>
      <c r="AMJ98" s="5"/>
      <c r="AMK98" s="5"/>
      <c r="AML98" s="5"/>
      <c r="AMM98" s="5"/>
      <c r="AMN98" s="5"/>
      <c r="AMO98" s="5"/>
      <c r="AMP98" s="5"/>
      <c r="AMQ98" s="5"/>
      <c r="AMR98" s="5"/>
      <c r="AMS98" s="5"/>
      <c r="AMT98" s="5"/>
      <c r="AMU98" s="5"/>
      <c r="AMV98" s="5"/>
      <c r="AMW98" s="5"/>
      <c r="AMX98" s="5"/>
      <c r="AMY98" s="5"/>
      <c r="AMZ98" s="5"/>
      <c r="ANA98" s="5"/>
      <c r="ANB98" s="5"/>
      <c r="ANC98" s="5"/>
      <c r="AND98" s="5"/>
      <c r="ANE98" s="5"/>
      <c r="ANF98" s="5"/>
      <c r="ANG98" s="5"/>
      <c r="ANH98" s="5"/>
      <c r="ANI98" s="5"/>
      <c r="ANJ98" s="5"/>
      <c r="ANK98" s="5"/>
      <c r="ANL98" s="5"/>
      <c r="ANM98" s="5"/>
      <c r="ANN98" s="5"/>
      <c r="ANO98" s="5"/>
      <c r="ANP98" s="5"/>
      <c r="ANQ98" s="5"/>
      <c r="ANR98" s="5"/>
      <c r="ANS98" s="5"/>
      <c r="ANT98" s="5"/>
      <c r="ANU98" s="5"/>
      <c r="ANV98" s="5"/>
      <c r="ANW98" s="5"/>
      <c r="ANX98" s="5"/>
      <c r="ANY98" s="5"/>
      <c r="ANZ98" s="5"/>
      <c r="AOA98" s="5"/>
      <c r="AOB98" s="5"/>
      <c r="AOC98" s="5"/>
      <c r="AOD98" s="5"/>
      <c r="AOE98" s="5"/>
      <c r="AOF98" s="5"/>
      <c r="AOG98" s="5"/>
      <c r="AOH98" s="5"/>
      <c r="AOI98" s="5"/>
      <c r="AOJ98" s="5"/>
      <c r="AOK98" s="5"/>
      <c r="AOL98" s="5"/>
      <c r="AOM98" s="5"/>
      <c r="AON98" s="5"/>
      <c r="AOO98" s="5"/>
      <c r="AOP98" s="5"/>
      <c r="AOQ98" s="5"/>
      <c r="AOR98" s="5"/>
      <c r="AOS98" s="5"/>
      <c r="AOT98" s="5"/>
      <c r="AOU98" s="5"/>
      <c r="AOV98" s="5"/>
      <c r="AOW98" s="5"/>
      <c r="AOX98" s="5"/>
      <c r="AOY98" s="5"/>
      <c r="AOZ98" s="5"/>
      <c r="APA98" s="5"/>
      <c r="APB98" s="5"/>
      <c r="APC98" s="5"/>
      <c r="APD98" s="5"/>
      <c r="APE98" s="5"/>
      <c r="APF98" s="5"/>
      <c r="APG98" s="5"/>
      <c r="APH98" s="5"/>
      <c r="API98" s="5"/>
      <c r="APJ98" s="5"/>
      <c r="APK98" s="5"/>
      <c r="APL98" s="5"/>
      <c r="APM98" s="5"/>
      <c r="APN98" s="5"/>
      <c r="APO98" s="5"/>
      <c r="APP98" s="5"/>
      <c r="APQ98" s="5"/>
      <c r="APR98" s="5"/>
      <c r="APS98" s="5"/>
      <c r="APT98" s="5"/>
      <c r="APU98" s="5"/>
      <c r="APV98" s="5"/>
      <c r="APW98" s="5"/>
      <c r="APX98" s="5"/>
      <c r="APY98" s="5"/>
      <c r="APZ98" s="5"/>
      <c r="AQA98" s="5"/>
      <c r="AQB98" s="5"/>
      <c r="AQC98" s="5"/>
      <c r="AQD98" s="5"/>
      <c r="AQE98" s="5"/>
      <c r="AQF98" s="5"/>
      <c r="AQG98" s="5"/>
      <c r="AQH98" s="5"/>
      <c r="AQI98" s="5"/>
      <c r="AQJ98" s="5"/>
      <c r="AQK98" s="5"/>
      <c r="AQL98" s="5"/>
      <c r="AQM98" s="5"/>
      <c r="AQN98" s="5"/>
      <c r="AQO98" s="5"/>
      <c r="AQP98" s="5"/>
      <c r="AQQ98" s="5"/>
      <c r="AQR98" s="5"/>
      <c r="AQS98" s="5"/>
      <c r="AQT98" s="5"/>
      <c r="AQU98" s="5"/>
      <c r="AQV98" s="5"/>
      <c r="AQW98" s="5"/>
      <c r="AQX98" s="5"/>
      <c r="AQY98" s="5"/>
      <c r="AQZ98" s="5"/>
      <c r="ARA98" s="5"/>
      <c r="ARB98" s="5"/>
      <c r="ARC98" s="5"/>
      <c r="ARD98" s="5"/>
      <c r="ARE98" s="5"/>
      <c r="ARF98" s="5"/>
      <c r="ARG98" s="5"/>
      <c r="ARH98" s="5"/>
      <c r="ARI98" s="5"/>
      <c r="ARJ98" s="5"/>
      <c r="ARK98" s="5"/>
      <c r="ARL98" s="5"/>
      <c r="ARM98" s="5"/>
      <c r="ARN98" s="5"/>
      <c r="ARO98" s="5"/>
      <c r="ARP98" s="5"/>
      <c r="ARQ98" s="5"/>
      <c r="ARR98" s="5"/>
      <c r="ARS98" s="5"/>
      <c r="ART98" s="5"/>
      <c r="ARU98" s="5"/>
      <c r="ARV98" s="5"/>
      <c r="ARW98" s="5"/>
      <c r="ARX98" s="5"/>
      <c r="ARY98" s="5"/>
      <c r="ARZ98" s="5"/>
      <c r="ASA98" s="5"/>
      <c r="ASB98" s="5"/>
      <c r="ASC98" s="5"/>
      <c r="ASD98" s="5"/>
      <c r="ASE98" s="5"/>
      <c r="ASF98" s="5"/>
      <c r="ASG98" s="5"/>
      <c r="ASH98" s="5"/>
      <c r="ASI98" s="5"/>
      <c r="ASJ98" s="5"/>
      <c r="ASK98" s="5"/>
      <c r="ASL98" s="5"/>
      <c r="ASM98" s="5"/>
      <c r="ASN98" s="5"/>
      <c r="ASO98" s="5"/>
      <c r="ASP98" s="5"/>
      <c r="ASQ98" s="5"/>
      <c r="ASR98" s="5"/>
      <c r="ASS98" s="5"/>
      <c r="AST98" s="5"/>
      <c r="ASU98" s="5"/>
      <c r="ASV98" s="5"/>
      <c r="ASW98" s="5"/>
      <c r="ASX98" s="5"/>
      <c r="ASY98" s="5"/>
      <c r="ASZ98" s="5"/>
      <c r="ATA98" s="5"/>
      <c r="ATB98" s="5"/>
      <c r="ATC98" s="5"/>
      <c r="ATD98" s="5"/>
      <c r="ATE98" s="5"/>
      <c r="ATF98" s="5"/>
      <c r="ATG98" s="5"/>
      <c r="ATH98" s="5"/>
      <c r="ATI98" s="5"/>
      <c r="ATJ98" s="5"/>
      <c r="ATK98" s="5"/>
      <c r="ATL98" s="5"/>
      <c r="ATM98" s="5"/>
      <c r="ATN98" s="5"/>
      <c r="ATO98" s="5"/>
      <c r="ATP98" s="5"/>
      <c r="ATQ98" s="5"/>
      <c r="ATR98" s="5"/>
      <c r="ATS98" s="5"/>
      <c r="ATT98" s="5"/>
      <c r="ATU98" s="5"/>
      <c r="ATV98" s="5"/>
      <c r="ATW98" s="5"/>
      <c r="ATX98" s="5"/>
      <c r="ATY98" s="5"/>
      <c r="ATZ98" s="5"/>
      <c r="AUA98" s="5"/>
      <c r="AUB98" s="5"/>
      <c r="AUC98" s="5"/>
      <c r="AUD98" s="5"/>
      <c r="AUE98" s="5"/>
      <c r="AUF98" s="5"/>
      <c r="AUG98" s="5"/>
      <c r="AUH98" s="5"/>
      <c r="AUI98" s="5"/>
      <c r="AUJ98" s="5"/>
      <c r="AUK98" s="5"/>
      <c r="AUL98" s="5"/>
      <c r="AUM98" s="5"/>
      <c r="AUN98" s="5"/>
      <c r="AUO98" s="5"/>
      <c r="AUP98" s="5"/>
      <c r="AUQ98" s="5"/>
      <c r="AUR98" s="5"/>
      <c r="AUS98" s="5"/>
      <c r="AUT98" s="5"/>
      <c r="AUU98" s="5"/>
      <c r="AUV98" s="5"/>
      <c r="AUW98" s="5"/>
      <c r="AUX98" s="5"/>
      <c r="AUY98" s="5"/>
      <c r="AUZ98" s="5"/>
      <c r="AVA98" s="5"/>
      <c r="AVB98" s="5"/>
      <c r="AVC98" s="5"/>
      <c r="AVD98" s="5"/>
      <c r="AVE98" s="5"/>
      <c r="AVF98" s="5"/>
      <c r="AVG98" s="5"/>
      <c r="AVH98" s="5"/>
      <c r="AVI98" s="5"/>
      <c r="AVJ98" s="5"/>
      <c r="AVK98" s="5"/>
      <c r="AVL98" s="5"/>
      <c r="AVM98" s="5"/>
      <c r="AVN98" s="5"/>
      <c r="AVO98" s="5"/>
      <c r="AVP98" s="5"/>
      <c r="AVQ98" s="5"/>
      <c r="AVR98" s="5"/>
      <c r="AVS98" s="5"/>
      <c r="AVT98" s="5"/>
      <c r="AVU98" s="5"/>
      <c r="AVV98" s="5"/>
      <c r="AVW98" s="5"/>
      <c r="AVX98" s="5"/>
      <c r="AVY98" s="5"/>
      <c r="AVZ98" s="5"/>
      <c r="AWA98" s="5"/>
      <c r="AWB98" s="5"/>
      <c r="AWC98" s="5"/>
      <c r="AWD98" s="5"/>
      <c r="AWE98" s="5"/>
      <c r="AWF98" s="5"/>
      <c r="AWG98" s="5"/>
      <c r="AWH98" s="5"/>
      <c r="AWI98" s="5"/>
      <c r="AWJ98" s="5"/>
      <c r="AWK98" s="5"/>
      <c r="AWL98" s="5"/>
      <c r="AWM98" s="5"/>
      <c r="AWN98" s="5"/>
      <c r="AWO98" s="5"/>
      <c r="AWP98" s="5"/>
      <c r="AWQ98" s="5"/>
      <c r="AWR98" s="5"/>
      <c r="AWS98" s="5"/>
      <c r="AWT98" s="5"/>
      <c r="AWU98" s="5"/>
      <c r="AWV98" s="5"/>
      <c r="AWW98" s="5"/>
      <c r="AWX98" s="5"/>
      <c r="AWY98" s="5"/>
      <c r="AWZ98" s="5"/>
      <c r="AXA98" s="5"/>
      <c r="AXB98" s="5"/>
      <c r="AXC98" s="5"/>
      <c r="AXD98" s="5"/>
      <c r="AXE98" s="5"/>
      <c r="AXF98" s="5"/>
      <c r="AXG98" s="5"/>
      <c r="AXH98" s="5"/>
      <c r="AXI98" s="5"/>
      <c r="AXJ98" s="5"/>
      <c r="AXK98" s="5"/>
      <c r="AXL98" s="5"/>
      <c r="AXM98" s="5"/>
      <c r="AXN98" s="5"/>
      <c r="AXO98" s="5"/>
      <c r="AXP98" s="5"/>
      <c r="AXQ98" s="5"/>
      <c r="AXR98" s="5"/>
      <c r="AXS98" s="5"/>
      <c r="AXT98" s="5"/>
      <c r="AXU98" s="5"/>
      <c r="AXV98" s="5"/>
      <c r="AXW98" s="5"/>
      <c r="AXX98" s="5"/>
      <c r="AXY98" s="5"/>
      <c r="AXZ98" s="5"/>
      <c r="AYA98" s="5"/>
      <c r="AYB98" s="5"/>
      <c r="AYC98" s="5"/>
      <c r="AYD98" s="5"/>
      <c r="AYE98" s="5"/>
      <c r="AYF98" s="5"/>
      <c r="AYG98" s="5"/>
      <c r="AYH98" s="5"/>
      <c r="AYI98" s="5"/>
      <c r="AYJ98" s="5"/>
      <c r="AYK98" s="5"/>
      <c r="AYL98" s="5"/>
      <c r="AYM98" s="5"/>
      <c r="AYN98" s="5"/>
      <c r="AYO98" s="5"/>
      <c r="AYP98" s="5"/>
      <c r="AYQ98" s="5"/>
      <c r="AYR98" s="5"/>
      <c r="AYS98" s="5"/>
      <c r="AYT98" s="5"/>
      <c r="AYU98" s="5"/>
      <c r="AYV98" s="5"/>
      <c r="AYW98" s="5"/>
      <c r="AYX98" s="5"/>
      <c r="AYY98" s="5"/>
      <c r="AYZ98" s="5"/>
      <c r="AZA98" s="5"/>
      <c r="AZB98" s="5"/>
      <c r="AZC98" s="5"/>
      <c r="AZD98" s="5"/>
      <c r="AZE98" s="5"/>
      <c r="AZF98" s="5"/>
      <c r="AZG98" s="5"/>
      <c r="AZH98" s="5"/>
      <c r="AZI98" s="5"/>
      <c r="AZJ98" s="5"/>
      <c r="AZK98" s="5"/>
      <c r="AZL98" s="5"/>
      <c r="AZM98" s="5"/>
      <c r="AZN98" s="5"/>
      <c r="AZO98" s="5"/>
      <c r="AZP98" s="5"/>
      <c r="AZQ98" s="5"/>
      <c r="AZR98" s="5"/>
      <c r="AZS98" s="5"/>
      <c r="AZT98" s="5"/>
      <c r="AZU98" s="5"/>
      <c r="AZV98" s="5"/>
      <c r="AZW98" s="5"/>
      <c r="AZX98" s="5"/>
      <c r="AZY98" s="5"/>
      <c r="AZZ98" s="5"/>
      <c r="BAA98" s="5"/>
      <c r="BAB98" s="5"/>
      <c r="BAC98" s="5"/>
      <c r="BAD98" s="5"/>
      <c r="BAE98" s="5"/>
      <c r="BAF98" s="5"/>
      <c r="BAG98" s="5"/>
      <c r="BAH98" s="5"/>
      <c r="BAI98" s="5"/>
      <c r="BAJ98" s="5"/>
      <c r="BAK98" s="5"/>
      <c r="BAL98" s="5"/>
      <c r="BAM98" s="5"/>
      <c r="BAN98" s="5"/>
      <c r="BAO98" s="5"/>
      <c r="BAP98" s="5"/>
      <c r="BAQ98" s="5"/>
      <c r="BAR98" s="5"/>
      <c r="BAS98" s="5"/>
      <c r="BAT98" s="5"/>
      <c r="BAU98" s="5"/>
      <c r="BAV98" s="5"/>
      <c r="BAW98" s="5"/>
      <c r="BAX98" s="5"/>
      <c r="BAY98" s="5"/>
      <c r="BAZ98" s="5"/>
      <c r="BBA98" s="5"/>
      <c r="BBB98" s="5"/>
      <c r="BBC98" s="5"/>
      <c r="BBD98" s="5"/>
      <c r="BBE98" s="5"/>
      <c r="BBF98" s="5"/>
      <c r="BBG98" s="5"/>
      <c r="BBH98" s="5"/>
      <c r="BBI98" s="5"/>
      <c r="BBJ98" s="5"/>
      <c r="BBK98" s="5"/>
      <c r="BBL98" s="5"/>
      <c r="BBM98" s="5"/>
      <c r="BBN98" s="5"/>
      <c r="BBO98" s="5"/>
      <c r="BBP98" s="5"/>
      <c r="BBQ98" s="5"/>
      <c r="BBR98" s="5"/>
      <c r="BBS98" s="5"/>
      <c r="BBT98" s="5"/>
      <c r="BBU98" s="5"/>
      <c r="BBV98" s="5"/>
      <c r="BBW98" s="5"/>
      <c r="BBX98" s="5"/>
      <c r="BBY98" s="5"/>
      <c r="BBZ98" s="5"/>
      <c r="BCA98" s="5"/>
      <c r="BCB98" s="5"/>
      <c r="BCC98" s="5"/>
      <c r="BCD98" s="5"/>
      <c r="BCE98" s="5"/>
      <c r="BCF98" s="5"/>
      <c r="BCG98" s="5"/>
      <c r="BCH98" s="5"/>
      <c r="BCI98" s="5"/>
      <c r="BCJ98" s="5"/>
      <c r="BCK98" s="5"/>
      <c r="BCL98" s="5"/>
      <c r="BCM98" s="5"/>
      <c r="BCN98" s="5"/>
      <c r="BCO98" s="5"/>
      <c r="BCP98" s="5"/>
      <c r="BCQ98" s="5"/>
      <c r="BCR98" s="5"/>
      <c r="BCS98" s="5"/>
      <c r="BCT98" s="5"/>
      <c r="BCU98" s="5"/>
      <c r="BCV98" s="5"/>
      <c r="BCW98" s="5"/>
      <c r="BCX98" s="5"/>
      <c r="BCY98" s="5"/>
      <c r="BCZ98" s="5"/>
      <c r="BDA98" s="5"/>
      <c r="BDB98" s="5"/>
      <c r="BDC98" s="5"/>
      <c r="BDD98" s="5"/>
      <c r="BDE98" s="5"/>
      <c r="BDF98" s="5"/>
      <c r="BDG98" s="5"/>
      <c r="BDH98" s="5"/>
      <c r="BDI98" s="5"/>
      <c r="BDJ98" s="5"/>
      <c r="BDK98" s="5"/>
      <c r="BDL98" s="5"/>
      <c r="BDM98" s="5"/>
      <c r="BDN98" s="5"/>
      <c r="BDO98" s="5"/>
      <c r="BDP98" s="5"/>
      <c r="BDQ98" s="5"/>
      <c r="BDR98" s="5"/>
      <c r="BDS98" s="5"/>
      <c r="BDT98" s="5"/>
      <c r="BDU98" s="5"/>
      <c r="BDV98" s="5"/>
      <c r="BDW98" s="5"/>
      <c r="BDX98" s="5"/>
      <c r="BDY98" s="5"/>
      <c r="BDZ98" s="5"/>
      <c r="BEA98" s="5"/>
      <c r="BEB98" s="5"/>
      <c r="BEC98" s="5"/>
      <c r="BED98" s="5"/>
      <c r="BEE98" s="5"/>
      <c r="BEF98" s="5"/>
      <c r="BEG98" s="5"/>
      <c r="BEH98" s="5"/>
      <c r="BEI98" s="5"/>
      <c r="BEJ98" s="5"/>
      <c r="BEK98" s="5"/>
      <c r="BEL98" s="5"/>
      <c r="BEM98" s="5"/>
      <c r="BEN98" s="5"/>
      <c r="BEO98" s="5"/>
      <c r="BEP98" s="5"/>
      <c r="BEQ98" s="5"/>
      <c r="BER98" s="5"/>
      <c r="BES98" s="5"/>
      <c r="BET98" s="5"/>
      <c r="BEU98" s="5"/>
      <c r="BEV98" s="5"/>
      <c r="BEW98" s="5"/>
      <c r="BEX98" s="5"/>
      <c r="BEY98" s="5"/>
      <c r="BEZ98" s="5"/>
      <c r="BFA98" s="5"/>
      <c r="BFB98" s="5"/>
      <c r="BFC98" s="5"/>
      <c r="BFD98" s="5"/>
      <c r="BFE98" s="5"/>
      <c r="BFF98" s="5"/>
      <c r="BFG98" s="5"/>
      <c r="BFH98" s="5"/>
      <c r="BFI98" s="5"/>
      <c r="BFJ98" s="5"/>
      <c r="BFK98" s="5"/>
      <c r="BFL98" s="5"/>
      <c r="BFM98" s="5"/>
      <c r="BFN98" s="5"/>
      <c r="BFO98" s="5"/>
      <c r="BFP98" s="5"/>
      <c r="BFQ98" s="5"/>
      <c r="BFR98" s="5"/>
      <c r="BFS98" s="5"/>
      <c r="BFT98" s="5"/>
      <c r="BFU98" s="5"/>
      <c r="BFV98" s="5"/>
      <c r="BFW98" s="5"/>
      <c r="BFX98" s="5"/>
      <c r="BFY98" s="5"/>
      <c r="BFZ98" s="5"/>
      <c r="BGA98" s="5"/>
      <c r="BGB98" s="5"/>
      <c r="BGC98" s="5"/>
      <c r="BGD98" s="5"/>
      <c r="BGE98" s="5"/>
      <c r="BGF98" s="5"/>
      <c r="BGG98" s="5"/>
      <c r="BGH98" s="5"/>
      <c r="BGI98" s="5"/>
      <c r="BGJ98" s="5"/>
      <c r="BGK98" s="5"/>
      <c r="BGL98" s="5"/>
      <c r="BGM98" s="5"/>
      <c r="BGN98" s="5"/>
      <c r="BGO98" s="5"/>
      <c r="BGP98" s="5"/>
      <c r="BGQ98" s="5"/>
      <c r="BGR98" s="5"/>
      <c r="BGS98" s="5"/>
      <c r="BGT98" s="5"/>
      <c r="BGU98" s="5"/>
      <c r="BGV98" s="5"/>
      <c r="BGW98" s="5"/>
      <c r="BGX98" s="5"/>
      <c r="BGY98" s="5"/>
      <c r="BGZ98" s="5"/>
      <c r="BHA98" s="5"/>
      <c r="BHB98" s="5"/>
      <c r="BHC98" s="5"/>
      <c r="BHD98" s="5"/>
      <c r="BHE98" s="5"/>
      <c r="BHF98" s="5"/>
      <c r="BHG98" s="5"/>
      <c r="BHH98" s="5"/>
      <c r="BHI98" s="5"/>
      <c r="BHJ98" s="5"/>
      <c r="BHK98" s="5"/>
      <c r="BHL98" s="5"/>
      <c r="BHM98" s="5"/>
      <c r="BHN98" s="5"/>
      <c r="BHO98" s="5"/>
      <c r="BHP98" s="5"/>
      <c r="BHQ98" s="5"/>
      <c r="BHR98" s="5"/>
      <c r="BHS98" s="5"/>
      <c r="BHT98" s="5"/>
      <c r="BHU98" s="5"/>
      <c r="BHV98" s="5"/>
      <c r="BHW98" s="5"/>
      <c r="BHX98" s="5"/>
      <c r="BHY98" s="5"/>
      <c r="BHZ98" s="5"/>
      <c r="BIA98" s="5"/>
      <c r="BIB98" s="5"/>
      <c r="BIC98" s="5"/>
      <c r="BID98" s="5"/>
      <c r="BIE98" s="5"/>
      <c r="BIF98" s="5"/>
      <c r="BIG98" s="5"/>
      <c r="BIH98" s="5"/>
      <c r="BII98" s="5"/>
      <c r="BIJ98" s="5"/>
      <c r="BIK98" s="5"/>
      <c r="BIL98" s="5"/>
      <c r="BIM98" s="5"/>
      <c r="BIN98" s="5"/>
      <c r="BIO98" s="5"/>
      <c r="BIP98" s="5"/>
      <c r="BIQ98" s="5"/>
      <c r="BIR98" s="5"/>
      <c r="BIS98" s="5"/>
      <c r="BIT98" s="5"/>
      <c r="BIU98" s="5"/>
      <c r="BIV98" s="5"/>
      <c r="BIW98" s="5"/>
      <c r="BIX98" s="5"/>
      <c r="BIY98" s="5"/>
      <c r="BIZ98" s="5"/>
      <c r="BJA98" s="5"/>
      <c r="BJB98" s="5"/>
      <c r="BJC98" s="5"/>
      <c r="BJD98" s="5"/>
      <c r="BJE98" s="5"/>
      <c r="BJF98" s="5"/>
      <c r="BJG98" s="5"/>
      <c r="BJH98" s="5"/>
      <c r="BJI98" s="5"/>
      <c r="BJJ98" s="5"/>
      <c r="BJK98" s="5"/>
      <c r="BJL98" s="5"/>
      <c r="BJM98" s="5"/>
      <c r="BJN98" s="5"/>
      <c r="BJO98" s="5"/>
      <c r="BJP98" s="5"/>
      <c r="BJQ98" s="5"/>
      <c r="BJR98" s="5"/>
      <c r="BJS98" s="5"/>
      <c r="BJT98" s="5"/>
      <c r="BJU98" s="5"/>
      <c r="BJV98" s="5"/>
      <c r="BJW98" s="5"/>
      <c r="BJX98" s="5"/>
      <c r="BJY98" s="5"/>
      <c r="BJZ98" s="5"/>
      <c r="BKA98" s="5"/>
      <c r="BKB98" s="5"/>
      <c r="BKC98" s="5"/>
      <c r="BKD98" s="5"/>
      <c r="BKE98" s="5"/>
      <c r="BKF98" s="5"/>
      <c r="BKG98" s="5"/>
      <c r="BKH98" s="5"/>
      <c r="BKI98" s="5"/>
      <c r="BKJ98" s="5"/>
      <c r="BKK98" s="5"/>
      <c r="BKL98" s="5"/>
      <c r="BKM98" s="5"/>
      <c r="BKN98" s="5"/>
      <c r="BKO98" s="5"/>
      <c r="BKP98" s="5"/>
      <c r="BKQ98" s="5"/>
      <c r="BKR98" s="5"/>
      <c r="BKS98" s="5"/>
      <c r="BKT98" s="5"/>
      <c r="BKU98" s="5"/>
      <c r="BKV98" s="5"/>
      <c r="BKW98" s="5"/>
      <c r="BKX98" s="5"/>
      <c r="BKY98" s="5"/>
      <c r="BKZ98" s="5"/>
      <c r="BLA98" s="5"/>
      <c r="BLB98" s="5"/>
      <c r="BLC98" s="5"/>
      <c r="BLD98" s="5"/>
      <c r="BLE98" s="5"/>
      <c r="BLF98" s="5"/>
      <c r="BLG98" s="5"/>
      <c r="BLH98" s="5"/>
      <c r="BLI98" s="5"/>
      <c r="BLJ98" s="5"/>
      <c r="BLK98" s="5"/>
      <c r="BLL98" s="5"/>
      <c r="BLM98" s="5"/>
      <c r="BLN98" s="5"/>
      <c r="BLO98" s="5"/>
      <c r="BLP98" s="5"/>
      <c r="BLQ98" s="5"/>
      <c r="BLR98" s="5"/>
      <c r="BLS98" s="5"/>
      <c r="BLT98" s="5"/>
      <c r="BLU98" s="5"/>
      <c r="BLV98" s="5"/>
      <c r="BLW98" s="5"/>
      <c r="BLX98" s="5"/>
      <c r="BLY98" s="5"/>
      <c r="BLZ98" s="5"/>
      <c r="BMA98" s="5"/>
      <c r="BMB98" s="5"/>
      <c r="BMC98" s="5"/>
      <c r="BMD98" s="5"/>
      <c r="BME98" s="5"/>
      <c r="BMF98" s="5"/>
      <c r="BMG98" s="5"/>
      <c r="BMH98" s="5"/>
      <c r="BMI98" s="5"/>
      <c r="BMJ98" s="5"/>
      <c r="BMK98" s="5"/>
      <c r="BML98" s="5"/>
      <c r="BMM98" s="5"/>
      <c r="BMN98" s="5"/>
      <c r="BMO98" s="5"/>
      <c r="BMP98" s="5"/>
      <c r="BMQ98" s="5"/>
      <c r="BMR98" s="5"/>
      <c r="BMS98" s="5"/>
      <c r="BMT98" s="5"/>
      <c r="BMU98" s="5"/>
      <c r="BMV98" s="5"/>
      <c r="BMW98" s="5"/>
      <c r="BMX98" s="5"/>
      <c r="BMY98" s="5"/>
      <c r="BMZ98" s="5"/>
      <c r="BNA98" s="5"/>
      <c r="BNB98" s="5"/>
      <c r="BNC98" s="5"/>
      <c r="BND98" s="5"/>
      <c r="BNE98" s="5"/>
      <c r="BNF98" s="5"/>
      <c r="BNG98" s="5"/>
      <c r="BNH98" s="5"/>
      <c r="BNI98" s="5"/>
      <c r="BNJ98" s="5"/>
      <c r="BNK98" s="5"/>
      <c r="BNL98" s="5"/>
      <c r="BNM98" s="5"/>
      <c r="BNN98" s="5"/>
      <c r="BNO98" s="5"/>
      <c r="BNP98" s="5"/>
      <c r="BNQ98" s="5"/>
      <c r="BNR98" s="5"/>
      <c r="BNS98" s="5"/>
      <c r="BNT98" s="5"/>
      <c r="BNU98" s="5"/>
      <c r="BNV98" s="5"/>
      <c r="BNW98" s="5"/>
      <c r="BNX98" s="5"/>
      <c r="BNY98" s="5"/>
      <c r="BNZ98" s="5"/>
      <c r="BOA98" s="5"/>
      <c r="BOB98" s="5"/>
      <c r="BOC98" s="5"/>
      <c r="BOD98" s="5"/>
      <c r="BOE98" s="5"/>
      <c r="BOF98" s="5"/>
      <c r="BOG98" s="5"/>
      <c r="BOH98" s="5"/>
      <c r="BOI98" s="5"/>
      <c r="BOJ98" s="5"/>
      <c r="BOK98" s="5"/>
      <c r="BOL98" s="5"/>
      <c r="BOM98" s="5"/>
      <c r="BON98" s="5"/>
      <c r="BOO98" s="5"/>
      <c r="BOP98" s="5"/>
      <c r="BOQ98" s="5"/>
      <c r="BOR98" s="5"/>
      <c r="BOS98" s="5"/>
      <c r="BOT98" s="5"/>
      <c r="BOU98" s="5"/>
      <c r="BOV98" s="5"/>
      <c r="BOW98" s="5"/>
      <c r="BOX98" s="5"/>
      <c r="BOY98" s="5"/>
      <c r="BOZ98" s="5"/>
      <c r="BPA98" s="5"/>
      <c r="BPB98" s="5"/>
      <c r="BPC98" s="5"/>
      <c r="BPD98" s="5"/>
      <c r="BPE98" s="5"/>
      <c r="BPF98" s="5"/>
      <c r="BPG98" s="5"/>
      <c r="BPH98" s="5"/>
      <c r="BPI98" s="5"/>
      <c r="BPJ98" s="5"/>
      <c r="BPK98" s="5"/>
      <c r="BPL98" s="5"/>
      <c r="BPM98" s="5"/>
      <c r="BPN98" s="5"/>
      <c r="BPO98" s="5"/>
      <c r="BPP98" s="5"/>
      <c r="BPQ98" s="5"/>
      <c r="BPR98" s="5"/>
      <c r="BPS98" s="5"/>
      <c r="BPT98" s="5"/>
      <c r="BPU98" s="5"/>
      <c r="BPV98" s="5"/>
      <c r="BPW98" s="5"/>
      <c r="BPX98" s="5"/>
      <c r="BPY98" s="5"/>
      <c r="BPZ98" s="5"/>
      <c r="BQA98" s="5"/>
      <c r="BQB98" s="5"/>
      <c r="BQC98" s="5"/>
      <c r="BQD98" s="5"/>
      <c r="BQE98" s="5"/>
      <c r="BQF98" s="5"/>
      <c r="BQG98" s="5"/>
      <c r="BQH98" s="5"/>
      <c r="BQI98" s="5"/>
      <c r="BQJ98" s="5"/>
      <c r="BQK98" s="5"/>
      <c r="BQL98" s="5"/>
      <c r="BQM98" s="5"/>
      <c r="BQN98" s="5"/>
      <c r="BQO98" s="5"/>
      <c r="BQP98" s="5"/>
      <c r="BQQ98" s="5"/>
      <c r="BQR98" s="5"/>
      <c r="BQS98" s="5"/>
      <c r="BQT98" s="5"/>
      <c r="BQU98" s="5"/>
      <c r="BQV98" s="5"/>
      <c r="BQW98" s="5"/>
      <c r="BQX98" s="5"/>
      <c r="BQY98" s="5"/>
      <c r="BQZ98" s="5"/>
      <c r="BRA98" s="5"/>
      <c r="BRB98" s="5"/>
      <c r="BRC98" s="5"/>
      <c r="BRD98" s="5"/>
      <c r="BRE98" s="5"/>
      <c r="BRF98" s="5"/>
      <c r="BRG98" s="5"/>
      <c r="BRH98" s="5"/>
      <c r="BRI98" s="5"/>
      <c r="BRJ98" s="5"/>
      <c r="BRK98" s="5"/>
      <c r="BRL98" s="5"/>
      <c r="BRM98" s="5"/>
      <c r="BRN98" s="5"/>
      <c r="BRO98" s="5"/>
      <c r="BRP98" s="5"/>
      <c r="BRQ98" s="5"/>
      <c r="BRR98" s="5"/>
      <c r="BRS98" s="5"/>
      <c r="BRT98" s="5"/>
      <c r="BRU98" s="5"/>
      <c r="BRV98" s="5"/>
      <c r="BRW98" s="5"/>
      <c r="BRX98" s="5"/>
      <c r="BRY98" s="5"/>
      <c r="BRZ98" s="5"/>
      <c r="BSA98" s="5"/>
      <c r="BSB98" s="5"/>
      <c r="BSC98" s="5"/>
      <c r="BSD98" s="5"/>
      <c r="BSE98" s="5"/>
      <c r="BSF98" s="5"/>
      <c r="BSG98" s="5"/>
      <c r="BSH98" s="5"/>
      <c r="BSI98" s="5"/>
      <c r="BSJ98" s="5"/>
      <c r="BSK98" s="5"/>
      <c r="BSL98" s="5"/>
      <c r="BSM98" s="5"/>
      <c r="BSN98" s="5"/>
      <c r="BSO98" s="5"/>
      <c r="BSP98" s="5"/>
      <c r="BSQ98" s="5"/>
      <c r="BSR98" s="5"/>
      <c r="BSS98" s="5"/>
      <c r="BST98" s="5"/>
      <c r="BSU98" s="5"/>
      <c r="BSV98" s="5"/>
      <c r="BSW98" s="5"/>
      <c r="BSX98" s="5"/>
      <c r="BSY98" s="5"/>
      <c r="BSZ98" s="5"/>
      <c r="BTA98" s="5"/>
      <c r="BTB98" s="5"/>
      <c r="BTC98" s="5"/>
      <c r="BTD98" s="5"/>
      <c r="BTE98" s="5"/>
      <c r="BTF98" s="5"/>
      <c r="BTG98" s="5"/>
      <c r="BTH98" s="5"/>
      <c r="BTI98" s="5"/>
      <c r="BTJ98" s="5"/>
      <c r="BTK98" s="5"/>
      <c r="BTL98" s="5"/>
      <c r="BTM98" s="5"/>
      <c r="BTN98" s="5"/>
      <c r="BTO98" s="5"/>
      <c r="BTP98" s="5"/>
      <c r="BTQ98" s="5"/>
      <c r="BTR98" s="5"/>
      <c r="BTS98" s="5"/>
      <c r="BTT98" s="5"/>
      <c r="BTU98" s="5"/>
      <c r="BTV98" s="5"/>
      <c r="BTW98" s="5"/>
      <c r="BTX98" s="5"/>
      <c r="BTY98" s="5"/>
      <c r="BTZ98" s="5"/>
      <c r="BUA98" s="5"/>
      <c r="BUB98" s="5"/>
      <c r="BUC98" s="5"/>
      <c r="BUD98" s="5"/>
      <c r="BUE98" s="5"/>
      <c r="BUF98" s="5"/>
      <c r="BUG98" s="5"/>
      <c r="BUH98" s="5"/>
      <c r="BUI98" s="5"/>
      <c r="BUJ98" s="5"/>
      <c r="BUK98" s="5"/>
      <c r="BUL98" s="5"/>
      <c r="BUM98" s="5"/>
      <c r="BUN98" s="5"/>
      <c r="BUO98" s="5"/>
      <c r="BUP98" s="5"/>
      <c r="BUQ98" s="5"/>
      <c r="BUR98" s="5"/>
      <c r="BUS98" s="5"/>
      <c r="BUT98" s="5"/>
      <c r="BUU98" s="5"/>
      <c r="BUV98" s="5"/>
      <c r="BUW98" s="5"/>
      <c r="BUX98" s="5"/>
      <c r="BUY98" s="5"/>
      <c r="BUZ98" s="5"/>
      <c r="BVA98" s="5"/>
      <c r="BVB98" s="5"/>
      <c r="BVC98" s="5"/>
      <c r="BVD98" s="5"/>
      <c r="BVE98" s="5"/>
      <c r="BVF98" s="5"/>
      <c r="BVG98" s="5"/>
      <c r="BVH98" s="5"/>
      <c r="BVI98" s="5"/>
      <c r="BVJ98" s="5"/>
      <c r="BVK98" s="5"/>
      <c r="BVL98" s="5"/>
      <c r="BVM98" s="5"/>
      <c r="BVN98" s="5"/>
      <c r="BVO98" s="5"/>
      <c r="BVP98" s="5"/>
      <c r="BVQ98" s="5"/>
      <c r="BVR98" s="5"/>
      <c r="BVS98" s="5"/>
      <c r="BVT98" s="5"/>
      <c r="BVU98" s="5"/>
      <c r="BVV98" s="5"/>
      <c r="BVW98" s="5"/>
      <c r="BVX98" s="5"/>
      <c r="BVY98" s="5"/>
      <c r="BVZ98" s="5"/>
      <c r="BWA98" s="5"/>
      <c r="BWB98" s="5"/>
      <c r="BWC98" s="5"/>
      <c r="BWD98" s="5"/>
      <c r="BWE98" s="5"/>
      <c r="BWF98" s="5"/>
      <c r="BWG98" s="5"/>
      <c r="BWH98" s="5"/>
      <c r="BWI98" s="5"/>
      <c r="BWJ98" s="5"/>
      <c r="BWK98" s="5"/>
      <c r="BWL98" s="5"/>
      <c r="BWM98" s="5"/>
      <c r="BWN98" s="5"/>
      <c r="BWO98" s="5"/>
      <c r="BWP98" s="5"/>
      <c r="BWQ98" s="5"/>
      <c r="BWR98" s="5"/>
      <c r="BWS98" s="5"/>
      <c r="BWT98" s="5"/>
      <c r="BWU98" s="5"/>
      <c r="BWV98" s="5"/>
      <c r="BWW98" s="5"/>
      <c r="BWX98" s="5"/>
      <c r="BWY98" s="5"/>
      <c r="BWZ98" s="5"/>
      <c r="BXA98" s="5"/>
      <c r="BXB98" s="5"/>
      <c r="BXC98" s="5"/>
      <c r="BXD98" s="5"/>
      <c r="BXE98" s="5"/>
      <c r="BXF98" s="5"/>
      <c r="BXG98" s="5"/>
      <c r="BXH98" s="5"/>
      <c r="BXI98" s="5"/>
      <c r="BXJ98" s="5"/>
      <c r="BXK98" s="5"/>
      <c r="BXL98" s="5"/>
      <c r="BXM98" s="5"/>
      <c r="BXN98" s="5"/>
      <c r="BXO98" s="5"/>
      <c r="BXP98" s="5"/>
      <c r="BXQ98" s="5"/>
      <c r="BXR98" s="5"/>
      <c r="BXS98" s="5"/>
      <c r="BXT98" s="5"/>
      <c r="BXU98" s="5"/>
    </row>
    <row r="99" spans="1:2000" ht="47.25" customHeight="1">
      <c r="A99" s="36" t="s">
        <v>195</v>
      </c>
      <c r="B99" s="60" t="s">
        <v>155</v>
      </c>
      <c r="C99" s="162"/>
      <c r="D99" s="59"/>
      <c r="E99" s="44"/>
      <c r="F99" s="44"/>
      <c r="G99" s="153"/>
      <c r="H99" s="43"/>
      <c r="I99" s="44"/>
      <c r="J99" s="46"/>
      <c r="K99" s="134"/>
      <c r="L99" s="5"/>
      <c r="M99" s="5"/>
      <c r="N99" s="5"/>
      <c r="BXV99" s="4"/>
      <c r="BXW99" s="4"/>
      <c r="BXX99" s="4"/>
    </row>
    <row r="100" spans="1:2000" ht="15.75" customHeight="1">
      <c r="A100" s="36"/>
      <c r="B100" s="42" t="s">
        <v>59</v>
      </c>
      <c r="C100" s="164">
        <f>+'[16]WP-7 - Cust Counts (x per wk)'!$E$108</f>
        <v>37</v>
      </c>
      <c r="D100" s="55"/>
      <c r="E100" s="44">
        <v>16.47</v>
      </c>
      <c r="F100" s="44">
        <f>ROUND(E100*(1+$D$4),2)</f>
        <v>18.100000000000001</v>
      </c>
      <c r="G100" s="153">
        <f>F100</f>
        <v>18.100000000000001</v>
      </c>
      <c r="H100" s="45">
        <f>C100*E100</f>
        <v>609.39</v>
      </c>
      <c r="I100" s="44">
        <f>H100*12</f>
        <v>7312.68</v>
      </c>
      <c r="J100" s="46">
        <f>C100*G100*12</f>
        <v>8036.4000000000005</v>
      </c>
      <c r="K100" s="132">
        <f>(G100-E100)/E100</f>
        <v>9.8967820279295848E-2</v>
      </c>
      <c r="L100" s="5"/>
      <c r="M100" s="44"/>
      <c r="N100" s="157"/>
      <c r="BXV100" s="4"/>
      <c r="BXW100" s="4"/>
      <c r="BXX100" s="4"/>
    </row>
    <row r="101" spans="1:2000" ht="15.75" customHeight="1">
      <c r="A101" s="36"/>
      <c r="B101" s="42" t="s">
        <v>23</v>
      </c>
      <c r="C101" s="164">
        <f>+'[16]WP-7 - Cust Counts (x per wk)'!$E$110</f>
        <v>74</v>
      </c>
      <c r="D101" s="55"/>
      <c r="E101" s="44">
        <v>20.350000000000001</v>
      </c>
      <c r="F101" s="44">
        <f>ROUND(E101*(1+$D$4),2)</f>
        <v>22.36</v>
      </c>
      <c r="G101" s="153">
        <f t="shared" ref="G101:G102" si="28">F101</f>
        <v>22.36</v>
      </c>
      <c r="H101" s="45">
        <f>C101*E101</f>
        <v>1505.9</v>
      </c>
      <c r="I101" s="44">
        <f>H101*12</f>
        <v>18070.800000000003</v>
      </c>
      <c r="J101" s="46">
        <f>C101*G101*12</f>
        <v>19855.68</v>
      </c>
      <c r="K101" s="132">
        <f>(G101-E101)/E101</f>
        <v>9.877149877149867E-2</v>
      </c>
      <c r="L101" s="5"/>
      <c r="M101" s="44"/>
      <c r="N101" s="157"/>
      <c r="BXV101" s="4"/>
      <c r="BXW101" s="4"/>
      <c r="BXX101" s="4"/>
    </row>
    <row r="102" spans="1:2000" ht="15.75">
      <c r="A102" s="36"/>
      <c r="B102" s="42" t="s">
        <v>22</v>
      </c>
      <c r="C102" s="164">
        <f>+'[16]WP-7 - Cust Counts (x per wk)'!$E$111</f>
        <v>64</v>
      </c>
      <c r="D102" s="55"/>
      <c r="E102" s="44">
        <v>23.82</v>
      </c>
      <c r="F102" s="44">
        <f>ROUND(E102*(1+$D$4),2)</f>
        <v>26.17</v>
      </c>
      <c r="G102" s="153">
        <f t="shared" si="28"/>
        <v>26.17</v>
      </c>
      <c r="H102" s="45">
        <f>C102*E102</f>
        <v>1524.48</v>
      </c>
      <c r="I102" s="44">
        <f>H102*12</f>
        <v>18293.760000000002</v>
      </c>
      <c r="J102" s="46">
        <f>C102*G102*12</f>
        <v>20098.560000000001</v>
      </c>
      <c r="K102" s="132">
        <f>(G102-E102)/E102</f>
        <v>9.8656591099916091E-2</v>
      </c>
      <c r="L102" s="5"/>
      <c r="M102" s="44"/>
      <c r="N102" s="157"/>
      <c r="BXV102" s="4"/>
      <c r="BXW102" s="4"/>
      <c r="BXX102" s="4"/>
    </row>
    <row r="103" spans="1:2000" ht="15.75">
      <c r="A103" s="36"/>
      <c r="B103" s="42"/>
      <c r="C103" s="164"/>
      <c r="D103" s="55"/>
      <c r="E103" s="44"/>
      <c r="F103" s="44"/>
      <c r="G103" s="153"/>
      <c r="H103" s="45"/>
      <c r="I103" s="44"/>
      <c r="J103" s="46"/>
      <c r="K103" s="132"/>
      <c r="L103" s="5"/>
      <c r="M103" s="5"/>
      <c r="N103" s="5"/>
      <c r="BXV103" s="4"/>
      <c r="BXW103" s="4"/>
      <c r="BXX103" s="4"/>
    </row>
    <row r="104" spans="1:2000" s="52" customFormat="1" ht="24.75">
      <c r="A104" s="61" t="s">
        <v>29</v>
      </c>
      <c r="B104" s="62" t="s">
        <v>60</v>
      </c>
      <c r="C104" s="63"/>
      <c r="D104" s="63">
        <v>4.33</v>
      </c>
      <c r="E104" s="187">
        <v>1.85</v>
      </c>
      <c r="F104" s="49">
        <f>ROUND(E104*(1+$D$4),2)</f>
        <v>2.0299999999999998</v>
      </c>
      <c r="G104" s="154">
        <f>F104</f>
        <v>2.0299999999999998</v>
      </c>
      <c r="H104" s="50">
        <f>C104*D104*E104</f>
        <v>0</v>
      </c>
      <c r="I104" s="49">
        <f>H104*12</f>
        <v>0</v>
      </c>
      <c r="J104" s="51">
        <f>C104*D104*G104*12</f>
        <v>0</v>
      </c>
      <c r="K104" s="133">
        <f>(G104-E104)/E104</f>
        <v>9.7297297297297136E-2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  <c r="AEP104" s="5"/>
      <c r="AEQ104" s="5"/>
      <c r="AER104" s="5"/>
      <c r="AES104" s="5"/>
      <c r="AET104" s="5"/>
      <c r="AEU104" s="5"/>
      <c r="AEV104" s="5"/>
      <c r="AEW104" s="5"/>
      <c r="AEX104" s="5"/>
      <c r="AEY104" s="5"/>
      <c r="AEZ104" s="5"/>
      <c r="AFA104" s="5"/>
      <c r="AFB104" s="5"/>
      <c r="AFC104" s="5"/>
      <c r="AFD104" s="5"/>
      <c r="AFE104" s="5"/>
      <c r="AFF104" s="5"/>
      <c r="AFG104" s="5"/>
      <c r="AFH104" s="5"/>
      <c r="AFI104" s="5"/>
      <c r="AFJ104" s="5"/>
      <c r="AFK104" s="5"/>
      <c r="AFL104" s="5"/>
      <c r="AFM104" s="5"/>
      <c r="AFN104" s="5"/>
      <c r="AFO104" s="5"/>
      <c r="AFP104" s="5"/>
      <c r="AFQ104" s="5"/>
      <c r="AFR104" s="5"/>
      <c r="AFS104" s="5"/>
      <c r="AFT104" s="5"/>
      <c r="AFU104" s="5"/>
      <c r="AFV104" s="5"/>
      <c r="AFW104" s="5"/>
      <c r="AFX104" s="5"/>
      <c r="AFY104" s="5"/>
      <c r="AFZ104" s="5"/>
      <c r="AGA104" s="5"/>
      <c r="AGB104" s="5"/>
      <c r="AGC104" s="5"/>
      <c r="AGD104" s="5"/>
      <c r="AGE104" s="5"/>
      <c r="AGF104" s="5"/>
      <c r="AGG104" s="5"/>
      <c r="AGH104" s="5"/>
      <c r="AGI104" s="5"/>
      <c r="AGJ104" s="5"/>
      <c r="AGK104" s="5"/>
      <c r="AGL104" s="5"/>
      <c r="AGM104" s="5"/>
      <c r="AGN104" s="5"/>
      <c r="AGO104" s="5"/>
      <c r="AGP104" s="5"/>
      <c r="AGQ104" s="5"/>
      <c r="AGR104" s="5"/>
      <c r="AGS104" s="5"/>
      <c r="AGT104" s="5"/>
      <c r="AGU104" s="5"/>
      <c r="AGV104" s="5"/>
      <c r="AGW104" s="5"/>
      <c r="AGX104" s="5"/>
      <c r="AGY104" s="5"/>
      <c r="AGZ104" s="5"/>
      <c r="AHA104" s="5"/>
      <c r="AHB104" s="5"/>
      <c r="AHC104" s="5"/>
      <c r="AHD104" s="5"/>
      <c r="AHE104" s="5"/>
      <c r="AHF104" s="5"/>
      <c r="AHG104" s="5"/>
      <c r="AHH104" s="5"/>
      <c r="AHI104" s="5"/>
      <c r="AHJ104" s="5"/>
      <c r="AHK104" s="5"/>
      <c r="AHL104" s="5"/>
      <c r="AHM104" s="5"/>
      <c r="AHN104" s="5"/>
      <c r="AHO104" s="5"/>
      <c r="AHP104" s="5"/>
      <c r="AHQ104" s="5"/>
      <c r="AHR104" s="5"/>
      <c r="AHS104" s="5"/>
      <c r="AHT104" s="5"/>
      <c r="AHU104" s="5"/>
      <c r="AHV104" s="5"/>
      <c r="AHW104" s="5"/>
      <c r="AHX104" s="5"/>
      <c r="AHY104" s="5"/>
      <c r="AHZ104" s="5"/>
      <c r="AIA104" s="5"/>
      <c r="AIB104" s="5"/>
      <c r="AIC104" s="5"/>
      <c r="AID104" s="5"/>
      <c r="AIE104" s="5"/>
      <c r="AIF104" s="5"/>
      <c r="AIG104" s="5"/>
      <c r="AIH104" s="5"/>
      <c r="AII104" s="5"/>
      <c r="AIJ104" s="5"/>
      <c r="AIK104" s="5"/>
      <c r="AIL104" s="5"/>
      <c r="AIM104" s="5"/>
      <c r="AIN104" s="5"/>
      <c r="AIO104" s="5"/>
      <c r="AIP104" s="5"/>
      <c r="AIQ104" s="5"/>
      <c r="AIR104" s="5"/>
      <c r="AIS104" s="5"/>
      <c r="AIT104" s="5"/>
      <c r="AIU104" s="5"/>
      <c r="AIV104" s="5"/>
      <c r="AIW104" s="5"/>
      <c r="AIX104" s="5"/>
      <c r="AIY104" s="5"/>
      <c r="AIZ104" s="5"/>
      <c r="AJA104" s="5"/>
      <c r="AJB104" s="5"/>
      <c r="AJC104" s="5"/>
      <c r="AJD104" s="5"/>
      <c r="AJE104" s="5"/>
      <c r="AJF104" s="5"/>
      <c r="AJG104" s="5"/>
      <c r="AJH104" s="5"/>
      <c r="AJI104" s="5"/>
      <c r="AJJ104" s="5"/>
      <c r="AJK104" s="5"/>
      <c r="AJL104" s="5"/>
      <c r="AJM104" s="5"/>
      <c r="AJN104" s="5"/>
      <c r="AJO104" s="5"/>
      <c r="AJP104" s="5"/>
      <c r="AJQ104" s="5"/>
      <c r="AJR104" s="5"/>
      <c r="AJS104" s="5"/>
      <c r="AJT104" s="5"/>
      <c r="AJU104" s="5"/>
      <c r="AJV104" s="5"/>
      <c r="AJW104" s="5"/>
      <c r="AJX104" s="5"/>
      <c r="AJY104" s="5"/>
      <c r="AJZ104" s="5"/>
      <c r="AKA104" s="5"/>
      <c r="AKB104" s="5"/>
      <c r="AKC104" s="5"/>
      <c r="AKD104" s="5"/>
      <c r="AKE104" s="5"/>
      <c r="AKF104" s="5"/>
      <c r="AKG104" s="5"/>
      <c r="AKH104" s="5"/>
      <c r="AKI104" s="5"/>
      <c r="AKJ104" s="5"/>
      <c r="AKK104" s="5"/>
      <c r="AKL104" s="5"/>
      <c r="AKM104" s="5"/>
      <c r="AKN104" s="5"/>
      <c r="AKO104" s="5"/>
      <c r="AKP104" s="5"/>
      <c r="AKQ104" s="5"/>
      <c r="AKR104" s="5"/>
      <c r="AKS104" s="5"/>
      <c r="AKT104" s="5"/>
      <c r="AKU104" s="5"/>
      <c r="AKV104" s="5"/>
      <c r="AKW104" s="5"/>
      <c r="AKX104" s="5"/>
      <c r="AKY104" s="5"/>
      <c r="AKZ104" s="5"/>
      <c r="ALA104" s="5"/>
      <c r="ALB104" s="5"/>
      <c r="ALC104" s="5"/>
      <c r="ALD104" s="5"/>
      <c r="ALE104" s="5"/>
      <c r="ALF104" s="5"/>
      <c r="ALG104" s="5"/>
      <c r="ALH104" s="5"/>
      <c r="ALI104" s="5"/>
      <c r="ALJ104" s="5"/>
      <c r="ALK104" s="5"/>
      <c r="ALL104" s="5"/>
      <c r="ALM104" s="5"/>
      <c r="ALN104" s="5"/>
      <c r="ALO104" s="5"/>
      <c r="ALP104" s="5"/>
      <c r="ALQ104" s="5"/>
      <c r="ALR104" s="5"/>
      <c r="ALS104" s="5"/>
      <c r="ALT104" s="5"/>
      <c r="ALU104" s="5"/>
      <c r="ALV104" s="5"/>
      <c r="ALW104" s="5"/>
      <c r="ALX104" s="5"/>
      <c r="ALY104" s="5"/>
      <c r="ALZ104" s="5"/>
      <c r="AMA104" s="5"/>
      <c r="AMB104" s="5"/>
      <c r="AMC104" s="5"/>
      <c r="AMD104" s="5"/>
      <c r="AME104" s="5"/>
      <c r="AMF104" s="5"/>
      <c r="AMG104" s="5"/>
      <c r="AMH104" s="5"/>
      <c r="AMI104" s="5"/>
      <c r="AMJ104" s="5"/>
      <c r="AMK104" s="5"/>
      <c r="AML104" s="5"/>
      <c r="AMM104" s="5"/>
      <c r="AMN104" s="5"/>
      <c r="AMO104" s="5"/>
      <c r="AMP104" s="5"/>
      <c r="AMQ104" s="5"/>
      <c r="AMR104" s="5"/>
      <c r="AMS104" s="5"/>
      <c r="AMT104" s="5"/>
      <c r="AMU104" s="5"/>
      <c r="AMV104" s="5"/>
      <c r="AMW104" s="5"/>
      <c r="AMX104" s="5"/>
      <c r="AMY104" s="5"/>
      <c r="AMZ104" s="5"/>
      <c r="ANA104" s="5"/>
      <c r="ANB104" s="5"/>
      <c r="ANC104" s="5"/>
      <c r="AND104" s="5"/>
      <c r="ANE104" s="5"/>
      <c r="ANF104" s="5"/>
      <c r="ANG104" s="5"/>
      <c r="ANH104" s="5"/>
      <c r="ANI104" s="5"/>
      <c r="ANJ104" s="5"/>
      <c r="ANK104" s="5"/>
      <c r="ANL104" s="5"/>
      <c r="ANM104" s="5"/>
      <c r="ANN104" s="5"/>
      <c r="ANO104" s="5"/>
      <c r="ANP104" s="5"/>
      <c r="ANQ104" s="5"/>
      <c r="ANR104" s="5"/>
      <c r="ANS104" s="5"/>
      <c r="ANT104" s="5"/>
      <c r="ANU104" s="5"/>
      <c r="ANV104" s="5"/>
      <c r="ANW104" s="5"/>
      <c r="ANX104" s="5"/>
      <c r="ANY104" s="5"/>
      <c r="ANZ104" s="5"/>
      <c r="AOA104" s="5"/>
      <c r="AOB104" s="5"/>
      <c r="AOC104" s="5"/>
      <c r="AOD104" s="5"/>
      <c r="AOE104" s="5"/>
      <c r="AOF104" s="5"/>
      <c r="AOG104" s="5"/>
      <c r="AOH104" s="5"/>
      <c r="AOI104" s="5"/>
      <c r="AOJ104" s="5"/>
      <c r="AOK104" s="5"/>
      <c r="AOL104" s="5"/>
      <c r="AOM104" s="5"/>
      <c r="AON104" s="5"/>
      <c r="AOO104" s="5"/>
      <c r="AOP104" s="5"/>
      <c r="AOQ104" s="5"/>
      <c r="AOR104" s="5"/>
      <c r="AOS104" s="5"/>
      <c r="AOT104" s="5"/>
      <c r="AOU104" s="5"/>
      <c r="AOV104" s="5"/>
      <c r="AOW104" s="5"/>
      <c r="AOX104" s="5"/>
      <c r="AOY104" s="5"/>
      <c r="AOZ104" s="5"/>
      <c r="APA104" s="5"/>
      <c r="APB104" s="5"/>
      <c r="APC104" s="5"/>
      <c r="APD104" s="5"/>
      <c r="APE104" s="5"/>
      <c r="APF104" s="5"/>
      <c r="APG104" s="5"/>
      <c r="APH104" s="5"/>
      <c r="API104" s="5"/>
      <c r="APJ104" s="5"/>
      <c r="APK104" s="5"/>
      <c r="APL104" s="5"/>
      <c r="APM104" s="5"/>
      <c r="APN104" s="5"/>
      <c r="APO104" s="5"/>
      <c r="APP104" s="5"/>
      <c r="APQ104" s="5"/>
      <c r="APR104" s="5"/>
      <c r="APS104" s="5"/>
      <c r="APT104" s="5"/>
      <c r="APU104" s="5"/>
      <c r="APV104" s="5"/>
      <c r="APW104" s="5"/>
      <c r="APX104" s="5"/>
      <c r="APY104" s="5"/>
      <c r="APZ104" s="5"/>
      <c r="AQA104" s="5"/>
      <c r="AQB104" s="5"/>
      <c r="AQC104" s="5"/>
      <c r="AQD104" s="5"/>
      <c r="AQE104" s="5"/>
      <c r="AQF104" s="5"/>
      <c r="AQG104" s="5"/>
      <c r="AQH104" s="5"/>
      <c r="AQI104" s="5"/>
      <c r="AQJ104" s="5"/>
      <c r="AQK104" s="5"/>
      <c r="AQL104" s="5"/>
      <c r="AQM104" s="5"/>
      <c r="AQN104" s="5"/>
      <c r="AQO104" s="5"/>
      <c r="AQP104" s="5"/>
      <c r="AQQ104" s="5"/>
      <c r="AQR104" s="5"/>
      <c r="AQS104" s="5"/>
      <c r="AQT104" s="5"/>
      <c r="AQU104" s="5"/>
      <c r="AQV104" s="5"/>
      <c r="AQW104" s="5"/>
      <c r="AQX104" s="5"/>
      <c r="AQY104" s="5"/>
      <c r="AQZ104" s="5"/>
      <c r="ARA104" s="5"/>
      <c r="ARB104" s="5"/>
      <c r="ARC104" s="5"/>
      <c r="ARD104" s="5"/>
      <c r="ARE104" s="5"/>
      <c r="ARF104" s="5"/>
      <c r="ARG104" s="5"/>
      <c r="ARH104" s="5"/>
      <c r="ARI104" s="5"/>
      <c r="ARJ104" s="5"/>
      <c r="ARK104" s="5"/>
      <c r="ARL104" s="5"/>
      <c r="ARM104" s="5"/>
      <c r="ARN104" s="5"/>
      <c r="ARO104" s="5"/>
      <c r="ARP104" s="5"/>
      <c r="ARQ104" s="5"/>
      <c r="ARR104" s="5"/>
      <c r="ARS104" s="5"/>
      <c r="ART104" s="5"/>
      <c r="ARU104" s="5"/>
      <c r="ARV104" s="5"/>
      <c r="ARW104" s="5"/>
      <c r="ARX104" s="5"/>
      <c r="ARY104" s="5"/>
      <c r="ARZ104" s="5"/>
      <c r="ASA104" s="5"/>
      <c r="ASB104" s="5"/>
      <c r="ASC104" s="5"/>
      <c r="ASD104" s="5"/>
      <c r="ASE104" s="5"/>
      <c r="ASF104" s="5"/>
      <c r="ASG104" s="5"/>
      <c r="ASH104" s="5"/>
      <c r="ASI104" s="5"/>
      <c r="ASJ104" s="5"/>
      <c r="ASK104" s="5"/>
      <c r="ASL104" s="5"/>
      <c r="ASM104" s="5"/>
      <c r="ASN104" s="5"/>
      <c r="ASO104" s="5"/>
      <c r="ASP104" s="5"/>
      <c r="ASQ104" s="5"/>
      <c r="ASR104" s="5"/>
      <c r="ASS104" s="5"/>
      <c r="AST104" s="5"/>
      <c r="ASU104" s="5"/>
      <c r="ASV104" s="5"/>
      <c r="ASW104" s="5"/>
      <c r="ASX104" s="5"/>
      <c r="ASY104" s="5"/>
      <c r="ASZ104" s="5"/>
      <c r="ATA104" s="5"/>
      <c r="ATB104" s="5"/>
      <c r="ATC104" s="5"/>
      <c r="ATD104" s="5"/>
      <c r="ATE104" s="5"/>
      <c r="ATF104" s="5"/>
      <c r="ATG104" s="5"/>
      <c r="ATH104" s="5"/>
      <c r="ATI104" s="5"/>
      <c r="ATJ104" s="5"/>
      <c r="ATK104" s="5"/>
      <c r="ATL104" s="5"/>
      <c r="ATM104" s="5"/>
      <c r="ATN104" s="5"/>
      <c r="ATO104" s="5"/>
      <c r="ATP104" s="5"/>
      <c r="ATQ104" s="5"/>
      <c r="ATR104" s="5"/>
      <c r="ATS104" s="5"/>
      <c r="ATT104" s="5"/>
      <c r="ATU104" s="5"/>
      <c r="ATV104" s="5"/>
      <c r="ATW104" s="5"/>
      <c r="ATX104" s="5"/>
      <c r="ATY104" s="5"/>
      <c r="ATZ104" s="5"/>
      <c r="AUA104" s="5"/>
      <c r="AUB104" s="5"/>
      <c r="AUC104" s="5"/>
      <c r="AUD104" s="5"/>
      <c r="AUE104" s="5"/>
      <c r="AUF104" s="5"/>
      <c r="AUG104" s="5"/>
      <c r="AUH104" s="5"/>
      <c r="AUI104" s="5"/>
      <c r="AUJ104" s="5"/>
      <c r="AUK104" s="5"/>
      <c r="AUL104" s="5"/>
      <c r="AUM104" s="5"/>
      <c r="AUN104" s="5"/>
      <c r="AUO104" s="5"/>
      <c r="AUP104" s="5"/>
      <c r="AUQ104" s="5"/>
      <c r="AUR104" s="5"/>
      <c r="AUS104" s="5"/>
      <c r="AUT104" s="5"/>
      <c r="AUU104" s="5"/>
      <c r="AUV104" s="5"/>
      <c r="AUW104" s="5"/>
      <c r="AUX104" s="5"/>
      <c r="AUY104" s="5"/>
      <c r="AUZ104" s="5"/>
      <c r="AVA104" s="5"/>
      <c r="AVB104" s="5"/>
      <c r="AVC104" s="5"/>
      <c r="AVD104" s="5"/>
      <c r="AVE104" s="5"/>
      <c r="AVF104" s="5"/>
      <c r="AVG104" s="5"/>
      <c r="AVH104" s="5"/>
      <c r="AVI104" s="5"/>
      <c r="AVJ104" s="5"/>
      <c r="AVK104" s="5"/>
      <c r="AVL104" s="5"/>
      <c r="AVM104" s="5"/>
      <c r="AVN104" s="5"/>
      <c r="AVO104" s="5"/>
      <c r="AVP104" s="5"/>
      <c r="AVQ104" s="5"/>
      <c r="AVR104" s="5"/>
      <c r="AVS104" s="5"/>
      <c r="AVT104" s="5"/>
      <c r="AVU104" s="5"/>
      <c r="AVV104" s="5"/>
      <c r="AVW104" s="5"/>
      <c r="AVX104" s="5"/>
      <c r="AVY104" s="5"/>
      <c r="AVZ104" s="5"/>
      <c r="AWA104" s="5"/>
      <c r="AWB104" s="5"/>
      <c r="AWC104" s="5"/>
      <c r="AWD104" s="5"/>
      <c r="AWE104" s="5"/>
      <c r="AWF104" s="5"/>
      <c r="AWG104" s="5"/>
      <c r="AWH104" s="5"/>
      <c r="AWI104" s="5"/>
      <c r="AWJ104" s="5"/>
      <c r="AWK104" s="5"/>
      <c r="AWL104" s="5"/>
      <c r="AWM104" s="5"/>
      <c r="AWN104" s="5"/>
      <c r="AWO104" s="5"/>
      <c r="AWP104" s="5"/>
      <c r="AWQ104" s="5"/>
      <c r="AWR104" s="5"/>
      <c r="AWS104" s="5"/>
      <c r="AWT104" s="5"/>
      <c r="AWU104" s="5"/>
      <c r="AWV104" s="5"/>
      <c r="AWW104" s="5"/>
      <c r="AWX104" s="5"/>
      <c r="AWY104" s="5"/>
      <c r="AWZ104" s="5"/>
      <c r="AXA104" s="5"/>
      <c r="AXB104" s="5"/>
      <c r="AXC104" s="5"/>
      <c r="AXD104" s="5"/>
      <c r="AXE104" s="5"/>
      <c r="AXF104" s="5"/>
      <c r="AXG104" s="5"/>
      <c r="AXH104" s="5"/>
      <c r="AXI104" s="5"/>
      <c r="AXJ104" s="5"/>
      <c r="AXK104" s="5"/>
      <c r="AXL104" s="5"/>
      <c r="AXM104" s="5"/>
      <c r="AXN104" s="5"/>
      <c r="AXO104" s="5"/>
      <c r="AXP104" s="5"/>
      <c r="AXQ104" s="5"/>
      <c r="AXR104" s="5"/>
      <c r="AXS104" s="5"/>
      <c r="AXT104" s="5"/>
      <c r="AXU104" s="5"/>
      <c r="AXV104" s="5"/>
      <c r="AXW104" s="5"/>
      <c r="AXX104" s="5"/>
      <c r="AXY104" s="5"/>
      <c r="AXZ104" s="5"/>
      <c r="AYA104" s="5"/>
      <c r="AYB104" s="5"/>
      <c r="AYC104" s="5"/>
      <c r="AYD104" s="5"/>
      <c r="AYE104" s="5"/>
      <c r="AYF104" s="5"/>
      <c r="AYG104" s="5"/>
      <c r="AYH104" s="5"/>
      <c r="AYI104" s="5"/>
      <c r="AYJ104" s="5"/>
      <c r="AYK104" s="5"/>
      <c r="AYL104" s="5"/>
      <c r="AYM104" s="5"/>
      <c r="AYN104" s="5"/>
      <c r="AYO104" s="5"/>
      <c r="AYP104" s="5"/>
      <c r="AYQ104" s="5"/>
      <c r="AYR104" s="5"/>
      <c r="AYS104" s="5"/>
      <c r="AYT104" s="5"/>
      <c r="AYU104" s="5"/>
      <c r="AYV104" s="5"/>
      <c r="AYW104" s="5"/>
      <c r="AYX104" s="5"/>
      <c r="AYY104" s="5"/>
      <c r="AYZ104" s="5"/>
      <c r="AZA104" s="5"/>
      <c r="AZB104" s="5"/>
      <c r="AZC104" s="5"/>
      <c r="AZD104" s="5"/>
      <c r="AZE104" s="5"/>
      <c r="AZF104" s="5"/>
      <c r="AZG104" s="5"/>
      <c r="AZH104" s="5"/>
      <c r="AZI104" s="5"/>
      <c r="AZJ104" s="5"/>
      <c r="AZK104" s="5"/>
      <c r="AZL104" s="5"/>
      <c r="AZM104" s="5"/>
      <c r="AZN104" s="5"/>
      <c r="AZO104" s="5"/>
      <c r="AZP104" s="5"/>
      <c r="AZQ104" s="5"/>
      <c r="AZR104" s="5"/>
      <c r="AZS104" s="5"/>
      <c r="AZT104" s="5"/>
      <c r="AZU104" s="5"/>
      <c r="AZV104" s="5"/>
      <c r="AZW104" s="5"/>
      <c r="AZX104" s="5"/>
      <c r="AZY104" s="5"/>
      <c r="AZZ104" s="5"/>
      <c r="BAA104" s="5"/>
      <c r="BAB104" s="5"/>
      <c r="BAC104" s="5"/>
      <c r="BAD104" s="5"/>
      <c r="BAE104" s="5"/>
      <c r="BAF104" s="5"/>
      <c r="BAG104" s="5"/>
      <c r="BAH104" s="5"/>
      <c r="BAI104" s="5"/>
      <c r="BAJ104" s="5"/>
      <c r="BAK104" s="5"/>
      <c r="BAL104" s="5"/>
      <c r="BAM104" s="5"/>
      <c r="BAN104" s="5"/>
      <c r="BAO104" s="5"/>
      <c r="BAP104" s="5"/>
      <c r="BAQ104" s="5"/>
      <c r="BAR104" s="5"/>
      <c r="BAS104" s="5"/>
      <c r="BAT104" s="5"/>
      <c r="BAU104" s="5"/>
      <c r="BAV104" s="5"/>
      <c r="BAW104" s="5"/>
      <c r="BAX104" s="5"/>
      <c r="BAY104" s="5"/>
      <c r="BAZ104" s="5"/>
      <c r="BBA104" s="5"/>
      <c r="BBB104" s="5"/>
      <c r="BBC104" s="5"/>
      <c r="BBD104" s="5"/>
      <c r="BBE104" s="5"/>
      <c r="BBF104" s="5"/>
      <c r="BBG104" s="5"/>
      <c r="BBH104" s="5"/>
      <c r="BBI104" s="5"/>
      <c r="BBJ104" s="5"/>
      <c r="BBK104" s="5"/>
      <c r="BBL104" s="5"/>
      <c r="BBM104" s="5"/>
      <c r="BBN104" s="5"/>
      <c r="BBO104" s="5"/>
      <c r="BBP104" s="5"/>
      <c r="BBQ104" s="5"/>
      <c r="BBR104" s="5"/>
      <c r="BBS104" s="5"/>
      <c r="BBT104" s="5"/>
      <c r="BBU104" s="5"/>
      <c r="BBV104" s="5"/>
      <c r="BBW104" s="5"/>
      <c r="BBX104" s="5"/>
      <c r="BBY104" s="5"/>
      <c r="BBZ104" s="5"/>
      <c r="BCA104" s="5"/>
      <c r="BCB104" s="5"/>
      <c r="BCC104" s="5"/>
      <c r="BCD104" s="5"/>
      <c r="BCE104" s="5"/>
      <c r="BCF104" s="5"/>
      <c r="BCG104" s="5"/>
      <c r="BCH104" s="5"/>
      <c r="BCI104" s="5"/>
      <c r="BCJ104" s="5"/>
      <c r="BCK104" s="5"/>
      <c r="BCL104" s="5"/>
      <c r="BCM104" s="5"/>
      <c r="BCN104" s="5"/>
      <c r="BCO104" s="5"/>
      <c r="BCP104" s="5"/>
      <c r="BCQ104" s="5"/>
      <c r="BCR104" s="5"/>
      <c r="BCS104" s="5"/>
      <c r="BCT104" s="5"/>
      <c r="BCU104" s="5"/>
      <c r="BCV104" s="5"/>
      <c r="BCW104" s="5"/>
      <c r="BCX104" s="5"/>
      <c r="BCY104" s="5"/>
      <c r="BCZ104" s="5"/>
      <c r="BDA104" s="5"/>
      <c r="BDB104" s="5"/>
      <c r="BDC104" s="5"/>
      <c r="BDD104" s="5"/>
      <c r="BDE104" s="5"/>
      <c r="BDF104" s="5"/>
      <c r="BDG104" s="5"/>
      <c r="BDH104" s="5"/>
      <c r="BDI104" s="5"/>
      <c r="BDJ104" s="5"/>
      <c r="BDK104" s="5"/>
      <c r="BDL104" s="5"/>
      <c r="BDM104" s="5"/>
      <c r="BDN104" s="5"/>
      <c r="BDO104" s="5"/>
      <c r="BDP104" s="5"/>
      <c r="BDQ104" s="5"/>
      <c r="BDR104" s="5"/>
      <c r="BDS104" s="5"/>
      <c r="BDT104" s="5"/>
      <c r="BDU104" s="5"/>
      <c r="BDV104" s="5"/>
      <c r="BDW104" s="5"/>
      <c r="BDX104" s="5"/>
      <c r="BDY104" s="5"/>
      <c r="BDZ104" s="5"/>
      <c r="BEA104" s="5"/>
      <c r="BEB104" s="5"/>
      <c r="BEC104" s="5"/>
      <c r="BED104" s="5"/>
      <c r="BEE104" s="5"/>
      <c r="BEF104" s="5"/>
      <c r="BEG104" s="5"/>
      <c r="BEH104" s="5"/>
      <c r="BEI104" s="5"/>
      <c r="BEJ104" s="5"/>
      <c r="BEK104" s="5"/>
      <c r="BEL104" s="5"/>
      <c r="BEM104" s="5"/>
      <c r="BEN104" s="5"/>
      <c r="BEO104" s="5"/>
      <c r="BEP104" s="5"/>
      <c r="BEQ104" s="5"/>
      <c r="BER104" s="5"/>
      <c r="BES104" s="5"/>
      <c r="BET104" s="5"/>
      <c r="BEU104" s="5"/>
      <c r="BEV104" s="5"/>
      <c r="BEW104" s="5"/>
      <c r="BEX104" s="5"/>
      <c r="BEY104" s="5"/>
      <c r="BEZ104" s="5"/>
      <c r="BFA104" s="5"/>
      <c r="BFB104" s="5"/>
      <c r="BFC104" s="5"/>
      <c r="BFD104" s="5"/>
      <c r="BFE104" s="5"/>
      <c r="BFF104" s="5"/>
      <c r="BFG104" s="5"/>
      <c r="BFH104" s="5"/>
      <c r="BFI104" s="5"/>
      <c r="BFJ104" s="5"/>
      <c r="BFK104" s="5"/>
      <c r="BFL104" s="5"/>
      <c r="BFM104" s="5"/>
      <c r="BFN104" s="5"/>
      <c r="BFO104" s="5"/>
      <c r="BFP104" s="5"/>
      <c r="BFQ104" s="5"/>
      <c r="BFR104" s="5"/>
      <c r="BFS104" s="5"/>
      <c r="BFT104" s="5"/>
      <c r="BFU104" s="5"/>
      <c r="BFV104" s="5"/>
      <c r="BFW104" s="5"/>
      <c r="BFX104" s="5"/>
      <c r="BFY104" s="5"/>
      <c r="BFZ104" s="5"/>
      <c r="BGA104" s="5"/>
      <c r="BGB104" s="5"/>
      <c r="BGC104" s="5"/>
      <c r="BGD104" s="5"/>
      <c r="BGE104" s="5"/>
      <c r="BGF104" s="5"/>
      <c r="BGG104" s="5"/>
      <c r="BGH104" s="5"/>
      <c r="BGI104" s="5"/>
      <c r="BGJ104" s="5"/>
      <c r="BGK104" s="5"/>
      <c r="BGL104" s="5"/>
      <c r="BGM104" s="5"/>
      <c r="BGN104" s="5"/>
      <c r="BGO104" s="5"/>
      <c r="BGP104" s="5"/>
      <c r="BGQ104" s="5"/>
      <c r="BGR104" s="5"/>
      <c r="BGS104" s="5"/>
      <c r="BGT104" s="5"/>
      <c r="BGU104" s="5"/>
      <c r="BGV104" s="5"/>
      <c r="BGW104" s="5"/>
      <c r="BGX104" s="5"/>
      <c r="BGY104" s="5"/>
      <c r="BGZ104" s="5"/>
      <c r="BHA104" s="5"/>
      <c r="BHB104" s="5"/>
      <c r="BHC104" s="5"/>
      <c r="BHD104" s="5"/>
      <c r="BHE104" s="5"/>
      <c r="BHF104" s="5"/>
      <c r="BHG104" s="5"/>
      <c r="BHH104" s="5"/>
      <c r="BHI104" s="5"/>
      <c r="BHJ104" s="5"/>
      <c r="BHK104" s="5"/>
      <c r="BHL104" s="5"/>
      <c r="BHM104" s="5"/>
      <c r="BHN104" s="5"/>
      <c r="BHO104" s="5"/>
      <c r="BHP104" s="5"/>
      <c r="BHQ104" s="5"/>
      <c r="BHR104" s="5"/>
      <c r="BHS104" s="5"/>
      <c r="BHT104" s="5"/>
      <c r="BHU104" s="5"/>
      <c r="BHV104" s="5"/>
      <c r="BHW104" s="5"/>
      <c r="BHX104" s="5"/>
      <c r="BHY104" s="5"/>
      <c r="BHZ104" s="5"/>
      <c r="BIA104" s="5"/>
      <c r="BIB104" s="5"/>
      <c r="BIC104" s="5"/>
      <c r="BID104" s="5"/>
      <c r="BIE104" s="5"/>
      <c r="BIF104" s="5"/>
      <c r="BIG104" s="5"/>
      <c r="BIH104" s="5"/>
      <c r="BII104" s="5"/>
      <c r="BIJ104" s="5"/>
      <c r="BIK104" s="5"/>
      <c r="BIL104" s="5"/>
      <c r="BIM104" s="5"/>
      <c r="BIN104" s="5"/>
      <c r="BIO104" s="5"/>
      <c r="BIP104" s="5"/>
      <c r="BIQ104" s="5"/>
      <c r="BIR104" s="5"/>
      <c r="BIS104" s="5"/>
      <c r="BIT104" s="5"/>
      <c r="BIU104" s="5"/>
      <c r="BIV104" s="5"/>
      <c r="BIW104" s="5"/>
      <c r="BIX104" s="5"/>
      <c r="BIY104" s="5"/>
      <c r="BIZ104" s="5"/>
      <c r="BJA104" s="5"/>
      <c r="BJB104" s="5"/>
      <c r="BJC104" s="5"/>
      <c r="BJD104" s="5"/>
      <c r="BJE104" s="5"/>
      <c r="BJF104" s="5"/>
      <c r="BJG104" s="5"/>
      <c r="BJH104" s="5"/>
      <c r="BJI104" s="5"/>
      <c r="BJJ104" s="5"/>
      <c r="BJK104" s="5"/>
      <c r="BJL104" s="5"/>
      <c r="BJM104" s="5"/>
      <c r="BJN104" s="5"/>
      <c r="BJO104" s="5"/>
      <c r="BJP104" s="5"/>
      <c r="BJQ104" s="5"/>
      <c r="BJR104" s="5"/>
      <c r="BJS104" s="5"/>
      <c r="BJT104" s="5"/>
      <c r="BJU104" s="5"/>
      <c r="BJV104" s="5"/>
      <c r="BJW104" s="5"/>
      <c r="BJX104" s="5"/>
      <c r="BJY104" s="5"/>
      <c r="BJZ104" s="5"/>
      <c r="BKA104" s="5"/>
      <c r="BKB104" s="5"/>
      <c r="BKC104" s="5"/>
      <c r="BKD104" s="5"/>
      <c r="BKE104" s="5"/>
      <c r="BKF104" s="5"/>
      <c r="BKG104" s="5"/>
      <c r="BKH104" s="5"/>
      <c r="BKI104" s="5"/>
      <c r="BKJ104" s="5"/>
      <c r="BKK104" s="5"/>
      <c r="BKL104" s="5"/>
      <c r="BKM104" s="5"/>
      <c r="BKN104" s="5"/>
      <c r="BKO104" s="5"/>
      <c r="BKP104" s="5"/>
      <c r="BKQ104" s="5"/>
      <c r="BKR104" s="5"/>
      <c r="BKS104" s="5"/>
      <c r="BKT104" s="5"/>
      <c r="BKU104" s="5"/>
      <c r="BKV104" s="5"/>
      <c r="BKW104" s="5"/>
      <c r="BKX104" s="5"/>
      <c r="BKY104" s="5"/>
      <c r="BKZ104" s="5"/>
      <c r="BLA104" s="5"/>
      <c r="BLB104" s="5"/>
      <c r="BLC104" s="5"/>
      <c r="BLD104" s="5"/>
      <c r="BLE104" s="5"/>
      <c r="BLF104" s="5"/>
      <c r="BLG104" s="5"/>
      <c r="BLH104" s="5"/>
      <c r="BLI104" s="5"/>
      <c r="BLJ104" s="5"/>
      <c r="BLK104" s="5"/>
      <c r="BLL104" s="5"/>
      <c r="BLM104" s="5"/>
      <c r="BLN104" s="5"/>
      <c r="BLO104" s="5"/>
      <c r="BLP104" s="5"/>
      <c r="BLQ104" s="5"/>
      <c r="BLR104" s="5"/>
      <c r="BLS104" s="5"/>
      <c r="BLT104" s="5"/>
      <c r="BLU104" s="5"/>
      <c r="BLV104" s="5"/>
      <c r="BLW104" s="5"/>
      <c r="BLX104" s="5"/>
      <c r="BLY104" s="5"/>
      <c r="BLZ104" s="5"/>
      <c r="BMA104" s="5"/>
      <c r="BMB104" s="5"/>
      <c r="BMC104" s="5"/>
      <c r="BMD104" s="5"/>
      <c r="BME104" s="5"/>
      <c r="BMF104" s="5"/>
      <c r="BMG104" s="5"/>
      <c r="BMH104" s="5"/>
      <c r="BMI104" s="5"/>
      <c r="BMJ104" s="5"/>
      <c r="BMK104" s="5"/>
      <c r="BML104" s="5"/>
      <c r="BMM104" s="5"/>
      <c r="BMN104" s="5"/>
      <c r="BMO104" s="5"/>
      <c r="BMP104" s="5"/>
      <c r="BMQ104" s="5"/>
      <c r="BMR104" s="5"/>
      <c r="BMS104" s="5"/>
      <c r="BMT104" s="5"/>
      <c r="BMU104" s="5"/>
      <c r="BMV104" s="5"/>
      <c r="BMW104" s="5"/>
      <c r="BMX104" s="5"/>
      <c r="BMY104" s="5"/>
      <c r="BMZ104" s="5"/>
      <c r="BNA104" s="5"/>
      <c r="BNB104" s="5"/>
      <c r="BNC104" s="5"/>
      <c r="BND104" s="5"/>
      <c r="BNE104" s="5"/>
      <c r="BNF104" s="5"/>
      <c r="BNG104" s="5"/>
      <c r="BNH104" s="5"/>
      <c r="BNI104" s="5"/>
      <c r="BNJ104" s="5"/>
      <c r="BNK104" s="5"/>
      <c r="BNL104" s="5"/>
      <c r="BNM104" s="5"/>
      <c r="BNN104" s="5"/>
      <c r="BNO104" s="5"/>
      <c r="BNP104" s="5"/>
      <c r="BNQ104" s="5"/>
      <c r="BNR104" s="5"/>
      <c r="BNS104" s="5"/>
      <c r="BNT104" s="5"/>
      <c r="BNU104" s="5"/>
      <c r="BNV104" s="5"/>
      <c r="BNW104" s="5"/>
      <c r="BNX104" s="5"/>
      <c r="BNY104" s="5"/>
      <c r="BNZ104" s="5"/>
      <c r="BOA104" s="5"/>
      <c r="BOB104" s="5"/>
      <c r="BOC104" s="5"/>
      <c r="BOD104" s="5"/>
      <c r="BOE104" s="5"/>
      <c r="BOF104" s="5"/>
      <c r="BOG104" s="5"/>
      <c r="BOH104" s="5"/>
      <c r="BOI104" s="5"/>
      <c r="BOJ104" s="5"/>
      <c r="BOK104" s="5"/>
      <c r="BOL104" s="5"/>
      <c r="BOM104" s="5"/>
      <c r="BON104" s="5"/>
      <c r="BOO104" s="5"/>
      <c r="BOP104" s="5"/>
      <c r="BOQ104" s="5"/>
      <c r="BOR104" s="5"/>
      <c r="BOS104" s="5"/>
      <c r="BOT104" s="5"/>
      <c r="BOU104" s="5"/>
      <c r="BOV104" s="5"/>
      <c r="BOW104" s="5"/>
      <c r="BOX104" s="5"/>
      <c r="BOY104" s="5"/>
      <c r="BOZ104" s="5"/>
      <c r="BPA104" s="5"/>
      <c r="BPB104" s="5"/>
      <c r="BPC104" s="5"/>
      <c r="BPD104" s="5"/>
      <c r="BPE104" s="5"/>
      <c r="BPF104" s="5"/>
      <c r="BPG104" s="5"/>
      <c r="BPH104" s="5"/>
      <c r="BPI104" s="5"/>
      <c r="BPJ104" s="5"/>
      <c r="BPK104" s="5"/>
      <c r="BPL104" s="5"/>
      <c r="BPM104" s="5"/>
      <c r="BPN104" s="5"/>
      <c r="BPO104" s="5"/>
      <c r="BPP104" s="5"/>
      <c r="BPQ104" s="5"/>
      <c r="BPR104" s="5"/>
      <c r="BPS104" s="5"/>
      <c r="BPT104" s="5"/>
      <c r="BPU104" s="5"/>
      <c r="BPV104" s="5"/>
      <c r="BPW104" s="5"/>
      <c r="BPX104" s="5"/>
      <c r="BPY104" s="5"/>
      <c r="BPZ104" s="5"/>
      <c r="BQA104" s="5"/>
      <c r="BQB104" s="5"/>
      <c r="BQC104" s="5"/>
      <c r="BQD104" s="5"/>
      <c r="BQE104" s="5"/>
      <c r="BQF104" s="5"/>
      <c r="BQG104" s="5"/>
      <c r="BQH104" s="5"/>
      <c r="BQI104" s="5"/>
      <c r="BQJ104" s="5"/>
      <c r="BQK104" s="5"/>
      <c r="BQL104" s="5"/>
      <c r="BQM104" s="5"/>
      <c r="BQN104" s="5"/>
      <c r="BQO104" s="5"/>
      <c r="BQP104" s="5"/>
      <c r="BQQ104" s="5"/>
      <c r="BQR104" s="5"/>
      <c r="BQS104" s="5"/>
      <c r="BQT104" s="5"/>
      <c r="BQU104" s="5"/>
      <c r="BQV104" s="5"/>
      <c r="BQW104" s="5"/>
      <c r="BQX104" s="5"/>
      <c r="BQY104" s="5"/>
      <c r="BQZ104" s="5"/>
      <c r="BRA104" s="5"/>
      <c r="BRB104" s="5"/>
      <c r="BRC104" s="5"/>
      <c r="BRD104" s="5"/>
      <c r="BRE104" s="5"/>
      <c r="BRF104" s="5"/>
      <c r="BRG104" s="5"/>
      <c r="BRH104" s="5"/>
      <c r="BRI104" s="5"/>
      <c r="BRJ104" s="5"/>
      <c r="BRK104" s="5"/>
      <c r="BRL104" s="5"/>
      <c r="BRM104" s="5"/>
      <c r="BRN104" s="5"/>
      <c r="BRO104" s="5"/>
      <c r="BRP104" s="5"/>
      <c r="BRQ104" s="5"/>
      <c r="BRR104" s="5"/>
      <c r="BRS104" s="5"/>
      <c r="BRT104" s="5"/>
      <c r="BRU104" s="5"/>
      <c r="BRV104" s="5"/>
      <c r="BRW104" s="5"/>
      <c r="BRX104" s="5"/>
      <c r="BRY104" s="5"/>
      <c r="BRZ104" s="5"/>
      <c r="BSA104" s="5"/>
      <c r="BSB104" s="5"/>
      <c r="BSC104" s="5"/>
      <c r="BSD104" s="5"/>
      <c r="BSE104" s="5"/>
      <c r="BSF104" s="5"/>
      <c r="BSG104" s="5"/>
      <c r="BSH104" s="5"/>
      <c r="BSI104" s="5"/>
      <c r="BSJ104" s="5"/>
      <c r="BSK104" s="5"/>
      <c r="BSL104" s="5"/>
      <c r="BSM104" s="5"/>
      <c r="BSN104" s="5"/>
      <c r="BSO104" s="5"/>
      <c r="BSP104" s="5"/>
      <c r="BSQ104" s="5"/>
      <c r="BSR104" s="5"/>
      <c r="BSS104" s="5"/>
      <c r="BST104" s="5"/>
      <c r="BSU104" s="5"/>
      <c r="BSV104" s="5"/>
      <c r="BSW104" s="5"/>
      <c r="BSX104" s="5"/>
      <c r="BSY104" s="5"/>
      <c r="BSZ104" s="5"/>
      <c r="BTA104" s="5"/>
      <c r="BTB104" s="5"/>
      <c r="BTC104" s="5"/>
      <c r="BTD104" s="5"/>
      <c r="BTE104" s="5"/>
      <c r="BTF104" s="5"/>
      <c r="BTG104" s="5"/>
      <c r="BTH104" s="5"/>
      <c r="BTI104" s="5"/>
      <c r="BTJ104" s="5"/>
      <c r="BTK104" s="5"/>
      <c r="BTL104" s="5"/>
      <c r="BTM104" s="5"/>
      <c r="BTN104" s="5"/>
      <c r="BTO104" s="5"/>
      <c r="BTP104" s="5"/>
      <c r="BTQ104" s="5"/>
      <c r="BTR104" s="5"/>
      <c r="BTS104" s="5"/>
      <c r="BTT104" s="5"/>
      <c r="BTU104" s="5"/>
      <c r="BTV104" s="5"/>
      <c r="BTW104" s="5"/>
      <c r="BTX104" s="5"/>
      <c r="BTY104" s="5"/>
      <c r="BTZ104" s="5"/>
      <c r="BUA104" s="5"/>
      <c r="BUB104" s="5"/>
      <c r="BUC104" s="5"/>
      <c r="BUD104" s="5"/>
      <c r="BUE104" s="5"/>
      <c r="BUF104" s="5"/>
      <c r="BUG104" s="5"/>
      <c r="BUH104" s="5"/>
      <c r="BUI104" s="5"/>
      <c r="BUJ104" s="5"/>
      <c r="BUK104" s="5"/>
      <c r="BUL104" s="5"/>
      <c r="BUM104" s="5"/>
      <c r="BUN104" s="5"/>
      <c r="BUO104" s="5"/>
      <c r="BUP104" s="5"/>
      <c r="BUQ104" s="5"/>
      <c r="BUR104" s="5"/>
      <c r="BUS104" s="5"/>
      <c r="BUT104" s="5"/>
      <c r="BUU104" s="5"/>
      <c r="BUV104" s="5"/>
      <c r="BUW104" s="5"/>
      <c r="BUX104" s="5"/>
      <c r="BUY104" s="5"/>
      <c r="BUZ104" s="5"/>
      <c r="BVA104" s="5"/>
      <c r="BVB104" s="5"/>
      <c r="BVC104" s="5"/>
      <c r="BVD104" s="5"/>
      <c r="BVE104" s="5"/>
      <c r="BVF104" s="5"/>
      <c r="BVG104" s="5"/>
      <c r="BVH104" s="5"/>
      <c r="BVI104" s="5"/>
      <c r="BVJ104" s="5"/>
      <c r="BVK104" s="5"/>
      <c r="BVL104" s="5"/>
      <c r="BVM104" s="5"/>
      <c r="BVN104" s="5"/>
      <c r="BVO104" s="5"/>
      <c r="BVP104" s="5"/>
      <c r="BVQ104" s="5"/>
      <c r="BVR104" s="5"/>
      <c r="BVS104" s="5"/>
      <c r="BVT104" s="5"/>
      <c r="BVU104" s="5"/>
      <c r="BVV104" s="5"/>
      <c r="BVW104" s="5"/>
      <c r="BVX104" s="5"/>
      <c r="BVY104" s="5"/>
      <c r="BVZ104" s="5"/>
      <c r="BWA104" s="5"/>
      <c r="BWB104" s="5"/>
      <c r="BWC104" s="5"/>
      <c r="BWD104" s="5"/>
      <c r="BWE104" s="5"/>
      <c r="BWF104" s="5"/>
      <c r="BWG104" s="5"/>
      <c r="BWH104" s="5"/>
      <c r="BWI104" s="5"/>
      <c r="BWJ104" s="5"/>
      <c r="BWK104" s="5"/>
      <c r="BWL104" s="5"/>
      <c r="BWM104" s="5"/>
      <c r="BWN104" s="5"/>
      <c r="BWO104" s="5"/>
      <c r="BWP104" s="5"/>
      <c r="BWQ104" s="5"/>
      <c r="BWR104" s="5"/>
      <c r="BWS104" s="5"/>
      <c r="BWT104" s="5"/>
      <c r="BWU104" s="5"/>
      <c r="BWV104" s="5"/>
      <c r="BWW104" s="5"/>
      <c r="BWX104" s="5"/>
      <c r="BWY104" s="5"/>
      <c r="BWZ104" s="5"/>
      <c r="BXA104" s="5"/>
      <c r="BXB104" s="5"/>
      <c r="BXC104" s="5"/>
      <c r="BXD104" s="5"/>
      <c r="BXE104" s="5"/>
      <c r="BXF104" s="5"/>
      <c r="BXG104" s="5"/>
      <c r="BXH104" s="5"/>
      <c r="BXI104" s="5"/>
      <c r="BXJ104" s="5"/>
      <c r="BXK104" s="5"/>
      <c r="BXL104" s="5"/>
      <c r="BXM104" s="5"/>
      <c r="BXN104" s="5"/>
      <c r="BXO104" s="5"/>
      <c r="BXP104" s="5"/>
      <c r="BXQ104" s="5"/>
      <c r="BXR104" s="5"/>
      <c r="BXS104" s="5"/>
      <c r="BXT104" s="5"/>
      <c r="BXU104" s="5"/>
    </row>
    <row r="105" spans="1:2000" s="68" customFormat="1" ht="32.25" customHeight="1">
      <c r="A105" s="61"/>
      <c r="B105" s="64" t="s">
        <v>61</v>
      </c>
      <c r="C105" s="166"/>
      <c r="D105" s="65"/>
      <c r="E105" s="65"/>
      <c r="F105" s="49"/>
      <c r="G105" s="154"/>
      <c r="H105" s="66">
        <f>SUM(H16:H104)</f>
        <v>296998.62870000012</v>
      </c>
      <c r="I105" s="66">
        <f>SUM(I16:I104)</f>
        <v>3563983.5443999991</v>
      </c>
      <c r="J105" s="66">
        <f>SUM(J16:J104)</f>
        <v>3915927.8555999999</v>
      </c>
      <c r="K105" s="13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/>
      <c r="OX105" s="25"/>
      <c r="OY105" s="25"/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  <c r="TS105" s="25"/>
      <c r="TT105" s="25"/>
      <c r="TU105" s="25"/>
      <c r="TV105" s="25"/>
      <c r="TW105" s="25"/>
      <c r="TX105" s="25"/>
      <c r="TY105" s="25"/>
      <c r="TZ105" s="25"/>
      <c r="UA105" s="25"/>
      <c r="UB105" s="25"/>
      <c r="UC105" s="25"/>
      <c r="UD105" s="25"/>
      <c r="UE105" s="25"/>
      <c r="UF105" s="25"/>
      <c r="UG105" s="25"/>
      <c r="UH105" s="25"/>
      <c r="UI105" s="25"/>
      <c r="UJ105" s="25"/>
      <c r="UK105" s="25"/>
      <c r="UL105" s="25"/>
      <c r="UM105" s="25"/>
      <c r="UN105" s="25"/>
      <c r="UO105" s="25"/>
      <c r="UP105" s="25"/>
      <c r="UQ105" s="25"/>
      <c r="UR105" s="25"/>
      <c r="US105" s="25"/>
      <c r="UT105" s="25"/>
      <c r="UU105" s="25"/>
      <c r="UV105" s="25"/>
      <c r="UW105" s="25"/>
      <c r="UX105" s="25"/>
      <c r="UY105" s="25"/>
      <c r="UZ105" s="25"/>
      <c r="VA105" s="25"/>
      <c r="VB105" s="25"/>
      <c r="VC105" s="25"/>
      <c r="VD105" s="25"/>
      <c r="VE105" s="25"/>
      <c r="VF105" s="25"/>
      <c r="VG105" s="25"/>
      <c r="VH105" s="25"/>
      <c r="VI105" s="25"/>
      <c r="VJ105" s="25"/>
      <c r="VK105" s="25"/>
      <c r="VL105" s="25"/>
      <c r="VM105" s="25"/>
      <c r="VN105" s="25"/>
      <c r="VO105" s="25"/>
      <c r="VP105" s="25"/>
      <c r="VQ105" s="25"/>
      <c r="VR105" s="25"/>
      <c r="VS105" s="25"/>
      <c r="VT105" s="25"/>
      <c r="VU105" s="25"/>
      <c r="VV105" s="25"/>
      <c r="VW105" s="25"/>
      <c r="VX105" s="25"/>
      <c r="VY105" s="25"/>
      <c r="VZ105" s="25"/>
      <c r="WA105" s="25"/>
      <c r="WB105" s="25"/>
      <c r="WC105" s="25"/>
      <c r="WD105" s="25"/>
      <c r="WE105" s="25"/>
      <c r="WF105" s="25"/>
      <c r="WG105" s="25"/>
      <c r="WH105" s="25"/>
      <c r="WI105" s="25"/>
      <c r="WJ105" s="25"/>
      <c r="WK105" s="25"/>
      <c r="WL105" s="25"/>
      <c r="WM105" s="25"/>
      <c r="WN105" s="25"/>
      <c r="WO105" s="25"/>
      <c r="WP105" s="25"/>
      <c r="WQ105" s="25"/>
      <c r="WR105" s="25"/>
      <c r="WS105" s="25"/>
      <c r="WT105" s="25"/>
      <c r="WU105" s="25"/>
      <c r="WV105" s="25"/>
      <c r="WW105" s="25"/>
      <c r="WX105" s="25"/>
      <c r="WY105" s="25"/>
      <c r="WZ105" s="25"/>
      <c r="XA105" s="25"/>
      <c r="XB105" s="25"/>
      <c r="XC105" s="25"/>
      <c r="XD105" s="25"/>
      <c r="XE105" s="25"/>
      <c r="XF105" s="25"/>
      <c r="XG105" s="25"/>
      <c r="XH105" s="25"/>
      <c r="XI105" s="25"/>
      <c r="XJ105" s="25"/>
      <c r="XK105" s="25"/>
      <c r="XL105" s="25"/>
      <c r="XM105" s="25"/>
      <c r="XN105" s="25"/>
      <c r="XO105" s="25"/>
      <c r="XP105" s="25"/>
      <c r="XQ105" s="25"/>
      <c r="XR105" s="25"/>
      <c r="XS105" s="25"/>
      <c r="XT105" s="25"/>
      <c r="XU105" s="25"/>
      <c r="XV105" s="25"/>
      <c r="XW105" s="25"/>
      <c r="XX105" s="25"/>
      <c r="XY105" s="25"/>
      <c r="XZ105" s="25"/>
      <c r="YA105" s="25"/>
      <c r="YB105" s="25"/>
      <c r="YC105" s="25"/>
      <c r="YD105" s="25"/>
      <c r="YE105" s="25"/>
      <c r="YF105" s="25"/>
      <c r="YG105" s="25"/>
      <c r="YH105" s="25"/>
      <c r="YI105" s="25"/>
      <c r="YJ105" s="25"/>
      <c r="YK105" s="25"/>
      <c r="YL105" s="25"/>
      <c r="YM105" s="25"/>
      <c r="YN105" s="25"/>
      <c r="YO105" s="25"/>
      <c r="YP105" s="25"/>
      <c r="YQ105" s="25"/>
      <c r="YR105" s="25"/>
      <c r="YS105" s="25"/>
      <c r="YT105" s="25"/>
      <c r="YU105" s="25"/>
      <c r="YV105" s="25"/>
      <c r="YW105" s="25"/>
      <c r="YX105" s="25"/>
      <c r="YY105" s="25"/>
      <c r="YZ105" s="25"/>
      <c r="ZA105" s="25"/>
      <c r="ZB105" s="25"/>
      <c r="ZC105" s="25"/>
      <c r="ZD105" s="25"/>
      <c r="ZE105" s="25"/>
      <c r="ZF105" s="25"/>
      <c r="ZG105" s="25"/>
      <c r="ZH105" s="25"/>
      <c r="ZI105" s="25"/>
      <c r="ZJ105" s="25"/>
      <c r="ZK105" s="25"/>
      <c r="ZL105" s="25"/>
      <c r="ZM105" s="25"/>
      <c r="ZN105" s="25"/>
      <c r="ZO105" s="25"/>
      <c r="ZP105" s="25"/>
      <c r="ZQ105" s="25"/>
      <c r="ZR105" s="25"/>
      <c r="ZS105" s="25"/>
      <c r="ZT105" s="25"/>
      <c r="ZU105" s="25"/>
      <c r="ZV105" s="25"/>
      <c r="ZW105" s="25"/>
      <c r="ZX105" s="25"/>
      <c r="ZY105" s="25"/>
      <c r="ZZ105" s="25"/>
      <c r="AAA105" s="25"/>
      <c r="AAB105" s="25"/>
      <c r="AAC105" s="25"/>
      <c r="AAD105" s="25"/>
      <c r="AAE105" s="25"/>
      <c r="AAF105" s="25"/>
      <c r="AAG105" s="25"/>
      <c r="AAH105" s="25"/>
      <c r="AAI105" s="25"/>
      <c r="AAJ105" s="25"/>
      <c r="AAK105" s="25"/>
      <c r="AAL105" s="25"/>
      <c r="AAM105" s="25"/>
      <c r="AAN105" s="25"/>
      <c r="AAO105" s="25"/>
      <c r="AAP105" s="25"/>
      <c r="AAQ105" s="25"/>
      <c r="AAR105" s="25"/>
      <c r="AAS105" s="25"/>
      <c r="AAT105" s="25"/>
      <c r="AAU105" s="25"/>
      <c r="AAV105" s="25"/>
      <c r="AAW105" s="25"/>
      <c r="AAX105" s="25"/>
      <c r="AAY105" s="25"/>
      <c r="AAZ105" s="25"/>
      <c r="ABA105" s="25"/>
      <c r="ABB105" s="25"/>
      <c r="ABC105" s="25"/>
      <c r="ABD105" s="25"/>
      <c r="ABE105" s="25"/>
      <c r="ABF105" s="25"/>
      <c r="ABG105" s="25"/>
      <c r="ABH105" s="25"/>
      <c r="ABI105" s="25"/>
      <c r="ABJ105" s="25"/>
      <c r="ABK105" s="25"/>
      <c r="ABL105" s="25"/>
      <c r="ABM105" s="25"/>
      <c r="ABN105" s="25"/>
      <c r="ABO105" s="25"/>
      <c r="ABP105" s="25"/>
      <c r="ABQ105" s="25"/>
      <c r="ABR105" s="25"/>
      <c r="ABS105" s="25"/>
      <c r="ABT105" s="25"/>
      <c r="ABU105" s="25"/>
      <c r="ABV105" s="25"/>
      <c r="ABW105" s="25"/>
      <c r="ABX105" s="25"/>
      <c r="ABY105" s="25"/>
      <c r="ABZ105" s="25"/>
      <c r="ACA105" s="25"/>
      <c r="ACB105" s="25"/>
      <c r="ACC105" s="25"/>
      <c r="ACD105" s="25"/>
      <c r="ACE105" s="25"/>
      <c r="ACF105" s="25"/>
      <c r="ACG105" s="25"/>
      <c r="ACH105" s="25"/>
      <c r="ACI105" s="25"/>
      <c r="ACJ105" s="25"/>
      <c r="ACK105" s="25"/>
      <c r="ACL105" s="25"/>
      <c r="ACM105" s="25"/>
      <c r="ACN105" s="25"/>
      <c r="ACO105" s="25"/>
      <c r="ACP105" s="25"/>
      <c r="ACQ105" s="25"/>
      <c r="ACR105" s="25"/>
      <c r="ACS105" s="25"/>
      <c r="ACT105" s="25"/>
      <c r="ACU105" s="25"/>
      <c r="ACV105" s="25"/>
      <c r="ACW105" s="25"/>
      <c r="ACX105" s="25"/>
      <c r="ACY105" s="25"/>
      <c r="ACZ105" s="25"/>
      <c r="ADA105" s="25"/>
      <c r="ADB105" s="25"/>
      <c r="ADC105" s="25"/>
      <c r="ADD105" s="25"/>
      <c r="ADE105" s="25"/>
      <c r="ADF105" s="25"/>
      <c r="ADG105" s="25"/>
      <c r="ADH105" s="25"/>
      <c r="ADI105" s="25"/>
      <c r="ADJ105" s="25"/>
      <c r="ADK105" s="25"/>
      <c r="ADL105" s="25"/>
      <c r="ADM105" s="25"/>
      <c r="ADN105" s="25"/>
      <c r="ADO105" s="25"/>
      <c r="ADP105" s="25"/>
      <c r="ADQ105" s="25"/>
      <c r="ADR105" s="25"/>
      <c r="ADS105" s="25"/>
      <c r="ADT105" s="25"/>
      <c r="ADU105" s="25"/>
      <c r="ADV105" s="25"/>
      <c r="ADW105" s="25"/>
      <c r="ADX105" s="25"/>
      <c r="ADY105" s="25"/>
      <c r="ADZ105" s="25"/>
      <c r="AEA105" s="25"/>
      <c r="AEB105" s="25"/>
      <c r="AEC105" s="25"/>
      <c r="AED105" s="25"/>
      <c r="AEE105" s="25"/>
      <c r="AEF105" s="25"/>
      <c r="AEG105" s="25"/>
      <c r="AEH105" s="25"/>
      <c r="AEI105" s="25"/>
      <c r="AEJ105" s="25"/>
      <c r="AEK105" s="25"/>
      <c r="AEL105" s="25"/>
      <c r="AEM105" s="25"/>
      <c r="AEN105" s="25"/>
      <c r="AEO105" s="25"/>
      <c r="AEP105" s="25"/>
      <c r="AEQ105" s="25"/>
      <c r="AER105" s="25"/>
      <c r="AES105" s="25"/>
      <c r="AET105" s="25"/>
      <c r="AEU105" s="25"/>
      <c r="AEV105" s="25"/>
      <c r="AEW105" s="25"/>
      <c r="AEX105" s="25"/>
      <c r="AEY105" s="25"/>
      <c r="AEZ105" s="25"/>
      <c r="AFA105" s="25"/>
      <c r="AFB105" s="25"/>
      <c r="AFC105" s="25"/>
      <c r="AFD105" s="25"/>
      <c r="AFE105" s="25"/>
      <c r="AFF105" s="25"/>
      <c r="AFG105" s="25"/>
      <c r="AFH105" s="25"/>
      <c r="AFI105" s="25"/>
      <c r="AFJ105" s="25"/>
      <c r="AFK105" s="25"/>
      <c r="AFL105" s="25"/>
      <c r="AFM105" s="25"/>
      <c r="AFN105" s="25"/>
      <c r="AFO105" s="25"/>
      <c r="AFP105" s="25"/>
      <c r="AFQ105" s="25"/>
      <c r="AFR105" s="25"/>
      <c r="AFS105" s="25"/>
      <c r="AFT105" s="25"/>
      <c r="AFU105" s="25"/>
      <c r="AFV105" s="25"/>
      <c r="AFW105" s="25"/>
      <c r="AFX105" s="25"/>
      <c r="AFY105" s="25"/>
      <c r="AFZ105" s="25"/>
      <c r="AGA105" s="25"/>
      <c r="AGB105" s="25"/>
      <c r="AGC105" s="25"/>
      <c r="AGD105" s="25"/>
      <c r="AGE105" s="25"/>
      <c r="AGF105" s="25"/>
      <c r="AGG105" s="25"/>
      <c r="AGH105" s="25"/>
      <c r="AGI105" s="25"/>
      <c r="AGJ105" s="25"/>
      <c r="AGK105" s="25"/>
      <c r="AGL105" s="25"/>
      <c r="AGM105" s="25"/>
      <c r="AGN105" s="25"/>
      <c r="AGO105" s="25"/>
      <c r="AGP105" s="25"/>
      <c r="AGQ105" s="25"/>
      <c r="AGR105" s="25"/>
      <c r="AGS105" s="25"/>
      <c r="AGT105" s="25"/>
      <c r="AGU105" s="25"/>
      <c r="AGV105" s="25"/>
      <c r="AGW105" s="25"/>
      <c r="AGX105" s="25"/>
      <c r="AGY105" s="25"/>
      <c r="AGZ105" s="25"/>
      <c r="AHA105" s="25"/>
      <c r="AHB105" s="25"/>
      <c r="AHC105" s="25"/>
      <c r="AHD105" s="25"/>
      <c r="AHE105" s="25"/>
      <c r="AHF105" s="25"/>
      <c r="AHG105" s="25"/>
      <c r="AHH105" s="25"/>
      <c r="AHI105" s="25"/>
      <c r="AHJ105" s="25"/>
      <c r="AHK105" s="25"/>
      <c r="AHL105" s="25"/>
      <c r="AHM105" s="25"/>
      <c r="AHN105" s="25"/>
      <c r="AHO105" s="25"/>
      <c r="AHP105" s="25"/>
      <c r="AHQ105" s="25"/>
      <c r="AHR105" s="25"/>
      <c r="AHS105" s="25"/>
      <c r="AHT105" s="25"/>
      <c r="AHU105" s="25"/>
      <c r="AHV105" s="25"/>
      <c r="AHW105" s="25"/>
      <c r="AHX105" s="25"/>
      <c r="AHY105" s="25"/>
      <c r="AHZ105" s="25"/>
      <c r="AIA105" s="25"/>
      <c r="AIB105" s="25"/>
      <c r="AIC105" s="25"/>
      <c r="AID105" s="25"/>
      <c r="AIE105" s="25"/>
      <c r="AIF105" s="25"/>
      <c r="AIG105" s="25"/>
      <c r="AIH105" s="25"/>
      <c r="AII105" s="25"/>
      <c r="AIJ105" s="25"/>
      <c r="AIK105" s="25"/>
      <c r="AIL105" s="25"/>
      <c r="AIM105" s="25"/>
      <c r="AIN105" s="25"/>
      <c r="AIO105" s="25"/>
      <c r="AIP105" s="25"/>
      <c r="AIQ105" s="25"/>
      <c r="AIR105" s="25"/>
      <c r="AIS105" s="25"/>
      <c r="AIT105" s="25"/>
      <c r="AIU105" s="25"/>
      <c r="AIV105" s="25"/>
      <c r="AIW105" s="25"/>
      <c r="AIX105" s="25"/>
      <c r="AIY105" s="25"/>
      <c r="AIZ105" s="25"/>
      <c r="AJA105" s="25"/>
      <c r="AJB105" s="25"/>
      <c r="AJC105" s="25"/>
      <c r="AJD105" s="25"/>
      <c r="AJE105" s="25"/>
      <c r="AJF105" s="25"/>
      <c r="AJG105" s="25"/>
      <c r="AJH105" s="25"/>
      <c r="AJI105" s="25"/>
      <c r="AJJ105" s="25"/>
      <c r="AJK105" s="25"/>
      <c r="AJL105" s="25"/>
      <c r="AJM105" s="25"/>
      <c r="AJN105" s="25"/>
      <c r="AJO105" s="25"/>
      <c r="AJP105" s="25"/>
      <c r="AJQ105" s="25"/>
      <c r="AJR105" s="25"/>
      <c r="AJS105" s="25"/>
      <c r="AJT105" s="25"/>
      <c r="AJU105" s="25"/>
      <c r="AJV105" s="25"/>
      <c r="AJW105" s="25"/>
      <c r="AJX105" s="25"/>
      <c r="AJY105" s="25"/>
      <c r="AJZ105" s="25"/>
      <c r="AKA105" s="25"/>
      <c r="AKB105" s="25"/>
      <c r="AKC105" s="25"/>
      <c r="AKD105" s="25"/>
      <c r="AKE105" s="25"/>
      <c r="AKF105" s="25"/>
      <c r="AKG105" s="25"/>
      <c r="AKH105" s="25"/>
      <c r="AKI105" s="25"/>
      <c r="AKJ105" s="25"/>
      <c r="AKK105" s="25"/>
      <c r="AKL105" s="25"/>
      <c r="AKM105" s="25"/>
      <c r="AKN105" s="25"/>
      <c r="AKO105" s="25"/>
      <c r="AKP105" s="25"/>
      <c r="AKQ105" s="25"/>
      <c r="AKR105" s="25"/>
      <c r="AKS105" s="25"/>
      <c r="AKT105" s="25"/>
      <c r="AKU105" s="25"/>
      <c r="AKV105" s="25"/>
      <c r="AKW105" s="25"/>
      <c r="AKX105" s="25"/>
      <c r="AKY105" s="25"/>
      <c r="AKZ105" s="25"/>
      <c r="ALA105" s="25"/>
      <c r="ALB105" s="25"/>
      <c r="ALC105" s="25"/>
      <c r="ALD105" s="25"/>
      <c r="ALE105" s="25"/>
      <c r="ALF105" s="25"/>
      <c r="ALG105" s="25"/>
      <c r="ALH105" s="25"/>
      <c r="ALI105" s="25"/>
      <c r="ALJ105" s="25"/>
      <c r="ALK105" s="25"/>
      <c r="ALL105" s="25"/>
      <c r="ALM105" s="25"/>
      <c r="ALN105" s="25"/>
      <c r="ALO105" s="25"/>
      <c r="ALP105" s="25"/>
      <c r="ALQ105" s="25"/>
      <c r="ALR105" s="25"/>
      <c r="ALS105" s="25"/>
      <c r="ALT105" s="25"/>
      <c r="ALU105" s="25"/>
      <c r="ALV105" s="25"/>
      <c r="ALW105" s="25"/>
      <c r="ALX105" s="25"/>
      <c r="ALY105" s="25"/>
      <c r="ALZ105" s="25"/>
      <c r="AMA105" s="25"/>
      <c r="AMB105" s="25"/>
      <c r="AMC105" s="25"/>
      <c r="AMD105" s="25"/>
      <c r="AME105" s="25"/>
      <c r="AMF105" s="25"/>
      <c r="AMG105" s="25"/>
      <c r="AMH105" s="25"/>
      <c r="AMI105" s="25"/>
      <c r="AMJ105" s="25"/>
      <c r="AMK105" s="25"/>
      <c r="AML105" s="25"/>
      <c r="AMM105" s="25"/>
      <c r="AMN105" s="25"/>
      <c r="AMO105" s="25"/>
      <c r="AMP105" s="25"/>
      <c r="AMQ105" s="25"/>
      <c r="AMR105" s="25"/>
      <c r="AMS105" s="25"/>
      <c r="AMT105" s="25"/>
      <c r="AMU105" s="25"/>
      <c r="AMV105" s="25"/>
      <c r="AMW105" s="25"/>
      <c r="AMX105" s="25"/>
      <c r="AMY105" s="25"/>
      <c r="AMZ105" s="25"/>
      <c r="ANA105" s="25"/>
      <c r="ANB105" s="25"/>
      <c r="ANC105" s="25"/>
      <c r="AND105" s="25"/>
      <c r="ANE105" s="25"/>
      <c r="ANF105" s="25"/>
      <c r="ANG105" s="25"/>
      <c r="ANH105" s="25"/>
      <c r="ANI105" s="25"/>
      <c r="ANJ105" s="25"/>
      <c r="ANK105" s="25"/>
      <c r="ANL105" s="25"/>
      <c r="ANM105" s="25"/>
      <c r="ANN105" s="25"/>
      <c r="ANO105" s="25"/>
      <c r="ANP105" s="25"/>
      <c r="ANQ105" s="25"/>
      <c r="ANR105" s="25"/>
      <c r="ANS105" s="25"/>
      <c r="ANT105" s="25"/>
      <c r="ANU105" s="25"/>
      <c r="ANV105" s="25"/>
      <c r="ANW105" s="25"/>
      <c r="ANX105" s="25"/>
      <c r="ANY105" s="25"/>
      <c r="ANZ105" s="25"/>
      <c r="AOA105" s="25"/>
      <c r="AOB105" s="25"/>
      <c r="AOC105" s="25"/>
      <c r="AOD105" s="25"/>
      <c r="AOE105" s="25"/>
      <c r="AOF105" s="25"/>
      <c r="AOG105" s="25"/>
      <c r="AOH105" s="25"/>
      <c r="AOI105" s="25"/>
      <c r="AOJ105" s="25"/>
      <c r="AOK105" s="25"/>
      <c r="AOL105" s="25"/>
      <c r="AOM105" s="25"/>
      <c r="AON105" s="25"/>
      <c r="AOO105" s="25"/>
      <c r="AOP105" s="25"/>
      <c r="AOQ105" s="25"/>
      <c r="AOR105" s="25"/>
      <c r="AOS105" s="25"/>
      <c r="AOT105" s="25"/>
      <c r="AOU105" s="25"/>
      <c r="AOV105" s="25"/>
      <c r="AOW105" s="25"/>
      <c r="AOX105" s="25"/>
      <c r="AOY105" s="25"/>
      <c r="AOZ105" s="25"/>
      <c r="APA105" s="25"/>
      <c r="APB105" s="25"/>
      <c r="APC105" s="25"/>
      <c r="APD105" s="25"/>
      <c r="APE105" s="25"/>
      <c r="APF105" s="25"/>
      <c r="APG105" s="25"/>
      <c r="APH105" s="25"/>
      <c r="API105" s="25"/>
      <c r="APJ105" s="25"/>
      <c r="APK105" s="25"/>
      <c r="APL105" s="25"/>
      <c r="APM105" s="25"/>
      <c r="APN105" s="25"/>
      <c r="APO105" s="25"/>
      <c r="APP105" s="25"/>
      <c r="APQ105" s="25"/>
      <c r="APR105" s="25"/>
      <c r="APS105" s="25"/>
      <c r="APT105" s="25"/>
      <c r="APU105" s="25"/>
      <c r="APV105" s="25"/>
      <c r="APW105" s="25"/>
      <c r="APX105" s="25"/>
      <c r="APY105" s="25"/>
      <c r="APZ105" s="25"/>
      <c r="AQA105" s="25"/>
      <c r="AQB105" s="25"/>
      <c r="AQC105" s="25"/>
      <c r="AQD105" s="25"/>
      <c r="AQE105" s="25"/>
      <c r="AQF105" s="25"/>
      <c r="AQG105" s="25"/>
      <c r="AQH105" s="25"/>
      <c r="AQI105" s="25"/>
      <c r="AQJ105" s="25"/>
      <c r="AQK105" s="25"/>
      <c r="AQL105" s="25"/>
      <c r="AQM105" s="25"/>
      <c r="AQN105" s="25"/>
      <c r="AQO105" s="25"/>
      <c r="AQP105" s="25"/>
      <c r="AQQ105" s="25"/>
      <c r="AQR105" s="25"/>
      <c r="AQS105" s="25"/>
      <c r="AQT105" s="25"/>
      <c r="AQU105" s="25"/>
      <c r="AQV105" s="25"/>
      <c r="AQW105" s="25"/>
      <c r="AQX105" s="25"/>
      <c r="AQY105" s="25"/>
      <c r="AQZ105" s="25"/>
      <c r="ARA105" s="25"/>
      <c r="ARB105" s="25"/>
      <c r="ARC105" s="25"/>
      <c r="ARD105" s="25"/>
      <c r="ARE105" s="25"/>
      <c r="ARF105" s="25"/>
      <c r="ARG105" s="25"/>
      <c r="ARH105" s="25"/>
      <c r="ARI105" s="25"/>
      <c r="ARJ105" s="25"/>
      <c r="ARK105" s="25"/>
      <c r="ARL105" s="25"/>
      <c r="ARM105" s="25"/>
      <c r="ARN105" s="25"/>
      <c r="ARO105" s="25"/>
      <c r="ARP105" s="25"/>
      <c r="ARQ105" s="25"/>
      <c r="ARR105" s="25"/>
      <c r="ARS105" s="25"/>
      <c r="ART105" s="25"/>
      <c r="ARU105" s="25"/>
      <c r="ARV105" s="25"/>
      <c r="ARW105" s="25"/>
      <c r="ARX105" s="25"/>
      <c r="ARY105" s="25"/>
      <c r="ARZ105" s="25"/>
      <c r="ASA105" s="25"/>
      <c r="ASB105" s="25"/>
      <c r="ASC105" s="25"/>
      <c r="ASD105" s="25"/>
      <c r="ASE105" s="25"/>
      <c r="ASF105" s="25"/>
      <c r="ASG105" s="25"/>
      <c r="ASH105" s="25"/>
      <c r="ASI105" s="25"/>
      <c r="ASJ105" s="25"/>
      <c r="ASK105" s="25"/>
      <c r="ASL105" s="25"/>
      <c r="ASM105" s="25"/>
      <c r="ASN105" s="25"/>
      <c r="ASO105" s="25"/>
      <c r="ASP105" s="25"/>
      <c r="ASQ105" s="25"/>
      <c r="ASR105" s="25"/>
      <c r="ASS105" s="25"/>
      <c r="AST105" s="25"/>
      <c r="ASU105" s="25"/>
      <c r="ASV105" s="25"/>
      <c r="ASW105" s="25"/>
      <c r="ASX105" s="25"/>
      <c r="ASY105" s="25"/>
      <c r="ASZ105" s="25"/>
      <c r="ATA105" s="25"/>
      <c r="ATB105" s="25"/>
      <c r="ATC105" s="25"/>
      <c r="ATD105" s="25"/>
      <c r="ATE105" s="25"/>
      <c r="ATF105" s="25"/>
      <c r="ATG105" s="25"/>
      <c r="ATH105" s="25"/>
      <c r="ATI105" s="25"/>
      <c r="ATJ105" s="25"/>
      <c r="ATK105" s="25"/>
      <c r="ATL105" s="25"/>
      <c r="ATM105" s="25"/>
      <c r="ATN105" s="25"/>
      <c r="ATO105" s="25"/>
      <c r="ATP105" s="25"/>
      <c r="ATQ105" s="25"/>
      <c r="ATR105" s="25"/>
      <c r="ATS105" s="25"/>
      <c r="ATT105" s="25"/>
      <c r="ATU105" s="25"/>
      <c r="ATV105" s="25"/>
      <c r="ATW105" s="25"/>
      <c r="ATX105" s="25"/>
      <c r="ATY105" s="25"/>
      <c r="ATZ105" s="25"/>
      <c r="AUA105" s="25"/>
      <c r="AUB105" s="25"/>
      <c r="AUC105" s="25"/>
      <c r="AUD105" s="25"/>
      <c r="AUE105" s="25"/>
      <c r="AUF105" s="25"/>
      <c r="AUG105" s="25"/>
      <c r="AUH105" s="25"/>
      <c r="AUI105" s="25"/>
      <c r="AUJ105" s="25"/>
      <c r="AUK105" s="25"/>
      <c r="AUL105" s="25"/>
      <c r="AUM105" s="25"/>
      <c r="AUN105" s="25"/>
      <c r="AUO105" s="25"/>
      <c r="AUP105" s="25"/>
      <c r="AUQ105" s="25"/>
      <c r="AUR105" s="25"/>
      <c r="AUS105" s="25"/>
      <c r="AUT105" s="25"/>
      <c r="AUU105" s="25"/>
      <c r="AUV105" s="25"/>
      <c r="AUW105" s="25"/>
      <c r="AUX105" s="25"/>
      <c r="AUY105" s="25"/>
      <c r="AUZ105" s="25"/>
      <c r="AVA105" s="25"/>
      <c r="AVB105" s="25"/>
      <c r="AVC105" s="25"/>
      <c r="AVD105" s="25"/>
      <c r="AVE105" s="25"/>
      <c r="AVF105" s="25"/>
      <c r="AVG105" s="25"/>
      <c r="AVH105" s="25"/>
      <c r="AVI105" s="25"/>
      <c r="AVJ105" s="25"/>
      <c r="AVK105" s="25"/>
      <c r="AVL105" s="25"/>
      <c r="AVM105" s="25"/>
      <c r="AVN105" s="25"/>
      <c r="AVO105" s="25"/>
      <c r="AVP105" s="25"/>
      <c r="AVQ105" s="25"/>
      <c r="AVR105" s="25"/>
      <c r="AVS105" s="25"/>
      <c r="AVT105" s="25"/>
      <c r="AVU105" s="25"/>
      <c r="AVV105" s="25"/>
      <c r="AVW105" s="25"/>
      <c r="AVX105" s="25"/>
      <c r="AVY105" s="25"/>
      <c r="AVZ105" s="25"/>
      <c r="AWA105" s="25"/>
      <c r="AWB105" s="25"/>
      <c r="AWC105" s="25"/>
      <c r="AWD105" s="25"/>
      <c r="AWE105" s="25"/>
      <c r="AWF105" s="25"/>
      <c r="AWG105" s="25"/>
      <c r="AWH105" s="25"/>
      <c r="AWI105" s="25"/>
      <c r="AWJ105" s="25"/>
      <c r="AWK105" s="25"/>
      <c r="AWL105" s="25"/>
      <c r="AWM105" s="25"/>
      <c r="AWN105" s="25"/>
      <c r="AWO105" s="25"/>
      <c r="AWP105" s="25"/>
      <c r="AWQ105" s="25"/>
      <c r="AWR105" s="25"/>
      <c r="AWS105" s="25"/>
      <c r="AWT105" s="25"/>
      <c r="AWU105" s="25"/>
      <c r="AWV105" s="25"/>
      <c r="AWW105" s="25"/>
      <c r="AWX105" s="25"/>
      <c r="AWY105" s="25"/>
      <c r="AWZ105" s="25"/>
      <c r="AXA105" s="25"/>
      <c r="AXB105" s="25"/>
      <c r="AXC105" s="25"/>
      <c r="AXD105" s="25"/>
      <c r="AXE105" s="25"/>
      <c r="AXF105" s="25"/>
      <c r="AXG105" s="25"/>
      <c r="AXH105" s="25"/>
      <c r="AXI105" s="25"/>
      <c r="AXJ105" s="25"/>
      <c r="AXK105" s="25"/>
      <c r="AXL105" s="25"/>
      <c r="AXM105" s="25"/>
      <c r="AXN105" s="25"/>
      <c r="AXO105" s="25"/>
      <c r="AXP105" s="25"/>
      <c r="AXQ105" s="25"/>
      <c r="AXR105" s="25"/>
      <c r="AXS105" s="25"/>
      <c r="AXT105" s="25"/>
      <c r="AXU105" s="25"/>
      <c r="AXV105" s="25"/>
      <c r="AXW105" s="25"/>
      <c r="AXX105" s="25"/>
      <c r="AXY105" s="25"/>
      <c r="AXZ105" s="25"/>
      <c r="AYA105" s="25"/>
      <c r="AYB105" s="25"/>
      <c r="AYC105" s="25"/>
      <c r="AYD105" s="25"/>
      <c r="AYE105" s="25"/>
      <c r="AYF105" s="25"/>
      <c r="AYG105" s="25"/>
      <c r="AYH105" s="25"/>
      <c r="AYI105" s="25"/>
      <c r="AYJ105" s="25"/>
      <c r="AYK105" s="25"/>
      <c r="AYL105" s="25"/>
      <c r="AYM105" s="25"/>
      <c r="AYN105" s="25"/>
      <c r="AYO105" s="25"/>
      <c r="AYP105" s="25"/>
      <c r="AYQ105" s="25"/>
      <c r="AYR105" s="25"/>
      <c r="AYS105" s="25"/>
      <c r="AYT105" s="25"/>
      <c r="AYU105" s="25"/>
      <c r="AYV105" s="25"/>
      <c r="AYW105" s="25"/>
      <c r="AYX105" s="25"/>
      <c r="AYY105" s="25"/>
      <c r="AYZ105" s="25"/>
      <c r="AZA105" s="25"/>
      <c r="AZB105" s="25"/>
      <c r="AZC105" s="25"/>
      <c r="AZD105" s="25"/>
      <c r="AZE105" s="25"/>
      <c r="AZF105" s="25"/>
      <c r="AZG105" s="25"/>
      <c r="AZH105" s="25"/>
      <c r="AZI105" s="25"/>
      <c r="AZJ105" s="25"/>
      <c r="AZK105" s="25"/>
      <c r="AZL105" s="25"/>
      <c r="AZM105" s="25"/>
      <c r="AZN105" s="25"/>
      <c r="AZO105" s="25"/>
      <c r="AZP105" s="25"/>
      <c r="AZQ105" s="25"/>
      <c r="AZR105" s="25"/>
      <c r="AZS105" s="25"/>
      <c r="AZT105" s="25"/>
      <c r="AZU105" s="25"/>
      <c r="AZV105" s="25"/>
      <c r="AZW105" s="25"/>
      <c r="AZX105" s="25"/>
      <c r="AZY105" s="25"/>
      <c r="AZZ105" s="25"/>
      <c r="BAA105" s="25"/>
      <c r="BAB105" s="25"/>
      <c r="BAC105" s="25"/>
      <c r="BAD105" s="25"/>
      <c r="BAE105" s="25"/>
      <c r="BAF105" s="25"/>
      <c r="BAG105" s="25"/>
      <c r="BAH105" s="25"/>
      <c r="BAI105" s="25"/>
      <c r="BAJ105" s="25"/>
      <c r="BAK105" s="25"/>
      <c r="BAL105" s="25"/>
      <c r="BAM105" s="25"/>
      <c r="BAN105" s="25"/>
      <c r="BAO105" s="25"/>
      <c r="BAP105" s="25"/>
      <c r="BAQ105" s="25"/>
      <c r="BAR105" s="25"/>
      <c r="BAS105" s="25"/>
      <c r="BAT105" s="25"/>
      <c r="BAU105" s="25"/>
      <c r="BAV105" s="25"/>
      <c r="BAW105" s="25"/>
      <c r="BAX105" s="25"/>
      <c r="BAY105" s="25"/>
      <c r="BAZ105" s="25"/>
      <c r="BBA105" s="25"/>
      <c r="BBB105" s="25"/>
      <c r="BBC105" s="25"/>
      <c r="BBD105" s="25"/>
      <c r="BBE105" s="25"/>
      <c r="BBF105" s="25"/>
      <c r="BBG105" s="25"/>
      <c r="BBH105" s="25"/>
      <c r="BBI105" s="25"/>
      <c r="BBJ105" s="25"/>
      <c r="BBK105" s="25"/>
      <c r="BBL105" s="25"/>
      <c r="BBM105" s="25"/>
      <c r="BBN105" s="25"/>
      <c r="BBO105" s="25"/>
      <c r="BBP105" s="25"/>
      <c r="BBQ105" s="25"/>
      <c r="BBR105" s="25"/>
      <c r="BBS105" s="25"/>
      <c r="BBT105" s="25"/>
      <c r="BBU105" s="25"/>
      <c r="BBV105" s="25"/>
      <c r="BBW105" s="25"/>
      <c r="BBX105" s="25"/>
      <c r="BBY105" s="25"/>
      <c r="BBZ105" s="25"/>
      <c r="BCA105" s="25"/>
      <c r="BCB105" s="25"/>
      <c r="BCC105" s="25"/>
      <c r="BCD105" s="25"/>
      <c r="BCE105" s="25"/>
      <c r="BCF105" s="25"/>
      <c r="BCG105" s="25"/>
      <c r="BCH105" s="25"/>
      <c r="BCI105" s="25"/>
      <c r="BCJ105" s="25"/>
      <c r="BCK105" s="25"/>
      <c r="BCL105" s="25"/>
      <c r="BCM105" s="25"/>
      <c r="BCN105" s="25"/>
      <c r="BCO105" s="25"/>
      <c r="BCP105" s="25"/>
      <c r="BCQ105" s="25"/>
      <c r="BCR105" s="25"/>
      <c r="BCS105" s="25"/>
      <c r="BCT105" s="25"/>
      <c r="BCU105" s="25"/>
      <c r="BCV105" s="25"/>
      <c r="BCW105" s="25"/>
      <c r="BCX105" s="25"/>
      <c r="BCY105" s="25"/>
      <c r="BCZ105" s="25"/>
      <c r="BDA105" s="25"/>
      <c r="BDB105" s="25"/>
      <c r="BDC105" s="25"/>
      <c r="BDD105" s="25"/>
      <c r="BDE105" s="25"/>
      <c r="BDF105" s="25"/>
      <c r="BDG105" s="25"/>
      <c r="BDH105" s="25"/>
      <c r="BDI105" s="25"/>
      <c r="BDJ105" s="25"/>
      <c r="BDK105" s="25"/>
      <c r="BDL105" s="25"/>
      <c r="BDM105" s="25"/>
      <c r="BDN105" s="25"/>
      <c r="BDO105" s="25"/>
      <c r="BDP105" s="25"/>
      <c r="BDQ105" s="25"/>
      <c r="BDR105" s="25"/>
      <c r="BDS105" s="25"/>
      <c r="BDT105" s="25"/>
      <c r="BDU105" s="25"/>
      <c r="BDV105" s="25"/>
      <c r="BDW105" s="25"/>
      <c r="BDX105" s="25"/>
      <c r="BDY105" s="25"/>
      <c r="BDZ105" s="25"/>
      <c r="BEA105" s="25"/>
      <c r="BEB105" s="25"/>
      <c r="BEC105" s="25"/>
      <c r="BED105" s="25"/>
      <c r="BEE105" s="25"/>
      <c r="BEF105" s="25"/>
      <c r="BEG105" s="25"/>
      <c r="BEH105" s="25"/>
      <c r="BEI105" s="25"/>
      <c r="BEJ105" s="25"/>
      <c r="BEK105" s="25"/>
      <c r="BEL105" s="25"/>
      <c r="BEM105" s="25"/>
      <c r="BEN105" s="25"/>
      <c r="BEO105" s="25"/>
      <c r="BEP105" s="25"/>
      <c r="BEQ105" s="25"/>
      <c r="BER105" s="25"/>
      <c r="BES105" s="25"/>
      <c r="BET105" s="25"/>
      <c r="BEU105" s="25"/>
      <c r="BEV105" s="25"/>
      <c r="BEW105" s="25"/>
      <c r="BEX105" s="25"/>
      <c r="BEY105" s="25"/>
      <c r="BEZ105" s="25"/>
      <c r="BFA105" s="25"/>
      <c r="BFB105" s="25"/>
      <c r="BFC105" s="25"/>
      <c r="BFD105" s="25"/>
      <c r="BFE105" s="25"/>
      <c r="BFF105" s="25"/>
      <c r="BFG105" s="25"/>
      <c r="BFH105" s="25"/>
      <c r="BFI105" s="25"/>
      <c r="BFJ105" s="25"/>
      <c r="BFK105" s="25"/>
      <c r="BFL105" s="25"/>
      <c r="BFM105" s="25"/>
      <c r="BFN105" s="25"/>
      <c r="BFO105" s="25"/>
      <c r="BFP105" s="25"/>
      <c r="BFQ105" s="25"/>
      <c r="BFR105" s="25"/>
      <c r="BFS105" s="25"/>
      <c r="BFT105" s="25"/>
      <c r="BFU105" s="25"/>
      <c r="BFV105" s="25"/>
      <c r="BFW105" s="25"/>
      <c r="BFX105" s="25"/>
      <c r="BFY105" s="25"/>
      <c r="BFZ105" s="25"/>
      <c r="BGA105" s="25"/>
      <c r="BGB105" s="25"/>
      <c r="BGC105" s="25"/>
      <c r="BGD105" s="25"/>
      <c r="BGE105" s="25"/>
      <c r="BGF105" s="25"/>
      <c r="BGG105" s="25"/>
      <c r="BGH105" s="25"/>
      <c r="BGI105" s="25"/>
      <c r="BGJ105" s="25"/>
      <c r="BGK105" s="25"/>
      <c r="BGL105" s="25"/>
      <c r="BGM105" s="25"/>
      <c r="BGN105" s="25"/>
      <c r="BGO105" s="25"/>
      <c r="BGP105" s="25"/>
      <c r="BGQ105" s="25"/>
      <c r="BGR105" s="25"/>
      <c r="BGS105" s="25"/>
      <c r="BGT105" s="25"/>
      <c r="BGU105" s="25"/>
      <c r="BGV105" s="25"/>
      <c r="BGW105" s="25"/>
      <c r="BGX105" s="25"/>
      <c r="BGY105" s="25"/>
      <c r="BGZ105" s="25"/>
      <c r="BHA105" s="25"/>
      <c r="BHB105" s="25"/>
      <c r="BHC105" s="25"/>
      <c r="BHD105" s="25"/>
      <c r="BHE105" s="25"/>
      <c r="BHF105" s="25"/>
      <c r="BHG105" s="25"/>
      <c r="BHH105" s="25"/>
      <c r="BHI105" s="25"/>
      <c r="BHJ105" s="25"/>
      <c r="BHK105" s="25"/>
      <c r="BHL105" s="25"/>
      <c r="BHM105" s="25"/>
      <c r="BHN105" s="25"/>
      <c r="BHO105" s="25"/>
      <c r="BHP105" s="25"/>
      <c r="BHQ105" s="25"/>
      <c r="BHR105" s="25"/>
      <c r="BHS105" s="25"/>
      <c r="BHT105" s="25"/>
      <c r="BHU105" s="25"/>
      <c r="BHV105" s="25"/>
      <c r="BHW105" s="25"/>
      <c r="BHX105" s="25"/>
      <c r="BHY105" s="25"/>
      <c r="BHZ105" s="25"/>
      <c r="BIA105" s="25"/>
      <c r="BIB105" s="25"/>
      <c r="BIC105" s="25"/>
      <c r="BID105" s="25"/>
      <c r="BIE105" s="25"/>
      <c r="BIF105" s="25"/>
      <c r="BIG105" s="25"/>
      <c r="BIH105" s="25"/>
      <c r="BII105" s="25"/>
      <c r="BIJ105" s="25"/>
      <c r="BIK105" s="25"/>
      <c r="BIL105" s="25"/>
      <c r="BIM105" s="25"/>
      <c r="BIN105" s="25"/>
      <c r="BIO105" s="25"/>
      <c r="BIP105" s="25"/>
      <c r="BIQ105" s="25"/>
      <c r="BIR105" s="25"/>
      <c r="BIS105" s="25"/>
      <c r="BIT105" s="25"/>
      <c r="BIU105" s="25"/>
      <c r="BIV105" s="25"/>
      <c r="BIW105" s="25"/>
      <c r="BIX105" s="25"/>
      <c r="BIY105" s="25"/>
      <c r="BIZ105" s="25"/>
      <c r="BJA105" s="25"/>
      <c r="BJB105" s="25"/>
      <c r="BJC105" s="25"/>
      <c r="BJD105" s="25"/>
      <c r="BJE105" s="25"/>
      <c r="BJF105" s="25"/>
      <c r="BJG105" s="25"/>
      <c r="BJH105" s="25"/>
      <c r="BJI105" s="25"/>
      <c r="BJJ105" s="25"/>
      <c r="BJK105" s="25"/>
      <c r="BJL105" s="25"/>
      <c r="BJM105" s="25"/>
      <c r="BJN105" s="25"/>
      <c r="BJO105" s="25"/>
      <c r="BJP105" s="25"/>
      <c r="BJQ105" s="25"/>
      <c r="BJR105" s="25"/>
      <c r="BJS105" s="25"/>
      <c r="BJT105" s="25"/>
      <c r="BJU105" s="25"/>
      <c r="BJV105" s="25"/>
      <c r="BJW105" s="25"/>
      <c r="BJX105" s="25"/>
      <c r="BJY105" s="25"/>
      <c r="BJZ105" s="25"/>
      <c r="BKA105" s="25"/>
      <c r="BKB105" s="25"/>
      <c r="BKC105" s="25"/>
      <c r="BKD105" s="25"/>
      <c r="BKE105" s="25"/>
      <c r="BKF105" s="25"/>
      <c r="BKG105" s="25"/>
      <c r="BKH105" s="25"/>
      <c r="BKI105" s="25"/>
      <c r="BKJ105" s="25"/>
      <c r="BKK105" s="25"/>
      <c r="BKL105" s="25"/>
      <c r="BKM105" s="25"/>
      <c r="BKN105" s="25"/>
      <c r="BKO105" s="25"/>
      <c r="BKP105" s="25"/>
      <c r="BKQ105" s="25"/>
      <c r="BKR105" s="25"/>
      <c r="BKS105" s="25"/>
      <c r="BKT105" s="25"/>
      <c r="BKU105" s="25"/>
      <c r="BKV105" s="25"/>
      <c r="BKW105" s="25"/>
      <c r="BKX105" s="25"/>
      <c r="BKY105" s="25"/>
      <c r="BKZ105" s="25"/>
      <c r="BLA105" s="25"/>
      <c r="BLB105" s="25"/>
      <c r="BLC105" s="25"/>
      <c r="BLD105" s="25"/>
      <c r="BLE105" s="25"/>
      <c r="BLF105" s="25"/>
      <c r="BLG105" s="25"/>
      <c r="BLH105" s="25"/>
      <c r="BLI105" s="25"/>
      <c r="BLJ105" s="25"/>
      <c r="BLK105" s="25"/>
      <c r="BLL105" s="25"/>
      <c r="BLM105" s="25"/>
      <c r="BLN105" s="25"/>
      <c r="BLO105" s="25"/>
      <c r="BLP105" s="25"/>
      <c r="BLQ105" s="25"/>
      <c r="BLR105" s="25"/>
      <c r="BLS105" s="25"/>
      <c r="BLT105" s="25"/>
      <c r="BLU105" s="25"/>
      <c r="BLV105" s="25"/>
      <c r="BLW105" s="25"/>
      <c r="BLX105" s="25"/>
      <c r="BLY105" s="25"/>
      <c r="BLZ105" s="25"/>
      <c r="BMA105" s="25"/>
      <c r="BMB105" s="25"/>
      <c r="BMC105" s="25"/>
      <c r="BMD105" s="25"/>
      <c r="BME105" s="25"/>
      <c r="BMF105" s="25"/>
      <c r="BMG105" s="25"/>
      <c r="BMH105" s="25"/>
      <c r="BMI105" s="25"/>
      <c r="BMJ105" s="25"/>
      <c r="BMK105" s="25"/>
      <c r="BML105" s="25"/>
      <c r="BMM105" s="25"/>
      <c r="BMN105" s="25"/>
      <c r="BMO105" s="25"/>
      <c r="BMP105" s="25"/>
      <c r="BMQ105" s="25"/>
      <c r="BMR105" s="25"/>
      <c r="BMS105" s="25"/>
      <c r="BMT105" s="25"/>
      <c r="BMU105" s="25"/>
      <c r="BMV105" s="25"/>
      <c r="BMW105" s="25"/>
      <c r="BMX105" s="25"/>
      <c r="BMY105" s="25"/>
      <c r="BMZ105" s="25"/>
      <c r="BNA105" s="25"/>
      <c r="BNB105" s="25"/>
      <c r="BNC105" s="25"/>
      <c r="BND105" s="25"/>
      <c r="BNE105" s="25"/>
      <c r="BNF105" s="25"/>
      <c r="BNG105" s="25"/>
      <c r="BNH105" s="25"/>
      <c r="BNI105" s="25"/>
      <c r="BNJ105" s="25"/>
      <c r="BNK105" s="25"/>
      <c r="BNL105" s="25"/>
      <c r="BNM105" s="25"/>
      <c r="BNN105" s="25"/>
      <c r="BNO105" s="25"/>
      <c r="BNP105" s="25"/>
      <c r="BNQ105" s="25"/>
      <c r="BNR105" s="25"/>
      <c r="BNS105" s="25"/>
      <c r="BNT105" s="25"/>
      <c r="BNU105" s="25"/>
      <c r="BNV105" s="25"/>
      <c r="BNW105" s="25"/>
      <c r="BNX105" s="25"/>
      <c r="BNY105" s="25"/>
      <c r="BNZ105" s="25"/>
      <c r="BOA105" s="25"/>
      <c r="BOB105" s="25"/>
      <c r="BOC105" s="25"/>
      <c r="BOD105" s="25"/>
      <c r="BOE105" s="25"/>
      <c r="BOF105" s="25"/>
      <c r="BOG105" s="25"/>
      <c r="BOH105" s="25"/>
      <c r="BOI105" s="25"/>
      <c r="BOJ105" s="25"/>
      <c r="BOK105" s="25"/>
      <c r="BOL105" s="25"/>
      <c r="BOM105" s="25"/>
      <c r="BON105" s="25"/>
      <c r="BOO105" s="25"/>
      <c r="BOP105" s="25"/>
      <c r="BOQ105" s="25"/>
      <c r="BOR105" s="25"/>
      <c r="BOS105" s="25"/>
      <c r="BOT105" s="25"/>
      <c r="BOU105" s="25"/>
      <c r="BOV105" s="25"/>
      <c r="BOW105" s="25"/>
      <c r="BOX105" s="25"/>
      <c r="BOY105" s="25"/>
      <c r="BOZ105" s="25"/>
      <c r="BPA105" s="25"/>
      <c r="BPB105" s="25"/>
      <c r="BPC105" s="25"/>
      <c r="BPD105" s="25"/>
      <c r="BPE105" s="25"/>
      <c r="BPF105" s="25"/>
      <c r="BPG105" s="25"/>
      <c r="BPH105" s="25"/>
      <c r="BPI105" s="25"/>
      <c r="BPJ105" s="25"/>
      <c r="BPK105" s="25"/>
      <c r="BPL105" s="25"/>
      <c r="BPM105" s="25"/>
      <c r="BPN105" s="25"/>
      <c r="BPO105" s="25"/>
      <c r="BPP105" s="25"/>
      <c r="BPQ105" s="25"/>
      <c r="BPR105" s="25"/>
      <c r="BPS105" s="25"/>
      <c r="BPT105" s="25"/>
      <c r="BPU105" s="25"/>
      <c r="BPV105" s="25"/>
      <c r="BPW105" s="25"/>
      <c r="BPX105" s="25"/>
      <c r="BPY105" s="25"/>
      <c r="BPZ105" s="25"/>
      <c r="BQA105" s="25"/>
      <c r="BQB105" s="25"/>
      <c r="BQC105" s="25"/>
      <c r="BQD105" s="25"/>
      <c r="BQE105" s="25"/>
      <c r="BQF105" s="25"/>
      <c r="BQG105" s="25"/>
      <c r="BQH105" s="25"/>
      <c r="BQI105" s="25"/>
      <c r="BQJ105" s="25"/>
      <c r="BQK105" s="25"/>
      <c r="BQL105" s="25"/>
      <c r="BQM105" s="25"/>
      <c r="BQN105" s="25"/>
      <c r="BQO105" s="25"/>
      <c r="BQP105" s="25"/>
      <c r="BQQ105" s="25"/>
      <c r="BQR105" s="25"/>
      <c r="BQS105" s="25"/>
      <c r="BQT105" s="25"/>
      <c r="BQU105" s="25"/>
      <c r="BQV105" s="25"/>
      <c r="BQW105" s="25"/>
      <c r="BQX105" s="25"/>
      <c r="BQY105" s="25"/>
      <c r="BQZ105" s="25"/>
      <c r="BRA105" s="25"/>
      <c r="BRB105" s="25"/>
      <c r="BRC105" s="25"/>
      <c r="BRD105" s="25"/>
      <c r="BRE105" s="25"/>
      <c r="BRF105" s="25"/>
      <c r="BRG105" s="25"/>
      <c r="BRH105" s="25"/>
      <c r="BRI105" s="25"/>
      <c r="BRJ105" s="25"/>
      <c r="BRK105" s="25"/>
      <c r="BRL105" s="25"/>
      <c r="BRM105" s="25"/>
      <c r="BRN105" s="25"/>
      <c r="BRO105" s="25"/>
      <c r="BRP105" s="25"/>
      <c r="BRQ105" s="25"/>
      <c r="BRR105" s="25"/>
      <c r="BRS105" s="25"/>
      <c r="BRT105" s="25"/>
      <c r="BRU105" s="25"/>
      <c r="BRV105" s="25"/>
      <c r="BRW105" s="25"/>
      <c r="BRX105" s="25"/>
      <c r="BRY105" s="25"/>
      <c r="BRZ105" s="25"/>
      <c r="BSA105" s="25"/>
      <c r="BSB105" s="25"/>
      <c r="BSC105" s="25"/>
      <c r="BSD105" s="25"/>
      <c r="BSE105" s="25"/>
      <c r="BSF105" s="25"/>
      <c r="BSG105" s="25"/>
      <c r="BSH105" s="25"/>
      <c r="BSI105" s="25"/>
      <c r="BSJ105" s="25"/>
      <c r="BSK105" s="25"/>
      <c r="BSL105" s="25"/>
      <c r="BSM105" s="25"/>
      <c r="BSN105" s="25"/>
      <c r="BSO105" s="25"/>
      <c r="BSP105" s="25"/>
      <c r="BSQ105" s="25"/>
      <c r="BSR105" s="25"/>
      <c r="BSS105" s="25"/>
      <c r="BST105" s="25"/>
      <c r="BSU105" s="25"/>
      <c r="BSV105" s="25"/>
      <c r="BSW105" s="25"/>
      <c r="BSX105" s="25"/>
      <c r="BSY105" s="25"/>
      <c r="BSZ105" s="25"/>
      <c r="BTA105" s="25"/>
      <c r="BTB105" s="25"/>
      <c r="BTC105" s="25"/>
      <c r="BTD105" s="25"/>
      <c r="BTE105" s="25"/>
      <c r="BTF105" s="25"/>
      <c r="BTG105" s="25"/>
      <c r="BTH105" s="25"/>
      <c r="BTI105" s="25"/>
      <c r="BTJ105" s="25"/>
      <c r="BTK105" s="25"/>
      <c r="BTL105" s="25"/>
      <c r="BTM105" s="25"/>
      <c r="BTN105" s="25"/>
      <c r="BTO105" s="25"/>
      <c r="BTP105" s="25"/>
      <c r="BTQ105" s="25"/>
      <c r="BTR105" s="25"/>
      <c r="BTS105" s="25"/>
      <c r="BTT105" s="25"/>
      <c r="BTU105" s="25"/>
      <c r="BTV105" s="25"/>
      <c r="BTW105" s="25"/>
      <c r="BTX105" s="25"/>
      <c r="BTY105" s="25"/>
      <c r="BTZ105" s="25"/>
      <c r="BUA105" s="25"/>
      <c r="BUB105" s="25"/>
      <c r="BUC105" s="25"/>
      <c r="BUD105" s="25"/>
      <c r="BUE105" s="25"/>
      <c r="BUF105" s="25"/>
      <c r="BUG105" s="25"/>
      <c r="BUH105" s="25"/>
      <c r="BUI105" s="25"/>
      <c r="BUJ105" s="25"/>
      <c r="BUK105" s="25"/>
      <c r="BUL105" s="25"/>
      <c r="BUM105" s="25"/>
      <c r="BUN105" s="25"/>
      <c r="BUO105" s="25"/>
      <c r="BUP105" s="25"/>
      <c r="BUQ105" s="25"/>
      <c r="BUR105" s="25"/>
      <c r="BUS105" s="25"/>
      <c r="BUT105" s="25"/>
      <c r="BUU105" s="25"/>
      <c r="BUV105" s="25"/>
      <c r="BUW105" s="25"/>
      <c r="BUX105" s="25"/>
      <c r="BUY105" s="25"/>
      <c r="BUZ105" s="25"/>
      <c r="BVA105" s="25"/>
      <c r="BVB105" s="25"/>
      <c r="BVC105" s="25"/>
      <c r="BVD105" s="25"/>
      <c r="BVE105" s="25"/>
      <c r="BVF105" s="25"/>
      <c r="BVG105" s="25"/>
      <c r="BVH105" s="25"/>
      <c r="BVI105" s="25"/>
      <c r="BVJ105" s="25"/>
      <c r="BVK105" s="25"/>
      <c r="BVL105" s="25"/>
      <c r="BVM105" s="25"/>
      <c r="BVN105" s="25"/>
      <c r="BVO105" s="25"/>
      <c r="BVP105" s="25"/>
      <c r="BVQ105" s="25"/>
      <c r="BVR105" s="25"/>
      <c r="BVS105" s="25"/>
      <c r="BVT105" s="25"/>
      <c r="BVU105" s="25"/>
      <c r="BVV105" s="25"/>
      <c r="BVW105" s="25"/>
      <c r="BVX105" s="25"/>
      <c r="BVY105" s="25"/>
      <c r="BVZ105" s="25"/>
      <c r="BWA105" s="25"/>
      <c r="BWB105" s="25"/>
      <c r="BWC105" s="25"/>
      <c r="BWD105" s="25"/>
      <c r="BWE105" s="25"/>
      <c r="BWF105" s="25"/>
      <c r="BWG105" s="25"/>
      <c r="BWH105" s="25"/>
      <c r="BWI105" s="25"/>
      <c r="BWJ105" s="25"/>
      <c r="BWK105" s="25"/>
      <c r="BWL105" s="25"/>
      <c r="BWM105" s="25"/>
      <c r="BWN105" s="25"/>
      <c r="BWO105" s="25"/>
      <c r="BWP105" s="25"/>
      <c r="BWQ105" s="25"/>
      <c r="BWR105" s="25"/>
      <c r="BWS105" s="25"/>
      <c r="BWT105" s="25"/>
      <c r="BWU105" s="25"/>
      <c r="BWV105" s="25"/>
      <c r="BWW105" s="25"/>
      <c r="BWX105" s="25"/>
      <c r="BWY105" s="25"/>
      <c r="BWZ105" s="25"/>
      <c r="BXA105" s="25"/>
      <c r="BXB105" s="25"/>
      <c r="BXC105" s="25"/>
      <c r="BXD105" s="25"/>
      <c r="BXE105" s="25"/>
      <c r="BXF105" s="25"/>
      <c r="BXG105" s="25"/>
      <c r="BXH105" s="25"/>
      <c r="BXI105" s="25"/>
      <c r="BXJ105" s="25"/>
      <c r="BXK105" s="25"/>
      <c r="BXL105" s="25"/>
      <c r="BXM105" s="25"/>
      <c r="BXN105" s="25"/>
      <c r="BXO105" s="25"/>
      <c r="BXP105" s="25"/>
      <c r="BXQ105" s="25"/>
      <c r="BXR105" s="25"/>
      <c r="BXS105" s="25"/>
      <c r="BXT105" s="25"/>
      <c r="BXU105" s="25"/>
    </row>
    <row r="106" spans="1:2000" s="71" customFormat="1">
      <c r="A106" s="36"/>
      <c r="B106" s="69"/>
      <c r="C106" s="167"/>
      <c r="D106" s="70"/>
      <c r="F106" s="49"/>
      <c r="G106" s="154"/>
      <c r="H106" s="72"/>
      <c r="K106" s="138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  <c r="IW106" s="73"/>
      <c r="IX106" s="73"/>
      <c r="IY106" s="73"/>
      <c r="IZ106" s="73"/>
      <c r="JA106" s="73"/>
      <c r="JB106" s="73"/>
      <c r="JC106" s="73"/>
      <c r="JD106" s="73"/>
      <c r="JE106" s="73"/>
      <c r="JF106" s="73"/>
      <c r="JG106" s="73"/>
      <c r="JH106" s="73"/>
      <c r="JI106" s="73"/>
      <c r="JJ106" s="73"/>
      <c r="JK106" s="73"/>
      <c r="JL106" s="73"/>
      <c r="JM106" s="73"/>
      <c r="JN106" s="73"/>
      <c r="JO106" s="73"/>
      <c r="JP106" s="73"/>
      <c r="JQ106" s="73"/>
      <c r="JR106" s="73"/>
      <c r="JS106" s="73"/>
      <c r="JT106" s="73"/>
      <c r="JU106" s="73"/>
      <c r="JV106" s="73"/>
      <c r="JW106" s="73"/>
      <c r="JX106" s="73"/>
      <c r="JY106" s="73"/>
      <c r="JZ106" s="73"/>
      <c r="KA106" s="73"/>
      <c r="KB106" s="73"/>
      <c r="KC106" s="73"/>
      <c r="KD106" s="73"/>
      <c r="KE106" s="73"/>
      <c r="KF106" s="73"/>
      <c r="KG106" s="73"/>
      <c r="KH106" s="73"/>
      <c r="KI106" s="73"/>
      <c r="KJ106" s="73"/>
      <c r="KK106" s="73"/>
      <c r="KL106" s="73"/>
      <c r="KM106" s="73"/>
      <c r="KN106" s="73"/>
      <c r="KO106" s="73"/>
      <c r="KP106" s="73"/>
      <c r="KQ106" s="73"/>
      <c r="KR106" s="73"/>
      <c r="KS106" s="73"/>
      <c r="KT106" s="73"/>
      <c r="KU106" s="73"/>
      <c r="KV106" s="73"/>
      <c r="KW106" s="73"/>
      <c r="KX106" s="73"/>
      <c r="KY106" s="73"/>
      <c r="KZ106" s="73"/>
      <c r="LA106" s="73"/>
      <c r="LB106" s="73"/>
      <c r="LC106" s="73"/>
      <c r="LD106" s="73"/>
      <c r="LE106" s="73"/>
      <c r="LF106" s="73"/>
      <c r="LG106" s="73"/>
      <c r="LH106" s="73"/>
      <c r="LI106" s="73"/>
      <c r="LJ106" s="73"/>
      <c r="LK106" s="73"/>
      <c r="LL106" s="73"/>
      <c r="LM106" s="73"/>
      <c r="LN106" s="73"/>
      <c r="LO106" s="73"/>
      <c r="LP106" s="73"/>
      <c r="LQ106" s="73"/>
      <c r="LR106" s="73"/>
      <c r="LS106" s="73"/>
      <c r="LT106" s="73"/>
      <c r="LU106" s="73"/>
      <c r="LV106" s="73"/>
      <c r="LW106" s="73"/>
      <c r="LX106" s="73"/>
      <c r="LY106" s="73"/>
      <c r="LZ106" s="73"/>
      <c r="MA106" s="73"/>
      <c r="MB106" s="73"/>
      <c r="MC106" s="73"/>
      <c r="MD106" s="73"/>
      <c r="ME106" s="73"/>
      <c r="MF106" s="73"/>
      <c r="MG106" s="73"/>
      <c r="MH106" s="73"/>
      <c r="MI106" s="73"/>
      <c r="MJ106" s="73"/>
      <c r="MK106" s="73"/>
      <c r="ML106" s="73"/>
      <c r="MM106" s="73"/>
      <c r="MN106" s="73"/>
      <c r="MO106" s="73"/>
      <c r="MP106" s="73"/>
      <c r="MQ106" s="73"/>
      <c r="MR106" s="73"/>
      <c r="MS106" s="73"/>
      <c r="MT106" s="73"/>
      <c r="MU106" s="73"/>
      <c r="MV106" s="73"/>
      <c r="MW106" s="73"/>
      <c r="MX106" s="73"/>
      <c r="MY106" s="73"/>
      <c r="MZ106" s="73"/>
      <c r="NA106" s="73"/>
      <c r="NB106" s="73"/>
      <c r="NC106" s="73"/>
      <c r="ND106" s="73"/>
      <c r="NE106" s="73"/>
      <c r="NF106" s="73"/>
      <c r="NG106" s="73"/>
      <c r="NH106" s="73"/>
      <c r="NI106" s="73"/>
      <c r="NJ106" s="73"/>
      <c r="NK106" s="73"/>
      <c r="NL106" s="73"/>
      <c r="NM106" s="73"/>
      <c r="NN106" s="73"/>
      <c r="NO106" s="73"/>
      <c r="NP106" s="73"/>
      <c r="NQ106" s="73"/>
      <c r="NR106" s="73"/>
      <c r="NS106" s="73"/>
      <c r="NT106" s="73"/>
      <c r="NU106" s="73"/>
      <c r="NV106" s="73"/>
      <c r="NW106" s="73"/>
      <c r="NX106" s="73"/>
      <c r="NY106" s="73"/>
      <c r="NZ106" s="73"/>
      <c r="OA106" s="73"/>
      <c r="OB106" s="73"/>
      <c r="OC106" s="73"/>
      <c r="OD106" s="73"/>
      <c r="OE106" s="73"/>
      <c r="OF106" s="73"/>
      <c r="OG106" s="73"/>
      <c r="OH106" s="73"/>
      <c r="OI106" s="73"/>
      <c r="OJ106" s="73"/>
      <c r="OK106" s="73"/>
      <c r="OL106" s="73"/>
      <c r="OM106" s="73"/>
      <c r="ON106" s="73"/>
      <c r="OO106" s="73"/>
      <c r="OP106" s="73"/>
      <c r="OQ106" s="73"/>
      <c r="OR106" s="73"/>
      <c r="OS106" s="73"/>
      <c r="OT106" s="73"/>
      <c r="OU106" s="73"/>
      <c r="OV106" s="73"/>
      <c r="OW106" s="73"/>
      <c r="OX106" s="73"/>
      <c r="OY106" s="73"/>
      <c r="OZ106" s="73"/>
      <c r="PA106" s="73"/>
      <c r="PB106" s="73"/>
      <c r="PC106" s="73"/>
      <c r="PD106" s="73"/>
      <c r="PE106" s="73"/>
      <c r="PF106" s="73"/>
      <c r="PG106" s="73"/>
      <c r="PH106" s="73"/>
      <c r="PI106" s="73"/>
      <c r="PJ106" s="73"/>
      <c r="PK106" s="73"/>
      <c r="PL106" s="73"/>
      <c r="PM106" s="73"/>
      <c r="PN106" s="73"/>
      <c r="PO106" s="73"/>
      <c r="PP106" s="73"/>
      <c r="PQ106" s="73"/>
      <c r="PR106" s="73"/>
      <c r="PS106" s="73"/>
      <c r="PT106" s="73"/>
      <c r="PU106" s="73"/>
      <c r="PV106" s="73"/>
      <c r="PW106" s="73"/>
      <c r="PX106" s="73"/>
      <c r="PY106" s="73"/>
      <c r="PZ106" s="73"/>
      <c r="QA106" s="73"/>
      <c r="QB106" s="73"/>
      <c r="QC106" s="73"/>
      <c r="QD106" s="73"/>
      <c r="QE106" s="73"/>
      <c r="QF106" s="73"/>
      <c r="QG106" s="73"/>
      <c r="QH106" s="73"/>
      <c r="QI106" s="73"/>
      <c r="QJ106" s="73"/>
      <c r="QK106" s="73"/>
      <c r="QL106" s="73"/>
      <c r="QM106" s="73"/>
      <c r="QN106" s="73"/>
      <c r="QO106" s="73"/>
      <c r="QP106" s="73"/>
      <c r="QQ106" s="73"/>
      <c r="QR106" s="73"/>
      <c r="QS106" s="73"/>
      <c r="QT106" s="73"/>
      <c r="QU106" s="73"/>
      <c r="QV106" s="73"/>
      <c r="QW106" s="73"/>
      <c r="QX106" s="73"/>
      <c r="QY106" s="73"/>
      <c r="QZ106" s="73"/>
      <c r="RA106" s="73"/>
      <c r="RB106" s="73"/>
      <c r="RC106" s="73"/>
      <c r="RD106" s="73"/>
      <c r="RE106" s="73"/>
      <c r="RF106" s="73"/>
      <c r="RG106" s="73"/>
      <c r="RH106" s="73"/>
      <c r="RI106" s="73"/>
      <c r="RJ106" s="73"/>
      <c r="RK106" s="73"/>
      <c r="RL106" s="73"/>
      <c r="RM106" s="73"/>
      <c r="RN106" s="73"/>
      <c r="RO106" s="73"/>
      <c r="RP106" s="73"/>
      <c r="RQ106" s="73"/>
      <c r="RR106" s="73"/>
      <c r="RS106" s="73"/>
      <c r="RT106" s="73"/>
      <c r="RU106" s="73"/>
      <c r="RV106" s="73"/>
      <c r="RW106" s="73"/>
      <c r="RX106" s="73"/>
      <c r="RY106" s="73"/>
      <c r="RZ106" s="73"/>
      <c r="SA106" s="73"/>
      <c r="SB106" s="73"/>
      <c r="SC106" s="73"/>
      <c r="SD106" s="73"/>
      <c r="SE106" s="73"/>
      <c r="SF106" s="73"/>
      <c r="SG106" s="73"/>
      <c r="SH106" s="73"/>
      <c r="SI106" s="73"/>
      <c r="SJ106" s="73"/>
      <c r="SK106" s="73"/>
      <c r="SL106" s="73"/>
      <c r="SM106" s="73"/>
      <c r="SN106" s="73"/>
      <c r="SO106" s="73"/>
      <c r="SP106" s="73"/>
      <c r="SQ106" s="73"/>
      <c r="SR106" s="73"/>
      <c r="SS106" s="73"/>
      <c r="ST106" s="73"/>
      <c r="SU106" s="73"/>
      <c r="SV106" s="73"/>
      <c r="SW106" s="73"/>
      <c r="SX106" s="73"/>
      <c r="SY106" s="73"/>
      <c r="SZ106" s="73"/>
      <c r="TA106" s="73"/>
      <c r="TB106" s="73"/>
      <c r="TC106" s="73"/>
      <c r="TD106" s="73"/>
      <c r="TE106" s="73"/>
      <c r="TF106" s="73"/>
      <c r="TG106" s="73"/>
      <c r="TH106" s="73"/>
      <c r="TI106" s="73"/>
      <c r="TJ106" s="73"/>
      <c r="TK106" s="73"/>
      <c r="TL106" s="73"/>
      <c r="TM106" s="73"/>
      <c r="TN106" s="73"/>
      <c r="TO106" s="73"/>
      <c r="TP106" s="73"/>
      <c r="TQ106" s="73"/>
      <c r="TR106" s="73"/>
      <c r="TS106" s="73"/>
      <c r="TT106" s="73"/>
      <c r="TU106" s="73"/>
      <c r="TV106" s="73"/>
      <c r="TW106" s="73"/>
      <c r="TX106" s="73"/>
      <c r="TY106" s="73"/>
      <c r="TZ106" s="73"/>
      <c r="UA106" s="73"/>
      <c r="UB106" s="73"/>
      <c r="UC106" s="73"/>
      <c r="UD106" s="73"/>
      <c r="UE106" s="73"/>
      <c r="UF106" s="73"/>
      <c r="UG106" s="73"/>
      <c r="UH106" s="73"/>
      <c r="UI106" s="73"/>
      <c r="UJ106" s="73"/>
      <c r="UK106" s="73"/>
      <c r="UL106" s="73"/>
      <c r="UM106" s="73"/>
      <c r="UN106" s="73"/>
      <c r="UO106" s="73"/>
      <c r="UP106" s="73"/>
      <c r="UQ106" s="73"/>
      <c r="UR106" s="73"/>
      <c r="US106" s="73"/>
      <c r="UT106" s="73"/>
      <c r="UU106" s="73"/>
      <c r="UV106" s="73"/>
      <c r="UW106" s="73"/>
      <c r="UX106" s="73"/>
      <c r="UY106" s="73"/>
      <c r="UZ106" s="73"/>
      <c r="VA106" s="73"/>
      <c r="VB106" s="73"/>
      <c r="VC106" s="73"/>
      <c r="VD106" s="73"/>
      <c r="VE106" s="73"/>
      <c r="VF106" s="73"/>
      <c r="VG106" s="73"/>
      <c r="VH106" s="73"/>
      <c r="VI106" s="73"/>
      <c r="VJ106" s="73"/>
      <c r="VK106" s="73"/>
      <c r="VL106" s="73"/>
      <c r="VM106" s="73"/>
      <c r="VN106" s="73"/>
      <c r="VO106" s="73"/>
      <c r="VP106" s="73"/>
      <c r="VQ106" s="73"/>
      <c r="VR106" s="73"/>
      <c r="VS106" s="73"/>
      <c r="VT106" s="73"/>
      <c r="VU106" s="73"/>
      <c r="VV106" s="73"/>
      <c r="VW106" s="73"/>
      <c r="VX106" s="73"/>
      <c r="VY106" s="73"/>
      <c r="VZ106" s="73"/>
      <c r="WA106" s="73"/>
      <c r="WB106" s="73"/>
      <c r="WC106" s="73"/>
      <c r="WD106" s="73"/>
      <c r="WE106" s="73"/>
      <c r="WF106" s="73"/>
      <c r="WG106" s="73"/>
      <c r="WH106" s="73"/>
      <c r="WI106" s="73"/>
      <c r="WJ106" s="73"/>
      <c r="WK106" s="73"/>
      <c r="WL106" s="73"/>
      <c r="WM106" s="73"/>
      <c r="WN106" s="73"/>
      <c r="WO106" s="73"/>
      <c r="WP106" s="73"/>
      <c r="WQ106" s="73"/>
      <c r="WR106" s="73"/>
      <c r="WS106" s="73"/>
      <c r="WT106" s="73"/>
      <c r="WU106" s="73"/>
      <c r="WV106" s="73"/>
      <c r="WW106" s="73"/>
      <c r="WX106" s="73"/>
      <c r="WY106" s="73"/>
      <c r="WZ106" s="73"/>
      <c r="XA106" s="73"/>
      <c r="XB106" s="73"/>
      <c r="XC106" s="73"/>
      <c r="XD106" s="73"/>
      <c r="XE106" s="73"/>
      <c r="XF106" s="73"/>
      <c r="XG106" s="73"/>
      <c r="XH106" s="73"/>
      <c r="XI106" s="73"/>
      <c r="XJ106" s="73"/>
      <c r="XK106" s="73"/>
      <c r="XL106" s="73"/>
      <c r="XM106" s="73"/>
      <c r="XN106" s="73"/>
      <c r="XO106" s="73"/>
      <c r="XP106" s="73"/>
      <c r="XQ106" s="73"/>
      <c r="XR106" s="73"/>
      <c r="XS106" s="73"/>
      <c r="XT106" s="73"/>
      <c r="XU106" s="73"/>
      <c r="XV106" s="73"/>
      <c r="XW106" s="73"/>
      <c r="XX106" s="73"/>
      <c r="XY106" s="73"/>
      <c r="XZ106" s="73"/>
      <c r="YA106" s="73"/>
      <c r="YB106" s="73"/>
      <c r="YC106" s="73"/>
      <c r="YD106" s="73"/>
      <c r="YE106" s="73"/>
      <c r="YF106" s="73"/>
      <c r="YG106" s="73"/>
      <c r="YH106" s="73"/>
      <c r="YI106" s="73"/>
      <c r="YJ106" s="73"/>
      <c r="YK106" s="73"/>
      <c r="YL106" s="73"/>
      <c r="YM106" s="73"/>
      <c r="YN106" s="73"/>
      <c r="YO106" s="73"/>
      <c r="YP106" s="73"/>
      <c r="YQ106" s="73"/>
      <c r="YR106" s="73"/>
      <c r="YS106" s="73"/>
      <c r="YT106" s="73"/>
      <c r="YU106" s="73"/>
      <c r="YV106" s="73"/>
      <c r="YW106" s="73"/>
      <c r="YX106" s="73"/>
      <c r="YY106" s="73"/>
      <c r="YZ106" s="73"/>
      <c r="ZA106" s="73"/>
      <c r="ZB106" s="73"/>
      <c r="ZC106" s="73"/>
      <c r="ZD106" s="73"/>
      <c r="ZE106" s="73"/>
      <c r="ZF106" s="73"/>
      <c r="ZG106" s="73"/>
      <c r="ZH106" s="73"/>
      <c r="ZI106" s="73"/>
      <c r="ZJ106" s="73"/>
      <c r="ZK106" s="73"/>
      <c r="ZL106" s="73"/>
      <c r="ZM106" s="73"/>
      <c r="ZN106" s="73"/>
      <c r="ZO106" s="73"/>
      <c r="ZP106" s="73"/>
      <c r="ZQ106" s="73"/>
      <c r="ZR106" s="73"/>
      <c r="ZS106" s="73"/>
      <c r="ZT106" s="73"/>
      <c r="ZU106" s="73"/>
      <c r="ZV106" s="73"/>
      <c r="ZW106" s="73"/>
      <c r="ZX106" s="73"/>
      <c r="ZY106" s="73"/>
      <c r="ZZ106" s="73"/>
      <c r="AAA106" s="73"/>
      <c r="AAB106" s="73"/>
      <c r="AAC106" s="73"/>
      <c r="AAD106" s="73"/>
      <c r="AAE106" s="73"/>
      <c r="AAF106" s="73"/>
      <c r="AAG106" s="73"/>
      <c r="AAH106" s="73"/>
      <c r="AAI106" s="73"/>
      <c r="AAJ106" s="73"/>
      <c r="AAK106" s="73"/>
      <c r="AAL106" s="73"/>
      <c r="AAM106" s="73"/>
      <c r="AAN106" s="73"/>
      <c r="AAO106" s="73"/>
      <c r="AAP106" s="73"/>
      <c r="AAQ106" s="73"/>
      <c r="AAR106" s="73"/>
      <c r="AAS106" s="73"/>
      <c r="AAT106" s="73"/>
      <c r="AAU106" s="73"/>
      <c r="AAV106" s="73"/>
      <c r="AAW106" s="73"/>
      <c r="AAX106" s="73"/>
      <c r="AAY106" s="73"/>
      <c r="AAZ106" s="73"/>
      <c r="ABA106" s="73"/>
      <c r="ABB106" s="73"/>
      <c r="ABC106" s="73"/>
      <c r="ABD106" s="73"/>
      <c r="ABE106" s="73"/>
      <c r="ABF106" s="73"/>
      <c r="ABG106" s="73"/>
      <c r="ABH106" s="73"/>
      <c r="ABI106" s="73"/>
      <c r="ABJ106" s="73"/>
      <c r="ABK106" s="73"/>
      <c r="ABL106" s="73"/>
      <c r="ABM106" s="73"/>
      <c r="ABN106" s="73"/>
      <c r="ABO106" s="73"/>
      <c r="ABP106" s="73"/>
      <c r="ABQ106" s="73"/>
      <c r="ABR106" s="73"/>
      <c r="ABS106" s="73"/>
      <c r="ABT106" s="73"/>
      <c r="ABU106" s="73"/>
      <c r="ABV106" s="73"/>
      <c r="ABW106" s="73"/>
      <c r="ABX106" s="73"/>
      <c r="ABY106" s="73"/>
      <c r="ABZ106" s="73"/>
      <c r="ACA106" s="73"/>
      <c r="ACB106" s="73"/>
      <c r="ACC106" s="73"/>
      <c r="ACD106" s="73"/>
      <c r="ACE106" s="73"/>
      <c r="ACF106" s="73"/>
      <c r="ACG106" s="73"/>
      <c r="ACH106" s="73"/>
      <c r="ACI106" s="73"/>
      <c r="ACJ106" s="73"/>
      <c r="ACK106" s="73"/>
      <c r="ACL106" s="73"/>
      <c r="ACM106" s="73"/>
      <c r="ACN106" s="73"/>
      <c r="ACO106" s="73"/>
      <c r="ACP106" s="73"/>
      <c r="ACQ106" s="73"/>
      <c r="ACR106" s="73"/>
      <c r="ACS106" s="73"/>
      <c r="ACT106" s="73"/>
      <c r="ACU106" s="73"/>
      <c r="ACV106" s="73"/>
      <c r="ACW106" s="73"/>
      <c r="ACX106" s="73"/>
      <c r="ACY106" s="73"/>
      <c r="ACZ106" s="73"/>
      <c r="ADA106" s="73"/>
      <c r="ADB106" s="73"/>
      <c r="ADC106" s="73"/>
      <c r="ADD106" s="73"/>
      <c r="ADE106" s="73"/>
      <c r="ADF106" s="73"/>
      <c r="ADG106" s="73"/>
      <c r="ADH106" s="73"/>
      <c r="ADI106" s="73"/>
      <c r="ADJ106" s="73"/>
      <c r="ADK106" s="73"/>
      <c r="ADL106" s="73"/>
      <c r="ADM106" s="73"/>
      <c r="ADN106" s="73"/>
      <c r="ADO106" s="73"/>
      <c r="ADP106" s="73"/>
      <c r="ADQ106" s="73"/>
      <c r="ADR106" s="73"/>
      <c r="ADS106" s="73"/>
      <c r="ADT106" s="73"/>
      <c r="ADU106" s="73"/>
      <c r="ADV106" s="73"/>
      <c r="ADW106" s="73"/>
      <c r="ADX106" s="73"/>
      <c r="ADY106" s="73"/>
      <c r="ADZ106" s="73"/>
      <c r="AEA106" s="73"/>
      <c r="AEB106" s="73"/>
      <c r="AEC106" s="73"/>
      <c r="AED106" s="73"/>
      <c r="AEE106" s="73"/>
      <c r="AEF106" s="73"/>
      <c r="AEG106" s="73"/>
      <c r="AEH106" s="73"/>
      <c r="AEI106" s="73"/>
      <c r="AEJ106" s="73"/>
      <c r="AEK106" s="73"/>
      <c r="AEL106" s="73"/>
      <c r="AEM106" s="73"/>
      <c r="AEN106" s="73"/>
      <c r="AEO106" s="73"/>
      <c r="AEP106" s="73"/>
      <c r="AEQ106" s="73"/>
      <c r="AER106" s="73"/>
      <c r="AES106" s="73"/>
      <c r="AET106" s="73"/>
      <c r="AEU106" s="73"/>
      <c r="AEV106" s="73"/>
      <c r="AEW106" s="73"/>
      <c r="AEX106" s="73"/>
      <c r="AEY106" s="73"/>
      <c r="AEZ106" s="73"/>
      <c r="AFA106" s="73"/>
      <c r="AFB106" s="73"/>
      <c r="AFC106" s="73"/>
      <c r="AFD106" s="73"/>
      <c r="AFE106" s="73"/>
      <c r="AFF106" s="73"/>
      <c r="AFG106" s="73"/>
      <c r="AFH106" s="73"/>
      <c r="AFI106" s="73"/>
      <c r="AFJ106" s="73"/>
      <c r="AFK106" s="73"/>
      <c r="AFL106" s="73"/>
      <c r="AFM106" s="73"/>
      <c r="AFN106" s="73"/>
      <c r="AFO106" s="73"/>
      <c r="AFP106" s="73"/>
      <c r="AFQ106" s="73"/>
      <c r="AFR106" s="73"/>
      <c r="AFS106" s="73"/>
      <c r="AFT106" s="73"/>
      <c r="AFU106" s="73"/>
      <c r="AFV106" s="73"/>
      <c r="AFW106" s="73"/>
      <c r="AFX106" s="73"/>
      <c r="AFY106" s="73"/>
      <c r="AFZ106" s="73"/>
      <c r="AGA106" s="73"/>
      <c r="AGB106" s="73"/>
      <c r="AGC106" s="73"/>
      <c r="AGD106" s="73"/>
      <c r="AGE106" s="73"/>
      <c r="AGF106" s="73"/>
      <c r="AGG106" s="73"/>
      <c r="AGH106" s="73"/>
      <c r="AGI106" s="73"/>
      <c r="AGJ106" s="73"/>
      <c r="AGK106" s="73"/>
      <c r="AGL106" s="73"/>
      <c r="AGM106" s="73"/>
      <c r="AGN106" s="73"/>
      <c r="AGO106" s="73"/>
      <c r="AGP106" s="73"/>
      <c r="AGQ106" s="73"/>
      <c r="AGR106" s="73"/>
      <c r="AGS106" s="73"/>
      <c r="AGT106" s="73"/>
      <c r="AGU106" s="73"/>
      <c r="AGV106" s="73"/>
      <c r="AGW106" s="73"/>
      <c r="AGX106" s="73"/>
      <c r="AGY106" s="73"/>
      <c r="AGZ106" s="73"/>
      <c r="AHA106" s="73"/>
      <c r="AHB106" s="73"/>
      <c r="AHC106" s="73"/>
      <c r="AHD106" s="73"/>
      <c r="AHE106" s="73"/>
      <c r="AHF106" s="73"/>
      <c r="AHG106" s="73"/>
      <c r="AHH106" s="73"/>
      <c r="AHI106" s="73"/>
      <c r="AHJ106" s="73"/>
      <c r="AHK106" s="73"/>
      <c r="AHL106" s="73"/>
      <c r="AHM106" s="73"/>
      <c r="AHN106" s="73"/>
      <c r="AHO106" s="73"/>
      <c r="AHP106" s="73"/>
      <c r="AHQ106" s="73"/>
      <c r="AHR106" s="73"/>
      <c r="AHS106" s="73"/>
      <c r="AHT106" s="73"/>
      <c r="AHU106" s="73"/>
      <c r="AHV106" s="73"/>
      <c r="AHW106" s="73"/>
      <c r="AHX106" s="73"/>
      <c r="AHY106" s="73"/>
      <c r="AHZ106" s="73"/>
      <c r="AIA106" s="73"/>
      <c r="AIB106" s="73"/>
      <c r="AIC106" s="73"/>
      <c r="AID106" s="73"/>
      <c r="AIE106" s="73"/>
      <c r="AIF106" s="73"/>
      <c r="AIG106" s="73"/>
      <c r="AIH106" s="73"/>
      <c r="AII106" s="73"/>
      <c r="AIJ106" s="73"/>
      <c r="AIK106" s="73"/>
      <c r="AIL106" s="73"/>
      <c r="AIM106" s="73"/>
      <c r="AIN106" s="73"/>
      <c r="AIO106" s="73"/>
      <c r="AIP106" s="73"/>
      <c r="AIQ106" s="73"/>
      <c r="AIR106" s="73"/>
      <c r="AIS106" s="73"/>
      <c r="AIT106" s="73"/>
      <c r="AIU106" s="73"/>
      <c r="AIV106" s="73"/>
      <c r="AIW106" s="73"/>
      <c r="AIX106" s="73"/>
      <c r="AIY106" s="73"/>
      <c r="AIZ106" s="73"/>
      <c r="AJA106" s="73"/>
      <c r="AJB106" s="73"/>
      <c r="AJC106" s="73"/>
      <c r="AJD106" s="73"/>
      <c r="AJE106" s="73"/>
      <c r="AJF106" s="73"/>
      <c r="AJG106" s="73"/>
      <c r="AJH106" s="73"/>
      <c r="AJI106" s="73"/>
      <c r="AJJ106" s="73"/>
      <c r="AJK106" s="73"/>
      <c r="AJL106" s="73"/>
      <c r="AJM106" s="73"/>
      <c r="AJN106" s="73"/>
      <c r="AJO106" s="73"/>
      <c r="AJP106" s="73"/>
      <c r="AJQ106" s="73"/>
      <c r="AJR106" s="73"/>
      <c r="AJS106" s="73"/>
      <c r="AJT106" s="73"/>
      <c r="AJU106" s="73"/>
      <c r="AJV106" s="73"/>
      <c r="AJW106" s="73"/>
      <c r="AJX106" s="73"/>
      <c r="AJY106" s="73"/>
      <c r="AJZ106" s="73"/>
      <c r="AKA106" s="73"/>
      <c r="AKB106" s="73"/>
      <c r="AKC106" s="73"/>
      <c r="AKD106" s="73"/>
      <c r="AKE106" s="73"/>
      <c r="AKF106" s="73"/>
      <c r="AKG106" s="73"/>
      <c r="AKH106" s="73"/>
      <c r="AKI106" s="73"/>
      <c r="AKJ106" s="73"/>
      <c r="AKK106" s="73"/>
      <c r="AKL106" s="73"/>
      <c r="AKM106" s="73"/>
      <c r="AKN106" s="73"/>
      <c r="AKO106" s="73"/>
      <c r="AKP106" s="73"/>
      <c r="AKQ106" s="73"/>
      <c r="AKR106" s="73"/>
      <c r="AKS106" s="73"/>
      <c r="AKT106" s="73"/>
      <c r="AKU106" s="73"/>
      <c r="AKV106" s="73"/>
      <c r="AKW106" s="73"/>
      <c r="AKX106" s="73"/>
      <c r="AKY106" s="73"/>
      <c r="AKZ106" s="73"/>
      <c r="ALA106" s="73"/>
      <c r="ALB106" s="73"/>
      <c r="ALC106" s="73"/>
      <c r="ALD106" s="73"/>
      <c r="ALE106" s="73"/>
      <c r="ALF106" s="73"/>
      <c r="ALG106" s="73"/>
      <c r="ALH106" s="73"/>
      <c r="ALI106" s="73"/>
      <c r="ALJ106" s="73"/>
      <c r="ALK106" s="73"/>
      <c r="ALL106" s="73"/>
      <c r="ALM106" s="73"/>
      <c r="ALN106" s="73"/>
      <c r="ALO106" s="73"/>
      <c r="ALP106" s="73"/>
      <c r="ALQ106" s="73"/>
      <c r="ALR106" s="73"/>
      <c r="ALS106" s="73"/>
      <c r="ALT106" s="73"/>
      <c r="ALU106" s="73"/>
      <c r="ALV106" s="73"/>
      <c r="ALW106" s="73"/>
      <c r="ALX106" s="73"/>
      <c r="ALY106" s="73"/>
      <c r="ALZ106" s="73"/>
      <c r="AMA106" s="73"/>
      <c r="AMB106" s="73"/>
      <c r="AMC106" s="73"/>
      <c r="AMD106" s="73"/>
      <c r="AME106" s="73"/>
      <c r="AMF106" s="73"/>
      <c r="AMG106" s="73"/>
      <c r="AMH106" s="73"/>
      <c r="AMI106" s="73"/>
      <c r="AMJ106" s="73"/>
      <c r="AMK106" s="73"/>
      <c r="AML106" s="73"/>
      <c r="AMM106" s="73"/>
      <c r="AMN106" s="73"/>
      <c r="AMO106" s="73"/>
      <c r="AMP106" s="73"/>
      <c r="AMQ106" s="73"/>
      <c r="AMR106" s="73"/>
      <c r="AMS106" s="73"/>
      <c r="AMT106" s="73"/>
      <c r="AMU106" s="73"/>
      <c r="AMV106" s="73"/>
      <c r="AMW106" s="73"/>
      <c r="AMX106" s="73"/>
      <c r="AMY106" s="73"/>
      <c r="AMZ106" s="73"/>
      <c r="ANA106" s="73"/>
      <c r="ANB106" s="73"/>
      <c r="ANC106" s="73"/>
      <c r="AND106" s="73"/>
      <c r="ANE106" s="73"/>
      <c r="ANF106" s="73"/>
      <c r="ANG106" s="73"/>
      <c r="ANH106" s="73"/>
      <c r="ANI106" s="73"/>
      <c r="ANJ106" s="73"/>
      <c r="ANK106" s="73"/>
      <c r="ANL106" s="73"/>
      <c r="ANM106" s="73"/>
      <c r="ANN106" s="73"/>
      <c r="ANO106" s="73"/>
      <c r="ANP106" s="73"/>
      <c r="ANQ106" s="73"/>
      <c r="ANR106" s="73"/>
      <c r="ANS106" s="73"/>
      <c r="ANT106" s="73"/>
      <c r="ANU106" s="73"/>
      <c r="ANV106" s="73"/>
      <c r="ANW106" s="73"/>
      <c r="ANX106" s="73"/>
      <c r="ANY106" s="73"/>
      <c r="ANZ106" s="73"/>
      <c r="AOA106" s="73"/>
      <c r="AOB106" s="73"/>
      <c r="AOC106" s="73"/>
      <c r="AOD106" s="73"/>
      <c r="AOE106" s="73"/>
      <c r="AOF106" s="73"/>
      <c r="AOG106" s="73"/>
      <c r="AOH106" s="73"/>
      <c r="AOI106" s="73"/>
      <c r="AOJ106" s="73"/>
      <c r="AOK106" s="73"/>
      <c r="AOL106" s="73"/>
      <c r="AOM106" s="73"/>
      <c r="AON106" s="73"/>
      <c r="AOO106" s="73"/>
      <c r="AOP106" s="73"/>
      <c r="AOQ106" s="73"/>
      <c r="AOR106" s="73"/>
      <c r="AOS106" s="73"/>
      <c r="AOT106" s="73"/>
      <c r="AOU106" s="73"/>
      <c r="AOV106" s="73"/>
      <c r="AOW106" s="73"/>
      <c r="AOX106" s="73"/>
      <c r="AOY106" s="73"/>
      <c r="AOZ106" s="73"/>
      <c r="APA106" s="73"/>
      <c r="APB106" s="73"/>
      <c r="APC106" s="73"/>
      <c r="APD106" s="73"/>
      <c r="APE106" s="73"/>
      <c r="APF106" s="73"/>
      <c r="APG106" s="73"/>
      <c r="APH106" s="73"/>
      <c r="API106" s="73"/>
      <c r="APJ106" s="73"/>
      <c r="APK106" s="73"/>
      <c r="APL106" s="73"/>
      <c r="APM106" s="73"/>
      <c r="APN106" s="73"/>
      <c r="APO106" s="73"/>
      <c r="APP106" s="73"/>
      <c r="APQ106" s="73"/>
      <c r="APR106" s="73"/>
      <c r="APS106" s="73"/>
      <c r="APT106" s="73"/>
      <c r="APU106" s="73"/>
      <c r="APV106" s="73"/>
      <c r="APW106" s="73"/>
      <c r="APX106" s="73"/>
      <c r="APY106" s="73"/>
      <c r="APZ106" s="73"/>
      <c r="AQA106" s="73"/>
      <c r="AQB106" s="73"/>
      <c r="AQC106" s="73"/>
      <c r="AQD106" s="73"/>
      <c r="AQE106" s="73"/>
      <c r="AQF106" s="73"/>
      <c r="AQG106" s="73"/>
      <c r="AQH106" s="73"/>
      <c r="AQI106" s="73"/>
      <c r="AQJ106" s="73"/>
      <c r="AQK106" s="73"/>
      <c r="AQL106" s="73"/>
      <c r="AQM106" s="73"/>
      <c r="AQN106" s="73"/>
      <c r="AQO106" s="73"/>
      <c r="AQP106" s="73"/>
      <c r="AQQ106" s="73"/>
      <c r="AQR106" s="73"/>
      <c r="AQS106" s="73"/>
      <c r="AQT106" s="73"/>
      <c r="AQU106" s="73"/>
      <c r="AQV106" s="73"/>
      <c r="AQW106" s="73"/>
      <c r="AQX106" s="73"/>
      <c r="AQY106" s="73"/>
      <c r="AQZ106" s="73"/>
      <c r="ARA106" s="73"/>
      <c r="ARB106" s="73"/>
      <c r="ARC106" s="73"/>
      <c r="ARD106" s="73"/>
      <c r="ARE106" s="73"/>
      <c r="ARF106" s="73"/>
      <c r="ARG106" s="73"/>
      <c r="ARH106" s="73"/>
      <c r="ARI106" s="73"/>
      <c r="ARJ106" s="73"/>
      <c r="ARK106" s="73"/>
      <c r="ARL106" s="73"/>
      <c r="ARM106" s="73"/>
      <c r="ARN106" s="73"/>
      <c r="ARO106" s="73"/>
      <c r="ARP106" s="73"/>
      <c r="ARQ106" s="73"/>
      <c r="ARR106" s="73"/>
      <c r="ARS106" s="73"/>
      <c r="ART106" s="73"/>
      <c r="ARU106" s="73"/>
      <c r="ARV106" s="73"/>
      <c r="ARW106" s="73"/>
      <c r="ARX106" s="73"/>
      <c r="ARY106" s="73"/>
      <c r="ARZ106" s="73"/>
      <c r="ASA106" s="73"/>
      <c r="ASB106" s="73"/>
      <c r="ASC106" s="73"/>
      <c r="ASD106" s="73"/>
      <c r="ASE106" s="73"/>
      <c r="ASF106" s="73"/>
      <c r="ASG106" s="73"/>
      <c r="ASH106" s="73"/>
      <c r="ASI106" s="73"/>
      <c r="ASJ106" s="73"/>
      <c r="ASK106" s="73"/>
      <c r="ASL106" s="73"/>
      <c r="ASM106" s="73"/>
      <c r="ASN106" s="73"/>
      <c r="ASO106" s="73"/>
      <c r="ASP106" s="73"/>
      <c r="ASQ106" s="73"/>
      <c r="ASR106" s="73"/>
      <c r="ASS106" s="73"/>
      <c r="AST106" s="73"/>
      <c r="ASU106" s="73"/>
      <c r="ASV106" s="73"/>
      <c r="ASW106" s="73"/>
      <c r="ASX106" s="73"/>
      <c r="ASY106" s="73"/>
      <c r="ASZ106" s="73"/>
      <c r="ATA106" s="73"/>
      <c r="ATB106" s="73"/>
      <c r="ATC106" s="73"/>
      <c r="ATD106" s="73"/>
      <c r="ATE106" s="73"/>
      <c r="ATF106" s="73"/>
      <c r="ATG106" s="73"/>
      <c r="ATH106" s="73"/>
      <c r="ATI106" s="73"/>
      <c r="ATJ106" s="73"/>
      <c r="ATK106" s="73"/>
      <c r="ATL106" s="73"/>
      <c r="ATM106" s="73"/>
      <c r="ATN106" s="73"/>
      <c r="ATO106" s="73"/>
      <c r="ATP106" s="73"/>
      <c r="ATQ106" s="73"/>
      <c r="ATR106" s="73"/>
      <c r="ATS106" s="73"/>
      <c r="ATT106" s="73"/>
      <c r="ATU106" s="73"/>
      <c r="ATV106" s="73"/>
      <c r="ATW106" s="73"/>
      <c r="ATX106" s="73"/>
      <c r="ATY106" s="73"/>
      <c r="ATZ106" s="73"/>
      <c r="AUA106" s="73"/>
      <c r="AUB106" s="73"/>
      <c r="AUC106" s="73"/>
      <c r="AUD106" s="73"/>
      <c r="AUE106" s="73"/>
      <c r="AUF106" s="73"/>
      <c r="AUG106" s="73"/>
      <c r="AUH106" s="73"/>
      <c r="AUI106" s="73"/>
      <c r="AUJ106" s="73"/>
      <c r="AUK106" s="73"/>
      <c r="AUL106" s="73"/>
      <c r="AUM106" s="73"/>
      <c r="AUN106" s="73"/>
      <c r="AUO106" s="73"/>
      <c r="AUP106" s="73"/>
      <c r="AUQ106" s="73"/>
      <c r="AUR106" s="73"/>
      <c r="AUS106" s="73"/>
      <c r="AUT106" s="73"/>
      <c r="AUU106" s="73"/>
      <c r="AUV106" s="73"/>
      <c r="AUW106" s="73"/>
      <c r="AUX106" s="73"/>
      <c r="AUY106" s="73"/>
      <c r="AUZ106" s="73"/>
      <c r="AVA106" s="73"/>
      <c r="AVB106" s="73"/>
      <c r="AVC106" s="73"/>
      <c r="AVD106" s="73"/>
      <c r="AVE106" s="73"/>
      <c r="AVF106" s="73"/>
      <c r="AVG106" s="73"/>
      <c r="AVH106" s="73"/>
      <c r="AVI106" s="73"/>
      <c r="AVJ106" s="73"/>
      <c r="AVK106" s="73"/>
      <c r="AVL106" s="73"/>
      <c r="AVM106" s="73"/>
      <c r="AVN106" s="73"/>
      <c r="AVO106" s="73"/>
      <c r="AVP106" s="73"/>
      <c r="AVQ106" s="73"/>
      <c r="AVR106" s="73"/>
      <c r="AVS106" s="73"/>
      <c r="AVT106" s="73"/>
      <c r="AVU106" s="73"/>
      <c r="AVV106" s="73"/>
      <c r="AVW106" s="73"/>
      <c r="AVX106" s="73"/>
      <c r="AVY106" s="73"/>
      <c r="AVZ106" s="73"/>
      <c r="AWA106" s="73"/>
      <c r="AWB106" s="73"/>
      <c r="AWC106" s="73"/>
      <c r="AWD106" s="73"/>
      <c r="AWE106" s="73"/>
      <c r="AWF106" s="73"/>
      <c r="AWG106" s="73"/>
      <c r="AWH106" s="73"/>
      <c r="AWI106" s="73"/>
      <c r="AWJ106" s="73"/>
      <c r="AWK106" s="73"/>
      <c r="AWL106" s="73"/>
      <c r="AWM106" s="73"/>
      <c r="AWN106" s="73"/>
      <c r="AWO106" s="73"/>
      <c r="AWP106" s="73"/>
      <c r="AWQ106" s="73"/>
      <c r="AWR106" s="73"/>
      <c r="AWS106" s="73"/>
      <c r="AWT106" s="73"/>
      <c r="AWU106" s="73"/>
      <c r="AWV106" s="73"/>
      <c r="AWW106" s="73"/>
      <c r="AWX106" s="73"/>
      <c r="AWY106" s="73"/>
      <c r="AWZ106" s="73"/>
      <c r="AXA106" s="73"/>
      <c r="AXB106" s="73"/>
      <c r="AXC106" s="73"/>
      <c r="AXD106" s="73"/>
      <c r="AXE106" s="73"/>
      <c r="AXF106" s="73"/>
      <c r="AXG106" s="73"/>
      <c r="AXH106" s="73"/>
      <c r="AXI106" s="73"/>
      <c r="AXJ106" s="73"/>
      <c r="AXK106" s="73"/>
      <c r="AXL106" s="73"/>
      <c r="AXM106" s="73"/>
      <c r="AXN106" s="73"/>
      <c r="AXO106" s="73"/>
      <c r="AXP106" s="73"/>
      <c r="AXQ106" s="73"/>
      <c r="AXR106" s="73"/>
      <c r="AXS106" s="73"/>
      <c r="AXT106" s="73"/>
      <c r="AXU106" s="73"/>
      <c r="AXV106" s="73"/>
      <c r="AXW106" s="73"/>
      <c r="AXX106" s="73"/>
      <c r="AXY106" s="73"/>
      <c r="AXZ106" s="73"/>
      <c r="AYA106" s="73"/>
      <c r="AYB106" s="73"/>
      <c r="AYC106" s="73"/>
      <c r="AYD106" s="73"/>
      <c r="AYE106" s="73"/>
      <c r="AYF106" s="73"/>
      <c r="AYG106" s="73"/>
      <c r="AYH106" s="73"/>
      <c r="AYI106" s="73"/>
      <c r="AYJ106" s="73"/>
      <c r="AYK106" s="73"/>
      <c r="AYL106" s="73"/>
      <c r="AYM106" s="73"/>
      <c r="AYN106" s="73"/>
      <c r="AYO106" s="73"/>
      <c r="AYP106" s="73"/>
      <c r="AYQ106" s="73"/>
      <c r="AYR106" s="73"/>
      <c r="AYS106" s="73"/>
      <c r="AYT106" s="73"/>
      <c r="AYU106" s="73"/>
      <c r="AYV106" s="73"/>
      <c r="AYW106" s="73"/>
      <c r="AYX106" s="73"/>
      <c r="AYY106" s="73"/>
      <c r="AYZ106" s="73"/>
      <c r="AZA106" s="73"/>
      <c r="AZB106" s="73"/>
      <c r="AZC106" s="73"/>
      <c r="AZD106" s="73"/>
      <c r="AZE106" s="73"/>
      <c r="AZF106" s="73"/>
      <c r="AZG106" s="73"/>
      <c r="AZH106" s="73"/>
      <c r="AZI106" s="73"/>
      <c r="AZJ106" s="73"/>
      <c r="AZK106" s="73"/>
      <c r="AZL106" s="73"/>
      <c r="AZM106" s="73"/>
      <c r="AZN106" s="73"/>
      <c r="AZO106" s="73"/>
      <c r="AZP106" s="73"/>
      <c r="AZQ106" s="73"/>
      <c r="AZR106" s="73"/>
      <c r="AZS106" s="73"/>
      <c r="AZT106" s="73"/>
      <c r="AZU106" s="73"/>
      <c r="AZV106" s="73"/>
      <c r="AZW106" s="73"/>
      <c r="AZX106" s="73"/>
      <c r="AZY106" s="73"/>
      <c r="AZZ106" s="73"/>
      <c r="BAA106" s="73"/>
      <c r="BAB106" s="73"/>
      <c r="BAC106" s="73"/>
      <c r="BAD106" s="73"/>
      <c r="BAE106" s="73"/>
      <c r="BAF106" s="73"/>
      <c r="BAG106" s="73"/>
      <c r="BAH106" s="73"/>
      <c r="BAI106" s="73"/>
      <c r="BAJ106" s="73"/>
      <c r="BAK106" s="73"/>
      <c r="BAL106" s="73"/>
      <c r="BAM106" s="73"/>
      <c r="BAN106" s="73"/>
      <c r="BAO106" s="73"/>
      <c r="BAP106" s="73"/>
      <c r="BAQ106" s="73"/>
      <c r="BAR106" s="73"/>
      <c r="BAS106" s="73"/>
      <c r="BAT106" s="73"/>
      <c r="BAU106" s="73"/>
      <c r="BAV106" s="73"/>
      <c r="BAW106" s="73"/>
      <c r="BAX106" s="73"/>
      <c r="BAY106" s="73"/>
      <c r="BAZ106" s="73"/>
      <c r="BBA106" s="73"/>
      <c r="BBB106" s="73"/>
      <c r="BBC106" s="73"/>
      <c r="BBD106" s="73"/>
      <c r="BBE106" s="73"/>
      <c r="BBF106" s="73"/>
      <c r="BBG106" s="73"/>
      <c r="BBH106" s="73"/>
      <c r="BBI106" s="73"/>
      <c r="BBJ106" s="73"/>
      <c r="BBK106" s="73"/>
      <c r="BBL106" s="73"/>
      <c r="BBM106" s="73"/>
      <c r="BBN106" s="73"/>
      <c r="BBO106" s="73"/>
      <c r="BBP106" s="73"/>
      <c r="BBQ106" s="73"/>
      <c r="BBR106" s="73"/>
      <c r="BBS106" s="73"/>
      <c r="BBT106" s="73"/>
      <c r="BBU106" s="73"/>
      <c r="BBV106" s="73"/>
      <c r="BBW106" s="73"/>
      <c r="BBX106" s="73"/>
      <c r="BBY106" s="73"/>
      <c r="BBZ106" s="73"/>
      <c r="BCA106" s="73"/>
      <c r="BCB106" s="73"/>
      <c r="BCC106" s="73"/>
      <c r="BCD106" s="73"/>
      <c r="BCE106" s="73"/>
      <c r="BCF106" s="73"/>
      <c r="BCG106" s="73"/>
      <c r="BCH106" s="73"/>
      <c r="BCI106" s="73"/>
      <c r="BCJ106" s="73"/>
      <c r="BCK106" s="73"/>
      <c r="BCL106" s="73"/>
      <c r="BCM106" s="73"/>
      <c r="BCN106" s="73"/>
      <c r="BCO106" s="73"/>
      <c r="BCP106" s="73"/>
      <c r="BCQ106" s="73"/>
      <c r="BCR106" s="73"/>
      <c r="BCS106" s="73"/>
      <c r="BCT106" s="73"/>
      <c r="BCU106" s="73"/>
      <c r="BCV106" s="73"/>
      <c r="BCW106" s="73"/>
      <c r="BCX106" s="73"/>
      <c r="BCY106" s="73"/>
      <c r="BCZ106" s="73"/>
      <c r="BDA106" s="73"/>
      <c r="BDB106" s="73"/>
      <c r="BDC106" s="73"/>
      <c r="BDD106" s="73"/>
      <c r="BDE106" s="73"/>
      <c r="BDF106" s="73"/>
      <c r="BDG106" s="73"/>
      <c r="BDH106" s="73"/>
      <c r="BDI106" s="73"/>
      <c r="BDJ106" s="73"/>
      <c r="BDK106" s="73"/>
      <c r="BDL106" s="73"/>
      <c r="BDM106" s="73"/>
      <c r="BDN106" s="73"/>
      <c r="BDO106" s="73"/>
      <c r="BDP106" s="73"/>
      <c r="BDQ106" s="73"/>
      <c r="BDR106" s="73"/>
      <c r="BDS106" s="73"/>
      <c r="BDT106" s="73"/>
      <c r="BDU106" s="73"/>
      <c r="BDV106" s="73"/>
      <c r="BDW106" s="73"/>
      <c r="BDX106" s="73"/>
      <c r="BDY106" s="73"/>
      <c r="BDZ106" s="73"/>
      <c r="BEA106" s="73"/>
      <c r="BEB106" s="73"/>
      <c r="BEC106" s="73"/>
      <c r="BED106" s="73"/>
      <c r="BEE106" s="73"/>
      <c r="BEF106" s="73"/>
      <c r="BEG106" s="73"/>
      <c r="BEH106" s="73"/>
      <c r="BEI106" s="73"/>
      <c r="BEJ106" s="73"/>
      <c r="BEK106" s="73"/>
      <c r="BEL106" s="73"/>
      <c r="BEM106" s="73"/>
      <c r="BEN106" s="73"/>
      <c r="BEO106" s="73"/>
      <c r="BEP106" s="73"/>
      <c r="BEQ106" s="73"/>
      <c r="BER106" s="73"/>
      <c r="BES106" s="73"/>
      <c r="BET106" s="73"/>
      <c r="BEU106" s="73"/>
      <c r="BEV106" s="73"/>
      <c r="BEW106" s="73"/>
      <c r="BEX106" s="73"/>
      <c r="BEY106" s="73"/>
      <c r="BEZ106" s="73"/>
      <c r="BFA106" s="73"/>
      <c r="BFB106" s="73"/>
      <c r="BFC106" s="73"/>
      <c r="BFD106" s="73"/>
      <c r="BFE106" s="73"/>
      <c r="BFF106" s="73"/>
      <c r="BFG106" s="73"/>
      <c r="BFH106" s="73"/>
      <c r="BFI106" s="73"/>
      <c r="BFJ106" s="73"/>
      <c r="BFK106" s="73"/>
      <c r="BFL106" s="73"/>
      <c r="BFM106" s="73"/>
      <c r="BFN106" s="73"/>
      <c r="BFO106" s="73"/>
      <c r="BFP106" s="73"/>
      <c r="BFQ106" s="73"/>
      <c r="BFR106" s="73"/>
      <c r="BFS106" s="73"/>
      <c r="BFT106" s="73"/>
      <c r="BFU106" s="73"/>
      <c r="BFV106" s="73"/>
      <c r="BFW106" s="73"/>
      <c r="BFX106" s="73"/>
      <c r="BFY106" s="73"/>
      <c r="BFZ106" s="73"/>
      <c r="BGA106" s="73"/>
      <c r="BGB106" s="73"/>
      <c r="BGC106" s="73"/>
      <c r="BGD106" s="73"/>
      <c r="BGE106" s="73"/>
      <c r="BGF106" s="73"/>
      <c r="BGG106" s="73"/>
      <c r="BGH106" s="73"/>
      <c r="BGI106" s="73"/>
      <c r="BGJ106" s="73"/>
      <c r="BGK106" s="73"/>
      <c r="BGL106" s="73"/>
      <c r="BGM106" s="73"/>
      <c r="BGN106" s="73"/>
      <c r="BGO106" s="73"/>
      <c r="BGP106" s="73"/>
      <c r="BGQ106" s="73"/>
      <c r="BGR106" s="73"/>
      <c r="BGS106" s="73"/>
      <c r="BGT106" s="73"/>
      <c r="BGU106" s="73"/>
      <c r="BGV106" s="73"/>
      <c r="BGW106" s="73"/>
      <c r="BGX106" s="73"/>
      <c r="BGY106" s="73"/>
      <c r="BGZ106" s="73"/>
      <c r="BHA106" s="73"/>
      <c r="BHB106" s="73"/>
      <c r="BHC106" s="73"/>
      <c r="BHD106" s="73"/>
      <c r="BHE106" s="73"/>
      <c r="BHF106" s="73"/>
      <c r="BHG106" s="73"/>
      <c r="BHH106" s="73"/>
      <c r="BHI106" s="73"/>
      <c r="BHJ106" s="73"/>
      <c r="BHK106" s="73"/>
      <c r="BHL106" s="73"/>
      <c r="BHM106" s="73"/>
      <c r="BHN106" s="73"/>
      <c r="BHO106" s="73"/>
      <c r="BHP106" s="73"/>
      <c r="BHQ106" s="73"/>
      <c r="BHR106" s="73"/>
      <c r="BHS106" s="73"/>
      <c r="BHT106" s="73"/>
      <c r="BHU106" s="73"/>
      <c r="BHV106" s="73"/>
      <c r="BHW106" s="73"/>
      <c r="BHX106" s="73"/>
      <c r="BHY106" s="73"/>
      <c r="BHZ106" s="73"/>
      <c r="BIA106" s="73"/>
      <c r="BIB106" s="73"/>
      <c r="BIC106" s="73"/>
      <c r="BID106" s="73"/>
      <c r="BIE106" s="73"/>
      <c r="BIF106" s="73"/>
      <c r="BIG106" s="73"/>
      <c r="BIH106" s="73"/>
      <c r="BII106" s="73"/>
      <c r="BIJ106" s="73"/>
      <c r="BIK106" s="73"/>
      <c r="BIL106" s="73"/>
      <c r="BIM106" s="73"/>
      <c r="BIN106" s="73"/>
      <c r="BIO106" s="73"/>
      <c r="BIP106" s="73"/>
      <c r="BIQ106" s="73"/>
      <c r="BIR106" s="73"/>
      <c r="BIS106" s="73"/>
      <c r="BIT106" s="73"/>
      <c r="BIU106" s="73"/>
      <c r="BIV106" s="73"/>
      <c r="BIW106" s="73"/>
      <c r="BIX106" s="73"/>
      <c r="BIY106" s="73"/>
      <c r="BIZ106" s="73"/>
      <c r="BJA106" s="73"/>
      <c r="BJB106" s="73"/>
      <c r="BJC106" s="73"/>
      <c r="BJD106" s="73"/>
      <c r="BJE106" s="73"/>
      <c r="BJF106" s="73"/>
      <c r="BJG106" s="73"/>
      <c r="BJH106" s="73"/>
      <c r="BJI106" s="73"/>
      <c r="BJJ106" s="73"/>
      <c r="BJK106" s="73"/>
      <c r="BJL106" s="73"/>
      <c r="BJM106" s="73"/>
      <c r="BJN106" s="73"/>
      <c r="BJO106" s="73"/>
      <c r="BJP106" s="73"/>
      <c r="BJQ106" s="73"/>
      <c r="BJR106" s="73"/>
      <c r="BJS106" s="73"/>
      <c r="BJT106" s="73"/>
      <c r="BJU106" s="73"/>
      <c r="BJV106" s="73"/>
      <c r="BJW106" s="73"/>
      <c r="BJX106" s="73"/>
      <c r="BJY106" s="73"/>
      <c r="BJZ106" s="73"/>
      <c r="BKA106" s="73"/>
      <c r="BKB106" s="73"/>
      <c r="BKC106" s="73"/>
      <c r="BKD106" s="73"/>
      <c r="BKE106" s="73"/>
      <c r="BKF106" s="73"/>
      <c r="BKG106" s="73"/>
      <c r="BKH106" s="73"/>
      <c r="BKI106" s="73"/>
      <c r="BKJ106" s="73"/>
      <c r="BKK106" s="73"/>
      <c r="BKL106" s="73"/>
      <c r="BKM106" s="73"/>
      <c r="BKN106" s="73"/>
      <c r="BKO106" s="73"/>
      <c r="BKP106" s="73"/>
      <c r="BKQ106" s="73"/>
      <c r="BKR106" s="73"/>
      <c r="BKS106" s="73"/>
      <c r="BKT106" s="73"/>
      <c r="BKU106" s="73"/>
      <c r="BKV106" s="73"/>
      <c r="BKW106" s="73"/>
      <c r="BKX106" s="73"/>
      <c r="BKY106" s="73"/>
      <c r="BKZ106" s="73"/>
      <c r="BLA106" s="73"/>
      <c r="BLB106" s="73"/>
      <c r="BLC106" s="73"/>
      <c r="BLD106" s="73"/>
      <c r="BLE106" s="73"/>
      <c r="BLF106" s="73"/>
      <c r="BLG106" s="73"/>
      <c r="BLH106" s="73"/>
      <c r="BLI106" s="73"/>
      <c r="BLJ106" s="73"/>
      <c r="BLK106" s="73"/>
      <c r="BLL106" s="73"/>
      <c r="BLM106" s="73"/>
      <c r="BLN106" s="73"/>
      <c r="BLO106" s="73"/>
      <c r="BLP106" s="73"/>
      <c r="BLQ106" s="73"/>
      <c r="BLR106" s="73"/>
      <c r="BLS106" s="73"/>
      <c r="BLT106" s="73"/>
      <c r="BLU106" s="73"/>
      <c r="BLV106" s="73"/>
      <c r="BLW106" s="73"/>
      <c r="BLX106" s="73"/>
      <c r="BLY106" s="73"/>
      <c r="BLZ106" s="73"/>
      <c r="BMA106" s="73"/>
      <c r="BMB106" s="73"/>
      <c r="BMC106" s="73"/>
      <c r="BMD106" s="73"/>
      <c r="BME106" s="73"/>
      <c r="BMF106" s="73"/>
      <c r="BMG106" s="73"/>
      <c r="BMH106" s="73"/>
      <c r="BMI106" s="73"/>
      <c r="BMJ106" s="73"/>
      <c r="BMK106" s="73"/>
      <c r="BML106" s="73"/>
      <c r="BMM106" s="73"/>
      <c r="BMN106" s="73"/>
      <c r="BMO106" s="73"/>
      <c r="BMP106" s="73"/>
      <c r="BMQ106" s="73"/>
      <c r="BMR106" s="73"/>
      <c r="BMS106" s="73"/>
      <c r="BMT106" s="73"/>
      <c r="BMU106" s="73"/>
      <c r="BMV106" s="73"/>
      <c r="BMW106" s="73"/>
      <c r="BMX106" s="73"/>
      <c r="BMY106" s="73"/>
      <c r="BMZ106" s="73"/>
      <c r="BNA106" s="73"/>
      <c r="BNB106" s="73"/>
      <c r="BNC106" s="73"/>
      <c r="BND106" s="73"/>
      <c r="BNE106" s="73"/>
      <c r="BNF106" s="73"/>
      <c r="BNG106" s="73"/>
      <c r="BNH106" s="73"/>
      <c r="BNI106" s="73"/>
      <c r="BNJ106" s="73"/>
      <c r="BNK106" s="73"/>
      <c r="BNL106" s="73"/>
      <c r="BNM106" s="73"/>
      <c r="BNN106" s="73"/>
      <c r="BNO106" s="73"/>
      <c r="BNP106" s="73"/>
      <c r="BNQ106" s="73"/>
      <c r="BNR106" s="73"/>
      <c r="BNS106" s="73"/>
      <c r="BNT106" s="73"/>
      <c r="BNU106" s="73"/>
      <c r="BNV106" s="73"/>
      <c r="BNW106" s="73"/>
      <c r="BNX106" s="73"/>
      <c r="BNY106" s="73"/>
      <c r="BNZ106" s="73"/>
      <c r="BOA106" s="73"/>
      <c r="BOB106" s="73"/>
      <c r="BOC106" s="73"/>
      <c r="BOD106" s="73"/>
      <c r="BOE106" s="73"/>
      <c r="BOF106" s="73"/>
      <c r="BOG106" s="73"/>
      <c r="BOH106" s="73"/>
      <c r="BOI106" s="73"/>
      <c r="BOJ106" s="73"/>
      <c r="BOK106" s="73"/>
      <c r="BOL106" s="73"/>
      <c r="BOM106" s="73"/>
      <c r="BON106" s="73"/>
      <c r="BOO106" s="73"/>
      <c r="BOP106" s="73"/>
      <c r="BOQ106" s="73"/>
      <c r="BOR106" s="73"/>
      <c r="BOS106" s="73"/>
      <c r="BOT106" s="73"/>
      <c r="BOU106" s="73"/>
      <c r="BOV106" s="73"/>
      <c r="BOW106" s="73"/>
      <c r="BOX106" s="73"/>
      <c r="BOY106" s="73"/>
      <c r="BOZ106" s="73"/>
      <c r="BPA106" s="73"/>
      <c r="BPB106" s="73"/>
      <c r="BPC106" s="73"/>
      <c r="BPD106" s="73"/>
      <c r="BPE106" s="73"/>
      <c r="BPF106" s="73"/>
      <c r="BPG106" s="73"/>
      <c r="BPH106" s="73"/>
      <c r="BPI106" s="73"/>
      <c r="BPJ106" s="73"/>
      <c r="BPK106" s="73"/>
      <c r="BPL106" s="73"/>
      <c r="BPM106" s="73"/>
      <c r="BPN106" s="73"/>
      <c r="BPO106" s="73"/>
      <c r="BPP106" s="73"/>
      <c r="BPQ106" s="73"/>
      <c r="BPR106" s="73"/>
      <c r="BPS106" s="73"/>
      <c r="BPT106" s="73"/>
      <c r="BPU106" s="73"/>
      <c r="BPV106" s="73"/>
      <c r="BPW106" s="73"/>
      <c r="BPX106" s="73"/>
      <c r="BPY106" s="73"/>
      <c r="BPZ106" s="73"/>
      <c r="BQA106" s="73"/>
      <c r="BQB106" s="73"/>
      <c r="BQC106" s="73"/>
      <c r="BQD106" s="73"/>
      <c r="BQE106" s="73"/>
      <c r="BQF106" s="73"/>
      <c r="BQG106" s="73"/>
      <c r="BQH106" s="73"/>
      <c r="BQI106" s="73"/>
      <c r="BQJ106" s="73"/>
      <c r="BQK106" s="73"/>
      <c r="BQL106" s="73"/>
      <c r="BQM106" s="73"/>
      <c r="BQN106" s="73"/>
      <c r="BQO106" s="73"/>
      <c r="BQP106" s="73"/>
      <c r="BQQ106" s="73"/>
      <c r="BQR106" s="73"/>
      <c r="BQS106" s="73"/>
      <c r="BQT106" s="73"/>
      <c r="BQU106" s="73"/>
      <c r="BQV106" s="73"/>
      <c r="BQW106" s="73"/>
      <c r="BQX106" s="73"/>
      <c r="BQY106" s="73"/>
      <c r="BQZ106" s="73"/>
      <c r="BRA106" s="73"/>
      <c r="BRB106" s="73"/>
      <c r="BRC106" s="73"/>
      <c r="BRD106" s="73"/>
      <c r="BRE106" s="73"/>
      <c r="BRF106" s="73"/>
      <c r="BRG106" s="73"/>
      <c r="BRH106" s="73"/>
      <c r="BRI106" s="73"/>
      <c r="BRJ106" s="73"/>
      <c r="BRK106" s="73"/>
      <c r="BRL106" s="73"/>
      <c r="BRM106" s="73"/>
      <c r="BRN106" s="73"/>
      <c r="BRO106" s="73"/>
      <c r="BRP106" s="73"/>
      <c r="BRQ106" s="73"/>
      <c r="BRR106" s="73"/>
      <c r="BRS106" s="73"/>
      <c r="BRT106" s="73"/>
      <c r="BRU106" s="73"/>
      <c r="BRV106" s="73"/>
      <c r="BRW106" s="73"/>
      <c r="BRX106" s="73"/>
      <c r="BRY106" s="73"/>
      <c r="BRZ106" s="73"/>
      <c r="BSA106" s="73"/>
      <c r="BSB106" s="73"/>
      <c r="BSC106" s="73"/>
      <c r="BSD106" s="73"/>
      <c r="BSE106" s="73"/>
      <c r="BSF106" s="73"/>
      <c r="BSG106" s="73"/>
      <c r="BSH106" s="73"/>
      <c r="BSI106" s="73"/>
      <c r="BSJ106" s="73"/>
      <c r="BSK106" s="73"/>
      <c r="BSL106" s="73"/>
      <c r="BSM106" s="73"/>
      <c r="BSN106" s="73"/>
      <c r="BSO106" s="73"/>
      <c r="BSP106" s="73"/>
      <c r="BSQ106" s="73"/>
      <c r="BSR106" s="73"/>
      <c r="BSS106" s="73"/>
      <c r="BST106" s="73"/>
      <c r="BSU106" s="73"/>
      <c r="BSV106" s="73"/>
      <c r="BSW106" s="73"/>
      <c r="BSX106" s="73"/>
      <c r="BSY106" s="73"/>
      <c r="BSZ106" s="73"/>
      <c r="BTA106" s="73"/>
      <c r="BTB106" s="73"/>
      <c r="BTC106" s="73"/>
      <c r="BTD106" s="73"/>
      <c r="BTE106" s="73"/>
      <c r="BTF106" s="73"/>
      <c r="BTG106" s="73"/>
      <c r="BTH106" s="73"/>
      <c r="BTI106" s="73"/>
      <c r="BTJ106" s="73"/>
      <c r="BTK106" s="73"/>
      <c r="BTL106" s="73"/>
      <c r="BTM106" s="73"/>
      <c r="BTN106" s="73"/>
      <c r="BTO106" s="73"/>
      <c r="BTP106" s="73"/>
      <c r="BTQ106" s="73"/>
      <c r="BTR106" s="73"/>
      <c r="BTS106" s="73"/>
      <c r="BTT106" s="73"/>
      <c r="BTU106" s="73"/>
      <c r="BTV106" s="73"/>
      <c r="BTW106" s="73"/>
      <c r="BTX106" s="73"/>
      <c r="BTY106" s="73"/>
      <c r="BTZ106" s="73"/>
      <c r="BUA106" s="73"/>
      <c r="BUB106" s="73"/>
      <c r="BUC106" s="73"/>
      <c r="BUD106" s="73"/>
      <c r="BUE106" s="73"/>
      <c r="BUF106" s="73"/>
      <c r="BUG106" s="73"/>
      <c r="BUH106" s="73"/>
      <c r="BUI106" s="73"/>
      <c r="BUJ106" s="73"/>
      <c r="BUK106" s="73"/>
      <c r="BUL106" s="73"/>
      <c r="BUM106" s="73"/>
      <c r="BUN106" s="73"/>
      <c r="BUO106" s="73"/>
      <c r="BUP106" s="73"/>
      <c r="BUQ106" s="73"/>
      <c r="BUR106" s="73"/>
      <c r="BUS106" s="73"/>
      <c r="BUT106" s="73"/>
      <c r="BUU106" s="73"/>
      <c r="BUV106" s="73"/>
      <c r="BUW106" s="73"/>
      <c r="BUX106" s="73"/>
      <c r="BUY106" s="73"/>
      <c r="BUZ106" s="73"/>
      <c r="BVA106" s="73"/>
      <c r="BVB106" s="73"/>
      <c r="BVC106" s="73"/>
      <c r="BVD106" s="73"/>
      <c r="BVE106" s="73"/>
      <c r="BVF106" s="73"/>
      <c r="BVG106" s="73"/>
      <c r="BVH106" s="73"/>
      <c r="BVI106" s="73"/>
      <c r="BVJ106" s="73"/>
      <c r="BVK106" s="73"/>
      <c r="BVL106" s="73"/>
      <c r="BVM106" s="73"/>
      <c r="BVN106" s="73"/>
      <c r="BVO106" s="73"/>
      <c r="BVP106" s="73"/>
      <c r="BVQ106" s="73"/>
      <c r="BVR106" s="73"/>
      <c r="BVS106" s="73"/>
      <c r="BVT106" s="73"/>
      <c r="BVU106" s="73"/>
      <c r="BVV106" s="73"/>
      <c r="BVW106" s="73"/>
      <c r="BVX106" s="73"/>
      <c r="BVY106" s="73"/>
      <c r="BVZ106" s="73"/>
      <c r="BWA106" s="73"/>
      <c r="BWB106" s="73"/>
      <c r="BWC106" s="73"/>
      <c r="BWD106" s="73"/>
      <c r="BWE106" s="73"/>
      <c r="BWF106" s="73"/>
      <c r="BWG106" s="73"/>
      <c r="BWH106" s="73"/>
      <c r="BWI106" s="73"/>
      <c r="BWJ106" s="73"/>
      <c r="BWK106" s="73"/>
      <c r="BWL106" s="73"/>
      <c r="BWM106" s="73"/>
      <c r="BWN106" s="73"/>
      <c r="BWO106" s="73"/>
      <c r="BWP106" s="73"/>
      <c r="BWQ106" s="73"/>
      <c r="BWR106" s="73"/>
      <c r="BWS106" s="73"/>
      <c r="BWT106" s="73"/>
      <c r="BWU106" s="73"/>
      <c r="BWV106" s="73"/>
      <c r="BWW106" s="73"/>
      <c r="BWX106" s="73"/>
      <c r="BWY106" s="73"/>
      <c r="BWZ106" s="73"/>
      <c r="BXA106" s="73"/>
      <c r="BXB106" s="73"/>
      <c r="BXC106" s="73"/>
      <c r="BXD106" s="73"/>
      <c r="BXE106" s="73"/>
      <c r="BXF106" s="73"/>
      <c r="BXG106" s="73"/>
      <c r="BXH106" s="73"/>
      <c r="BXI106" s="73"/>
      <c r="BXJ106" s="73"/>
      <c r="BXK106" s="73"/>
      <c r="BXL106" s="73"/>
      <c r="BXM106" s="73"/>
      <c r="BXN106" s="73"/>
      <c r="BXO106" s="73"/>
      <c r="BXP106" s="73"/>
      <c r="BXQ106" s="73"/>
      <c r="BXR106" s="73"/>
      <c r="BXS106" s="73"/>
      <c r="BXT106" s="73"/>
      <c r="BXU106" s="73"/>
    </row>
    <row r="107" spans="1:2000" s="75" customFormat="1" ht="24.75">
      <c r="A107" s="36" t="s">
        <v>62</v>
      </c>
      <c r="B107" s="53" t="s">
        <v>7</v>
      </c>
      <c r="C107" s="168"/>
      <c r="D107" s="59"/>
      <c r="E107" s="73"/>
      <c r="F107" s="44"/>
      <c r="G107" s="153"/>
      <c r="H107" s="74"/>
      <c r="I107" s="73"/>
      <c r="J107" s="73"/>
      <c r="K107" s="139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  <c r="IW107" s="73"/>
      <c r="IX107" s="73"/>
      <c r="IY107" s="73"/>
      <c r="IZ107" s="73"/>
      <c r="JA107" s="73"/>
      <c r="JB107" s="73"/>
      <c r="JC107" s="73"/>
      <c r="JD107" s="73"/>
      <c r="JE107" s="73"/>
      <c r="JF107" s="73"/>
      <c r="JG107" s="73"/>
      <c r="JH107" s="73"/>
      <c r="JI107" s="73"/>
      <c r="JJ107" s="73"/>
      <c r="JK107" s="73"/>
      <c r="JL107" s="73"/>
      <c r="JM107" s="73"/>
      <c r="JN107" s="73"/>
      <c r="JO107" s="73"/>
      <c r="JP107" s="73"/>
      <c r="JQ107" s="73"/>
      <c r="JR107" s="73"/>
      <c r="JS107" s="73"/>
      <c r="JT107" s="73"/>
      <c r="JU107" s="73"/>
      <c r="JV107" s="73"/>
      <c r="JW107" s="73"/>
      <c r="JX107" s="73"/>
      <c r="JY107" s="73"/>
      <c r="JZ107" s="73"/>
      <c r="KA107" s="73"/>
      <c r="KB107" s="73"/>
      <c r="KC107" s="73"/>
      <c r="KD107" s="73"/>
      <c r="KE107" s="73"/>
      <c r="KF107" s="73"/>
      <c r="KG107" s="73"/>
      <c r="KH107" s="73"/>
      <c r="KI107" s="73"/>
      <c r="KJ107" s="73"/>
      <c r="KK107" s="73"/>
      <c r="KL107" s="73"/>
      <c r="KM107" s="73"/>
      <c r="KN107" s="73"/>
      <c r="KO107" s="73"/>
      <c r="KP107" s="73"/>
      <c r="KQ107" s="73"/>
      <c r="KR107" s="73"/>
      <c r="KS107" s="73"/>
      <c r="KT107" s="73"/>
      <c r="KU107" s="73"/>
      <c r="KV107" s="73"/>
      <c r="KW107" s="73"/>
      <c r="KX107" s="73"/>
      <c r="KY107" s="73"/>
      <c r="KZ107" s="73"/>
      <c r="LA107" s="73"/>
      <c r="LB107" s="73"/>
      <c r="LC107" s="73"/>
      <c r="LD107" s="73"/>
      <c r="LE107" s="73"/>
      <c r="LF107" s="73"/>
      <c r="LG107" s="73"/>
      <c r="LH107" s="73"/>
      <c r="LI107" s="73"/>
      <c r="LJ107" s="73"/>
      <c r="LK107" s="73"/>
      <c r="LL107" s="73"/>
      <c r="LM107" s="73"/>
      <c r="LN107" s="73"/>
      <c r="LO107" s="73"/>
      <c r="LP107" s="73"/>
      <c r="LQ107" s="73"/>
      <c r="LR107" s="73"/>
      <c r="LS107" s="73"/>
      <c r="LT107" s="73"/>
      <c r="LU107" s="73"/>
      <c r="LV107" s="73"/>
      <c r="LW107" s="73"/>
      <c r="LX107" s="73"/>
      <c r="LY107" s="73"/>
      <c r="LZ107" s="73"/>
      <c r="MA107" s="73"/>
      <c r="MB107" s="73"/>
      <c r="MC107" s="73"/>
      <c r="MD107" s="73"/>
      <c r="ME107" s="73"/>
      <c r="MF107" s="73"/>
      <c r="MG107" s="73"/>
      <c r="MH107" s="73"/>
      <c r="MI107" s="73"/>
      <c r="MJ107" s="73"/>
      <c r="MK107" s="73"/>
      <c r="ML107" s="73"/>
      <c r="MM107" s="73"/>
      <c r="MN107" s="73"/>
      <c r="MO107" s="73"/>
      <c r="MP107" s="73"/>
      <c r="MQ107" s="73"/>
      <c r="MR107" s="73"/>
      <c r="MS107" s="73"/>
      <c r="MT107" s="73"/>
      <c r="MU107" s="73"/>
      <c r="MV107" s="73"/>
      <c r="MW107" s="73"/>
      <c r="MX107" s="73"/>
      <c r="MY107" s="73"/>
      <c r="MZ107" s="73"/>
      <c r="NA107" s="73"/>
      <c r="NB107" s="73"/>
      <c r="NC107" s="73"/>
      <c r="ND107" s="73"/>
      <c r="NE107" s="73"/>
      <c r="NF107" s="73"/>
      <c r="NG107" s="73"/>
      <c r="NH107" s="73"/>
      <c r="NI107" s="73"/>
      <c r="NJ107" s="73"/>
      <c r="NK107" s="73"/>
      <c r="NL107" s="73"/>
      <c r="NM107" s="73"/>
      <c r="NN107" s="73"/>
      <c r="NO107" s="73"/>
      <c r="NP107" s="73"/>
      <c r="NQ107" s="73"/>
      <c r="NR107" s="73"/>
      <c r="NS107" s="73"/>
      <c r="NT107" s="73"/>
      <c r="NU107" s="73"/>
      <c r="NV107" s="73"/>
      <c r="NW107" s="73"/>
      <c r="NX107" s="73"/>
      <c r="NY107" s="73"/>
      <c r="NZ107" s="73"/>
      <c r="OA107" s="73"/>
      <c r="OB107" s="73"/>
      <c r="OC107" s="73"/>
      <c r="OD107" s="73"/>
      <c r="OE107" s="73"/>
      <c r="OF107" s="73"/>
      <c r="OG107" s="73"/>
      <c r="OH107" s="73"/>
      <c r="OI107" s="73"/>
      <c r="OJ107" s="73"/>
      <c r="OK107" s="73"/>
      <c r="OL107" s="73"/>
      <c r="OM107" s="73"/>
      <c r="ON107" s="73"/>
      <c r="OO107" s="73"/>
      <c r="OP107" s="73"/>
      <c r="OQ107" s="73"/>
      <c r="OR107" s="73"/>
      <c r="OS107" s="73"/>
      <c r="OT107" s="73"/>
      <c r="OU107" s="73"/>
      <c r="OV107" s="73"/>
      <c r="OW107" s="73"/>
      <c r="OX107" s="73"/>
      <c r="OY107" s="73"/>
      <c r="OZ107" s="73"/>
      <c r="PA107" s="73"/>
      <c r="PB107" s="73"/>
      <c r="PC107" s="73"/>
      <c r="PD107" s="73"/>
      <c r="PE107" s="73"/>
      <c r="PF107" s="73"/>
      <c r="PG107" s="73"/>
      <c r="PH107" s="73"/>
      <c r="PI107" s="73"/>
      <c r="PJ107" s="73"/>
      <c r="PK107" s="73"/>
      <c r="PL107" s="73"/>
      <c r="PM107" s="73"/>
      <c r="PN107" s="73"/>
      <c r="PO107" s="73"/>
      <c r="PP107" s="73"/>
      <c r="PQ107" s="73"/>
      <c r="PR107" s="73"/>
      <c r="PS107" s="73"/>
      <c r="PT107" s="73"/>
      <c r="PU107" s="73"/>
      <c r="PV107" s="73"/>
      <c r="PW107" s="73"/>
      <c r="PX107" s="73"/>
      <c r="PY107" s="73"/>
      <c r="PZ107" s="73"/>
      <c r="QA107" s="73"/>
      <c r="QB107" s="73"/>
      <c r="QC107" s="73"/>
      <c r="QD107" s="73"/>
      <c r="QE107" s="73"/>
      <c r="QF107" s="73"/>
      <c r="QG107" s="73"/>
      <c r="QH107" s="73"/>
      <c r="QI107" s="73"/>
      <c r="QJ107" s="73"/>
      <c r="QK107" s="73"/>
      <c r="QL107" s="73"/>
      <c r="QM107" s="73"/>
      <c r="QN107" s="73"/>
      <c r="QO107" s="73"/>
      <c r="QP107" s="73"/>
      <c r="QQ107" s="73"/>
      <c r="QR107" s="73"/>
      <c r="QS107" s="73"/>
      <c r="QT107" s="73"/>
      <c r="QU107" s="73"/>
      <c r="QV107" s="73"/>
      <c r="QW107" s="73"/>
      <c r="QX107" s="73"/>
      <c r="QY107" s="73"/>
      <c r="QZ107" s="73"/>
      <c r="RA107" s="73"/>
      <c r="RB107" s="73"/>
      <c r="RC107" s="73"/>
      <c r="RD107" s="73"/>
      <c r="RE107" s="73"/>
      <c r="RF107" s="73"/>
      <c r="RG107" s="73"/>
      <c r="RH107" s="73"/>
      <c r="RI107" s="73"/>
      <c r="RJ107" s="73"/>
      <c r="RK107" s="73"/>
      <c r="RL107" s="73"/>
      <c r="RM107" s="73"/>
      <c r="RN107" s="73"/>
      <c r="RO107" s="73"/>
      <c r="RP107" s="73"/>
      <c r="RQ107" s="73"/>
      <c r="RR107" s="73"/>
      <c r="RS107" s="73"/>
      <c r="RT107" s="73"/>
      <c r="RU107" s="73"/>
      <c r="RV107" s="73"/>
      <c r="RW107" s="73"/>
      <c r="RX107" s="73"/>
      <c r="RY107" s="73"/>
      <c r="RZ107" s="73"/>
      <c r="SA107" s="73"/>
      <c r="SB107" s="73"/>
      <c r="SC107" s="73"/>
      <c r="SD107" s="73"/>
      <c r="SE107" s="73"/>
      <c r="SF107" s="73"/>
      <c r="SG107" s="73"/>
      <c r="SH107" s="73"/>
      <c r="SI107" s="73"/>
      <c r="SJ107" s="73"/>
      <c r="SK107" s="73"/>
      <c r="SL107" s="73"/>
      <c r="SM107" s="73"/>
      <c r="SN107" s="73"/>
      <c r="SO107" s="73"/>
      <c r="SP107" s="73"/>
      <c r="SQ107" s="73"/>
      <c r="SR107" s="73"/>
      <c r="SS107" s="73"/>
      <c r="ST107" s="73"/>
      <c r="SU107" s="73"/>
      <c r="SV107" s="73"/>
      <c r="SW107" s="73"/>
      <c r="SX107" s="73"/>
      <c r="SY107" s="73"/>
      <c r="SZ107" s="73"/>
      <c r="TA107" s="73"/>
      <c r="TB107" s="73"/>
      <c r="TC107" s="73"/>
      <c r="TD107" s="73"/>
      <c r="TE107" s="73"/>
      <c r="TF107" s="73"/>
      <c r="TG107" s="73"/>
      <c r="TH107" s="73"/>
      <c r="TI107" s="73"/>
      <c r="TJ107" s="73"/>
      <c r="TK107" s="73"/>
      <c r="TL107" s="73"/>
      <c r="TM107" s="73"/>
      <c r="TN107" s="73"/>
      <c r="TO107" s="73"/>
      <c r="TP107" s="73"/>
      <c r="TQ107" s="73"/>
      <c r="TR107" s="73"/>
      <c r="TS107" s="73"/>
      <c r="TT107" s="73"/>
      <c r="TU107" s="73"/>
      <c r="TV107" s="73"/>
      <c r="TW107" s="73"/>
      <c r="TX107" s="73"/>
      <c r="TY107" s="73"/>
      <c r="TZ107" s="73"/>
      <c r="UA107" s="73"/>
      <c r="UB107" s="73"/>
      <c r="UC107" s="73"/>
      <c r="UD107" s="73"/>
      <c r="UE107" s="73"/>
      <c r="UF107" s="73"/>
      <c r="UG107" s="73"/>
      <c r="UH107" s="73"/>
      <c r="UI107" s="73"/>
      <c r="UJ107" s="73"/>
      <c r="UK107" s="73"/>
      <c r="UL107" s="73"/>
      <c r="UM107" s="73"/>
      <c r="UN107" s="73"/>
      <c r="UO107" s="73"/>
      <c r="UP107" s="73"/>
      <c r="UQ107" s="73"/>
      <c r="UR107" s="73"/>
      <c r="US107" s="73"/>
      <c r="UT107" s="73"/>
      <c r="UU107" s="73"/>
      <c r="UV107" s="73"/>
      <c r="UW107" s="73"/>
      <c r="UX107" s="73"/>
      <c r="UY107" s="73"/>
      <c r="UZ107" s="73"/>
      <c r="VA107" s="73"/>
      <c r="VB107" s="73"/>
      <c r="VC107" s="73"/>
      <c r="VD107" s="73"/>
      <c r="VE107" s="73"/>
      <c r="VF107" s="73"/>
      <c r="VG107" s="73"/>
      <c r="VH107" s="73"/>
      <c r="VI107" s="73"/>
      <c r="VJ107" s="73"/>
      <c r="VK107" s="73"/>
      <c r="VL107" s="73"/>
      <c r="VM107" s="73"/>
      <c r="VN107" s="73"/>
      <c r="VO107" s="73"/>
      <c r="VP107" s="73"/>
      <c r="VQ107" s="73"/>
      <c r="VR107" s="73"/>
      <c r="VS107" s="73"/>
      <c r="VT107" s="73"/>
      <c r="VU107" s="73"/>
      <c r="VV107" s="73"/>
      <c r="VW107" s="73"/>
      <c r="VX107" s="73"/>
      <c r="VY107" s="73"/>
      <c r="VZ107" s="73"/>
      <c r="WA107" s="73"/>
      <c r="WB107" s="73"/>
      <c r="WC107" s="73"/>
      <c r="WD107" s="73"/>
      <c r="WE107" s="73"/>
      <c r="WF107" s="73"/>
      <c r="WG107" s="73"/>
      <c r="WH107" s="73"/>
      <c r="WI107" s="73"/>
      <c r="WJ107" s="73"/>
      <c r="WK107" s="73"/>
      <c r="WL107" s="73"/>
      <c r="WM107" s="73"/>
      <c r="WN107" s="73"/>
      <c r="WO107" s="73"/>
      <c r="WP107" s="73"/>
      <c r="WQ107" s="73"/>
      <c r="WR107" s="73"/>
      <c r="WS107" s="73"/>
      <c r="WT107" s="73"/>
      <c r="WU107" s="73"/>
      <c r="WV107" s="73"/>
      <c r="WW107" s="73"/>
      <c r="WX107" s="73"/>
      <c r="WY107" s="73"/>
      <c r="WZ107" s="73"/>
      <c r="XA107" s="73"/>
      <c r="XB107" s="73"/>
      <c r="XC107" s="73"/>
      <c r="XD107" s="73"/>
      <c r="XE107" s="73"/>
      <c r="XF107" s="73"/>
      <c r="XG107" s="73"/>
      <c r="XH107" s="73"/>
      <c r="XI107" s="73"/>
      <c r="XJ107" s="73"/>
      <c r="XK107" s="73"/>
      <c r="XL107" s="73"/>
      <c r="XM107" s="73"/>
      <c r="XN107" s="73"/>
      <c r="XO107" s="73"/>
      <c r="XP107" s="73"/>
      <c r="XQ107" s="73"/>
      <c r="XR107" s="73"/>
      <c r="XS107" s="73"/>
      <c r="XT107" s="73"/>
      <c r="XU107" s="73"/>
      <c r="XV107" s="73"/>
      <c r="XW107" s="73"/>
      <c r="XX107" s="73"/>
      <c r="XY107" s="73"/>
      <c r="XZ107" s="73"/>
      <c r="YA107" s="73"/>
      <c r="YB107" s="73"/>
      <c r="YC107" s="73"/>
      <c r="YD107" s="73"/>
      <c r="YE107" s="73"/>
      <c r="YF107" s="73"/>
      <c r="YG107" s="73"/>
      <c r="YH107" s="73"/>
      <c r="YI107" s="73"/>
      <c r="YJ107" s="73"/>
      <c r="YK107" s="73"/>
      <c r="YL107" s="73"/>
      <c r="YM107" s="73"/>
      <c r="YN107" s="73"/>
      <c r="YO107" s="73"/>
      <c r="YP107" s="73"/>
      <c r="YQ107" s="73"/>
      <c r="YR107" s="73"/>
      <c r="YS107" s="73"/>
      <c r="YT107" s="73"/>
      <c r="YU107" s="73"/>
      <c r="YV107" s="73"/>
      <c r="YW107" s="73"/>
      <c r="YX107" s="73"/>
      <c r="YY107" s="73"/>
      <c r="YZ107" s="73"/>
      <c r="ZA107" s="73"/>
      <c r="ZB107" s="73"/>
      <c r="ZC107" s="73"/>
      <c r="ZD107" s="73"/>
      <c r="ZE107" s="73"/>
      <c r="ZF107" s="73"/>
      <c r="ZG107" s="73"/>
      <c r="ZH107" s="73"/>
      <c r="ZI107" s="73"/>
      <c r="ZJ107" s="73"/>
      <c r="ZK107" s="73"/>
      <c r="ZL107" s="73"/>
      <c r="ZM107" s="73"/>
      <c r="ZN107" s="73"/>
      <c r="ZO107" s="73"/>
      <c r="ZP107" s="73"/>
      <c r="ZQ107" s="73"/>
      <c r="ZR107" s="73"/>
      <c r="ZS107" s="73"/>
      <c r="ZT107" s="73"/>
      <c r="ZU107" s="73"/>
      <c r="ZV107" s="73"/>
      <c r="ZW107" s="73"/>
      <c r="ZX107" s="73"/>
      <c r="ZY107" s="73"/>
      <c r="ZZ107" s="73"/>
      <c r="AAA107" s="73"/>
      <c r="AAB107" s="73"/>
      <c r="AAC107" s="73"/>
      <c r="AAD107" s="73"/>
      <c r="AAE107" s="73"/>
      <c r="AAF107" s="73"/>
      <c r="AAG107" s="73"/>
      <c r="AAH107" s="73"/>
      <c r="AAI107" s="73"/>
      <c r="AAJ107" s="73"/>
      <c r="AAK107" s="73"/>
      <c r="AAL107" s="73"/>
      <c r="AAM107" s="73"/>
      <c r="AAN107" s="73"/>
      <c r="AAO107" s="73"/>
      <c r="AAP107" s="73"/>
      <c r="AAQ107" s="73"/>
      <c r="AAR107" s="73"/>
      <c r="AAS107" s="73"/>
      <c r="AAT107" s="73"/>
      <c r="AAU107" s="73"/>
      <c r="AAV107" s="73"/>
      <c r="AAW107" s="73"/>
      <c r="AAX107" s="73"/>
      <c r="AAY107" s="73"/>
      <c r="AAZ107" s="73"/>
      <c r="ABA107" s="73"/>
      <c r="ABB107" s="73"/>
      <c r="ABC107" s="73"/>
      <c r="ABD107" s="73"/>
      <c r="ABE107" s="73"/>
      <c r="ABF107" s="73"/>
      <c r="ABG107" s="73"/>
      <c r="ABH107" s="73"/>
      <c r="ABI107" s="73"/>
      <c r="ABJ107" s="73"/>
      <c r="ABK107" s="73"/>
      <c r="ABL107" s="73"/>
      <c r="ABM107" s="73"/>
      <c r="ABN107" s="73"/>
      <c r="ABO107" s="73"/>
      <c r="ABP107" s="73"/>
      <c r="ABQ107" s="73"/>
      <c r="ABR107" s="73"/>
      <c r="ABS107" s="73"/>
      <c r="ABT107" s="73"/>
      <c r="ABU107" s="73"/>
      <c r="ABV107" s="73"/>
      <c r="ABW107" s="73"/>
      <c r="ABX107" s="73"/>
      <c r="ABY107" s="73"/>
      <c r="ABZ107" s="73"/>
      <c r="ACA107" s="73"/>
      <c r="ACB107" s="73"/>
      <c r="ACC107" s="73"/>
      <c r="ACD107" s="73"/>
      <c r="ACE107" s="73"/>
      <c r="ACF107" s="73"/>
      <c r="ACG107" s="73"/>
      <c r="ACH107" s="73"/>
      <c r="ACI107" s="73"/>
      <c r="ACJ107" s="73"/>
      <c r="ACK107" s="73"/>
      <c r="ACL107" s="73"/>
      <c r="ACM107" s="73"/>
      <c r="ACN107" s="73"/>
      <c r="ACO107" s="73"/>
      <c r="ACP107" s="73"/>
      <c r="ACQ107" s="73"/>
      <c r="ACR107" s="73"/>
      <c r="ACS107" s="73"/>
      <c r="ACT107" s="73"/>
      <c r="ACU107" s="73"/>
      <c r="ACV107" s="73"/>
      <c r="ACW107" s="73"/>
      <c r="ACX107" s="73"/>
      <c r="ACY107" s="73"/>
      <c r="ACZ107" s="73"/>
      <c r="ADA107" s="73"/>
      <c r="ADB107" s="73"/>
      <c r="ADC107" s="73"/>
      <c r="ADD107" s="73"/>
      <c r="ADE107" s="73"/>
      <c r="ADF107" s="73"/>
      <c r="ADG107" s="73"/>
      <c r="ADH107" s="73"/>
      <c r="ADI107" s="73"/>
      <c r="ADJ107" s="73"/>
      <c r="ADK107" s="73"/>
      <c r="ADL107" s="73"/>
      <c r="ADM107" s="73"/>
      <c r="ADN107" s="73"/>
      <c r="ADO107" s="73"/>
      <c r="ADP107" s="73"/>
      <c r="ADQ107" s="73"/>
      <c r="ADR107" s="73"/>
      <c r="ADS107" s="73"/>
      <c r="ADT107" s="73"/>
      <c r="ADU107" s="73"/>
      <c r="ADV107" s="73"/>
      <c r="ADW107" s="73"/>
      <c r="ADX107" s="73"/>
      <c r="ADY107" s="73"/>
      <c r="ADZ107" s="73"/>
      <c r="AEA107" s="73"/>
      <c r="AEB107" s="73"/>
      <c r="AEC107" s="73"/>
      <c r="AED107" s="73"/>
      <c r="AEE107" s="73"/>
      <c r="AEF107" s="73"/>
      <c r="AEG107" s="73"/>
      <c r="AEH107" s="73"/>
      <c r="AEI107" s="73"/>
      <c r="AEJ107" s="73"/>
      <c r="AEK107" s="73"/>
      <c r="AEL107" s="73"/>
      <c r="AEM107" s="73"/>
      <c r="AEN107" s="73"/>
      <c r="AEO107" s="73"/>
      <c r="AEP107" s="73"/>
      <c r="AEQ107" s="73"/>
      <c r="AER107" s="73"/>
      <c r="AES107" s="73"/>
      <c r="AET107" s="73"/>
      <c r="AEU107" s="73"/>
      <c r="AEV107" s="73"/>
      <c r="AEW107" s="73"/>
      <c r="AEX107" s="73"/>
      <c r="AEY107" s="73"/>
      <c r="AEZ107" s="73"/>
      <c r="AFA107" s="73"/>
      <c r="AFB107" s="73"/>
      <c r="AFC107" s="73"/>
      <c r="AFD107" s="73"/>
      <c r="AFE107" s="73"/>
      <c r="AFF107" s="73"/>
      <c r="AFG107" s="73"/>
      <c r="AFH107" s="73"/>
      <c r="AFI107" s="73"/>
      <c r="AFJ107" s="73"/>
      <c r="AFK107" s="73"/>
      <c r="AFL107" s="73"/>
      <c r="AFM107" s="73"/>
      <c r="AFN107" s="73"/>
      <c r="AFO107" s="73"/>
      <c r="AFP107" s="73"/>
      <c r="AFQ107" s="73"/>
      <c r="AFR107" s="73"/>
      <c r="AFS107" s="73"/>
      <c r="AFT107" s="73"/>
      <c r="AFU107" s="73"/>
      <c r="AFV107" s="73"/>
      <c r="AFW107" s="73"/>
      <c r="AFX107" s="73"/>
      <c r="AFY107" s="73"/>
      <c r="AFZ107" s="73"/>
      <c r="AGA107" s="73"/>
      <c r="AGB107" s="73"/>
      <c r="AGC107" s="73"/>
      <c r="AGD107" s="73"/>
      <c r="AGE107" s="73"/>
      <c r="AGF107" s="73"/>
      <c r="AGG107" s="73"/>
      <c r="AGH107" s="73"/>
      <c r="AGI107" s="73"/>
      <c r="AGJ107" s="73"/>
      <c r="AGK107" s="73"/>
      <c r="AGL107" s="73"/>
      <c r="AGM107" s="73"/>
      <c r="AGN107" s="73"/>
      <c r="AGO107" s="73"/>
      <c r="AGP107" s="73"/>
      <c r="AGQ107" s="73"/>
      <c r="AGR107" s="73"/>
      <c r="AGS107" s="73"/>
      <c r="AGT107" s="73"/>
      <c r="AGU107" s="73"/>
      <c r="AGV107" s="73"/>
      <c r="AGW107" s="73"/>
      <c r="AGX107" s="73"/>
      <c r="AGY107" s="73"/>
      <c r="AGZ107" s="73"/>
      <c r="AHA107" s="73"/>
      <c r="AHB107" s="73"/>
      <c r="AHC107" s="73"/>
      <c r="AHD107" s="73"/>
      <c r="AHE107" s="73"/>
      <c r="AHF107" s="73"/>
      <c r="AHG107" s="73"/>
      <c r="AHH107" s="73"/>
      <c r="AHI107" s="73"/>
      <c r="AHJ107" s="73"/>
      <c r="AHK107" s="73"/>
      <c r="AHL107" s="73"/>
      <c r="AHM107" s="73"/>
      <c r="AHN107" s="73"/>
      <c r="AHO107" s="73"/>
      <c r="AHP107" s="73"/>
      <c r="AHQ107" s="73"/>
      <c r="AHR107" s="73"/>
      <c r="AHS107" s="73"/>
      <c r="AHT107" s="73"/>
      <c r="AHU107" s="73"/>
      <c r="AHV107" s="73"/>
      <c r="AHW107" s="73"/>
      <c r="AHX107" s="73"/>
      <c r="AHY107" s="73"/>
      <c r="AHZ107" s="73"/>
      <c r="AIA107" s="73"/>
      <c r="AIB107" s="73"/>
      <c r="AIC107" s="73"/>
      <c r="AID107" s="73"/>
      <c r="AIE107" s="73"/>
      <c r="AIF107" s="73"/>
      <c r="AIG107" s="73"/>
      <c r="AIH107" s="73"/>
      <c r="AII107" s="73"/>
      <c r="AIJ107" s="73"/>
      <c r="AIK107" s="73"/>
      <c r="AIL107" s="73"/>
      <c r="AIM107" s="73"/>
      <c r="AIN107" s="73"/>
      <c r="AIO107" s="73"/>
      <c r="AIP107" s="73"/>
      <c r="AIQ107" s="73"/>
      <c r="AIR107" s="73"/>
      <c r="AIS107" s="73"/>
      <c r="AIT107" s="73"/>
      <c r="AIU107" s="73"/>
      <c r="AIV107" s="73"/>
      <c r="AIW107" s="73"/>
      <c r="AIX107" s="73"/>
      <c r="AIY107" s="73"/>
      <c r="AIZ107" s="73"/>
      <c r="AJA107" s="73"/>
      <c r="AJB107" s="73"/>
      <c r="AJC107" s="73"/>
      <c r="AJD107" s="73"/>
      <c r="AJE107" s="73"/>
      <c r="AJF107" s="73"/>
      <c r="AJG107" s="73"/>
      <c r="AJH107" s="73"/>
      <c r="AJI107" s="73"/>
      <c r="AJJ107" s="73"/>
      <c r="AJK107" s="73"/>
      <c r="AJL107" s="73"/>
      <c r="AJM107" s="73"/>
      <c r="AJN107" s="73"/>
      <c r="AJO107" s="73"/>
      <c r="AJP107" s="73"/>
      <c r="AJQ107" s="73"/>
      <c r="AJR107" s="73"/>
      <c r="AJS107" s="73"/>
      <c r="AJT107" s="73"/>
      <c r="AJU107" s="73"/>
      <c r="AJV107" s="73"/>
      <c r="AJW107" s="73"/>
      <c r="AJX107" s="73"/>
      <c r="AJY107" s="73"/>
      <c r="AJZ107" s="73"/>
      <c r="AKA107" s="73"/>
      <c r="AKB107" s="73"/>
      <c r="AKC107" s="73"/>
      <c r="AKD107" s="73"/>
      <c r="AKE107" s="73"/>
      <c r="AKF107" s="73"/>
      <c r="AKG107" s="73"/>
      <c r="AKH107" s="73"/>
      <c r="AKI107" s="73"/>
      <c r="AKJ107" s="73"/>
      <c r="AKK107" s="73"/>
      <c r="AKL107" s="73"/>
      <c r="AKM107" s="73"/>
      <c r="AKN107" s="73"/>
      <c r="AKO107" s="73"/>
      <c r="AKP107" s="73"/>
      <c r="AKQ107" s="73"/>
      <c r="AKR107" s="73"/>
      <c r="AKS107" s="73"/>
      <c r="AKT107" s="73"/>
      <c r="AKU107" s="73"/>
      <c r="AKV107" s="73"/>
      <c r="AKW107" s="73"/>
      <c r="AKX107" s="73"/>
      <c r="AKY107" s="73"/>
      <c r="AKZ107" s="73"/>
      <c r="ALA107" s="73"/>
      <c r="ALB107" s="73"/>
      <c r="ALC107" s="73"/>
      <c r="ALD107" s="73"/>
      <c r="ALE107" s="73"/>
      <c r="ALF107" s="73"/>
      <c r="ALG107" s="73"/>
      <c r="ALH107" s="73"/>
      <c r="ALI107" s="73"/>
      <c r="ALJ107" s="73"/>
      <c r="ALK107" s="73"/>
      <c r="ALL107" s="73"/>
      <c r="ALM107" s="73"/>
      <c r="ALN107" s="73"/>
      <c r="ALO107" s="73"/>
      <c r="ALP107" s="73"/>
      <c r="ALQ107" s="73"/>
      <c r="ALR107" s="73"/>
      <c r="ALS107" s="73"/>
      <c r="ALT107" s="73"/>
      <c r="ALU107" s="73"/>
      <c r="ALV107" s="73"/>
      <c r="ALW107" s="73"/>
      <c r="ALX107" s="73"/>
      <c r="ALY107" s="73"/>
      <c r="ALZ107" s="73"/>
      <c r="AMA107" s="73"/>
      <c r="AMB107" s="73"/>
      <c r="AMC107" s="73"/>
      <c r="AMD107" s="73"/>
      <c r="AME107" s="73"/>
      <c r="AMF107" s="73"/>
      <c r="AMG107" s="73"/>
      <c r="AMH107" s="73"/>
      <c r="AMI107" s="73"/>
      <c r="AMJ107" s="73"/>
      <c r="AMK107" s="73"/>
      <c r="AML107" s="73"/>
      <c r="AMM107" s="73"/>
      <c r="AMN107" s="73"/>
      <c r="AMO107" s="73"/>
      <c r="AMP107" s="73"/>
      <c r="AMQ107" s="73"/>
      <c r="AMR107" s="73"/>
      <c r="AMS107" s="73"/>
      <c r="AMT107" s="73"/>
      <c r="AMU107" s="73"/>
      <c r="AMV107" s="73"/>
      <c r="AMW107" s="73"/>
      <c r="AMX107" s="73"/>
      <c r="AMY107" s="73"/>
      <c r="AMZ107" s="73"/>
      <c r="ANA107" s="73"/>
      <c r="ANB107" s="73"/>
      <c r="ANC107" s="73"/>
      <c r="AND107" s="73"/>
      <c r="ANE107" s="73"/>
      <c r="ANF107" s="73"/>
      <c r="ANG107" s="73"/>
      <c r="ANH107" s="73"/>
      <c r="ANI107" s="73"/>
      <c r="ANJ107" s="73"/>
      <c r="ANK107" s="73"/>
      <c r="ANL107" s="73"/>
      <c r="ANM107" s="73"/>
      <c r="ANN107" s="73"/>
      <c r="ANO107" s="73"/>
      <c r="ANP107" s="73"/>
      <c r="ANQ107" s="73"/>
      <c r="ANR107" s="73"/>
      <c r="ANS107" s="73"/>
      <c r="ANT107" s="73"/>
      <c r="ANU107" s="73"/>
      <c r="ANV107" s="73"/>
      <c r="ANW107" s="73"/>
      <c r="ANX107" s="73"/>
      <c r="ANY107" s="73"/>
      <c r="ANZ107" s="73"/>
      <c r="AOA107" s="73"/>
      <c r="AOB107" s="73"/>
      <c r="AOC107" s="73"/>
      <c r="AOD107" s="73"/>
      <c r="AOE107" s="73"/>
      <c r="AOF107" s="73"/>
      <c r="AOG107" s="73"/>
      <c r="AOH107" s="73"/>
      <c r="AOI107" s="73"/>
      <c r="AOJ107" s="73"/>
      <c r="AOK107" s="73"/>
      <c r="AOL107" s="73"/>
      <c r="AOM107" s="73"/>
      <c r="AON107" s="73"/>
      <c r="AOO107" s="73"/>
      <c r="AOP107" s="73"/>
      <c r="AOQ107" s="73"/>
      <c r="AOR107" s="73"/>
      <c r="AOS107" s="73"/>
      <c r="AOT107" s="73"/>
      <c r="AOU107" s="73"/>
      <c r="AOV107" s="73"/>
      <c r="AOW107" s="73"/>
      <c r="AOX107" s="73"/>
      <c r="AOY107" s="73"/>
      <c r="AOZ107" s="73"/>
      <c r="APA107" s="73"/>
      <c r="APB107" s="73"/>
      <c r="APC107" s="73"/>
      <c r="APD107" s="73"/>
      <c r="APE107" s="73"/>
      <c r="APF107" s="73"/>
      <c r="APG107" s="73"/>
      <c r="APH107" s="73"/>
      <c r="API107" s="73"/>
      <c r="APJ107" s="73"/>
      <c r="APK107" s="73"/>
      <c r="APL107" s="73"/>
      <c r="APM107" s="73"/>
      <c r="APN107" s="73"/>
      <c r="APO107" s="73"/>
      <c r="APP107" s="73"/>
      <c r="APQ107" s="73"/>
      <c r="APR107" s="73"/>
      <c r="APS107" s="73"/>
      <c r="APT107" s="73"/>
      <c r="APU107" s="73"/>
      <c r="APV107" s="73"/>
      <c r="APW107" s="73"/>
      <c r="APX107" s="73"/>
      <c r="APY107" s="73"/>
      <c r="APZ107" s="73"/>
      <c r="AQA107" s="73"/>
      <c r="AQB107" s="73"/>
      <c r="AQC107" s="73"/>
      <c r="AQD107" s="73"/>
      <c r="AQE107" s="73"/>
      <c r="AQF107" s="73"/>
      <c r="AQG107" s="73"/>
      <c r="AQH107" s="73"/>
      <c r="AQI107" s="73"/>
      <c r="AQJ107" s="73"/>
      <c r="AQK107" s="73"/>
      <c r="AQL107" s="73"/>
      <c r="AQM107" s="73"/>
      <c r="AQN107" s="73"/>
      <c r="AQO107" s="73"/>
      <c r="AQP107" s="73"/>
      <c r="AQQ107" s="73"/>
      <c r="AQR107" s="73"/>
      <c r="AQS107" s="73"/>
      <c r="AQT107" s="73"/>
      <c r="AQU107" s="73"/>
      <c r="AQV107" s="73"/>
      <c r="AQW107" s="73"/>
      <c r="AQX107" s="73"/>
      <c r="AQY107" s="73"/>
      <c r="AQZ107" s="73"/>
      <c r="ARA107" s="73"/>
      <c r="ARB107" s="73"/>
      <c r="ARC107" s="73"/>
      <c r="ARD107" s="73"/>
      <c r="ARE107" s="73"/>
      <c r="ARF107" s="73"/>
      <c r="ARG107" s="73"/>
      <c r="ARH107" s="73"/>
      <c r="ARI107" s="73"/>
      <c r="ARJ107" s="73"/>
      <c r="ARK107" s="73"/>
      <c r="ARL107" s="73"/>
      <c r="ARM107" s="73"/>
      <c r="ARN107" s="73"/>
      <c r="ARO107" s="73"/>
      <c r="ARP107" s="73"/>
      <c r="ARQ107" s="73"/>
      <c r="ARR107" s="73"/>
      <c r="ARS107" s="73"/>
      <c r="ART107" s="73"/>
      <c r="ARU107" s="73"/>
      <c r="ARV107" s="73"/>
      <c r="ARW107" s="73"/>
      <c r="ARX107" s="73"/>
      <c r="ARY107" s="73"/>
      <c r="ARZ107" s="73"/>
      <c r="ASA107" s="73"/>
      <c r="ASB107" s="73"/>
      <c r="ASC107" s="73"/>
      <c r="ASD107" s="73"/>
      <c r="ASE107" s="73"/>
      <c r="ASF107" s="73"/>
      <c r="ASG107" s="73"/>
      <c r="ASH107" s="73"/>
      <c r="ASI107" s="73"/>
      <c r="ASJ107" s="73"/>
      <c r="ASK107" s="73"/>
      <c r="ASL107" s="73"/>
      <c r="ASM107" s="73"/>
      <c r="ASN107" s="73"/>
      <c r="ASO107" s="73"/>
      <c r="ASP107" s="73"/>
      <c r="ASQ107" s="73"/>
      <c r="ASR107" s="73"/>
      <c r="ASS107" s="73"/>
      <c r="AST107" s="73"/>
      <c r="ASU107" s="73"/>
      <c r="ASV107" s="73"/>
      <c r="ASW107" s="73"/>
      <c r="ASX107" s="73"/>
      <c r="ASY107" s="73"/>
      <c r="ASZ107" s="73"/>
      <c r="ATA107" s="73"/>
      <c r="ATB107" s="73"/>
      <c r="ATC107" s="73"/>
      <c r="ATD107" s="73"/>
      <c r="ATE107" s="73"/>
      <c r="ATF107" s="73"/>
      <c r="ATG107" s="73"/>
      <c r="ATH107" s="73"/>
      <c r="ATI107" s="73"/>
      <c r="ATJ107" s="73"/>
      <c r="ATK107" s="73"/>
      <c r="ATL107" s="73"/>
      <c r="ATM107" s="73"/>
      <c r="ATN107" s="73"/>
      <c r="ATO107" s="73"/>
      <c r="ATP107" s="73"/>
      <c r="ATQ107" s="73"/>
      <c r="ATR107" s="73"/>
      <c r="ATS107" s="73"/>
      <c r="ATT107" s="73"/>
      <c r="ATU107" s="73"/>
      <c r="ATV107" s="73"/>
      <c r="ATW107" s="73"/>
      <c r="ATX107" s="73"/>
      <c r="ATY107" s="73"/>
      <c r="ATZ107" s="73"/>
      <c r="AUA107" s="73"/>
      <c r="AUB107" s="73"/>
      <c r="AUC107" s="73"/>
      <c r="AUD107" s="73"/>
      <c r="AUE107" s="73"/>
      <c r="AUF107" s="73"/>
      <c r="AUG107" s="73"/>
      <c r="AUH107" s="73"/>
      <c r="AUI107" s="73"/>
      <c r="AUJ107" s="73"/>
      <c r="AUK107" s="73"/>
      <c r="AUL107" s="73"/>
      <c r="AUM107" s="73"/>
      <c r="AUN107" s="73"/>
      <c r="AUO107" s="73"/>
      <c r="AUP107" s="73"/>
      <c r="AUQ107" s="73"/>
      <c r="AUR107" s="73"/>
      <c r="AUS107" s="73"/>
      <c r="AUT107" s="73"/>
      <c r="AUU107" s="73"/>
      <c r="AUV107" s="73"/>
      <c r="AUW107" s="73"/>
      <c r="AUX107" s="73"/>
      <c r="AUY107" s="73"/>
      <c r="AUZ107" s="73"/>
      <c r="AVA107" s="73"/>
      <c r="AVB107" s="73"/>
      <c r="AVC107" s="73"/>
      <c r="AVD107" s="73"/>
      <c r="AVE107" s="73"/>
      <c r="AVF107" s="73"/>
      <c r="AVG107" s="73"/>
      <c r="AVH107" s="73"/>
      <c r="AVI107" s="73"/>
      <c r="AVJ107" s="73"/>
      <c r="AVK107" s="73"/>
      <c r="AVL107" s="73"/>
      <c r="AVM107" s="73"/>
      <c r="AVN107" s="73"/>
      <c r="AVO107" s="73"/>
      <c r="AVP107" s="73"/>
      <c r="AVQ107" s="73"/>
      <c r="AVR107" s="73"/>
      <c r="AVS107" s="73"/>
      <c r="AVT107" s="73"/>
      <c r="AVU107" s="73"/>
      <c r="AVV107" s="73"/>
      <c r="AVW107" s="73"/>
      <c r="AVX107" s="73"/>
      <c r="AVY107" s="73"/>
      <c r="AVZ107" s="73"/>
      <c r="AWA107" s="73"/>
      <c r="AWB107" s="73"/>
      <c r="AWC107" s="73"/>
      <c r="AWD107" s="73"/>
      <c r="AWE107" s="73"/>
      <c r="AWF107" s="73"/>
      <c r="AWG107" s="73"/>
      <c r="AWH107" s="73"/>
      <c r="AWI107" s="73"/>
      <c r="AWJ107" s="73"/>
      <c r="AWK107" s="73"/>
      <c r="AWL107" s="73"/>
      <c r="AWM107" s="73"/>
      <c r="AWN107" s="73"/>
      <c r="AWO107" s="73"/>
      <c r="AWP107" s="73"/>
      <c r="AWQ107" s="73"/>
      <c r="AWR107" s="73"/>
      <c r="AWS107" s="73"/>
      <c r="AWT107" s="73"/>
      <c r="AWU107" s="73"/>
      <c r="AWV107" s="73"/>
      <c r="AWW107" s="73"/>
      <c r="AWX107" s="73"/>
      <c r="AWY107" s="73"/>
      <c r="AWZ107" s="73"/>
      <c r="AXA107" s="73"/>
      <c r="AXB107" s="73"/>
      <c r="AXC107" s="73"/>
      <c r="AXD107" s="73"/>
      <c r="AXE107" s="73"/>
      <c r="AXF107" s="73"/>
      <c r="AXG107" s="73"/>
      <c r="AXH107" s="73"/>
      <c r="AXI107" s="73"/>
      <c r="AXJ107" s="73"/>
      <c r="AXK107" s="73"/>
      <c r="AXL107" s="73"/>
      <c r="AXM107" s="73"/>
      <c r="AXN107" s="73"/>
      <c r="AXO107" s="73"/>
      <c r="AXP107" s="73"/>
      <c r="AXQ107" s="73"/>
      <c r="AXR107" s="73"/>
      <c r="AXS107" s="73"/>
      <c r="AXT107" s="73"/>
      <c r="AXU107" s="73"/>
      <c r="AXV107" s="73"/>
      <c r="AXW107" s="73"/>
      <c r="AXX107" s="73"/>
      <c r="AXY107" s="73"/>
      <c r="AXZ107" s="73"/>
      <c r="AYA107" s="73"/>
      <c r="AYB107" s="73"/>
      <c r="AYC107" s="73"/>
      <c r="AYD107" s="73"/>
      <c r="AYE107" s="73"/>
      <c r="AYF107" s="73"/>
      <c r="AYG107" s="73"/>
      <c r="AYH107" s="73"/>
      <c r="AYI107" s="73"/>
      <c r="AYJ107" s="73"/>
      <c r="AYK107" s="73"/>
      <c r="AYL107" s="73"/>
      <c r="AYM107" s="73"/>
      <c r="AYN107" s="73"/>
      <c r="AYO107" s="73"/>
      <c r="AYP107" s="73"/>
      <c r="AYQ107" s="73"/>
      <c r="AYR107" s="73"/>
      <c r="AYS107" s="73"/>
      <c r="AYT107" s="73"/>
      <c r="AYU107" s="73"/>
      <c r="AYV107" s="73"/>
      <c r="AYW107" s="73"/>
      <c r="AYX107" s="73"/>
      <c r="AYY107" s="73"/>
      <c r="AYZ107" s="73"/>
      <c r="AZA107" s="73"/>
      <c r="AZB107" s="73"/>
      <c r="AZC107" s="73"/>
      <c r="AZD107" s="73"/>
      <c r="AZE107" s="73"/>
      <c r="AZF107" s="73"/>
      <c r="AZG107" s="73"/>
      <c r="AZH107" s="73"/>
      <c r="AZI107" s="73"/>
      <c r="AZJ107" s="73"/>
      <c r="AZK107" s="73"/>
      <c r="AZL107" s="73"/>
      <c r="AZM107" s="73"/>
      <c r="AZN107" s="73"/>
      <c r="AZO107" s="73"/>
      <c r="AZP107" s="73"/>
      <c r="AZQ107" s="73"/>
      <c r="AZR107" s="73"/>
      <c r="AZS107" s="73"/>
      <c r="AZT107" s="73"/>
      <c r="AZU107" s="73"/>
      <c r="AZV107" s="73"/>
      <c r="AZW107" s="73"/>
      <c r="AZX107" s="73"/>
      <c r="AZY107" s="73"/>
      <c r="AZZ107" s="73"/>
      <c r="BAA107" s="73"/>
      <c r="BAB107" s="73"/>
      <c r="BAC107" s="73"/>
      <c r="BAD107" s="73"/>
      <c r="BAE107" s="73"/>
      <c r="BAF107" s="73"/>
      <c r="BAG107" s="73"/>
      <c r="BAH107" s="73"/>
      <c r="BAI107" s="73"/>
      <c r="BAJ107" s="73"/>
      <c r="BAK107" s="73"/>
      <c r="BAL107" s="73"/>
      <c r="BAM107" s="73"/>
      <c r="BAN107" s="73"/>
      <c r="BAO107" s="73"/>
      <c r="BAP107" s="73"/>
      <c r="BAQ107" s="73"/>
      <c r="BAR107" s="73"/>
      <c r="BAS107" s="73"/>
      <c r="BAT107" s="73"/>
      <c r="BAU107" s="73"/>
      <c r="BAV107" s="73"/>
      <c r="BAW107" s="73"/>
      <c r="BAX107" s="73"/>
      <c r="BAY107" s="73"/>
      <c r="BAZ107" s="73"/>
      <c r="BBA107" s="73"/>
      <c r="BBB107" s="73"/>
      <c r="BBC107" s="73"/>
      <c r="BBD107" s="73"/>
      <c r="BBE107" s="73"/>
      <c r="BBF107" s="73"/>
      <c r="BBG107" s="73"/>
      <c r="BBH107" s="73"/>
      <c r="BBI107" s="73"/>
      <c r="BBJ107" s="73"/>
      <c r="BBK107" s="73"/>
      <c r="BBL107" s="73"/>
      <c r="BBM107" s="73"/>
      <c r="BBN107" s="73"/>
      <c r="BBO107" s="73"/>
      <c r="BBP107" s="73"/>
      <c r="BBQ107" s="73"/>
      <c r="BBR107" s="73"/>
      <c r="BBS107" s="73"/>
      <c r="BBT107" s="73"/>
      <c r="BBU107" s="73"/>
      <c r="BBV107" s="73"/>
      <c r="BBW107" s="73"/>
      <c r="BBX107" s="73"/>
      <c r="BBY107" s="73"/>
      <c r="BBZ107" s="73"/>
      <c r="BCA107" s="73"/>
      <c r="BCB107" s="73"/>
      <c r="BCC107" s="73"/>
      <c r="BCD107" s="73"/>
      <c r="BCE107" s="73"/>
      <c r="BCF107" s="73"/>
      <c r="BCG107" s="73"/>
      <c r="BCH107" s="73"/>
      <c r="BCI107" s="73"/>
      <c r="BCJ107" s="73"/>
      <c r="BCK107" s="73"/>
      <c r="BCL107" s="73"/>
      <c r="BCM107" s="73"/>
      <c r="BCN107" s="73"/>
      <c r="BCO107" s="73"/>
      <c r="BCP107" s="73"/>
      <c r="BCQ107" s="73"/>
      <c r="BCR107" s="73"/>
      <c r="BCS107" s="73"/>
      <c r="BCT107" s="73"/>
      <c r="BCU107" s="73"/>
      <c r="BCV107" s="73"/>
      <c r="BCW107" s="73"/>
      <c r="BCX107" s="73"/>
      <c r="BCY107" s="73"/>
      <c r="BCZ107" s="73"/>
      <c r="BDA107" s="73"/>
      <c r="BDB107" s="73"/>
      <c r="BDC107" s="73"/>
      <c r="BDD107" s="73"/>
      <c r="BDE107" s="73"/>
      <c r="BDF107" s="73"/>
      <c r="BDG107" s="73"/>
      <c r="BDH107" s="73"/>
      <c r="BDI107" s="73"/>
      <c r="BDJ107" s="73"/>
      <c r="BDK107" s="73"/>
      <c r="BDL107" s="73"/>
      <c r="BDM107" s="73"/>
      <c r="BDN107" s="73"/>
      <c r="BDO107" s="73"/>
      <c r="BDP107" s="73"/>
      <c r="BDQ107" s="73"/>
      <c r="BDR107" s="73"/>
      <c r="BDS107" s="73"/>
      <c r="BDT107" s="73"/>
      <c r="BDU107" s="73"/>
      <c r="BDV107" s="73"/>
      <c r="BDW107" s="73"/>
      <c r="BDX107" s="73"/>
      <c r="BDY107" s="73"/>
      <c r="BDZ107" s="73"/>
      <c r="BEA107" s="73"/>
      <c r="BEB107" s="73"/>
      <c r="BEC107" s="73"/>
      <c r="BED107" s="73"/>
      <c r="BEE107" s="73"/>
      <c r="BEF107" s="73"/>
      <c r="BEG107" s="73"/>
      <c r="BEH107" s="73"/>
      <c r="BEI107" s="73"/>
      <c r="BEJ107" s="73"/>
      <c r="BEK107" s="73"/>
      <c r="BEL107" s="73"/>
      <c r="BEM107" s="73"/>
      <c r="BEN107" s="73"/>
      <c r="BEO107" s="73"/>
      <c r="BEP107" s="73"/>
      <c r="BEQ107" s="73"/>
      <c r="BER107" s="73"/>
      <c r="BES107" s="73"/>
      <c r="BET107" s="73"/>
      <c r="BEU107" s="73"/>
      <c r="BEV107" s="73"/>
      <c r="BEW107" s="73"/>
      <c r="BEX107" s="73"/>
      <c r="BEY107" s="73"/>
      <c r="BEZ107" s="73"/>
      <c r="BFA107" s="73"/>
      <c r="BFB107" s="73"/>
      <c r="BFC107" s="73"/>
      <c r="BFD107" s="73"/>
      <c r="BFE107" s="73"/>
      <c r="BFF107" s="73"/>
      <c r="BFG107" s="73"/>
      <c r="BFH107" s="73"/>
      <c r="BFI107" s="73"/>
      <c r="BFJ107" s="73"/>
      <c r="BFK107" s="73"/>
      <c r="BFL107" s="73"/>
      <c r="BFM107" s="73"/>
      <c r="BFN107" s="73"/>
      <c r="BFO107" s="73"/>
      <c r="BFP107" s="73"/>
      <c r="BFQ107" s="73"/>
      <c r="BFR107" s="73"/>
      <c r="BFS107" s="73"/>
      <c r="BFT107" s="73"/>
      <c r="BFU107" s="73"/>
      <c r="BFV107" s="73"/>
      <c r="BFW107" s="73"/>
      <c r="BFX107" s="73"/>
      <c r="BFY107" s="73"/>
      <c r="BFZ107" s="73"/>
      <c r="BGA107" s="73"/>
      <c r="BGB107" s="73"/>
      <c r="BGC107" s="73"/>
      <c r="BGD107" s="73"/>
      <c r="BGE107" s="73"/>
      <c r="BGF107" s="73"/>
      <c r="BGG107" s="73"/>
      <c r="BGH107" s="73"/>
      <c r="BGI107" s="73"/>
      <c r="BGJ107" s="73"/>
      <c r="BGK107" s="73"/>
      <c r="BGL107" s="73"/>
      <c r="BGM107" s="73"/>
      <c r="BGN107" s="73"/>
      <c r="BGO107" s="73"/>
      <c r="BGP107" s="73"/>
      <c r="BGQ107" s="73"/>
      <c r="BGR107" s="73"/>
      <c r="BGS107" s="73"/>
      <c r="BGT107" s="73"/>
      <c r="BGU107" s="73"/>
      <c r="BGV107" s="73"/>
      <c r="BGW107" s="73"/>
      <c r="BGX107" s="73"/>
      <c r="BGY107" s="73"/>
      <c r="BGZ107" s="73"/>
      <c r="BHA107" s="73"/>
      <c r="BHB107" s="73"/>
      <c r="BHC107" s="73"/>
      <c r="BHD107" s="73"/>
      <c r="BHE107" s="73"/>
      <c r="BHF107" s="73"/>
      <c r="BHG107" s="73"/>
      <c r="BHH107" s="73"/>
      <c r="BHI107" s="73"/>
      <c r="BHJ107" s="73"/>
      <c r="BHK107" s="73"/>
      <c r="BHL107" s="73"/>
      <c r="BHM107" s="73"/>
      <c r="BHN107" s="73"/>
      <c r="BHO107" s="73"/>
      <c r="BHP107" s="73"/>
      <c r="BHQ107" s="73"/>
      <c r="BHR107" s="73"/>
      <c r="BHS107" s="73"/>
      <c r="BHT107" s="73"/>
      <c r="BHU107" s="73"/>
      <c r="BHV107" s="73"/>
      <c r="BHW107" s="73"/>
      <c r="BHX107" s="73"/>
      <c r="BHY107" s="73"/>
      <c r="BHZ107" s="73"/>
      <c r="BIA107" s="73"/>
      <c r="BIB107" s="73"/>
      <c r="BIC107" s="73"/>
      <c r="BID107" s="73"/>
      <c r="BIE107" s="73"/>
      <c r="BIF107" s="73"/>
      <c r="BIG107" s="73"/>
      <c r="BIH107" s="73"/>
      <c r="BII107" s="73"/>
      <c r="BIJ107" s="73"/>
      <c r="BIK107" s="73"/>
      <c r="BIL107" s="73"/>
      <c r="BIM107" s="73"/>
      <c r="BIN107" s="73"/>
      <c r="BIO107" s="73"/>
      <c r="BIP107" s="73"/>
      <c r="BIQ107" s="73"/>
      <c r="BIR107" s="73"/>
      <c r="BIS107" s="73"/>
      <c r="BIT107" s="73"/>
      <c r="BIU107" s="73"/>
      <c r="BIV107" s="73"/>
      <c r="BIW107" s="73"/>
      <c r="BIX107" s="73"/>
      <c r="BIY107" s="73"/>
      <c r="BIZ107" s="73"/>
      <c r="BJA107" s="73"/>
      <c r="BJB107" s="73"/>
      <c r="BJC107" s="73"/>
      <c r="BJD107" s="73"/>
      <c r="BJE107" s="73"/>
      <c r="BJF107" s="73"/>
      <c r="BJG107" s="73"/>
      <c r="BJH107" s="73"/>
      <c r="BJI107" s="73"/>
      <c r="BJJ107" s="73"/>
      <c r="BJK107" s="73"/>
      <c r="BJL107" s="73"/>
      <c r="BJM107" s="73"/>
      <c r="BJN107" s="73"/>
      <c r="BJO107" s="73"/>
      <c r="BJP107" s="73"/>
      <c r="BJQ107" s="73"/>
      <c r="BJR107" s="73"/>
      <c r="BJS107" s="73"/>
      <c r="BJT107" s="73"/>
      <c r="BJU107" s="73"/>
      <c r="BJV107" s="73"/>
      <c r="BJW107" s="73"/>
      <c r="BJX107" s="73"/>
      <c r="BJY107" s="73"/>
      <c r="BJZ107" s="73"/>
      <c r="BKA107" s="73"/>
      <c r="BKB107" s="73"/>
      <c r="BKC107" s="73"/>
      <c r="BKD107" s="73"/>
      <c r="BKE107" s="73"/>
      <c r="BKF107" s="73"/>
      <c r="BKG107" s="73"/>
      <c r="BKH107" s="73"/>
      <c r="BKI107" s="73"/>
      <c r="BKJ107" s="73"/>
      <c r="BKK107" s="73"/>
      <c r="BKL107" s="73"/>
      <c r="BKM107" s="73"/>
      <c r="BKN107" s="73"/>
      <c r="BKO107" s="73"/>
      <c r="BKP107" s="73"/>
      <c r="BKQ107" s="73"/>
      <c r="BKR107" s="73"/>
      <c r="BKS107" s="73"/>
      <c r="BKT107" s="73"/>
      <c r="BKU107" s="73"/>
      <c r="BKV107" s="73"/>
      <c r="BKW107" s="73"/>
      <c r="BKX107" s="73"/>
      <c r="BKY107" s="73"/>
      <c r="BKZ107" s="73"/>
      <c r="BLA107" s="73"/>
      <c r="BLB107" s="73"/>
      <c r="BLC107" s="73"/>
      <c r="BLD107" s="73"/>
      <c r="BLE107" s="73"/>
      <c r="BLF107" s="73"/>
      <c r="BLG107" s="73"/>
      <c r="BLH107" s="73"/>
      <c r="BLI107" s="73"/>
      <c r="BLJ107" s="73"/>
      <c r="BLK107" s="73"/>
      <c r="BLL107" s="73"/>
      <c r="BLM107" s="73"/>
      <c r="BLN107" s="73"/>
      <c r="BLO107" s="73"/>
      <c r="BLP107" s="73"/>
      <c r="BLQ107" s="73"/>
      <c r="BLR107" s="73"/>
      <c r="BLS107" s="73"/>
      <c r="BLT107" s="73"/>
      <c r="BLU107" s="73"/>
      <c r="BLV107" s="73"/>
      <c r="BLW107" s="73"/>
      <c r="BLX107" s="73"/>
      <c r="BLY107" s="73"/>
      <c r="BLZ107" s="73"/>
      <c r="BMA107" s="73"/>
      <c r="BMB107" s="73"/>
      <c r="BMC107" s="73"/>
      <c r="BMD107" s="73"/>
      <c r="BME107" s="73"/>
      <c r="BMF107" s="73"/>
      <c r="BMG107" s="73"/>
      <c r="BMH107" s="73"/>
      <c r="BMI107" s="73"/>
      <c r="BMJ107" s="73"/>
      <c r="BMK107" s="73"/>
      <c r="BML107" s="73"/>
      <c r="BMM107" s="73"/>
      <c r="BMN107" s="73"/>
      <c r="BMO107" s="73"/>
      <c r="BMP107" s="73"/>
      <c r="BMQ107" s="73"/>
      <c r="BMR107" s="73"/>
      <c r="BMS107" s="73"/>
      <c r="BMT107" s="73"/>
      <c r="BMU107" s="73"/>
      <c r="BMV107" s="73"/>
      <c r="BMW107" s="73"/>
      <c r="BMX107" s="73"/>
      <c r="BMY107" s="73"/>
      <c r="BMZ107" s="73"/>
      <c r="BNA107" s="73"/>
      <c r="BNB107" s="73"/>
      <c r="BNC107" s="73"/>
      <c r="BND107" s="73"/>
      <c r="BNE107" s="73"/>
      <c r="BNF107" s="73"/>
      <c r="BNG107" s="73"/>
      <c r="BNH107" s="73"/>
      <c r="BNI107" s="73"/>
      <c r="BNJ107" s="73"/>
      <c r="BNK107" s="73"/>
      <c r="BNL107" s="73"/>
      <c r="BNM107" s="73"/>
      <c r="BNN107" s="73"/>
      <c r="BNO107" s="73"/>
      <c r="BNP107" s="73"/>
      <c r="BNQ107" s="73"/>
      <c r="BNR107" s="73"/>
      <c r="BNS107" s="73"/>
      <c r="BNT107" s="73"/>
      <c r="BNU107" s="73"/>
      <c r="BNV107" s="73"/>
      <c r="BNW107" s="73"/>
      <c r="BNX107" s="73"/>
      <c r="BNY107" s="73"/>
      <c r="BNZ107" s="73"/>
      <c r="BOA107" s="73"/>
      <c r="BOB107" s="73"/>
      <c r="BOC107" s="73"/>
      <c r="BOD107" s="73"/>
      <c r="BOE107" s="73"/>
      <c r="BOF107" s="73"/>
      <c r="BOG107" s="73"/>
      <c r="BOH107" s="73"/>
      <c r="BOI107" s="73"/>
      <c r="BOJ107" s="73"/>
      <c r="BOK107" s="73"/>
      <c r="BOL107" s="73"/>
      <c r="BOM107" s="73"/>
      <c r="BON107" s="73"/>
      <c r="BOO107" s="73"/>
      <c r="BOP107" s="73"/>
      <c r="BOQ107" s="73"/>
      <c r="BOR107" s="73"/>
      <c r="BOS107" s="73"/>
      <c r="BOT107" s="73"/>
      <c r="BOU107" s="73"/>
      <c r="BOV107" s="73"/>
      <c r="BOW107" s="73"/>
      <c r="BOX107" s="73"/>
      <c r="BOY107" s="73"/>
      <c r="BOZ107" s="73"/>
      <c r="BPA107" s="73"/>
      <c r="BPB107" s="73"/>
      <c r="BPC107" s="73"/>
      <c r="BPD107" s="73"/>
      <c r="BPE107" s="73"/>
      <c r="BPF107" s="73"/>
      <c r="BPG107" s="73"/>
      <c r="BPH107" s="73"/>
      <c r="BPI107" s="73"/>
      <c r="BPJ107" s="73"/>
      <c r="BPK107" s="73"/>
      <c r="BPL107" s="73"/>
      <c r="BPM107" s="73"/>
      <c r="BPN107" s="73"/>
      <c r="BPO107" s="73"/>
      <c r="BPP107" s="73"/>
      <c r="BPQ107" s="73"/>
      <c r="BPR107" s="73"/>
      <c r="BPS107" s="73"/>
      <c r="BPT107" s="73"/>
      <c r="BPU107" s="73"/>
      <c r="BPV107" s="73"/>
      <c r="BPW107" s="73"/>
      <c r="BPX107" s="73"/>
      <c r="BPY107" s="73"/>
      <c r="BPZ107" s="73"/>
      <c r="BQA107" s="73"/>
      <c r="BQB107" s="73"/>
      <c r="BQC107" s="73"/>
      <c r="BQD107" s="73"/>
      <c r="BQE107" s="73"/>
      <c r="BQF107" s="73"/>
      <c r="BQG107" s="73"/>
      <c r="BQH107" s="73"/>
      <c r="BQI107" s="73"/>
      <c r="BQJ107" s="73"/>
      <c r="BQK107" s="73"/>
      <c r="BQL107" s="73"/>
      <c r="BQM107" s="73"/>
      <c r="BQN107" s="73"/>
      <c r="BQO107" s="73"/>
      <c r="BQP107" s="73"/>
      <c r="BQQ107" s="73"/>
      <c r="BQR107" s="73"/>
      <c r="BQS107" s="73"/>
      <c r="BQT107" s="73"/>
      <c r="BQU107" s="73"/>
      <c r="BQV107" s="73"/>
      <c r="BQW107" s="73"/>
      <c r="BQX107" s="73"/>
      <c r="BQY107" s="73"/>
      <c r="BQZ107" s="73"/>
      <c r="BRA107" s="73"/>
      <c r="BRB107" s="73"/>
      <c r="BRC107" s="73"/>
      <c r="BRD107" s="73"/>
      <c r="BRE107" s="73"/>
      <c r="BRF107" s="73"/>
      <c r="BRG107" s="73"/>
      <c r="BRH107" s="73"/>
      <c r="BRI107" s="73"/>
      <c r="BRJ107" s="73"/>
      <c r="BRK107" s="73"/>
      <c r="BRL107" s="73"/>
      <c r="BRM107" s="73"/>
      <c r="BRN107" s="73"/>
      <c r="BRO107" s="73"/>
      <c r="BRP107" s="73"/>
      <c r="BRQ107" s="73"/>
      <c r="BRR107" s="73"/>
      <c r="BRS107" s="73"/>
      <c r="BRT107" s="73"/>
      <c r="BRU107" s="73"/>
      <c r="BRV107" s="73"/>
      <c r="BRW107" s="73"/>
      <c r="BRX107" s="73"/>
      <c r="BRY107" s="73"/>
      <c r="BRZ107" s="73"/>
      <c r="BSA107" s="73"/>
      <c r="BSB107" s="73"/>
      <c r="BSC107" s="73"/>
      <c r="BSD107" s="73"/>
      <c r="BSE107" s="73"/>
      <c r="BSF107" s="73"/>
      <c r="BSG107" s="73"/>
      <c r="BSH107" s="73"/>
      <c r="BSI107" s="73"/>
      <c r="BSJ107" s="73"/>
      <c r="BSK107" s="73"/>
      <c r="BSL107" s="73"/>
      <c r="BSM107" s="73"/>
      <c r="BSN107" s="73"/>
      <c r="BSO107" s="73"/>
      <c r="BSP107" s="73"/>
      <c r="BSQ107" s="73"/>
      <c r="BSR107" s="73"/>
      <c r="BSS107" s="73"/>
      <c r="BST107" s="73"/>
      <c r="BSU107" s="73"/>
      <c r="BSV107" s="73"/>
      <c r="BSW107" s="73"/>
      <c r="BSX107" s="73"/>
      <c r="BSY107" s="73"/>
      <c r="BSZ107" s="73"/>
      <c r="BTA107" s="73"/>
      <c r="BTB107" s="73"/>
      <c r="BTC107" s="73"/>
      <c r="BTD107" s="73"/>
      <c r="BTE107" s="73"/>
      <c r="BTF107" s="73"/>
      <c r="BTG107" s="73"/>
      <c r="BTH107" s="73"/>
      <c r="BTI107" s="73"/>
      <c r="BTJ107" s="73"/>
      <c r="BTK107" s="73"/>
      <c r="BTL107" s="73"/>
      <c r="BTM107" s="73"/>
      <c r="BTN107" s="73"/>
      <c r="BTO107" s="73"/>
      <c r="BTP107" s="73"/>
      <c r="BTQ107" s="73"/>
      <c r="BTR107" s="73"/>
      <c r="BTS107" s="73"/>
      <c r="BTT107" s="73"/>
      <c r="BTU107" s="73"/>
      <c r="BTV107" s="73"/>
      <c r="BTW107" s="73"/>
      <c r="BTX107" s="73"/>
      <c r="BTY107" s="73"/>
      <c r="BTZ107" s="73"/>
      <c r="BUA107" s="73"/>
      <c r="BUB107" s="73"/>
      <c r="BUC107" s="73"/>
      <c r="BUD107" s="73"/>
      <c r="BUE107" s="73"/>
      <c r="BUF107" s="73"/>
      <c r="BUG107" s="73"/>
      <c r="BUH107" s="73"/>
      <c r="BUI107" s="73"/>
      <c r="BUJ107" s="73"/>
      <c r="BUK107" s="73"/>
      <c r="BUL107" s="73"/>
      <c r="BUM107" s="73"/>
      <c r="BUN107" s="73"/>
      <c r="BUO107" s="73"/>
      <c r="BUP107" s="73"/>
      <c r="BUQ107" s="73"/>
      <c r="BUR107" s="73"/>
      <c r="BUS107" s="73"/>
      <c r="BUT107" s="73"/>
      <c r="BUU107" s="73"/>
      <c r="BUV107" s="73"/>
      <c r="BUW107" s="73"/>
      <c r="BUX107" s="73"/>
      <c r="BUY107" s="73"/>
      <c r="BUZ107" s="73"/>
      <c r="BVA107" s="73"/>
      <c r="BVB107" s="73"/>
      <c r="BVC107" s="73"/>
      <c r="BVD107" s="73"/>
      <c r="BVE107" s="73"/>
      <c r="BVF107" s="73"/>
      <c r="BVG107" s="73"/>
      <c r="BVH107" s="73"/>
      <c r="BVI107" s="73"/>
      <c r="BVJ107" s="73"/>
      <c r="BVK107" s="73"/>
      <c r="BVL107" s="73"/>
      <c r="BVM107" s="73"/>
      <c r="BVN107" s="73"/>
      <c r="BVO107" s="73"/>
      <c r="BVP107" s="73"/>
      <c r="BVQ107" s="73"/>
      <c r="BVR107" s="73"/>
      <c r="BVS107" s="73"/>
      <c r="BVT107" s="73"/>
      <c r="BVU107" s="73"/>
      <c r="BVV107" s="73"/>
      <c r="BVW107" s="73"/>
      <c r="BVX107" s="73"/>
      <c r="BVY107" s="73"/>
      <c r="BVZ107" s="73"/>
      <c r="BWA107" s="73"/>
      <c r="BWB107" s="73"/>
      <c r="BWC107" s="73"/>
      <c r="BWD107" s="73"/>
      <c r="BWE107" s="73"/>
      <c r="BWF107" s="73"/>
      <c r="BWG107" s="73"/>
      <c r="BWH107" s="73"/>
      <c r="BWI107" s="73"/>
      <c r="BWJ107" s="73"/>
      <c r="BWK107" s="73"/>
      <c r="BWL107" s="73"/>
      <c r="BWM107" s="73"/>
      <c r="BWN107" s="73"/>
      <c r="BWO107" s="73"/>
      <c r="BWP107" s="73"/>
      <c r="BWQ107" s="73"/>
      <c r="BWR107" s="73"/>
      <c r="BWS107" s="73"/>
      <c r="BWT107" s="73"/>
      <c r="BWU107" s="73"/>
      <c r="BWV107" s="73"/>
      <c r="BWW107" s="73"/>
      <c r="BWX107" s="73"/>
      <c r="BWY107" s="73"/>
      <c r="BWZ107" s="73"/>
      <c r="BXA107" s="73"/>
      <c r="BXB107" s="73"/>
      <c r="BXC107" s="73"/>
      <c r="BXD107" s="73"/>
      <c r="BXE107" s="73"/>
      <c r="BXF107" s="73"/>
      <c r="BXG107" s="73"/>
      <c r="BXH107" s="73"/>
      <c r="BXI107" s="73"/>
      <c r="BXJ107" s="73"/>
      <c r="BXK107" s="73"/>
      <c r="BXL107" s="73"/>
      <c r="BXM107" s="73"/>
      <c r="BXN107" s="73"/>
      <c r="BXO107" s="73"/>
      <c r="BXP107" s="73"/>
      <c r="BXQ107" s="73"/>
      <c r="BXR107" s="73"/>
      <c r="BXS107" s="73"/>
      <c r="BXT107" s="73"/>
      <c r="BXU107" s="73"/>
    </row>
    <row r="108" spans="1:2000" s="75" customFormat="1" ht="15.75">
      <c r="A108" s="36"/>
      <c r="B108" s="42" t="s">
        <v>98</v>
      </c>
      <c r="C108" s="76">
        <f>+'[16]WP-7a - Drop Box Totals'!$D$12</f>
        <v>28.083333333333332</v>
      </c>
      <c r="D108" s="59">
        <v>1</v>
      </c>
      <c r="E108" s="77">
        <v>89.44</v>
      </c>
      <c r="F108" s="44">
        <f>ROUND(E108*(1+$D$4),2)</f>
        <v>98.27</v>
      </c>
      <c r="G108" s="153">
        <f>F108</f>
        <v>98.27</v>
      </c>
      <c r="H108" s="77">
        <f>C108*D108*E108</f>
        <v>2511.7733333333331</v>
      </c>
      <c r="I108" s="54">
        <f t="shared" ref="I108:I120" si="29">H108*12</f>
        <v>30141.279999999999</v>
      </c>
      <c r="J108" s="46">
        <f>C108*D108*G108*12</f>
        <v>33116.99</v>
      </c>
      <c r="K108" s="132">
        <f>(G108-E108)/E108</f>
        <v>9.8725402504472259E-2</v>
      </c>
      <c r="L108" s="73"/>
      <c r="N108" s="157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  <c r="IW108" s="73"/>
      <c r="IX108" s="73"/>
      <c r="IY108" s="73"/>
      <c r="IZ108" s="73"/>
      <c r="JA108" s="73"/>
      <c r="JB108" s="73"/>
      <c r="JC108" s="73"/>
      <c r="JD108" s="73"/>
      <c r="JE108" s="73"/>
      <c r="JF108" s="73"/>
      <c r="JG108" s="73"/>
      <c r="JH108" s="73"/>
      <c r="JI108" s="73"/>
      <c r="JJ108" s="73"/>
      <c r="JK108" s="73"/>
      <c r="JL108" s="73"/>
      <c r="JM108" s="73"/>
      <c r="JN108" s="73"/>
      <c r="JO108" s="73"/>
      <c r="JP108" s="73"/>
      <c r="JQ108" s="73"/>
      <c r="JR108" s="73"/>
      <c r="JS108" s="73"/>
      <c r="JT108" s="73"/>
      <c r="JU108" s="73"/>
      <c r="JV108" s="73"/>
      <c r="JW108" s="73"/>
      <c r="JX108" s="73"/>
      <c r="JY108" s="73"/>
      <c r="JZ108" s="73"/>
      <c r="KA108" s="73"/>
      <c r="KB108" s="73"/>
      <c r="KC108" s="73"/>
      <c r="KD108" s="73"/>
      <c r="KE108" s="73"/>
      <c r="KF108" s="73"/>
      <c r="KG108" s="73"/>
      <c r="KH108" s="73"/>
      <c r="KI108" s="73"/>
      <c r="KJ108" s="73"/>
      <c r="KK108" s="73"/>
      <c r="KL108" s="73"/>
      <c r="KM108" s="73"/>
      <c r="KN108" s="73"/>
      <c r="KO108" s="73"/>
      <c r="KP108" s="73"/>
      <c r="KQ108" s="73"/>
      <c r="KR108" s="73"/>
      <c r="KS108" s="73"/>
      <c r="KT108" s="73"/>
      <c r="KU108" s="73"/>
      <c r="KV108" s="73"/>
      <c r="KW108" s="73"/>
      <c r="KX108" s="73"/>
      <c r="KY108" s="73"/>
      <c r="KZ108" s="73"/>
      <c r="LA108" s="73"/>
      <c r="LB108" s="73"/>
      <c r="LC108" s="73"/>
      <c r="LD108" s="73"/>
      <c r="LE108" s="73"/>
      <c r="LF108" s="73"/>
      <c r="LG108" s="73"/>
      <c r="LH108" s="73"/>
      <c r="LI108" s="73"/>
      <c r="LJ108" s="73"/>
      <c r="LK108" s="73"/>
      <c r="LL108" s="73"/>
      <c r="LM108" s="73"/>
      <c r="LN108" s="73"/>
      <c r="LO108" s="73"/>
      <c r="LP108" s="73"/>
      <c r="LQ108" s="73"/>
      <c r="LR108" s="73"/>
      <c r="LS108" s="73"/>
      <c r="LT108" s="73"/>
      <c r="LU108" s="73"/>
      <c r="LV108" s="73"/>
      <c r="LW108" s="73"/>
      <c r="LX108" s="73"/>
      <c r="LY108" s="73"/>
      <c r="LZ108" s="73"/>
      <c r="MA108" s="73"/>
      <c r="MB108" s="73"/>
      <c r="MC108" s="73"/>
      <c r="MD108" s="73"/>
      <c r="ME108" s="73"/>
      <c r="MF108" s="73"/>
      <c r="MG108" s="73"/>
      <c r="MH108" s="73"/>
      <c r="MI108" s="73"/>
      <c r="MJ108" s="73"/>
      <c r="MK108" s="73"/>
      <c r="ML108" s="73"/>
      <c r="MM108" s="73"/>
      <c r="MN108" s="73"/>
      <c r="MO108" s="73"/>
      <c r="MP108" s="73"/>
      <c r="MQ108" s="73"/>
      <c r="MR108" s="73"/>
      <c r="MS108" s="73"/>
      <c r="MT108" s="73"/>
      <c r="MU108" s="73"/>
      <c r="MV108" s="73"/>
      <c r="MW108" s="73"/>
      <c r="MX108" s="73"/>
      <c r="MY108" s="73"/>
      <c r="MZ108" s="73"/>
      <c r="NA108" s="73"/>
      <c r="NB108" s="73"/>
      <c r="NC108" s="73"/>
      <c r="ND108" s="73"/>
      <c r="NE108" s="73"/>
      <c r="NF108" s="73"/>
      <c r="NG108" s="73"/>
      <c r="NH108" s="73"/>
      <c r="NI108" s="73"/>
      <c r="NJ108" s="73"/>
      <c r="NK108" s="73"/>
      <c r="NL108" s="73"/>
      <c r="NM108" s="73"/>
      <c r="NN108" s="73"/>
      <c r="NO108" s="73"/>
      <c r="NP108" s="73"/>
      <c r="NQ108" s="73"/>
      <c r="NR108" s="73"/>
      <c r="NS108" s="73"/>
      <c r="NT108" s="73"/>
      <c r="NU108" s="73"/>
      <c r="NV108" s="73"/>
      <c r="NW108" s="73"/>
      <c r="NX108" s="73"/>
      <c r="NY108" s="73"/>
      <c r="NZ108" s="73"/>
      <c r="OA108" s="73"/>
      <c r="OB108" s="73"/>
      <c r="OC108" s="73"/>
      <c r="OD108" s="73"/>
      <c r="OE108" s="73"/>
      <c r="OF108" s="73"/>
      <c r="OG108" s="73"/>
      <c r="OH108" s="73"/>
      <c r="OI108" s="73"/>
      <c r="OJ108" s="73"/>
      <c r="OK108" s="73"/>
      <c r="OL108" s="73"/>
      <c r="OM108" s="73"/>
      <c r="ON108" s="73"/>
      <c r="OO108" s="73"/>
      <c r="OP108" s="73"/>
      <c r="OQ108" s="73"/>
      <c r="OR108" s="73"/>
      <c r="OS108" s="73"/>
      <c r="OT108" s="73"/>
      <c r="OU108" s="73"/>
      <c r="OV108" s="73"/>
      <c r="OW108" s="73"/>
      <c r="OX108" s="73"/>
      <c r="OY108" s="73"/>
      <c r="OZ108" s="73"/>
      <c r="PA108" s="73"/>
      <c r="PB108" s="73"/>
      <c r="PC108" s="73"/>
      <c r="PD108" s="73"/>
      <c r="PE108" s="73"/>
      <c r="PF108" s="73"/>
      <c r="PG108" s="73"/>
      <c r="PH108" s="73"/>
      <c r="PI108" s="73"/>
      <c r="PJ108" s="73"/>
      <c r="PK108" s="73"/>
      <c r="PL108" s="73"/>
      <c r="PM108" s="73"/>
      <c r="PN108" s="73"/>
      <c r="PO108" s="73"/>
      <c r="PP108" s="73"/>
      <c r="PQ108" s="73"/>
      <c r="PR108" s="73"/>
      <c r="PS108" s="73"/>
      <c r="PT108" s="73"/>
      <c r="PU108" s="73"/>
      <c r="PV108" s="73"/>
      <c r="PW108" s="73"/>
      <c r="PX108" s="73"/>
      <c r="PY108" s="73"/>
      <c r="PZ108" s="73"/>
      <c r="QA108" s="73"/>
      <c r="QB108" s="73"/>
      <c r="QC108" s="73"/>
      <c r="QD108" s="73"/>
      <c r="QE108" s="73"/>
      <c r="QF108" s="73"/>
      <c r="QG108" s="73"/>
      <c r="QH108" s="73"/>
      <c r="QI108" s="73"/>
      <c r="QJ108" s="73"/>
      <c r="QK108" s="73"/>
      <c r="QL108" s="73"/>
      <c r="QM108" s="73"/>
      <c r="QN108" s="73"/>
      <c r="QO108" s="73"/>
      <c r="QP108" s="73"/>
      <c r="QQ108" s="73"/>
      <c r="QR108" s="73"/>
      <c r="QS108" s="73"/>
      <c r="QT108" s="73"/>
      <c r="QU108" s="73"/>
      <c r="QV108" s="73"/>
      <c r="QW108" s="73"/>
      <c r="QX108" s="73"/>
      <c r="QY108" s="73"/>
      <c r="QZ108" s="73"/>
      <c r="RA108" s="73"/>
      <c r="RB108" s="73"/>
      <c r="RC108" s="73"/>
      <c r="RD108" s="73"/>
      <c r="RE108" s="73"/>
      <c r="RF108" s="73"/>
      <c r="RG108" s="73"/>
      <c r="RH108" s="73"/>
      <c r="RI108" s="73"/>
      <c r="RJ108" s="73"/>
      <c r="RK108" s="73"/>
      <c r="RL108" s="73"/>
      <c r="RM108" s="73"/>
      <c r="RN108" s="73"/>
      <c r="RO108" s="73"/>
      <c r="RP108" s="73"/>
      <c r="RQ108" s="73"/>
      <c r="RR108" s="73"/>
      <c r="RS108" s="73"/>
      <c r="RT108" s="73"/>
      <c r="RU108" s="73"/>
      <c r="RV108" s="73"/>
      <c r="RW108" s="73"/>
      <c r="RX108" s="73"/>
      <c r="RY108" s="73"/>
      <c r="RZ108" s="73"/>
      <c r="SA108" s="73"/>
      <c r="SB108" s="73"/>
      <c r="SC108" s="73"/>
      <c r="SD108" s="73"/>
      <c r="SE108" s="73"/>
      <c r="SF108" s="73"/>
      <c r="SG108" s="73"/>
      <c r="SH108" s="73"/>
      <c r="SI108" s="73"/>
      <c r="SJ108" s="73"/>
      <c r="SK108" s="73"/>
      <c r="SL108" s="73"/>
      <c r="SM108" s="73"/>
      <c r="SN108" s="73"/>
      <c r="SO108" s="73"/>
      <c r="SP108" s="73"/>
      <c r="SQ108" s="73"/>
      <c r="SR108" s="73"/>
      <c r="SS108" s="73"/>
      <c r="ST108" s="73"/>
      <c r="SU108" s="73"/>
      <c r="SV108" s="73"/>
      <c r="SW108" s="73"/>
      <c r="SX108" s="73"/>
      <c r="SY108" s="73"/>
      <c r="SZ108" s="73"/>
      <c r="TA108" s="73"/>
      <c r="TB108" s="73"/>
      <c r="TC108" s="73"/>
      <c r="TD108" s="73"/>
      <c r="TE108" s="73"/>
      <c r="TF108" s="73"/>
      <c r="TG108" s="73"/>
      <c r="TH108" s="73"/>
      <c r="TI108" s="73"/>
      <c r="TJ108" s="73"/>
      <c r="TK108" s="73"/>
      <c r="TL108" s="73"/>
      <c r="TM108" s="73"/>
      <c r="TN108" s="73"/>
      <c r="TO108" s="73"/>
      <c r="TP108" s="73"/>
      <c r="TQ108" s="73"/>
      <c r="TR108" s="73"/>
      <c r="TS108" s="73"/>
      <c r="TT108" s="73"/>
      <c r="TU108" s="73"/>
      <c r="TV108" s="73"/>
      <c r="TW108" s="73"/>
      <c r="TX108" s="73"/>
      <c r="TY108" s="73"/>
      <c r="TZ108" s="73"/>
      <c r="UA108" s="73"/>
      <c r="UB108" s="73"/>
      <c r="UC108" s="73"/>
      <c r="UD108" s="73"/>
      <c r="UE108" s="73"/>
      <c r="UF108" s="73"/>
      <c r="UG108" s="73"/>
      <c r="UH108" s="73"/>
      <c r="UI108" s="73"/>
      <c r="UJ108" s="73"/>
      <c r="UK108" s="73"/>
      <c r="UL108" s="73"/>
      <c r="UM108" s="73"/>
      <c r="UN108" s="73"/>
      <c r="UO108" s="73"/>
      <c r="UP108" s="73"/>
      <c r="UQ108" s="73"/>
      <c r="UR108" s="73"/>
      <c r="US108" s="73"/>
      <c r="UT108" s="73"/>
      <c r="UU108" s="73"/>
      <c r="UV108" s="73"/>
      <c r="UW108" s="73"/>
      <c r="UX108" s="73"/>
      <c r="UY108" s="73"/>
      <c r="UZ108" s="73"/>
      <c r="VA108" s="73"/>
      <c r="VB108" s="73"/>
      <c r="VC108" s="73"/>
      <c r="VD108" s="73"/>
      <c r="VE108" s="73"/>
      <c r="VF108" s="73"/>
      <c r="VG108" s="73"/>
      <c r="VH108" s="73"/>
      <c r="VI108" s="73"/>
      <c r="VJ108" s="73"/>
      <c r="VK108" s="73"/>
      <c r="VL108" s="73"/>
      <c r="VM108" s="73"/>
      <c r="VN108" s="73"/>
      <c r="VO108" s="73"/>
      <c r="VP108" s="73"/>
      <c r="VQ108" s="73"/>
      <c r="VR108" s="73"/>
      <c r="VS108" s="73"/>
      <c r="VT108" s="73"/>
      <c r="VU108" s="73"/>
      <c r="VV108" s="73"/>
      <c r="VW108" s="73"/>
      <c r="VX108" s="73"/>
      <c r="VY108" s="73"/>
      <c r="VZ108" s="73"/>
      <c r="WA108" s="73"/>
      <c r="WB108" s="73"/>
      <c r="WC108" s="73"/>
      <c r="WD108" s="73"/>
      <c r="WE108" s="73"/>
      <c r="WF108" s="73"/>
      <c r="WG108" s="73"/>
      <c r="WH108" s="73"/>
      <c r="WI108" s="73"/>
      <c r="WJ108" s="73"/>
      <c r="WK108" s="73"/>
      <c r="WL108" s="73"/>
      <c r="WM108" s="73"/>
      <c r="WN108" s="73"/>
      <c r="WO108" s="73"/>
      <c r="WP108" s="73"/>
      <c r="WQ108" s="73"/>
      <c r="WR108" s="73"/>
      <c r="WS108" s="73"/>
      <c r="WT108" s="73"/>
      <c r="WU108" s="73"/>
      <c r="WV108" s="73"/>
      <c r="WW108" s="73"/>
      <c r="WX108" s="73"/>
      <c r="WY108" s="73"/>
      <c r="WZ108" s="73"/>
      <c r="XA108" s="73"/>
      <c r="XB108" s="73"/>
      <c r="XC108" s="73"/>
      <c r="XD108" s="73"/>
      <c r="XE108" s="73"/>
      <c r="XF108" s="73"/>
      <c r="XG108" s="73"/>
      <c r="XH108" s="73"/>
      <c r="XI108" s="73"/>
      <c r="XJ108" s="73"/>
      <c r="XK108" s="73"/>
      <c r="XL108" s="73"/>
      <c r="XM108" s="73"/>
      <c r="XN108" s="73"/>
      <c r="XO108" s="73"/>
      <c r="XP108" s="73"/>
      <c r="XQ108" s="73"/>
      <c r="XR108" s="73"/>
      <c r="XS108" s="73"/>
      <c r="XT108" s="73"/>
      <c r="XU108" s="73"/>
      <c r="XV108" s="73"/>
      <c r="XW108" s="73"/>
      <c r="XX108" s="73"/>
      <c r="XY108" s="73"/>
      <c r="XZ108" s="73"/>
      <c r="YA108" s="73"/>
      <c r="YB108" s="73"/>
      <c r="YC108" s="73"/>
      <c r="YD108" s="73"/>
      <c r="YE108" s="73"/>
      <c r="YF108" s="73"/>
      <c r="YG108" s="73"/>
      <c r="YH108" s="73"/>
      <c r="YI108" s="73"/>
      <c r="YJ108" s="73"/>
      <c r="YK108" s="73"/>
      <c r="YL108" s="73"/>
      <c r="YM108" s="73"/>
      <c r="YN108" s="73"/>
      <c r="YO108" s="73"/>
      <c r="YP108" s="73"/>
      <c r="YQ108" s="73"/>
      <c r="YR108" s="73"/>
      <c r="YS108" s="73"/>
      <c r="YT108" s="73"/>
      <c r="YU108" s="73"/>
      <c r="YV108" s="73"/>
      <c r="YW108" s="73"/>
      <c r="YX108" s="73"/>
      <c r="YY108" s="73"/>
      <c r="YZ108" s="73"/>
      <c r="ZA108" s="73"/>
      <c r="ZB108" s="73"/>
      <c r="ZC108" s="73"/>
      <c r="ZD108" s="73"/>
      <c r="ZE108" s="73"/>
      <c r="ZF108" s="73"/>
      <c r="ZG108" s="73"/>
      <c r="ZH108" s="73"/>
      <c r="ZI108" s="73"/>
      <c r="ZJ108" s="73"/>
      <c r="ZK108" s="73"/>
      <c r="ZL108" s="73"/>
      <c r="ZM108" s="73"/>
      <c r="ZN108" s="73"/>
      <c r="ZO108" s="73"/>
      <c r="ZP108" s="73"/>
      <c r="ZQ108" s="73"/>
      <c r="ZR108" s="73"/>
      <c r="ZS108" s="73"/>
      <c r="ZT108" s="73"/>
      <c r="ZU108" s="73"/>
      <c r="ZV108" s="73"/>
      <c r="ZW108" s="73"/>
      <c r="ZX108" s="73"/>
      <c r="ZY108" s="73"/>
      <c r="ZZ108" s="73"/>
      <c r="AAA108" s="73"/>
      <c r="AAB108" s="73"/>
      <c r="AAC108" s="73"/>
      <c r="AAD108" s="73"/>
      <c r="AAE108" s="73"/>
      <c r="AAF108" s="73"/>
      <c r="AAG108" s="73"/>
      <c r="AAH108" s="73"/>
      <c r="AAI108" s="73"/>
      <c r="AAJ108" s="73"/>
      <c r="AAK108" s="73"/>
      <c r="AAL108" s="73"/>
      <c r="AAM108" s="73"/>
      <c r="AAN108" s="73"/>
      <c r="AAO108" s="73"/>
      <c r="AAP108" s="73"/>
      <c r="AAQ108" s="73"/>
      <c r="AAR108" s="73"/>
      <c r="AAS108" s="73"/>
      <c r="AAT108" s="73"/>
      <c r="AAU108" s="73"/>
      <c r="AAV108" s="73"/>
      <c r="AAW108" s="73"/>
      <c r="AAX108" s="73"/>
      <c r="AAY108" s="73"/>
      <c r="AAZ108" s="73"/>
      <c r="ABA108" s="73"/>
      <c r="ABB108" s="73"/>
      <c r="ABC108" s="73"/>
      <c r="ABD108" s="73"/>
      <c r="ABE108" s="73"/>
      <c r="ABF108" s="73"/>
      <c r="ABG108" s="73"/>
      <c r="ABH108" s="73"/>
      <c r="ABI108" s="73"/>
      <c r="ABJ108" s="73"/>
      <c r="ABK108" s="73"/>
      <c r="ABL108" s="73"/>
      <c r="ABM108" s="73"/>
      <c r="ABN108" s="73"/>
      <c r="ABO108" s="73"/>
      <c r="ABP108" s="73"/>
      <c r="ABQ108" s="73"/>
      <c r="ABR108" s="73"/>
      <c r="ABS108" s="73"/>
      <c r="ABT108" s="73"/>
      <c r="ABU108" s="73"/>
      <c r="ABV108" s="73"/>
      <c r="ABW108" s="73"/>
      <c r="ABX108" s="73"/>
      <c r="ABY108" s="73"/>
      <c r="ABZ108" s="73"/>
      <c r="ACA108" s="73"/>
      <c r="ACB108" s="73"/>
      <c r="ACC108" s="73"/>
      <c r="ACD108" s="73"/>
      <c r="ACE108" s="73"/>
      <c r="ACF108" s="73"/>
      <c r="ACG108" s="73"/>
      <c r="ACH108" s="73"/>
      <c r="ACI108" s="73"/>
      <c r="ACJ108" s="73"/>
      <c r="ACK108" s="73"/>
      <c r="ACL108" s="73"/>
      <c r="ACM108" s="73"/>
      <c r="ACN108" s="73"/>
      <c r="ACO108" s="73"/>
      <c r="ACP108" s="73"/>
      <c r="ACQ108" s="73"/>
      <c r="ACR108" s="73"/>
      <c r="ACS108" s="73"/>
      <c r="ACT108" s="73"/>
      <c r="ACU108" s="73"/>
      <c r="ACV108" s="73"/>
      <c r="ACW108" s="73"/>
      <c r="ACX108" s="73"/>
      <c r="ACY108" s="73"/>
      <c r="ACZ108" s="73"/>
      <c r="ADA108" s="73"/>
      <c r="ADB108" s="73"/>
      <c r="ADC108" s="73"/>
      <c r="ADD108" s="73"/>
      <c r="ADE108" s="73"/>
      <c r="ADF108" s="73"/>
      <c r="ADG108" s="73"/>
      <c r="ADH108" s="73"/>
      <c r="ADI108" s="73"/>
      <c r="ADJ108" s="73"/>
      <c r="ADK108" s="73"/>
      <c r="ADL108" s="73"/>
      <c r="ADM108" s="73"/>
      <c r="ADN108" s="73"/>
      <c r="ADO108" s="73"/>
      <c r="ADP108" s="73"/>
      <c r="ADQ108" s="73"/>
      <c r="ADR108" s="73"/>
      <c r="ADS108" s="73"/>
      <c r="ADT108" s="73"/>
      <c r="ADU108" s="73"/>
      <c r="ADV108" s="73"/>
      <c r="ADW108" s="73"/>
      <c r="ADX108" s="73"/>
      <c r="ADY108" s="73"/>
      <c r="ADZ108" s="73"/>
      <c r="AEA108" s="73"/>
      <c r="AEB108" s="73"/>
      <c r="AEC108" s="73"/>
      <c r="AED108" s="73"/>
      <c r="AEE108" s="73"/>
      <c r="AEF108" s="73"/>
      <c r="AEG108" s="73"/>
      <c r="AEH108" s="73"/>
      <c r="AEI108" s="73"/>
      <c r="AEJ108" s="73"/>
      <c r="AEK108" s="73"/>
      <c r="AEL108" s="73"/>
      <c r="AEM108" s="73"/>
      <c r="AEN108" s="73"/>
      <c r="AEO108" s="73"/>
      <c r="AEP108" s="73"/>
      <c r="AEQ108" s="73"/>
      <c r="AER108" s="73"/>
      <c r="AES108" s="73"/>
      <c r="AET108" s="73"/>
      <c r="AEU108" s="73"/>
      <c r="AEV108" s="73"/>
      <c r="AEW108" s="73"/>
      <c r="AEX108" s="73"/>
      <c r="AEY108" s="73"/>
      <c r="AEZ108" s="73"/>
      <c r="AFA108" s="73"/>
      <c r="AFB108" s="73"/>
      <c r="AFC108" s="73"/>
      <c r="AFD108" s="73"/>
      <c r="AFE108" s="73"/>
      <c r="AFF108" s="73"/>
      <c r="AFG108" s="73"/>
      <c r="AFH108" s="73"/>
      <c r="AFI108" s="73"/>
      <c r="AFJ108" s="73"/>
      <c r="AFK108" s="73"/>
      <c r="AFL108" s="73"/>
      <c r="AFM108" s="73"/>
      <c r="AFN108" s="73"/>
      <c r="AFO108" s="73"/>
      <c r="AFP108" s="73"/>
      <c r="AFQ108" s="73"/>
      <c r="AFR108" s="73"/>
      <c r="AFS108" s="73"/>
      <c r="AFT108" s="73"/>
      <c r="AFU108" s="73"/>
      <c r="AFV108" s="73"/>
      <c r="AFW108" s="73"/>
      <c r="AFX108" s="73"/>
      <c r="AFY108" s="73"/>
      <c r="AFZ108" s="73"/>
      <c r="AGA108" s="73"/>
      <c r="AGB108" s="73"/>
      <c r="AGC108" s="73"/>
      <c r="AGD108" s="73"/>
      <c r="AGE108" s="73"/>
      <c r="AGF108" s="73"/>
      <c r="AGG108" s="73"/>
      <c r="AGH108" s="73"/>
      <c r="AGI108" s="73"/>
      <c r="AGJ108" s="73"/>
      <c r="AGK108" s="73"/>
      <c r="AGL108" s="73"/>
      <c r="AGM108" s="73"/>
      <c r="AGN108" s="73"/>
      <c r="AGO108" s="73"/>
      <c r="AGP108" s="73"/>
      <c r="AGQ108" s="73"/>
      <c r="AGR108" s="73"/>
      <c r="AGS108" s="73"/>
      <c r="AGT108" s="73"/>
      <c r="AGU108" s="73"/>
      <c r="AGV108" s="73"/>
      <c r="AGW108" s="73"/>
      <c r="AGX108" s="73"/>
      <c r="AGY108" s="73"/>
      <c r="AGZ108" s="73"/>
      <c r="AHA108" s="73"/>
      <c r="AHB108" s="73"/>
      <c r="AHC108" s="73"/>
      <c r="AHD108" s="73"/>
      <c r="AHE108" s="73"/>
      <c r="AHF108" s="73"/>
      <c r="AHG108" s="73"/>
      <c r="AHH108" s="73"/>
      <c r="AHI108" s="73"/>
      <c r="AHJ108" s="73"/>
      <c r="AHK108" s="73"/>
      <c r="AHL108" s="73"/>
      <c r="AHM108" s="73"/>
      <c r="AHN108" s="73"/>
      <c r="AHO108" s="73"/>
      <c r="AHP108" s="73"/>
      <c r="AHQ108" s="73"/>
      <c r="AHR108" s="73"/>
      <c r="AHS108" s="73"/>
      <c r="AHT108" s="73"/>
      <c r="AHU108" s="73"/>
      <c r="AHV108" s="73"/>
      <c r="AHW108" s="73"/>
      <c r="AHX108" s="73"/>
      <c r="AHY108" s="73"/>
      <c r="AHZ108" s="73"/>
      <c r="AIA108" s="73"/>
      <c r="AIB108" s="73"/>
      <c r="AIC108" s="73"/>
      <c r="AID108" s="73"/>
      <c r="AIE108" s="73"/>
      <c r="AIF108" s="73"/>
      <c r="AIG108" s="73"/>
      <c r="AIH108" s="73"/>
      <c r="AII108" s="73"/>
      <c r="AIJ108" s="73"/>
      <c r="AIK108" s="73"/>
      <c r="AIL108" s="73"/>
      <c r="AIM108" s="73"/>
      <c r="AIN108" s="73"/>
      <c r="AIO108" s="73"/>
      <c r="AIP108" s="73"/>
      <c r="AIQ108" s="73"/>
      <c r="AIR108" s="73"/>
      <c r="AIS108" s="73"/>
      <c r="AIT108" s="73"/>
      <c r="AIU108" s="73"/>
      <c r="AIV108" s="73"/>
      <c r="AIW108" s="73"/>
      <c r="AIX108" s="73"/>
      <c r="AIY108" s="73"/>
      <c r="AIZ108" s="73"/>
      <c r="AJA108" s="73"/>
      <c r="AJB108" s="73"/>
      <c r="AJC108" s="73"/>
      <c r="AJD108" s="73"/>
      <c r="AJE108" s="73"/>
      <c r="AJF108" s="73"/>
      <c r="AJG108" s="73"/>
      <c r="AJH108" s="73"/>
      <c r="AJI108" s="73"/>
      <c r="AJJ108" s="73"/>
      <c r="AJK108" s="73"/>
      <c r="AJL108" s="73"/>
      <c r="AJM108" s="73"/>
      <c r="AJN108" s="73"/>
      <c r="AJO108" s="73"/>
      <c r="AJP108" s="73"/>
      <c r="AJQ108" s="73"/>
      <c r="AJR108" s="73"/>
      <c r="AJS108" s="73"/>
      <c r="AJT108" s="73"/>
      <c r="AJU108" s="73"/>
      <c r="AJV108" s="73"/>
      <c r="AJW108" s="73"/>
      <c r="AJX108" s="73"/>
      <c r="AJY108" s="73"/>
      <c r="AJZ108" s="73"/>
      <c r="AKA108" s="73"/>
      <c r="AKB108" s="73"/>
      <c r="AKC108" s="73"/>
      <c r="AKD108" s="73"/>
      <c r="AKE108" s="73"/>
      <c r="AKF108" s="73"/>
      <c r="AKG108" s="73"/>
      <c r="AKH108" s="73"/>
      <c r="AKI108" s="73"/>
      <c r="AKJ108" s="73"/>
      <c r="AKK108" s="73"/>
      <c r="AKL108" s="73"/>
      <c r="AKM108" s="73"/>
      <c r="AKN108" s="73"/>
      <c r="AKO108" s="73"/>
      <c r="AKP108" s="73"/>
      <c r="AKQ108" s="73"/>
      <c r="AKR108" s="73"/>
      <c r="AKS108" s="73"/>
      <c r="AKT108" s="73"/>
      <c r="AKU108" s="73"/>
      <c r="AKV108" s="73"/>
      <c r="AKW108" s="73"/>
      <c r="AKX108" s="73"/>
      <c r="AKY108" s="73"/>
      <c r="AKZ108" s="73"/>
      <c r="ALA108" s="73"/>
      <c r="ALB108" s="73"/>
      <c r="ALC108" s="73"/>
      <c r="ALD108" s="73"/>
      <c r="ALE108" s="73"/>
      <c r="ALF108" s="73"/>
      <c r="ALG108" s="73"/>
      <c r="ALH108" s="73"/>
      <c r="ALI108" s="73"/>
      <c r="ALJ108" s="73"/>
      <c r="ALK108" s="73"/>
      <c r="ALL108" s="73"/>
      <c r="ALM108" s="73"/>
      <c r="ALN108" s="73"/>
      <c r="ALO108" s="73"/>
      <c r="ALP108" s="73"/>
      <c r="ALQ108" s="73"/>
      <c r="ALR108" s="73"/>
      <c r="ALS108" s="73"/>
      <c r="ALT108" s="73"/>
      <c r="ALU108" s="73"/>
      <c r="ALV108" s="73"/>
      <c r="ALW108" s="73"/>
      <c r="ALX108" s="73"/>
      <c r="ALY108" s="73"/>
      <c r="ALZ108" s="73"/>
      <c r="AMA108" s="73"/>
      <c r="AMB108" s="73"/>
      <c r="AMC108" s="73"/>
      <c r="AMD108" s="73"/>
      <c r="AME108" s="73"/>
      <c r="AMF108" s="73"/>
      <c r="AMG108" s="73"/>
      <c r="AMH108" s="73"/>
      <c r="AMI108" s="73"/>
      <c r="AMJ108" s="73"/>
      <c r="AMK108" s="73"/>
      <c r="AML108" s="73"/>
      <c r="AMM108" s="73"/>
      <c r="AMN108" s="73"/>
      <c r="AMO108" s="73"/>
      <c r="AMP108" s="73"/>
      <c r="AMQ108" s="73"/>
      <c r="AMR108" s="73"/>
      <c r="AMS108" s="73"/>
      <c r="AMT108" s="73"/>
      <c r="AMU108" s="73"/>
      <c r="AMV108" s="73"/>
      <c r="AMW108" s="73"/>
      <c r="AMX108" s="73"/>
      <c r="AMY108" s="73"/>
      <c r="AMZ108" s="73"/>
      <c r="ANA108" s="73"/>
      <c r="ANB108" s="73"/>
      <c r="ANC108" s="73"/>
      <c r="AND108" s="73"/>
      <c r="ANE108" s="73"/>
      <c r="ANF108" s="73"/>
      <c r="ANG108" s="73"/>
      <c r="ANH108" s="73"/>
      <c r="ANI108" s="73"/>
      <c r="ANJ108" s="73"/>
      <c r="ANK108" s="73"/>
      <c r="ANL108" s="73"/>
      <c r="ANM108" s="73"/>
      <c r="ANN108" s="73"/>
      <c r="ANO108" s="73"/>
      <c r="ANP108" s="73"/>
      <c r="ANQ108" s="73"/>
      <c r="ANR108" s="73"/>
      <c r="ANS108" s="73"/>
      <c r="ANT108" s="73"/>
      <c r="ANU108" s="73"/>
      <c r="ANV108" s="73"/>
      <c r="ANW108" s="73"/>
      <c r="ANX108" s="73"/>
      <c r="ANY108" s="73"/>
      <c r="ANZ108" s="73"/>
      <c r="AOA108" s="73"/>
      <c r="AOB108" s="73"/>
      <c r="AOC108" s="73"/>
      <c r="AOD108" s="73"/>
      <c r="AOE108" s="73"/>
      <c r="AOF108" s="73"/>
      <c r="AOG108" s="73"/>
      <c r="AOH108" s="73"/>
      <c r="AOI108" s="73"/>
      <c r="AOJ108" s="73"/>
      <c r="AOK108" s="73"/>
      <c r="AOL108" s="73"/>
      <c r="AOM108" s="73"/>
      <c r="AON108" s="73"/>
      <c r="AOO108" s="73"/>
      <c r="AOP108" s="73"/>
      <c r="AOQ108" s="73"/>
      <c r="AOR108" s="73"/>
      <c r="AOS108" s="73"/>
      <c r="AOT108" s="73"/>
      <c r="AOU108" s="73"/>
      <c r="AOV108" s="73"/>
      <c r="AOW108" s="73"/>
      <c r="AOX108" s="73"/>
      <c r="AOY108" s="73"/>
      <c r="AOZ108" s="73"/>
      <c r="APA108" s="73"/>
      <c r="APB108" s="73"/>
      <c r="APC108" s="73"/>
      <c r="APD108" s="73"/>
      <c r="APE108" s="73"/>
      <c r="APF108" s="73"/>
      <c r="APG108" s="73"/>
      <c r="APH108" s="73"/>
      <c r="API108" s="73"/>
      <c r="APJ108" s="73"/>
      <c r="APK108" s="73"/>
      <c r="APL108" s="73"/>
      <c r="APM108" s="73"/>
      <c r="APN108" s="73"/>
      <c r="APO108" s="73"/>
      <c r="APP108" s="73"/>
      <c r="APQ108" s="73"/>
      <c r="APR108" s="73"/>
      <c r="APS108" s="73"/>
      <c r="APT108" s="73"/>
      <c r="APU108" s="73"/>
      <c r="APV108" s="73"/>
      <c r="APW108" s="73"/>
      <c r="APX108" s="73"/>
      <c r="APY108" s="73"/>
      <c r="APZ108" s="73"/>
      <c r="AQA108" s="73"/>
      <c r="AQB108" s="73"/>
      <c r="AQC108" s="73"/>
      <c r="AQD108" s="73"/>
      <c r="AQE108" s="73"/>
      <c r="AQF108" s="73"/>
      <c r="AQG108" s="73"/>
      <c r="AQH108" s="73"/>
      <c r="AQI108" s="73"/>
      <c r="AQJ108" s="73"/>
      <c r="AQK108" s="73"/>
      <c r="AQL108" s="73"/>
      <c r="AQM108" s="73"/>
      <c r="AQN108" s="73"/>
      <c r="AQO108" s="73"/>
      <c r="AQP108" s="73"/>
      <c r="AQQ108" s="73"/>
      <c r="AQR108" s="73"/>
      <c r="AQS108" s="73"/>
      <c r="AQT108" s="73"/>
      <c r="AQU108" s="73"/>
      <c r="AQV108" s="73"/>
      <c r="AQW108" s="73"/>
      <c r="AQX108" s="73"/>
      <c r="AQY108" s="73"/>
      <c r="AQZ108" s="73"/>
      <c r="ARA108" s="73"/>
      <c r="ARB108" s="73"/>
      <c r="ARC108" s="73"/>
      <c r="ARD108" s="73"/>
      <c r="ARE108" s="73"/>
      <c r="ARF108" s="73"/>
      <c r="ARG108" s="73"/>
      <c r="ARH108" s="73"/>
      <c r="ARI108" s="73"/>
      <c r="ARJ108" s="73"/>
      <c r="ARK108" s="73"/>
      <c r="ARL108" s="73"/>
      <c r="ARM108" s="73"/>
      <c r="ARN108" s="73"/>
      <c r="ARO108" s="73"/>
      <c r="ARP108" s="73"/>
      <c r="ARQ108" s="73"/>
      <c r="ARR108" s="73"/>
      <c r="ARS108" s="73"/>
      <c r="ART108" s="73"/>
      <c r="ARU108" s="73"/>
      <c r="ARV108" s="73"/>
      <c r="ARW108" s="73"/>
      <c r="ARX108" s="73"/>
      <c r="ARY108" s="73"/>
      <c r="ARZ108" s="73"/>
      <c r="ASA108" s="73"/>
      <c r="ASB108" s="73"/>
      <c r="ASC108" s="73"/>
      <c r="ASD108" s="73"/>
      <c r="ASE108" s="73"/>
      <c r="ASF108" s="73"/>
      <c r="ASG108" s="73"/>
      <c r="ASH108" s="73"/>
      <c r="ASI108" s="73"/>
      <c r="ASJ108" s="73"/>
      <c r="ASK108" s="73"/>
      <c r="ASL108" s="73"/>
      <c r="ASM108" s="73"/>
      <c r="ASN108" s="73"/>
      <c r="ASO108" s="73"/>
      <c r="ASP108" s="73"/>
      <c r="ASQ108" s="73"/>
      <c r="ASR108" s="73"/>
      <c r="ASS108" s="73"/>
      <c r="AST108" s="73"/>
      <c r="ASU108" s="73"/>
      <c r="ASV108" s="73"/>
      <c r="ASW108" s="73"/>
      <c r="ASX108" s="73"/>
      <c r="ASY108" s="73"/>
      <c r="ASZ108" s="73"/>
      <c r="ATA108" s="73"/>
      <c r="ATB108" s="73"/>
      <c r="ATC108" s="73"/>
      <c r="ATD108" s="73"/>
      <c r="ATE108" s="73"/>
      <c r="ATF108" s="73"/>
      <c r="ATG108" s="73"/>
      <c r="ATH108" s="73"/>
      <c r="ATI108" s="73"/>
      <c r="ATJ108" s="73"/>
      <c r="ATK108" s="73"/>
      <c r="ATL108" s="73"/>
      <c r="ATM108" s="73"/>
      <c r="ATN108" s="73"/>
      <c r="ATO108" s="73"/>
      <c r="ATP108" s="73"/>
      <c r="ATQ108" s="73"/>
      <c r="ATR108" s="73"/>
      <c r="ATS108" s="73"/>
      <c r="ATT108" s="73"/>
      <c r="ATU108" s="73"/>
      <c r="ATV108" s="73"/>
      <c r="ATW108" s="73"/>
      <c r="ATX108" s="73"/>
      <c r="ATY108" s="73"/>
      <c r="ATZ108" s="73"/>
      <c r="AUA108" s="73"/>
      <c r="AUB108" s="73"/>
      <c r="AUC108" s="73"/>
      <c r="AUD108" s="73"/>
      <c r="AUE108" s="73"/>
      <c r="AUF108" s="73"/>
      <c r="AUG108" s="73"/>
      <c r="AUH108" s="73"/>
      <c r="AUI108" s="73"/>
      <c r="AUJ108" s="73"/>
      <c r="AUK108" s="73"/>
      <c r="AUL108" s="73"/>
      <c r="AUM108" s="73"/>
      <c r="AUN108" s="73"/>
      <c r="AUO108" s="73"/>
      <c r="AUP108" s="73"/>
      <c r="AUQ108" s="73"/>
      <c r="AUR108" s="73"/>
      <c r="AUS108" s="73"/>
      <c r="AUT108" s="73"/>
      <c r="AUU108" s="73"/>
      <c r="AUV108" s="73"/>
      <c r="AUW108" s="73"/>
      <c r="AUX108" s="73"/>
      <c r="AUY108" s="73"/>
      <c r="AUZ108" s="73"/>
      <c r="AVA108" s="73"/>
      <c r="AVB108" s="73"/>
      <c r="AVC108" s="73"/>
      <c r="AVD108" s="73"/>
      <c r="AVE108" s="73"/>
      <c r="AVF108" s="73"/>
      <c r="AVG108" s="73"/>
      <c r="AVH108" s="73"/>
      <c r="AVI108" s="73"/>
      <c r="AVJ108" s="73"/>
      <c r="AVK108" s="73"/>
      <c r="AVL108" s="73"/>
      <c r="AVM108" s="73"/>
      <c r="AVN108" s="73"/>
      <c r="AVO108" s="73"/>
      <c r="AVP108" s="73"/>
      <c r="AVQ108" s="73"/>
      <c r="AVR108" s="73"/>
      <c r="AVS108" s="73"/>
      <c r="AVT108" s="73"/>
      <c r="AVU108" s="73"/>
      <c r="AVV108" s="73"/>
      <c r="AVW108" s="73"/>
      <c r="AVX108" s="73"/>
      <c r="AVY108" s="73"/>
      <c r="AVZ108" s="73"/>
      <c r="AWA108" s="73"/>
      <c r="AWB108" s="73"/>
      <c r="AWC108" s="73"/>
      <c r="AWD108" s="73"/>
      <c r="AWE108" s="73"/>
      <c r="AWF108" s="73"/>
      <c r="AWG108" s="73"/>
      <c r="AWH108" s="73"/>
      <c r="AWI108" s="73"/>
      <c r="AWJ108" s="73"/>
      <c r="AWK108" s="73"/>
      <c r="AWL108" s="73"/>
      <c r="AWM108" s="73"/>
      <c r="AWN108" s="73"/>
      <c r="AWO108" s="73"/>
      <c r="AWP108" s="73"/>
      <c r="AWQ108" s="73"/>
      <c r="AWR108" s="73"/>
      <c r="AWS108" s="73"/>
      <c r="AWT108" s="73"/>
      <c r="AWU108" s="73"/>
      <c r="AWV108" s="73"/>
      <c r="AWW108" s="73"/>
      <c r="AWX108" s="73"/>
      <c r="AWY108" s="73"/>
      <c r="AWZ108" s="73"/>
      <c r="AXA108" s="73"/>
      <c r="AXB108" s="73"/>
      <c r="AXC108" s="73"/>
      <c r="AXD108" s="73"/>
      <c r="AXE108" s="73"/>
      <c r="AXF108" s="73"/>
      <c r="AXG108" s="73"/>
      <c r="AXH108" s="73"/>
      <c r="AXI108" s="73"/>
      <c r="AXJ108" s="73"/>
      <c r="AXK108" s="73"/>
      <c r="AXL108" s="73"/>
      <c r="AXM108" s="73"/>
      <c r="AXN108" s="73"/>
      <c r="AXO108" s="73"/>
      <c r="AXP108" s="73"/>
      <c r="AXQ108" s="73"/>
      <c r="AXR108" s="73"/>
      <c r="AXS108" s="73"/>
      <c r="AXT108" s="73"/>
      <c r="AXU108" s="73"/>
      <c r="AXV108" s="73"/>
      <c r="AXW108" s="73"/>
      <c r="AXX108" s="73"/>
      <c r="AXY108" s="73"/>
      <c r="AXZ108" s="73"/>
      <c r="AYA108" s="73"/>
      <c r="AYB108" s="73"/>
      <c r="AYC108" s="73"/>
      <c r="AYD108" s="73"/>
      <c r="AYE108" s="73"/>
      <c r="AYF108" s="73"/>
      <c r="AYG108" s="73"/>
      <c r="AYH108" s="73"/>
      <c r="AYI108" s="73"/>
      <c r="AYJ108" s="73"/>
      <c r="AYK108" s="73"/>
      <c r="AYL108" s="73"/>
      <c r="AYM108" s="73"/>
      <c r="AYN108" s="73"/>
      <c r="AYO108" s="73"/>
      <c r="AYP108" s="73"/>
      <c r="AYQ108" s="73"/>
      <c r="AYR108" s="73"/>
      <c r="AYS108" s="73"/>
      <c r="AYT108" s="73"/>
      <c r="AYU108" s="73"/>
      <c r="AYV108" s="73"/>
      <c r="AYW108" s="73"/>
      <c r="AYX108" s="73"/>
      <c r="AYY108" s="73"/>
      <c r="AYZ108" s="73"/>
      <c r="AZA108" s="73"/>
      <c r="AZB108" s="73"/>
      <c r="AZC108" s="73"/>
      <c r="AZD108" s="73"/>
      <c r="AZE108" s="73"/>
      <c r="AZF108" s="73"/>
      <c r="AZG108" s="73"/>
      <c r="AZH108" s="73"/>
      <c r="AZI108" s="73"/>
      <c r="AZJ108" s="73"/>
      <c r="AZK108" s="73"/>
      <c r="AZL108" s="73"/>
      <c r="AZM108" s="73"/>
      <c r="AZN108" s="73"/>
      <c r="AZO108" s="73"/>
      <c r="AZP108" s="73"/>
      <c r="AZQ108" s="73"/>
      <c r="AZR108" s="73"/>
      <c r="AZS108" s="73"/>
      <c r="AZT108" s="73"/>
      <c r="AZU108" s="73"/>
      <c r="AZV108" s="73"/>
      <c r="AZW108" s="73"/>
      <c r="AZX108" s="73"/>
      <c r="AZY108" s="73"/>
      <c r="AZZ108" s="73"/>
      <c r="BAA108" s="73"/>
      <c r="BAB108" s="73"/>
      <c r="BAC108" s="73"/>
      <c r="BAD108" s="73"/>
      <c r="BAE108" s="73"/>
      <c r="BAF108" s="73"/>
      <c r="BAG108" s="73"/>
      <c r="BAH108" s="73"/>
      <c r="BAI108" s="73"/>
      <c r="BAJ108" s="73"/>
      <c r="BAK108" s="73"/>
      <c r="BAL108" s="73"/>
      <c r="BAM108" s="73"/>
      <c r="BAN108" s="73"/>
      <c r="BAO108" s="73"/>
      <c r="BAP108" s="73"/>
      <c r="BAQ108" s="73"/>
      <c r="BAR108" s="73"/>
      <c r="BAS108" s="73"/>
      <c r="BAT108" s="73"/>
      <c r="BAU108" s="73"/>
      <c r="BAV108" s="73"/>
      <c r="BAW108" s="73"/>
      <c r="BAX108" s="73"/>
      <c r="BAY108" s="73"/>
      <c r="BAZ108" s="73"/>
      <c r="BBA108" s="73"/>
      <c r="BBB108" s="73"/>
      <c r="BBC108" s="73"/>
      <c r="BBD108" s="73"/>
      <c r="BBE108" s="73"/>
      <c r="BBF108" s="73"/>
      <c r="BBG108" s="73"/>
      <c r="BBH108" s="73"/>
      <c r="BBI108" s="73"/>
      <c r="BBJ108" s="73"/>
      <c r="BBK108" s="73"/>
      <c r="BBL108" s="73"/>
      <c r="BBM108" s="73"/>
      <c r="BBN108" s="73"/>
      <c r="BBO108" s="73"/>
      <c r="BBP108" s="73"/>
      <c r="BBQ108" s="73"/>
      <c r="BBR108" s="73"/>
      <c r="BBS108" s="73"/>
      <c r="BBT108" s="73"/>
      <c r="BBU108" s="73"/>
      <c r="BBV108" s="73"/>
      <c r="BBW108" s="73"/>
      <c r="BBX108" s="73"/>
      <c r="BBY108" s="73"/>
      <c r="BBZ108" s="73"/>
      <c r="BCA108" s="73"/>
      <c r="BCB108" s="73"/>
      <c r="BCC108" s="73"/>
      <c r="BCD108" s="73"/>
      <c r="BCE108" s="73"/>
      <c r="BCF108" s="73"/>
      <c r="BCG108" s="73"/>
      <c r="BCH108" s="73"/>
      <c r="BCI108" s="73"/>
      <c r="BCJ108" s="73"/>
      <c r="BCK108" s="73"/>
      <c r="BCL108" s="73"/>
      <c r="BCM108" s="73"/>
      <c r="BCN108" s="73"/>
      <c r="BCO108" s="73"/>
      <c r="BCP108" s="73"/>
      <c r="BCQ108" s="73"/>
      <c r="BCR108" s="73"/>
      <c r="BCS108" s="73"/>
      <c r="BCT108" s="73"/>
      <c r="BCU108" s="73"/>
      <c r="BCV108" s="73"/>
      <c r="BCW108" s="73"/>
      <c r="BCX108" s="73"/>
      <c r="BCY108" s="73"/>
      <c r="BCZ108" s="73"/>
      <c r="BDA108" s="73"/>
      <c r="BDB108" s="73"/>
      <c r="BDC108" s="73"/>
      <c r="BDD108" s="73"/>
      <c r="BDE108" s="73"/>
      <c r="BDF108" s="73"/>
      <c r="BDG108" s="73"/>
      <c r="BDH108" s="73"/>
      <c r="BDI108" s="73"/>
      <c r="BDJ108" s="73"/>
      <c r="BDK108" s="73"/>
      <c r="BDL108" s="73"/>
      <c r="BDM108" s="73"/>
      <c r="BDN108" s="73"/>
      <c r="BDO108" s="73"/>
      <c r="BDP108" s="73"/>
      <c r="BDQ108" s="73"/>
      <c r="BDR108" s="73"/>
      <c r="BDS108" s="73"/>
      <c r="BDT108" s="73"/>
      <c r="BDU108" s="73"/>
      <c r="BDV108" s="73"/>
      <c r="BDW108" s="73"/>
      <c r="BDX108" s="73"/>
      <c r="BDY108" s="73"/>
      <c r="BDZ108" s="73"/>
      <c r="BEA108" s="73"/>
      <c r="BEB108" s="73"/>
      <c r="BEC108" s="73"/>
      <c r="BED108" s="73"/>
      <c r="BEE108" s="73"/>
      <c r="BEF108" s="73"/>
      <c r="BEG108" s="73"/>
      <c r="BEH108" s="73"/>
      <c r="BEI108" s="73"/>
      <c r="BEJ108" s="73"/>
      <c r="BEK108" s="73"/>
      <c r="BEL108" s="73"/>
      <c r="BEM108" s="73"/>
      <c r="BEN108" s="73"/>
      <c r="BEO108" s="73"/>
      <c r="BEP108" s="73"/>
      <c r="BEQ108" s="73"/>
      <c r="BER108" s="73"/>
      <c r="BES108" s="73"/>
      <c r="BET108" s="73"/>
      <c r="BEU108" s="73"/>
      <c r="BEV108" s="73"/>
      <c r="BEW108" s="73"/>
      <c r="BEX108" s="73"/>
      <c r="BEY108" s="73"/>
      <c r="BEZ108" s="73"/>
      <c r="BFA108" s="73"/>
      <c r="BFB108" s="73"/>
      <c r="BFC108" s="73"/>
      <c r="BFD108" s="73"/>
      <c r="BFE108" s="73"/>
      <c r="BFF108" s="73"/>
      <c r="BFG108" s="73"/>
      <c r="BFH108" s="73"/>
      <c r="BFI108" s="73"/>
      <c r="BFJ108" s="73"/>
      <c r="BFK108" s="73"/>
      <c r="BFL108" s="73"/>
      <c r="BFM108" s="73"/>
      <c r="BFN108" s="73"/>
      <c r="BFO108" s="73"/>
      <c r="BFP108" s="73"/>
      <c r="BFQ108" s="73"/>
      <c r="BFR108" s="73"/>
      <c r="BFS108" s="73"/>
      <c r="BFT108" s="73"/>
      <c r="BFU108" s="73"/>
      <c r="BFV108" s="73"/>
      <c r="BFW108" s="73"/>
      <c r="BFX108" s="73"/>
      <c r="BFY108" s="73"/>
      <c r="BFZ108" s="73"/>
      <c r="BGA108" s="73"/>
      <c r="BGB108" s="73"/>
      <c r="BGC108" s="73"/>
      <c r="BGD108" s="73"/>
      <c r="BGE108" s="73"/>
      <c r="BGF108" s="73"/>
      <c r="BGG108" s="73"/>
      <c r="BGH108" s="73"/>
      <c r="BGI108" s="73"/>
      <c r="BGJ108" s="73"/>
      <c r="BGK108" s="73"/>
      <c r="BGL108" s="73"/>
      <c r="BGM108" s="73"/>
      <c r="BGN108" s="73"/>
      <c r="BGO108" s="73"/>
      <c r="BGP108" s="73"/>
      <c r="BGQ108" s="73"/>
      <c r="BGR108" s="73"/>
      <c r="BGS108" s="73"/>
      <c r="BGT108" s="73"/>
      <c r="BGU108" s="73"/>
      <c r="BGV108" s="73"/>
      <c r="BGW108" s="73"/>
      <c r="BGX108" s="73"/>
      <c r="BGY108" s="73"/>
      <c r="BGZ108" s="73"/>
      <c r="BHA108" s="73"/>
      <c r="BHB108" s="73"/>
      <c r="BHC108" s="73"/>
      <c r="BHD108" s="73"/>
      <c r="BHE108" s="73"/>
      <c r="BHF108" s="73"/>
      <c r="BHG108" s="73"/>
      <c r="BHH108" s="73"/>
      <c r="BHI108" s="73"/>
      <c r="BHJ108" s="73"/>
      <c r="BHK108" s="73"/>
      <c r="BHL108" s="73"/>
      <c r="BHM108" s="73"/>
      <c r="BHN108" s="73"/>
      <c r="BHO108" s="73"/>
      <c r="BHP108" s="73"/>
      <c r="BHQ108" s="73"/>
      <c r="BHR108" s="73"/>
      <c r="BHS108" s="73"/>
      <c r="BHT108" s="73"/>
      <c r="BHU108" s="73"/>
      <c r="BHV108" s="73"/>
      <c r="BHW108" s="73"/>
      <c r="BHX108" s="73"/>
      <c r="BHY108" s="73"/>
      <c r="BHZ108" s="73"/>
      <c r="BIA108" s="73"/>
      <c r="BIB108" s="73"/>
      <c r="BIC108" s="73"/>
      <c r="BID108" s="73"/>
      <c r="BIE108" s="73"/>
      <c r="BIF108" s="73"/>
      <c r="BIG108" s="73"/>
      <c r="BIH108" s="73"/>
      <c r="BII108" s="73"/>
      <c r="BIJ108" s="73"/>
      <c r="BIK108" s="73"/>
      <c r="BIL108" s="73"/>
      <c r="BIM108" s="73"/>
      <c r="BIN108" s="73"/>
      <c r="BIO108" s="73"/>
      <c r="BIP108" s="73"/>
      <c r="BIQ108" s="73"/>
      <c r="BIR108" s="73"/>
      <c r="BIS108" s="73"/>
      <c r="BIT108" s="73"/>
      <c r="BIU108" s="73"/>
      <c r="BIV108" s="73"/>
      <c r="BIW108" s="73"/>
      <c r="BIX108" s="73"/>
      <c r="BIY108" s="73"/>
      <c r="BIZ108" s="73"/>
      <c r="BJA108" s="73"/>
      <c r="BJB108" s="73"/>
      <c r="BJC108" s="73"/>
      <c r="BJD108" s="73"/>
      <c r="BJE108" s="73"/>
      <c r="BJF108" s="73"/>
      <c r="BJG108" s="73"/>
      <c r="BJH108" s="73"/>
      <c r="BJI108" s="73"/>
      <c r="BJJ108" s="73"/>
      <c r="BJK108" s="73"/>
      <c r="BJL108" s="73"/>
      <c r="BJM108" s="73"/>
      <c r="BJN108" s="73"/>
      <c r="BJO108" s="73"/>
      <c r="BJP108" s="73"/>
      <c r="BJQ108" s="73"/>
      <c r="BJR108" s="73"/>
      <c r="BJS108" s="73"/>
      <c r="BJT108" s="73"/>
      <c r="BJU108" s="73"/>
      <c r="BJV108" s="73"/>
      <c r="BJW108" s="73"/>
      <c r="BJX108" s="73"/>
      <c r="BJY108" s="73"/>
      <c r="BJZ108" s="73"/>
      <c r="BKA108" s="73"/>
      <c r="BKB108" s="73"/>
      <c r="BKC108" s="73"/>
      <c r="BKD108" s="73"/>
      <c r="BKE108" s="73"/>
      <c r="BKF108" s="73"/>
      <c r="BKG108" s="73"/>
      <c r="BKH108" s="73"/>
      <c r="BKI108" s="73"/>
      <c r="BKJ108" s="73"/>
      <c r="BKK108" s="73"/>
      <c r="BKL108" s="73"/>
      <c r="BKM108" s="73"/>
      <c r="BKN108" s="73"/>
      <c r="BKO108" s="73"/>
      <c r="BKP108" s="73"/>
      <c r="BKQ108" s="73"/>
      <c r="BKR108" s="73"/>
      <c r="BKS108" s="73"/>
      <c r="BKT108" s="73"/>
      <c r="BKU108" s="73"/>
      <c r="BKV108" s="73"/>
      <c r="BKW108" s="73"/>
      <c r="BKX108" s="73"/>
      <c r="BKY108" s="73"/>
      <c r="BKZ108" s="73"/>
      <c r="BLA108" s="73"/>
      <c r="BLB108" s="73"/>
      <c r="BLC108" s="73"/>
      <c r="BLD108" s="73"/>
      <c r="BLE108" s="73"/>
      <c r="BLF108" s="73"/>
      <c r="BLG108" s="73"/>
      <c r="BLH108" s="73"/>
      <c r="BLI108" s="73"/>
      <c r="BLJ108" s="73"/>
      <c r="BLK108" s="73"/>
      <c r="BLL108" s="73"/>
      <c r="BLM108" s="73"/>
      <c r="BLN108" s="73"/>
      <c r="BLO108" s="73"/>
      <c r="BLP108" s="73"/>
      <c r="BLQ108" s="73"/>
      <c r="BLR108" s="73"/>
      <c r="BLS108" s="73"/>
      <c r="BLT108" s="73"/>
      <c r="BLU108" s="73"/>
      <c r="BLV108" s="73"/>
      <c r="BLW108" s="73"/>
      <c r="BLX108" s="73"/>
      <c r="BLY108" s="73"/>
      <c r="BLZ108" s="73"/>
      <c r="BMA108" s="73"/>
      <c r="BMB108" s="73"/>
      <c r="BMC108" s="73"/>
      <c r="BMD108" s="73"/>
      <c r="BME108" s="73"/>
      <c r="BMF108" s="73"/>
      <c r="BMG108" s="73"/>
      <c r="BMH108" s="73"/>
      <c r="BMI108" s="73"/>
      <c r="BMJ108" s="73"/>
      <c r="BMK108" s="73"/>
      <c r="BML108" s="73"/>
      <c r="BMM108" s="73"/>
      <c r="BMN108" s="73"/>
      <c r="BMO108" s="73"/>
      <c r="BMP108" s="73"/>
      <c r="BMQ108" s="73"/>
      <c r="BMR108" s="73"/>
      <c r="BMS108" s="73"/>
      <c r="BMT108" s="73"/>
      <c r="BMU108" s="73"/>
      <c r="BMV108" s="73"/>
      <c r="BMW108" s="73"/>
      <c r="BMX108" s="73"/>
      <c r="BMY108" s="73"/>
      <c r="BMZ108" s="73"/>
      <c r="BNA108" s="73"/>
      <c r="BNB108" s="73"/>
      <c r="BNC108" s="73"/>
      <c r="BND108" s="73"/>
      <c r="BNE108" s="73"/>
      <c r="BNF108" s="73"/>
      <c r="BNG108" s="73"/>
      <c r="BNH108" s="73"/>
      <c r="BNI108" s="73"/>
      <c r="BNJ108" s="73"/>
      <c r="BNK108" s="73"/>
      <c r="BNL108" s="73"/>
      <c r="BNM108" s="73"/>
      <c r="BNN108" s="73"/>
      <c r="BNO108" s="73"/>
      <c r="BNP108" s="73"/>
      <c r="BNQ108" s="73"/>
      <c r="BNR108" s="73"/>
      <c r="BNS108" s="73"/>
      <c r="BNT108" s="73"/>
      <c r="BNU108" s="73"/>
      <c r="BNV108" s="73"/>
      <c r="BNW108" s="73"/>
      <c r="BNX108" s="73"/>
      <c r="BNY108" s="73"/>
      <c r="BNZ108" s="73"/>
      <c r="BOA108" s="73"/>
      <c r="BOB108" s="73"/>
      <c r="BOC108" s="73"/>
      <c r="BOD108" s="73"/>
      <c r="BOE108" s="73"/>
      <c r="BOF108" s="73"/>
      <c r="BOG108" s="73"/>
      <c r="BOH108" s="73"/>
      <c r="BOI108" s="73"/>
      <c r="BOJ108" s="73"/>
      <c r="BOK108" s="73"/>
      <c r="BOL108" s="73"/>
      <c r="BOM108" s="73"/>
      <c r="BON108" s="73"/>
      <c r="BOO108" s="73"/>
      <c r="BOP108" s="73"/>
      <c r="BOQ108" s="73"/>
      <c r="BOR108" s="73"/>
      <c r="BOS108" s="73"/>
      <c r="BOT108" s="73"/>
      <c r="BOU108" s="73"/>
      <c r="BOV108" s="73"/>
      <c r="BOW108" s="73"/>
      <c r="BOX108" s="73"/>
      <c r="BOY108" s="73"/>
      <c r="BOZ108" s="73"/>
      <c r="BPA108" s="73"/>
      <c r="BPB108" s="73"/>
      <c r="BPC108" s="73"/>
      <c r="BPD108" s="73"/>
      <c r="BPE108" s="73"/>
      <c r="BPF108" s="73"/>
      <c r="BPG108" s="73"/>
      <c r="BPH108" s="73"/>
      <c r="BPI108" s="73"/>
      <c r="BPJ108" s="73"/>
      <c r="BPK108" s="73"/>
      <c r="BPL108" s="73"/>
      <c r="BPM108" s="73"/>
      <c r="BPN108" s="73"/>
      <c r="BPO108" s="73"/>
      <c r="BPP108" s="73"/>
      <c r="BPQ108" s="73"/>
      <c r="BPR108" s="73"/>
      <c r="BPS108" s="73"/>
      <c r="BPT108" s="73"/>
      <c r="BPU108" s="73"/>
      <c r="BPV108" s="73"/>
      <c r="BPW108" s="73"/>
      <c r="BPX108" s="73"/>
      <c r="BPY108" s="73"/>
      <c r="BPZ108" s="73"/>
      <c r="BQA108" s="73"/>
      <c r="BQB108" s="73"/>
      <c r="BQC108" s="73"/>
      <c r="BQD108" s="73"/>
      <c r="BQE108" s="73"/>
      <c r="BQF108" s="73"/>
      <c r="BQG108" s="73"/>
      <c r="BQH108" s="73"/>
      <c r="BQI108" s="73"/>
      <c r="BQJ108" s="73"/>
      <c r="BQK108" s="73"/>
      <c r="BQL108" s="73"/>
      <c r="BQM108" s="73"/>
      <c r="BQN108" s="73"/>
      <c r="BQO108" s="73"/>
      <c r="BQP108" s="73"/>
      <c r="BQQ108" s="73"/>
      <c r="BQR108" s="73"/>
      <c r="BQS108" s="73"/>
      <c r="BQT108" s="73"/>
      <c r="BQU108" s="73"/>
      <c r="BQV108" s="73"/>
      <c r="BQW108" s="73"/>
      <c r="BQX108" s="73"/>
      <c r="BQY108" s="73"/>
      <c r="BQZ108" s="73"/>
      <c r="BRA108" s="73"/>
      <c r="BRB108" s="73"/>
      <c r="BRC108" s="73"/>
      <c r="BRD108" s="73"/>
      <c r="BRE108" s="73"/>
      <c r="BRF108" s="73"/>
      <c r="BRG108" s="73"/>
      <c r="BRH108" s="73"/>
      <c r="BRI108" s="73"/>
      <c r="BRJ108" s="73"/>
      <c r="BRK108" s="73"/>
      <c r="BRL108" s="73"/>
      <c r="BRM108" s="73"/>
      <c r="BRN108" s="73"/>
      <c r="BRO108" s="73"/>
      <c r="BRP108" s="73"/>
      <c r="BRQ108" s="73"/>
      <c r="BRR108" s="73"/>
      <c r="BRS108" s="73"/>
      <c r="BRT108" s="73"/>
      <c r="BRU108" s="73"/>
      <c r="BRV108" s="73"/>
      <c r="BRW108" s="73"/>
      <c r="BRX108" s="73"/>
      <c r="BRY108" s="73"/>
      <c r="BRZ108" s="73"/>
      <c r="BSA108" s="73"/>
      <c r="BSB108" s="73"/>
      <c r="BSC108" s="73"/>
      <c r="BSD108" s="73"/>
      <c r="BSE108" s="73"/>
      <c r="BSF108" s="73"/>
      <c r="BSG108" s="73"/>
      <c r="BSH108" s="73"/>
      <c r="BSI108" s="73"/>
      <c r="BSJ108" s="73"/>
      <c r="BSK108" s="73"/>
      <c r="BSL108" s="73"/>
      <c r="BSM108" s="73"/>
      <c r="BSN108" s="73"/>
      <c r="BSO108" s="73"/>
      <c r="BSP108" s="73"/>
      <c r="BSQ108" s="73"/>
      <c r="BSR108" s="73"/>
      <c r="BSS108" s="73"/>
      <c r="BST108" s="73"/>
      <c r="BSU108" s="73"/>
      <c r="BSV108" s="73"/>
      <c r="BSW108" s="73"/>
      <c r="BSX108" s="73"/>
      <c r="BSY108" s="73"/>
      <c r="BSZ108" s="73"/>
      <c r="BTA108" s="73"/>
      <c r="BTB108" s="73"/>
      <c r="BTC108" s="73"/>
      <c r="BTD108" s="73"/>
      <c r="BTE108" s="73"/>
      <c r="BTF108" s="73"/>
      <c r="BTG108" s="73"/>
      <c r="BTH108" s="73"/>
      <c r="BTI108" s="73"/>
      <c r="BTJ108" s="73"/>
      <c r="BTK108" s="73"/>
      <c r="BTL108" s="73"/>
      <c r="BTM108" s="73"/>
      <c r="BTN108" s="73"/>
      <c r="BTO108" s="73"/>
      <c r="BTP108" s="73"/>
      <c r="BTQ108" s="73"/>
      <c r="BTR108" s="73"/>
      <c r="BTS108" s="73"/>
      <c r="BTT108" s="73"/>
      <c r="BTU108" s="73"/>
      <c r="BTV108" s="73"/>
      <c r="BTW108" s="73"/>
      <c r="BTX108" s="73"/>
      <c r="BTY108" s="73"/>
      <c r="BTZ108" s="73"/>
      <c r="BUA108" s="73"/>
      <c r="BUB108" s="73"/>
      <c r="BUC108" s="73"/>
      <c r="BUD108" s="73"/>
      <c r="BUE108" s="73"/>
      <c r="BUF108" s="73"/>
      <c r="BUG108" s="73"/>
      <c r="BUH108" s="73"/>
      <c r="BUI108" s="73"/>
      <c r="BUJ108" s="73"/>
      <c r="BUK108" s="73"/>
      <c r="BUL108" s="73"/>
      <c r="BUM108" s="73"/>
      <c r="BUN108" s="73"/>
      <c r="BUO108" s="73"/>
      <c r="BUP108" s="73"/>
      <c r="BUQ108" s="73"/>
      <c r="BUR108" s="73"/>
      <c r="BUS108" s="73"/>
      <c r="BUT108" s="73"/>
      <c r="BUU108" s="73"/>
      <c r="BUV108" s="73"/>
      <c r="BUW108" s="73"/>
      <c r="BUX108" s="73"/>
      <c r="BUY108" s="73"/>
      <c r="BUZ108" s="73"/>
      <c r="BVA108" s="73"/>
      <c r="BVB108" s="73"/>
      <c r="BVC108" s="73"/>
      <c r="BVD108" s="73"/>
      <c r="BVE108" s="73"/>
      <c r="BVF108" s="73"/>
      <c r="BVG108" s="73"/>
      <c r="BVH108" s="73"/>
      <c r="BVI108" s="73"/>
      <c r="BVJ108" s="73"/>
      <c r="BVK108" s="73"/>
      <c r="BVL108" s="73"/>
      <c r="BVM108" s="73"/>
      <c r="BVN108" s="73"/>
      <c r="BVO108" s="73"/>
      <c r="BVP108" s="73"/>
      <c r="BVQ108" s="73"/>
      <c r="BVR108" s="73"/>
      <c r="BVS108" s="73"/>
      <c r="BVT108" s="73"/>
      <c r="BVU108" s="73"/>
      <c r="BVV108" s="73"/>
      <c r="BVW108" s="73"/>
      <c r="BVX108" s="73"/>
      <c r="BVY108" s="73"/>
      <c r="BVZ108" s="73"/>
      <c r="BWA108" s="73"/>
      <c r="BWB108" s="73"/>
      <c r="BWC108" s="73"/>
      <c r="BWD108" s="73"/>
      <c r="BWE108" s="73"/>
      <c r="BWF108" s="73"/>
      <c r="BWG108" s="73"/>
      <c r="BWH108" s="73"/>
      <c r="BWI108" s="73"/>
      <c r="BWJ108" s="73"/>
      <c r="BWK108" s="73"/>
      <c r="BWL108" s="73"/>
      <c r="BWM108" s="73"/>
      <c r="BWN108" s="73"/>
      <c r="BWO108" s="73"/>
      <c r="BWP108" s="73"/>
      <c r="BWQ108" s="73"/>
      <c r="BWR108" s="73"/>
      <c r="BWS108" s="73"/>
      <c r="BWT108" s="73"/>
      <c r="BWU108" s="73"/>
      <c r="BWV108" s="73"/>
      <c r="BWW108" s="73"/>
      <c r="BWX108" s="73"/>
      <c r="BWY108" s="73"/>
      <c r="BWZ108" s="73"/>
      <c r="BXA108" s="73"/>
      <c r="BXB108" s="73"/>
      <c r="BXC108" s="73"/>
      <c r="BXD108" s="73"/>
      <c r="BXE108" s="73"/>
      <c r="BXF108" s="73"/>
      <c r="BXG108" s="73"/>
      <c r="BXH108" s="73"/>
      <c r="BXI108" s="73"/>
      <c r="BXJ108" s="73"/>
      <c r="BXK108" s="73"/>
      <c r="BXL108" s="73"/>
      <c r="BXM108" s="73"/>
      <c r="BXN108" s="73"/>
      <c r="BXO108" s="73"/>
      <c r="BXP108" s="73"/>
      <c r="BXQ108" s="73"/>
      <c r="BXR108" s="73"/>
      <c r="BXS108" s="73"/>
      <c r="BXT108" s="73"/>
      <c r="BXU108" s="73"/>
    </row>
    <row r="109" spans="1:2000" ht="15.75">
      <c r="A109" s="36"/>
      <c r="B109" s="42" t="s">
        <v>160</v>
      </c>
      <c r="L109" s="5"/>
      <c r="M109" s="44"/>
      <c r="N109" s="157"/>
      <c r="BXV109" s="4"/>
      <c r="BXW109" s="4"/>
      <c r="BXX109" s="4"/>
    </row>
    <row r="110" spans="1:2000" ht="15.75">
      <c r="A110" s="36"/>
      <c r="B110" s="42" t="s">
        <v>100</v>
      </c>
      <c r="C110" s="76">
        <f>+'[16]WP-7a - Drop Box Totals'!$D$14</f>
        <v>27.083333333333332</v>
      </c>
      <c r="D110" s="55">
        <v>1</v>
      </c>
      <c r="E110" s="78">
        <v>97.17</v>
      </c>
      <c r="F110" s="44">
        <f>ROUND(E110*(1+$D$4),2)</f>
        <v>106.76</v>
      </c>
      <c r="G110" s="153">
        <f t="shared" ref="G110:G138" si="30">F110</f>
        <v>106.76</v>
      </c>
      <c r="H110" s="77">
        <f>C110*D110*E110</f>
        <v>2631.6875</v>
      </c>
      <c r="I110" s="54">
        <f t="shared" si="29"/>
        <v>31580.25</v>
      </c>
      <c r="J110" s="46">
        <f>C110*D110*G110*12</f>
        <v>34697</v>
      </c>
      <c r="K110" s="132">
        <f>(G110-E110)/E110</f>
        <v>9.8693012246578199E-2</v>
      </c>
      <c r="L110" s="5"/>
      <c r="M110" s="44"/>
      <c r="N110" s="157"/>
      <c r="BXV110" s="4"/>
      <c r="BXW110" s="4"/>
      <c r="BXX110" s="4"/>
    </row>
    <row r="111" spans="1:2000" ht="15.75">
      <c r="A111" s="36"/>
      <c r="B111" s="42" t="s">
        <v>99</v>
      </c>
      <c r="C111" s="76"/>
      <c r="D111" s="55">
        <v>1</v>
      </c>
      <c r="E111" s="78">
        <v>83.92</v>
      </c>
      <c r="F111" s="44">
        <f>ROUND(E111*(1+$D$4),2)</f>
        <v>92.2</v>
      </c>
      <c r="G111" s="153">
        <f t="shared" si="30"/>
        <v>92.2</v>
      </c>
      <c r="H111" s="77">
        <f>C111*D111*E111</f>
        <v>0</v>
      </c>
      <c r="I111" s="54">
        <f t="shared" si="29"/>
        <v>0</v>
      </c>
      <c r="J111" s="46">
        <f>C111*D111*G111*12</f>
        <v>0</v>
      </c>
      <c r="K111" s="132">
        <f>(G111-E111)/E111</f>
        <v>9.8665395614871323E-2</v>
      </c>
      <c r="L111" s="5"/>
      <c r="M111" s="44"/>
      <c r="N111" s="157"/>
      <c r="BXV111" s="4"/>
      <c r="BXW111" s="4"/>
      <c r="BXX111" s="4"/>
    </row>
    <row r="112" spans="1:2000" ht="15.75">
      <c r="A112" s="36"/>
      <c r="B112" s="42" t="s">
        <v>101</v>
      </c>
      <c r="C112" s="76">
        <f>+'[16]WP-7a - Drop Box Totals'!$D$17</f>
        <v>15.333333333333334</v>
      </c>
      <c r="D112" s="55">
        <v>1</v>
      </c>
      <c r="E112" s="78">
        <v>108.22</v>
      </c>
      <c r="F112" s="44">
        <f>ROUND(E112*(1+$D$4),2)</f>
        <v>118.9</v>
      </c>
      <c r="G112" s="153">
        <f>F112</f>
        <v>118.9</v>
      </c>
      <c r="H112" s="77">
        <f>C112*D112*E112</f>
        <v>1659.3733333333334</v>
      </c>
      <c r="I112" s="54">
        <f>H112*12</f>
        <v>19912.480000000003</v>
      </c>
      <c r="J112" s="46">
        <f>C112*D112*G112*12</f>
        <v>21877.600000000002</v>
      </c>
      <c r="K112" s="132">
        <f>(G112-E112)/E112</f>
        <v>9.8687858066900822E-2</v>
      </c>
      <c r="L112" s="5"/>
      <c r="M112" s="44"/>
      <c r="N112" s="157"/>
      <c r="BXV112" s="4"/>
      <c r="BXW112" s="4"/>
      <c r="BXX112" s="4"/>
    </row>
    <row r="113" spans="1:14 1998:2000" ht="15.75">
      <c r="A113" s="36"/>
      <c r="B113" s="179" t="s">
        <v>162</v>
      </c>
      <c r="C113" s="76">
        <f>+'[16]WP-7a - Drop Box Totals'!$E$51</f>
        <v>4.916666666666667</v>
      </c>
      <c r="D113" s="55">
        <v>1</v>
      </c>
      <c r="E113" s="78">
        <v>111.53</v>
      </c>
      <c r="F113" s="44">
        <f>ROUND(E113*(1+$D$4),2)</f>
        <v>122.54</v>
      </c>
      <c r="G113" s="153">
        <f>F113</f>
        <v>122.54</v>
      </c>
      <c r="H113" s="77">
        <f>C113*D113*E113</f>
        <v>548.35583333333341</v>
      </c>
      <c r="I113" s="54">
        <f>H113*12</f>
        <v>6580.27</v>
      </c>
      <c r="J113" s="46">
        <f>C113*D113*G113*12</f>
        <v>7229.8600000000006</v>
      </c>
      <c r="K113" s="132">
        <f>(G113-E113)/E113</f>
        <v>9.8717833766699584E-2</v>
      </c>
      <c r="L113" s="5"/>
      <c r="M113" s="44"/>
      <c r="N113" s="157"/>
      <c r="BXV113" s="4"/>
      <c r="BXW113" s="4"/>
      <c r="BXX113" s="4"/>
    </row>
    <row r="114" spans="1:14 1998:2000">
      <c r="A114" s="36"/>
      <c r="B114" s="4" t="s">
        <v>163</v>
      </c>
      <c r="C114" s="188">
        <f>+'[16]WP-7a - Drop Box Totals'!$F$51</f>
        <v>44.5</v>
      </c>
      <c r="D114" s="55">
        <v>1</v>
      </c>
      <c r="E114" s="4">
        <v>83.92</v>
      </c>
      <c r="F114" s="44">
        <f>ROUND(E114*(1+$D$4),2)</f>
        <v>92.2</v>
      </c>
      <c r="G114" s="153">
        <f>F114</f>
        <v>92.2</v>
      </c>
      <c r="H114" s="4">
        <f>C114*D114*E114</f>
        <v>3734.44</v>
      </c>
      <c r="I114" s="4">
        <f>H114*12</f>
        <v>44813.279999999999</v>
      </c>
      <c r="J114" s="4">
        <f>C114*D114*G114*12</f>
        <v>49234.8</v>
      </c>
      <c r="K114" s="132">
        <f>(G114-E114)/E114</f>
        <v>9.8665395614871323E-2</v>
      </c>
      <c r="L114" s="5"/>
      <c r="M114" s="44"/>
      <c r="N114" s="157"/>
      <c r="BXV114" s="4"/>
      <c r="BXW114" s="4"/>
      <c r="BXX114" s="4"/>
    </row>
    <row r="115" spans="1:14 1998:2000" ht="24.75">
      <c r="A115" s="36" t="s">
        <v>63</v>
      </c>
      <c r="B115" s="53" t="s">
        <v>102</v>
      </c>
      <c r="C115" s="76"/>
      <c r="D115" s="55"/>
      <c r="E115" s="78"/>
      <c r="F115" s="44"/>
      <c r="G115" s="153"/>
      <c r="H115" s="77"/>
      <c r="I115" s="54"/>
      <c r="J115" s="46"/>
      <c r="K115" s="132"/>
      <c r="L115" s="5"/>
      <c r="M115" s="5"/>
      <c r="N115" s="5"/>
      <c r="BXV115" s="4"/>
      <c r="BXW115" s="4"/>
      <c r="BXX115" s="4"/>
    </row>
    <row r="116" spans="1:14 1998:2000" ht="15.75">
      <c r="A116" s="36"/>
      <c r="B116" s="42" t="s">
        <v>100</v>
      </c>
      <c r="C116" s="76">
        <f>+'[16]WP-7a - Drop Box Totals'!$D$16</f>
        <v>8.3333333333333329E-2</v>
      </c>
      <c r="D116" s="55">
        <v>1</v>
      </c>
      <c r="E116" s="78">
        <v>157.91</v>
      </c>
      <c r="F116" s="44">
        <f>ROUND(E116*(1+$D$4),2)</f>
        <v>173.5</v>
      </c>
      <c r="G116" s="153">
        <f>+F116</f>
        <v>173.5</v>
      </c>
      <c r="H116" s="77">
        <f>C116*D116*E116</f>
        <v>13.159166666666666</v>
      </c>
      <c r="I116" s="54">
        <f t="shared" ref="I116" si="31">H116*12</f>
        <v>157.91</v>
      </c>
      <c r="J116" s="46">
        <f>C116*D116*G116*12</f>
        <v>173.5</v>
      </c>
      <c r="K116" s="132">
        <f>(G116-E116)/E116</f>
        <v>9.8727123044772366E-2</v>
      </c>
      <c r="L116" s="5"/>
      <c r="M116" s="5"/>
      <c r="N116" s="5"/>
      <c r="BXV116" s="4"/>
      <c r="BXW116" s="4"/>
      <c r="BXX116" s="4"/>
    </row>
    <row r="117" spans="1:14 1998:2000" ht="15.75">
      <c r="A117" s="36"/>
      <c r="B117" s="42" t="s">
        <v>101</v>
      </c>
      <c r="C117" s="76">
        <f>+'[16]WP-7a - Drop Box Totals'!$D$19</f>
        <v>5.5</v>
      </c>
      <c r="D117" s="55">
        <v>1</v>
      </c>
      <c r="E117" s="78">
        <v>165.64</v>
      </c>
      <c r="F117" s="44">
        <f>ROUND(E117*(1+$D$4),2)</f>
        <v>181.99</v>
      </c>
      <c r="G117" s="153">
        <f t="shared" si="30"/>
        <v>181.99</v>
      </c>
      <c r="H117" s="77">
        <f>C117*D117*E117</f>
        <v>911.02</v>
      </c>
      <c r="I117" s="54">
        <f t="shared" si="29"/>
        <v>10932.24</v>
      </c>
      <c r="J117" s="46">
        <f>C117*D117*G117*12</f>
        <v>12011.34</v>
      </c>
      <c r="K117" s="132">
        <f>(G117-E117)/E117</f>
        <v>9.8708041535861046E-2</v>
      </c>
      <c r="L117" s="5"/>
      <c r="M117" s="44"/>
      <c r="N117" s="157"/>
      <c r="BXV117" s="4"/>
      <c r="BXW117" s="4"/>
      <c r="BXX117" s="4"/>
    </row>
    <row r="118" spans="1:14 1998:2000" ht="24.75">
      <c r="A118" s="36" t="s">
        <v>62</v>
      </c>
      <c r="B118" s="53" t="s">
        <v>103</v>
      </c>
      <c r="C118" s="76"/>
      <c r="D118" s="55"/>
      <c r="E118" s="78"/>
      <c r="F118" s="44"/>
      <c r="G118" s="153"/>
      <c r="H118" s="77"/>
      <c r="I118" s="54"/>
      <c r="J118" s="46"/>
      <c r="K118" s="132"/>
      <c r="L118" s="5"/>
      <c r="M118" s="5"/>
      <c r="N118" s="5"/>
      <c r="BXV118" s="4"/>
      <c r="BXW118" s="4"/>
      <c r="BXX118" s="4"/>
    </row>
    <row r="119" spans="1:14 1998:2000" ht="15.75">
      <c r="A119" s="36"/>
      <c r="B119" s="42" t="s">
        <v>98</v>
      </c>
      <c r="C119" s="76">
        <f>+'[16]WP-7a - Drop Box Totals'!$D$21</f>
        <v>14.083333333333334</v>
      </c>
      <c r="D119" s="55">
        <v>1</v>
      </c>
      <c r="E119" s="78">
        <v>114.62</v>
      </c>
      <c r="F119" s="44">
        <f>ROUND(E119*(1+$D$4),2)</f>
        <v>125.93</v>
      </c>
      <c r="G119" s="153">
        <f t="shared" si="30"/>
        <v>125.93</v>
      </c>
      <c r="H119" s="77">
        <f>C119*D119*E119</f>
        <v>1614.2316666666668</v>
      </c>
      <c r="I119" s="54">
        <f t="shared" si="29"/>
        <v>19370.780000000002</v>
      </c>
      <c r="J119" s="46">
        <f>C119*D119*G119*12</f>
        <v>21282.170000000002</v>
      </c>
      <c r="K119" s="132">
        <f>(G119-E119)/E119</f>
        <v>9.8673878904205217E-2</v>
      </c>
      <c r="L119" s="5"/>
      <c r="M119" s="44"/>
      <c r="N119" s="157"/>
      <c r="BXV119" s="4"/>
      <c r="BXW119" s="4"/>
      <c r="BXX119" s="4"/>
    </row>
    <row r="120" spans="1:14 1998:2000" ht="15.75">
      <c r="A120" s="36"/>
      <c r="B120" s="42" t="s">
        <v>99</v>
      </c>
      <c r="C120" s="76"/>
      <c r="D120" s="55">
        <v>1</v>
      </c>
      <c r="E120" s="78">
        <v>115.28</v>
      </c>
      <c r="F120" s="44">
        <f>ROUND(E120*(1+$D$4),2)</f>
        <v>126.66</v>
      </c>
      <c r="G120" s="153">
        <f t="shared" si="30"/>
        <v>126.66</v>
      </c>
      <c r="H120" s="77">
        <f>C120*D120*E120</f>
        <v>0</v>
      </c>
      <c r="I120" s="54">
        <f t="shared" si="29"/>
        <v>0</v>
      </c>
      <c r="J120" s="46">
        <f>C120*D120*G120*12</f>
        <v>0</v>
      </c>
      <c r="K120" s="132">
        <f>(G120-E120)/E120</f>
        <v>9.8716169326856312E-2</v>
      </c>
      <c r="L120" s="5"/>
      <c r="M120" s="44"/>
      <c r="N120" s="157"/>
      <c r="BXV120" s="4"/>
      <c r="BXW120" s="4"/>
      <c r="BXX120" s="4"/>
    </row>
    <row r="121" spans="1:14 1998:2000" ht="15.75">
      <c r="A121" s="36"/>
      <c r="B121" s="42" t="s">
        <v>100</v>
      </c>
      <c r="C121" s="76">
        <f>+'[16]WP-7a - Drop Box Totals'!$D$24</f>
        <v>11.666666666666666</v>
      </c>
      <c r="D121" s="55">
        <v>1</v>
      </c>
      <c r="E121" s="78">
        <v>125.22</v>
      </c>
      <c r="F121" s="44">
        <f>ROUND(E121*(1+$D$4),2)</f>
        <v>137.58000000000001</v>
      </c>
      <c r="G121" s="153">
        <f t="shared" si="30"/>
        <v>137.58000000000001</v>
      </c>
      <c r="H121" s="77">
        <f>C121*D121*E121</f>
        <v>1460.8999999999999</v>
      </c>
      <c r="I121" s="54">
        <f>H121*12</f>
        <v>17530.8</v>
      </c>
      <c r="J121" s="46">
        <f>C121*D121*G121*12</f>
        <v>19261.2</v>
      </c>
      <c r="K121" s="132">
        <f>(G121-E121)/E121</f>
        <v>9.8706276952563593E-2</v>
      </c>
      <c r="L121" s="5"/>
      <c r="M121" s="44"/>
      <c r="N121" s="157"/>
      <c r="BXV121" s="4"/>
      <c r="BXW121" s="4"/>
      <c r="BXX121" s="4"/>
    </row>
    <row r="122" spans="1:14 1998:2000" ht="15.75">
      <c r="A122" s="36"/>
      <c r="B122" s="42" t="s">
        <v>101</v>
      </c>
      <c r="C122" s="76">
        <f>+'[16]WP-7a - Drop Box Totals'!$D$28</f>
        <v>22.333333333333332</v>
      </c>
      <c r="D122" s="55">
        <v>1</v>
      </c>
      <c r="E122" s="78">
        <v>136.47999999999999</v>
      </c>
      <c r="F122" s="44">
        <f>ROUND(E122*(1+$D$4),2)</f>
        <v>149.94999999999999</v>
      </c>
      <c r="G122" s="153">
        <f t="shared" si="30"/>
        <v>149.94999999999999</v>
      </c>
      <c r="H122" s="77">
        <f>C122*D122*E122</f>
        <v>3048.0533333333328</v>
      </c>
      <c r="I122" s="54">
        <f t="shared" ref="I122:I138" si="32">H122*12</f>
        <v>36576.639999999992</v>
      </c>
      <c r="J122" s="46">
        <f>C122*D122*G122*12</f>
        <v>40186.599999999991</v>
      </c>
      <c r="K122" s="132">
        <f>(G122-E122)/E122</f>
        <v>9.8695779601406797E-2</v>
      </c>
      <c r="L122" s="5"/>
      <c r="M122" s="44"/>
      <c r="N122" s="157"/>
      <c r="BXV122" s="4"/>
      <c r="BXW122" s="4"/>
      <c r="BXX122" s="4"/>
    </row>
    <row r="123" spans="1:14 1998:2000" ht="15.75">
      <c r="A123" s="36"/>
      <c r="B123" s="42"/>
      <c r="C123" s="76"/>
      <c r="D123" s="55"/>
      <c r="E123" s="78"/>
      <c r="F123" s="44"/>
      <c r="G123" s="153"/>
      <c r="H123" s="77"/>
      <c r="I123" s="54"/>
      <c r="J123" s="46"/>
      <c r="K123" s="132"/>
      <c r="L123" s="5"/>
      <c r="M123" s="5"/>
      <c r="N123" s="44"/>
      <c r="BXV123" s="4"/>
      <c r="BXW123" s="4"/>
      <c r="BXX123" s="4"/>
    </row>
    <row r="124" spans="1:14 1998:2000" ht="24.75">
      <c r="A124" s="36" t="s">
        <v>64</v>
      </c>
      <c r="B124" s="53" t="s">
        <v>104</v>
      </c>
      <c r="C124" s="76"/>
      <c r="D124" s="55"/>
      <c r="E124" s="78"/>
      <c r="F124" s="44"/>
      <c r="G124" s="153"/>
      <c r="H124" s="77"/>
      <c r="I124" s="54"/>
      <c r="J124" s="46"/>
      <c r="K124" s="132"/>
      <c r="L124" s="5"/>
      <c r="M124" s="5"/>
      <c r="N124" s="5"/>
      <c r="BXV124" s="4"/>
      <c r="BXW124" s="4"/>
      <c r="BXX124" s="4"/>
    </row>
    <row r="125" spans="1:14 1998:2000" ht="15.75">
      <c r="A125" s="36"/>
      <c r="B125" s="42" t="s">
        <v>156</v>
      </c>
      <c r="C125" s="76">
        <f>+'[16]WP-7a - Drop Box Totals'!$D$35</f>
        <v>0.91666666666666663</v>
      </c>
      <c r="D125" s="55">
        <v>1</v>
      </c>
      <c r="E125" s="78">
        <v>325.75</v>
      </c>
      <c r="F125" s="44">
        <f>ROUND(E125*(1+$D$4),2)</f>
        <v>357.91</v>
      </c>
      <c r="G125" s="153">
        <f t="shared" si="30"/>
        <v>357.91</v>
      </c>
      <c r="H125" s="77">
        <f>C125*D125*E125</f>
        <v>298.60416666666663</v>
      </c>
      <c r="I125" s="54">
        <f t="shared" si="32"/>
        <v>3583.2499999999995</v>
      </c>
      <c r="J125" s="46">
        <f>C125*D125*G125*12</f>
        <v>3937.01</v>
      </c>
      <c r="K125" s="132">
        <f>(G125-E125)/E125</f>
        <v>9.8726016884113657E-2</v>
      </c>
      <c r="L125" s="5"/>
      <c r="M125" s="44"/>
      <c r="N125" s="157"/>
      <c r="BXV125" s="4"/>
      <c r="BXW125" s="4"/>
      <c r="BXX125" s="4"/>
    </row>
    <row r="126" spans="1:14 1998:2000" ht="15.75">
      <c r="A126" s="36"/>
      <c r="B126" s="42" t="s">
        <v>105</v>
      </c>
      <c r="C126" s="76">
        <f>+'[16]WP-7a - Drop Box Totals'!$D$36</f>
        <v>0.41666666666666669</v>
      </c>
      <c r="D126" s="55">
        <v>1</v>
      </c>
      <c r="E126" s="78">
        <v>347.84</v>
      </c>
      <c r="F126" s="44">
        <f>ROUND(E126*(1+$D$4),2)</f>
        <v>382.18</v>
      </c>
      <c r="G126" s="153">
        <f t="shared" si="30"/>
        <v>382.18</v>
      </c>
      <c r="H126" s="77">
        <f>C126*D126*E126</f>
        <v>144.93333333333334</v>
      </c>
      <c r="I126" s="54">
        <f t="shared" si="32"/>
        <v>1739.2</v>
      </c>
      <c r="J126" s="46">
        <f>C126*D126*G126*12</f>
        <v>1910.9</v>
      </c>
      <c r="K126" s="132">
        <f>(G126-E126)/E126</f>
        <v>9.8723551057957784E-2</v>
      </c>
      <c r="L126" s="5"/>
      <c r="M126" s="44"/>
      <c r="N126" s="157"/>
      <c r="BXV126" s="4"/>
      <c r="BXW126" s="4"/>
      <c r="BXX126" s="4"/>
    </row>
    <row r="127" spans="1:14 1998:2000" ht="15.75">
      <c r="A127" s="36"/>
      <c r="B127" s="42" t="s">
        <v>106</v>
      </c>
      <c r="C127" s="76">
        <f>+'[16]WP-7a - Drop Box Totals'!$D$41</f>
        <v>2.0833333333333335</v>
      </c>
      <c r="D127" s="55">
        <v>1</v>
      </c>
      <c r="E127" s="78">
        <v>143.55000000000001</v>
      </c>
      <c r="F127" s="44">
        <f>ROUND(E127*(1+$D$4),2)</f>
        <v>157.72</v>
      </c>
      <c r="G127" s="153">
        <f t="shared" si="30"/>
        <v>157.72</v>
      </c>
      <c r="H127" s="77">
        <f>C127*D127*E127</f>
        <v>299.06250000000006</v>
      </c>
      <c r="I127" s="54">
        <f t="shared" si="32"/>
        <v>3588.7500000000009</v>
      </c>
      <c r="J127" s="46">
        <f>C127*D127*G127*12</f>
        <v>3943.0000000000005</v>
      </c>
      <c r="K127" s="132">
        <f>(G127-E127)/E127</f>
        <v>9.8711250435388267E-2</v>
      </c>
      <c r="L127" s="5"/>
      <c r="M127" s="44"/>
      <c r="N127" s="157"/>
      <c r="BXV127" s="4"/>
      <c r="BXW127" s="4"/>
      <c r="BXX127" s="4"/>
    </row>
    <row r="128" spans="1:14 1998:2000" ht="15.75">
      <c r="A128" s="36"/>
      <c r="B128" s="42"/>
      <c r="C128" s="76"/>
      <c r="D128" s="55"/>
      <c r="E128" s="78"/>
      <c r="F128" s="44"/>
      <c r="G128" s="153"/>
      <c r="H128" s="77"/>
      <c r="I128" s="54"/>
      <c r="J128" s="46"/>
      <c r="K128" s="132"/>
      <c r="L128" s="5"/>
      <c r="M128" s="5"/>
      <c r="N128" s="5"/>
      <c r="BXV128" s="4"/>
      <c r="BXW128" s="4"/>
      <c r="BXX128" s="4"/>
    </row>
    <row r="129" spans="1:2000" ht="15.75">
      <c r="A129" s="36"/>
      <c r="B129" s="42"/>
      <c r="C129" s="76"/>
      <c r="D129" s="55"/>
      <c r="E129" s="78"/>
      <c r="F129" s="44"/>
      <c r="G129" s="153"/>
      <c r="H129" s="77"/>
      <c r="I129" s="54"/>
      <c r="J129" s="46"/>
      <c r="K129" s="132"/>
      <c r="L129" s="5"/>
      <c r="M129" s="5"/>
      <c r="N129" s="5"/>
      <c r="BXV129" s="4"/>
      <c r="BXW129" s="4"/>
      <c r="BXX129" s="4"/>
    </row>
    <row r="130" spans="1:2000" ht="15.75">
      <c r="A130" s="36"/>
      <c r="B130" s="42" t="s">
        <v>107</v>
      </c>
      <c r="C130" s="76"/>
      <c r="D130" s="55">
        <v>1</v>
      </c>
      <c r="E130" s="78">
        <v>171.16</v>
      </c>
      <c r="F130" s="44">
        <f>ROUND(E130*(1+$D$4),2)</f>
        <v>188.06</v>
      </c>
      <c r="G130" s="153">
        <f t="shared" si="30"/>
        <v>188.06</v>
      </c>
      <c r="H130" s="77">
        <f>C130*D130*E130</f>
        <v>0</v>
      </c>
      <c r="I130" s="54">
        <f t="shared" si="32"/>
        <v>0</v>
      </c>
      <c r="J130" s="46">
        <f>C130*D130*G130*12</f>
        <v>0</v>
      </c>
      <c r="K130" s="132">
        <f>(G130-E130)/E130</f>
        <v>9.8738022902547365E-2</v>
      </c>
      <c r="L130" s="5"/>
      <c r="M130" s="44"/>
      <c r="N130" s="157"/>
      <c r="BXV130" s="4"/>
      <c r="BXW130" s="4"/>
      <c r="BXX130" s="4"/>
    </row>
    <row r="131" spans="1:2000" ht="15.75">
      <c r="A131" s="36"/>
      <c r="B131" s="42"/>
      <c r="C131" s="76"/>
      <c r="D131" s="55"/>
      <c r="E131" s="78"/>
      <c r="F131" s="44"/>
      <c r="G131" s="153"/>
      <c r="H131" s="77"/>
      <c r="I131" s="54"/>
      <c r="J131" s="46"/>
      <c r="K131" s="132"/>
      <c r="L131" s="5"/>
      <c r="M131" s="5"/>
      <c r="N131" s="5"/>
      <c r="BXV131" s="4"/>
      <c r="BXW131" s="4"/>
      <c r="BXX131" s="4"/>
    </row>
    <row r="132" spans="1:2000" ht="24.75">
      <c r="A132" s="36" t="s">
        <v>62</v>
      </c>
      <c r="B132" s="42" t="s">
        <v>108</v>
      </c>
      <c r="C132" s="76"/>
      <c r="D132" s="55"/>
      <c r="E132" s="78"/>
      <c r="F132" s="44"/>
      <c r="G132" s="153"/>
      <c r="H132" s="77"/>
      <c r="I132" s="54"/>
      <c r="J132" s="46"/>
      <c r="K132" s="132"/>
      <c r="L132" s="5"/>
      <c r="M132" s="5"/>
      <c r="N132" s="5"/>
      <c r="BXV132" s="4"/>
      <c r="BXW132" s="4"/>
      <c r="BXX132" s="4"/>
    </row>
    <row r="133" spans="1:2000" ht="15.75">
      <c r="A133" s="36"/>
      <c r="B133" s="42" t="s">
        <v>157</v>
      </c>
      <c r="C133" s="76">
        <f>+'[16]WP-7a - Drop Box Totals'!$H$51</f>
        <v>272</v>
      </c>
      <c r="D133" s="55">
        <v>1</v>
      </c>
      <c r="E133" s="78">
        <v>56.32</v>
      </c>
      <c r="F133" s="44">
        <f t="shared" ref="F133:F138" si="33">ROUND(E133*(1+$D$4),2)</f>
        <v>61.88</v>
      </c>
      <c r="G133" s="153">
        <f t="shared" si="30"/>
        <v>61.88</v>
      </c>
      <c r="H133" s="77">
        <f>C133*D133*E133</f>
        <v>15319.04</v>
      </c>
      <c r="I133" s="190">
        <f t="shared" si="32"/>
        <v>183828.48000000001</v>
      </c>
      <c r="J133" s="46">
        <f>C133*D133*G133*12</f>
        <v>201976.32000000001</v>
      </c>
      <c r="K133" s="132">
        <f>(G133-E133)/E133</f>
        <v>9.8721590909090953E-2</v>
      </c>
      <c r="L133" s="5"/>
      <c r="M133" s="44"/>
      <c r="N133" s="157"/>
      <c r="BXV133" s="4"/>
      <c r="BXW133" s="4"/>
      <c r="BXX133" s="4"/>
    </row>
    <row r="134" spans="1:2000" ht="15.75">
      <c r="A134" s="36"/>
      <c r="B134" s="42" t="s">
        <v>158</v>
      </c>
      <c r="C134" s="76"/>
      <c r="D134" s="55"/>
      <c r="E134" s="78">
        <v>82.82</v>
      </c>
      <c r="F134" s="44">
        <f t="shared" si="33"/>
        <v>91</v>
      </c>
      <c r="G134" s="153">
        <f>+F134</f>
        <v>91</v>
      </c>
      <c r="H134" s="77">
        <f t="shared" ref="H134:H135" si="34">C134*D134*E134</f>
        <v>0</v>
      </c>
      <c r="I134" s="54">
        <f t="shared" ref="I134:I135" si="35">H134*12</f>
        <v>0</v>
      </c>
      <c r="J134" s="46">
        <f t="shared" ref="J134:J135" si="36">C134*D134*G134*12</f>
        <v>0</v>
      </c>
      <c r="K134" s="132"/>
      <c r="L134" s="5"/>
      <c r="M134" s="44"/>
      <c r="N134" s="157"/>
      <c r="BXV134" s="4"/>
      <c r="BXW134" s="4"/>
      <c r="BXX134" s="4"/>
    </row>
    <row r="135" spans="1:2000" ht="15.75">
      <c r="A135" s="36"/>
      <c r="B135" s="42" t="s">
        <v>159</v>
      </c>
      <c r="C135" s="76">
        <f>+'[16]WP-7a - Drop Box Totals'!$B$34</f>
        <v>76</v>
      </c>
      <c r="D135" s="55">
        <v>1</v>
      </c>
      <c r="E135" s="78">
        <v>33.130000000000003</v>
      </c>
      <c r="F135" s="44">
        <f t="shared" si="33"/>
        <v>36.4</v>
      </c>
      <c r="G135" s="153">
        <f>+F135</f>
        <v>36.4</v>
      </c>
      <c r="H135" s="77">
        <f t="shared" si="34"/>
        <v>2517.88</v>
      </c>
      <c r="I135" s="54">
        <f t="shared" si="35"/>
        <v>30214.560000000001</v>
      </c>
      <c r="J135" s="46">
        <f t="shared" si="36"/>
        <v>33196.800000000003</v>
      </c>
      <c r="K135" s="132">
        <f>(G135-E135)/E135</f>
        <v>9.8702082704497304E-2</v>
      </c>
      <c r="L135" s="5"/>
      <c r="M135" s="44"/>
      <c r="N135" s="157"/>
      <c r="BXV135" s="4"/>
      <c r="BXW135" s="4"/>
      <c r="BXX135" s="4"/>
    </row>
    <row r="136" spans="1:2000" ht="15.75">
      <c r="A136" s="36"/>
      <c r="B136" s="42" t="s">
        <v>109</v>
      </c>
      <c r="C136" s="76">
        <f>+'[16]WP-7a - Drop Box Totals'!$B$5</f>
        <v>970</v>
      </c>
      <c r="D136" s="55">
        <v>1</v>
      </c>
      <c r="E136" s="169">
        <v>4.6900000000000004</v>
      </c>
      <c r="F136" s="44">
        <f t="shared" si="33"/>
        <v>5.15</v>
      </c>
      <c r="G136" s="153">
        <f t="shared" si="30"/>
        <v>5.15</v>
      </c>
      <c r="H136" s="77">
        <f>C136*D136*E136</f>
        <v>4549.3</v>
      </c>
      <c r="I136" s="54">
        <f t="shared" si="32"/>
        <v>54591.600000000006</v>
      </c>
      <c r="J136" s="46">
        <f>C136*D136*G136*12</f>
        <v>59946</v>
      </c>
      <c r="K136" s="132">
        <f>(G136-E136)/E136</f>
        <v>9.808102345415777E-2</v>
      </c>
      <c r="L136" s="5"/>
      <c r="M136" s="44"/>
      <c r="N136" s="157"/>
      <c r="BXV136" s="4"/>
      <c r="BXW136" s="4"/>
      <c r="BXX136" s="4"/>
    </row>
    <row r="137" spans="1:2000" ht="15.75">
      <c r="A137" s="36"/>
      <c r="B137" s="42" t="s">
        <v>309</v>
      </c>
      <c r="C137" s="76">
        <f>+'[16]WP-7a - Drop Box Totals'!$G$51</f>
        <v>27.083333333333332</v>
      </c>
      <c r="D137" s="55">
        <v>1</v>
      </c>
      <c r="E137" s="78">
        <v>4.97</v>
      </c>
      <c r="F137" s="44">
        <f t="shared" si="33"/>
        <v>5.46</v>
      </c>
      <c r="G137" s="153">
        <f t="shared" si="30"/>
        <v>5.46</v>
      </c>
      <c r="H137" s="77">
        <f>C137*D137*E137</f>
        <v>134.60416666666666</v>
      </c>
      <c r="I137" s="54">
        <f t="shared" si="32"/>
        <v>1615.25</v>
      </c>
      <c r="J137" s="46">
        <f>C137*D137*G137*12</f>
        <v>1774.5</v>
      </c>
      <c r="K137" s="132">
        <f>(G137-E137)/E137</f>
        <v>9.8591549295774697E-2</v>
      </c>
      <c r="L137" s="5"/>
      <c r="M137" s="44"/>
      <c r="N137" s="157"/>
      <c r="BXV137" s="4"/>
      <c r="BXW137" s="4"/>
      <c r="BXX137" s="4"/>
    </row>
    <row r="138" spans="1:2000" ht="24.75">
      <c r="A138" s="36" t="s">
        <v>65</v>
      </c>
      <c r="B138" s="42" t="s">
        <v>110</v>
      </c>
      <c r="C138" s="76">
        <f>+'[16]WP-7a - Drop Box Totals'!$B$30</f>
        <v>3</v>
      </c>
      <c r="D138" s="55">
        <v>1</v>
      </c>
      <c r="E138" s="169">
        <v>97.5</v>
      </c>
      <c r="F138" s="59">
        <f t="shared" si="33"/>
        <v>107.12</v>
      </c>
      <c r="G138" s="89">
        <f t="shared" si="30"/>
        <v>107.12</v>
      </c>
      <c r="H138" s="77">
        <f>C138*D138*E138</f>
        <v>292.5</v>
      </c>
      <c r="I138" s="54">
        <f t="shared" si="32"/>
        <v>3510</v>
      </c>
      <c r="J138" s="46">
        <f>C138*D138*G138*12</f>
        <v>3856.32</v>
      </c>
      <c r="K138" s="132">
        <f>(G138-E138)/E138</f>
        <v>9.8666666666666708E-2</v>
      </c>
      <c r="L138" s="5"/>
      <c r="M138" s="44"/>
      <c r="N138" s="157"/>
      <c r="BXV138" s="4"/>
      <c r="BXW138" s="4"/>
      <c r="BXX138" s="4"/>
    </row>
    <row r="139" spans="1:2000" ht="15.75">
      <c r="A139" s="36"/>
      <c r="B139" s="42"/>
      <c r="C139" s="76"/>
      <c r="D139" s="55"/>
      <c r="E139" s="78"/>
      <c r="F139" s="78"/>
      <c r="G139" s="91"/>
      <c r="H139" s="54"/>
      <c r="L139" s="5"/>
      <c r="M139" s="5"/>
      <c r="N139" s="5"/>
      <c r="BXV139" s="4"/>
      <c r="BXW139" s="4"/>
      <c r="BXX139" s="4"/>
    </row>
    <row r="140" spans="1:2000" s="2" customFormat="1" ht="15.75">
      <c r="A140" s="36"/>
      <c r="B140" s="79" t="s">
        <v>61</v>
      </c>
      <c r="C140" s="80"/>
      <c r="D140" s="81"/>
      <c r="E140" s="82"/>
      <c r="F140" s="82"/>
      <c r="G140" s="82"/>
      <c r="H140" s="83">
        <f>SUM(H108:H138)</f>
        <v>41688.918333333335</v>
      </c>
      <c r="I140" s="83">
        <f>SUM(I108:I138)</f>
        <v>500267.02</v>
      </c>
      <c r="J140" s="83">
        <f>SUM(J108:J138)</f>
        <v>549611.91</v>
      </c>
      <c r="K140" s="83"/>
      <c r="L140" s="84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/>
      <c r="OX140" s="25"/>
      <c r="OY140" s="25"/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  <c r="TS140" s="25"/>
      <c r="TT140" s="25"/>
      <c r="TU140" s="25"/>
      <c r="TV140" s="25"/>
      <c r="TW140" s="25"/>
      <c r="TX140" s="25"/>
      <c r="TY140" s="25"/>
      <c r="TZ140" s="25"/>
      <c r="UA140" s="25"/>
      <c r="UB140" s="25"/>
      <c r="UC140" s="25"/>
      <c r="UD140" s="25"/>
      <c r="UE140" s="25"/>
      <c r="UF140" s="25"/>
      <c r="UG140" s="25"/>
      <c r="UH140" s="25"/>
      <c r="UI140" s="25"/>
      <c r="UJ140" s="25"/>
      <c r="UK140" s="25"/>
      <c r="UL140" s="25"/>
      <c r="UM140" s="25"/>
      <c r="UN140" s="25"/>
      <c r="UO140" s="25"/>
      <c r="UP140" s="25"/>
      <c r="UQ140" s="25"/>
      <c r="UR140" s="25"/>
      <c r="US140" s="25"/>
      <c r="UT140" s="25"/>
      <c r="UU140" s="25"/>
      <c r="UV140" s="25"/>
      <c r="UW140" s="25"/>
      <c r="UX140" s="25"/>
      <c r="UY140" s="25"/>
      <c r="UZ140" s="25"/>
      <c r="VA140" s="25"/>
      <c r="VB140" s="25"/>
      <c r="VC140" s="25"/>
      <c r="VD140" s="25"/>
      <c r="VE140" s="25"/>
      <c r="VF140" s="25"/>
      <c r="VG140" s="25"/>
      <c r="VH140" s="25"/>
      <c r="VI140" s="25"/>
      <c r="VJ140" s="25"/>
      <c r="VK140" s="25"/>
      <c r="VL140" s="25"/>
      <c r="VM140" s="25"/>
      <c r="VN140" s="25"/>
      <c r="VO140" s="25"/>
      <c r="VP140" s="25"/>
      <c r="VQ140" s="25"/>
      <c r="VR140" s="25"/>
      <c r="VS140" s="25"/>
      <c r="VT140" s="25"/>
      <c r="VU140" s="25"/>
      <c r="VV140" s="25"/>
      <c r="VW140" s="25"/>
      <c r="VX140" s="25"/>
      <c r="VY140" s="25"/>
      <c r="VZ140" s="25"/>
      <c r="WA140" s="25"/>
      <c r="WB140" s="25"/>
      <c r="WC140" s="25"/>
      <c r="WD140" s="25"/>
      <c r="WE140" s="25"/>
      <c r="WF140" s="25"/>
      <c r="WG140" s="25"/>
      <c r="WH140" s="25"/>
      <c r="WI140" s="25"/>
      <c r="WJ140" s="25"/>
      <c r="WK140" s="25"/>
      <c r="WL140" s="25"/>
      <c r="WM140" s="25"/>
      <c r="WN140" s="25"/>
      <c r="WO140" s="25"/>
      <c r="WP140" s="25"/>
      <c r="WQ140" s="25"/>
      <c r="WR140" s="25"/>
      <c r="WS140" s="25"/>
      <c r="WT140" s="25"/>
      <c r="WU140" s="25"/>
      <c r="WV140" s="25"/>
      <c r="WW140" s="25"/>
      <c r="WX140" s="25"/>
      <c r="WY140" s="25"/>
      <c r="WZ140" s="25"/>
      <c r="XA140" s="25"/>
      <c r="XB140" s="25"/>
      <c r="XC140" s="25"/>
      <c r="XD140" s="25"/>
      <c r="XE140" s="25"/>
      <c r="XF140" s="25"/>
      <c r="XG140" s="25"/>
      <c r="XH140" s="25"/>
      <c r="XI140" s="25"/>
      <c r="XJ140" s="25"/>
      <c r="XK140" s="25"/>
      <c r="XL140" s="25"/>
      <c r="XM140" s="25"/>
      <c r="XN140" s="25"/>
      <c r="XO140" s="25"/>
      <c r="XP140" s="25"/>
      <c r="XQ140" s="25"/>
      <c r="XR140" s="25"/>
      <c r="XS140" s="25"/>
      <c r="XT140" s="25"/>
      <c r="XU140" s="25"/>
      <c r="XV140" s="25"/>
      <c r="XW140" s="25"/>
      <c r="XX140" s="25"/>
      <c r="XY140" s="25"/>
      <c r="XZ140" s="25"/>
      <c r="YA140" s="25"/>
      <c r="YB140" s="25"/>
      <c r="YC140" s="25"/>
      <c r="YD140" s="25"/>
      <c r="YE140" s="25"/>
      <c r="YF140" s="25"/>
      <c r="YG140" s="25"/>
      <c r="YH140" s="25"/>
      <c r="YI140" s="25"/>
      <c r="YJ140" s="25"/>
      <c r="YK140" s="25"/>
      <c r="YL140" s="25"/>
      <c r="YM140" s="25"/>
      <c r="YN140" s="25"/>
      <c r="YO140" s="25"/>
      <c r="YP140" s="25"/>
      <c r="YQ140" s="25"/>
      <c r="YR140" s="25"/>
      <c r="YS140" s="25"/>
      <c r="YT140" s="25"/>
      <c r="YU140" s="25"/>
      <c r="YV140" s="25"/>
      <c r="YW140" s="25"/>
      <c r="YX140" s="25"/>
      <c r="YY140" s="25"/>
      <c r="YZ140" s="25"/>
      <c r="ZA140" s="25"/>
      <c r="ZB140" s="25"/>
      <c r="ZC140" s="25"/>
      <c r="ZD140" s="25"/>
      <c r="ZE140" s="25"/>
      <c r="ZF140" s="25"/>
      <c r="ZG140" s="25"/>
      <c r="ZH140" s="25"/>
      <c r="ZI140" s="25"/>
      <c r="ZJ140" s="25"/>
      <c r="ZK140" s="25"/>
      <c r="ZL140" s="25"/>
      <c r="ZM140" s="25"/>
      <c r="ZN140" s="25"/>
      <c r="ZO140" s="25"/>
      <c r="ZP140" s="25"/>
      <c r="ZQ140" s="25"/>
      <c r="ZR140" s="25"/>
      <c r="ZS140" s="25"/>
      <c r="ZT140" s="25"/>
      <c r="ZU140" s="25"/>
      <c r="ZV140" s="25"/>
      <c r="ZW140" s="25"/>
      <c r="ZX140" s="25"/>
      <c r="ZY140" s="25"/>
      <c r="ZZ140" s="25"/>
      <c r="AAA140" s="25"/>
      <c r="AAB140" s="25"/>
      <c r="AAC140" s="25"/>
      <c r="AAD140" s="25"/>
      <c r="AAE140" s="25"/>
      <c r="AAF140" s="25"/>
      <c r="AAG140" s="25"/>
      <c r="AAH140" s="25"/>
      <c r="AAI140" s="25"/>
      <c r="AAJ140" s="25"/>
      <c r="AAK140" s="25"/>
      <c r="AAL140" s="25"/>
      <c r="AAM140" s="25"/>
      <c r="AAN140" s="25"/>
      <c r="AAO140" s="25"/>
      <c r="AAP140" s="25"/>
      <c r="AAQ140" s="25"/>
      <c r="AAR140" s="25"/>
      <c r="AAS140" s="25"/>
      <c r="AAT140" s="25"/>
      <c r="AAU140" s="25"/>
      <c r="AAV140" s="25"/>
      <c r="AAW140" s="25"/>
      <c r="AAX140" s="25"/>
      <c r="AAY140" s="25"/>
      <c r="AAZ140" s="25"/>
      <c r="ABA140" s="25"/>
      <c r="ABB140" s="25"/>
      <c r="ABC140" s="25"/>
      <c r="ABD140" s="25"/>
      <c r="ABE140" s="25"/>
      <c r="ABF140" s="25"/>
      <c r="ABG140" s="25"/>
      <c r="ABH140" s="25"/>
      <c r="ABI140" s="25"/>
      <c r="ABJ140" s="25"/>
      <c r="ABK140" s="25"/>
      <c r="ABL140" s="25"/>
      <c r="ABM140" s="25"/>
      <c r="ABN140" s="25"/>
      <c r="ABO140" s="25"/>
      <c r="ABP140" s="25"/>
      <c r="ABQ140" s="25"/>
      <c r="ABR140" s="25"/>
      <c r="ABS140" s="25"/>
      <c r="ABT140" s="25"/>
      <c r="ABU140" s="25"/>
      <c r="ABV140" s="25"/>
      <c r="ABW140" s="25"/>
      <c r="ABX140" s="25"/>
      <c r="ABY140" s="25"/>
      <c r="ABZ140" s="25"/>
      <c r="ACA140" s="25"/>
      <c r="ACB140" s="25"/>
      <c r="ACC140" s="25"/>
      <c r="ACD140" s="25"/>
      <c r="ACE140" s="25"/>
      <c r="ACF140" s="25"/>
      <c r="ACG140" s="25"/>
      <c r="ACH140" s="25"/>
      <c r="ACI140" s="25"/>
      <c r="ACJ140" s="25"/>
      <c r="ACK140" s="25"/>
      <c r="ACL140" s="25"/>
      <c r="ACM140" s="25"/>
      <c r="ACN140" s="25"/>
      <c r="ACO140" s="25"/>
      <c r="ACP140" s="25"/>
      <c r="ACQ140" s="25"/>
      <c r="ACR140" s="25"/>
      <c r="ACS140" s="25"/>
      <c r="ACT140" s="25"/>
      <c r="ACU140" s="25"/>
      <c r="ACV140" s="25"/>
      <c r="ACW140" s="25"/>
      <c r="ACX140" s="25"/>
      <c r="ACY140" s="25"/>
      <c r="ACZ140" s="25"/>
      <c r="ADA140" s="25"/>
      <c r="ADB140" s="25"/>
      <c r="ADC140" s="25"/>
      <c r="ADD140" s="25"/>
      <c r="ADE140" s="25"/>
      <c r="ADF140" s="25"/>
      <c r="ADG140" s="25"/>
      <c r="ADH140" s="25"/>
      <c r="ADI140" s="25"/>
      <c r="ADJ140" s="25"/>
      <c r="ADK140" s="25"/>
      <c r="ADL140" s="25"/>
      <c r="ADM140" s="25"/>
      <c r="ADN140" s="25"/>
      <c r="ADO140" s="25"/>
      <c r="ADP140" s="25"/>
      <c r="ADQ140" s="25"/>
      <c r="ADR140" s="25"/>
      <c r="ADS140" s="25"/>
      <c r="ADT140" s="25"/>
      <c r="ADU140" s="25"/>
      <c r="ADV140" s="25"/>
      <c r="ADW140" s="25"/>
      <c r="ADX140" s="25"/>
      <c r="ADY140" s="25"/>
      <c r="ADZ140" s="25"/>
      <c r="AEA140" s="25"/>
      <c r="AEB140" s="25"/>
      <c r="AEC140" s="25"/>
      <c r="AED140" s="25"/>
      <c r="AEE140" s="25"/>
      <c r="AEF140" s="25"/>
      <c r="AEG140" s="25"/>
      <c r="AEH140" s="25"/>
      <c r="AEI140" s="25"/>
      <c r="AEJ140" s="25"/>
      <c r="AEK140" s="25"/>
      <c r="AEL140" s="25"/>
      <c r="AEM140" s="25"/>
      <c r="AEN140" s="25"/>
      <c r="AEO140" s="25"/>
      <c r="AEP140" s="25"/>
      <c r="AEQ140" s="25"/>
      <c r="AER140" s="25"/>
      <c r="AES140" s="25"/>
      <c r="AET140" s="25"/>
      <c r="AEU140" s="25"/>
      <c r="AEV140" s="25"/>
      <c r="AEW140" s="25"/>
      <c r="AEX140" s="25"/>
      <c r="AEY140" s="25"/>
      <c r="AEZ140" s="25"/>
      <c r="AFA140" s="25"/>
      <c r="AFB140" s="25"/>
      <c r="AFC140" s="25"/>
      <c r="AFD140" s="25"/>
      <c r="AFE140" s="25"/>
      <c r="AFF140" s="25"/>
      <c r="AFG140" s="25"/>
      <c r="AFH140" s="25"/>
      <c r="AFI140" s="25"/>
      <c r="AFJ140" s="25"/>
      <c r="AFK140" s="25"/>
      <c r="AFL140" s="25"/>
      <c r="AFM140" s="25"/>
      <c r="AFN140" s="25"/>
      <c r="AFO140" s="25"/>
      <c r="AFP140" s="25"/>
      <c r="AFQ140" s="25"/>
      <c r="AFR140" s="25"/>
      <c r="AFS140" s="25"/>
      <c r="AFT140" s="25"/>
      <c r="AFU140" s="25"/>
      <c r="AFV140" s="25"/>
      <c r="AFW140" s="25"/>
      <c r="AFX140" s="25"/>
      <c r="AFY140" s="25"/>
      <c r="AFZ140" s="25"/>
      <c r="AGA140" s="25"/>
      <c r="AGB140" s="25"/>
      <c r="AGC140" s="25"/>
      <c r="AGD140" s="25"/>
      <c r="AGE140" s="25"/>
      <c r="AGF140" s="25"/>
      <c r="AGG140" s="25"/>
      <c r="AGH140" s="25"/>
      <c r="AGI140" s="25"/>
      <c r="AGJ140" s="25"/>
      <c r="AGK140" s="25"/>
      <c r="AGL140" s="25"/>
      <c r="AGM140" s="25"/>
      <c r="AGN140" s="25"/>
      <c r="AGO140" s="25"/>
      <c r="AGP140" s="25"/>
      <c r="AGQ140" s="25"/>
      <c r="AGR140" s="25"/>
      <c r="AGS140" s="25"/>
      <c r="AGT140" s="25"/>
      <c r="AGU140" s="25"/>
      <c r="AGV140" s="25"/>
      <c r="AGW140" s="25"/>
      <c r="AGX140" s="25"/>
      <c r="AGY140" s="25"/>
      <c r="AGZ140" s="25"/>
      <c r="AHA140" s="25"/>
      <c r="AHB140" s="25"/>
      <c r="AHC140" s="25"/>
      <c r="AHD140" s="25"/>
      <c r="AHE140" s="25"/>
      <c r="AHF140" s="25"/>
      <c r="AHG140" s="25"/>
      <c r="AHH140" s="25"/>
      <c r="AHI140" s="25"/>
      <c r="AHJ140" s="25"/>
      <c r="AHK140" s="25"/>
      <c r="AHL140" s="25"/>
      <c r="AHM140" s="25"/>
      <c r="AHN140" s="25"/>
      <c r="AHO140" s="25"/>
      <c r="AHP140" s="25"/>
      <c r="AHQ140" s="25"/>
      <c r="AHR140" s="25"/>
      <c r="AHS140" s="25"/>
      <c r="AHT140" s="25"/>
      <c r="AHU140" s="25"/>
      <c r="AHV140" s="25"/>
      <c r="AHW140" s="25"/>
      <c r="AHX140" s="25"/>
      <c r="AHY140" s="25"/>
      <c r="AHZ140" s="25"/>
      <c r="AIA140" s="25"/>
      <c r="AIB140" s="25"/>
      <c r="AIC140" s="25"/>
      <c r="AID140" s="25"/>
      <c r="AIE140" s="25"/>
      <c r="AIF140" s="25"/>
      <c r="AIG140" s="25"/>
      <c r="AIH140" s="25"/>
      <c r="AII140" s="25"/>
      <c r="AIJ140" s="25"/>
      <c r="AIK140" s="25"/>
      <c r="AIL140" s="25"/>
      <c r="AIM140" s="25"/>
      <c r="AIN140" s="25"/>
      <c r="AIO140" s="25"/>
      <c r="AIP140" s="25"/>
      <c r="AIQ140" s="25"/>
      <c r="AIR140" s="25"/>
      <c r="AIS140" s="25"/>
      <c r="AIT140" s="25"/>
      <c r="AIU140" s="25"/>
      <c r="AIV140" s="25"/>
      <c r="AIW140" s="25"/>
      <c r="AIX140" s="25"/>
      <c r="AIY140" s="25"/>
      <c r="AIZ140" s="25"/>
      <c r="AJA140" s="25"/>
      <c r="AJB140" s="25"/>
      <c r="AJC140" s="25"/>
      <c r="AJD140" s="25"/>
      <c r="AJE140" s="25"/>
      <c r="AJF140" s="25"/>
      <c r="AJG140" s="25"/>
      <c r="AJH140" s="25"/>
      <c r="AJI140" s="25"/>
      <c r="AJJ140" s="25"/>
      <c r="AJK140" s="25"/>
      <c r="AJL140" s="25"/>
      <c r="AJM140" s="25"/>
      <c r="AJN140" s="25"/>
      <c r="AJO140" s="25"/>
      <c r="AJP140" s="25"/>
      <c r="AJQ140" s="25"/>
      <c r="AJR140" s="25"/>
      <c r="AJS140" s="25"/>
      <c r="AJT140" s="25"/>
      <c r="AJU140" s="25"/>
      <c r="AJV140" s="25"/>
      <c r="AJW140" s="25"/>
      <c r="AJX140" s="25"/>
      <c r="AJY140" s="25"/>
      <c r="AJZ140" s="25"/>
      <c r="AKA140" s="25"/>
      <c r="AKB140" s="25"/>
      <c r="AKC140" s="25"/>
      <c r="AKD140" s="25"/>
      <c r="AKE140" s="25"/>
      <c r="AKF140" s="25"/>
      <c r="AKG140" s="25"/>
      <c r="AKH140" s="25"/>
      <c r="AKI140" s="25"/>
      <c r="AKJ140" s="25"/>
      <c r="AKK140" s="25"/>
      <c r="AKL140" s="25"/>
      <c r="AKM140" s="25"/>
      <c r="AKN140" s="25"/>
      <c r="AKO140" s="25"/>
      <c r="AKP140" s="25"/>
      <c r="AKQ140" s="25"/>
      <c r="AKR140" s="25"/>
      <c r="AKS140" s="25"/>
      <c r="AKT140" s="25"/>
      <c r="AKU140" s="25"/>
      <c r="AKV140" s="25"/>
      <c r="AKW140" s="25"/>
      <c r="AKX140" s="25"/>
      <c r="AKY140" s="25"/>
      <c r="AKZ140" s="25"/>
      <c r="ALA140" s="25"/>
      <c r="ALB140" s="25"/>
      <c r="ALC140" s="25"/>
      <c r="ALD140" s="25"/>
      <c r="ALE140" s="25"/>
      <c r="ALF140" s="25"/>
      <c r="ALG140" s="25"/>
      <c r="ALH140" s="25"/>
      <c r="ALI140" s="25"/>
      <c r="ALJ140" s="25"/>
      <c r="ALK140" s="25"/>
      <c r="ALL140" s="25"/>
      <c r="ALM140" s="25"/>
      <c r="ALN140" s="25"/>
      <c r="ALO140" s="25"/>
      <c r="ALP140" s="25"/>
      <c r="ALQ140" s="25"/>
      <c r="ALR140" s="25"/>
      <c r="ALS140" s="25"/>
      <c r="ALT140" s="25"/>
      <c r="ALU140" s="25"/>
      <c r="ALV140" s="25"/>
      <c r="ALW140" s="25"/>
      <c r="ALX140" s="25"/>
      <c r="ALY140" s="25"/>
      <c r="ALZ140" s="25"/>
      <c r="AMA140" s="25"/>
      <c r="AMB140" s="25"/>
      <c r="AMC140" s="25"/>
      <c r="AMD140" s="25"/>
      <c r="AME140" s="25"/>
      <c r="AMF140" s="25"/>
      <c r="AMG140" s="25"/>
      <c r="AMH140" s="25"/>
      <c r="AMI140" s="25"/>
      <c r="AMJ140" s="25"/>
      <c r="AMK140" s="25"/>
      <c r="AML140" s="25"/>
      <c r="AMM140" s="25"/>
      <c r="AMN140" s="25"/>
      <c r="AMO140" s="25"/>
      <c r="AMP140" s="25"/>
      <c r="AMQ140" s="25"/>
      <c r="AMR140" s="25"/>
      <c r="AMS140" s="25"/>
      <c r="AMT140" s="25"/>
      <c r="AMU140" s="25"/>
      <c r="AMV140" s="25"/>
      <c r="AMW140" s="25"/>
      <c r="AMX140" s="25"/>
      <c r="AMY140" s="25"/>
      <c r="AMZ140" s="25"/>
      <c r="ANA140" s="25"/>
      <c r="ANB140" s="25"/>
      <c r="ANC140" s="25"/>
      <c r="AND140" s="25"/>
      <c r="ANE140" s="25"/>
      <c r="ANF140" s="25"/>
      <c r="ANG140" s="25"/>
      <c r="ANH140" s="25"/>
      <c r="ANI140" s="25"/>
      <c r="ANJ140" s="25"/>
      <c r="ANK140" s="25"/>
      <c r="ANL140" s="25"/>
      <c r="ANM140" s="25"/>
      <c r="ANN140" s="25"/>
      <c r="ANO140" s="25"/>
      <c r="ANP140" s="25"/>
      <c r="ANQ140" s="25"/>
      <c r="ANR140" s="25"/>
      <c r="ANS140" s="25"/>
      <c r="ANT140" s="25"/>
      <c r="ANU140" s="25"/>
      <c r="ANV140" s="25"/>
      <c r="ANW140" s="25"/>
      <c r="ANX140" s="25"/>
      <c r="ANY140" s="25"/>
      <c r="ANZ140" s="25"/>
      <c r="AOA140" s="25"/>
      <c r="AOB140" s="25"/>
      <c r="AOC140" s="25"/>
      <c r="AOD140" s="25"/>
      <c r="AOE140" s="25"/>
      <c r="AOF140" s="25"/>
      <c r="AOG140" s="25"/>
      <c r="AOH140" s="25"/>
      <c r="AOI140" s="25"/>
      <c r="AOJ140" s="25"/>
      <c r="AOK140" s="25"/>
      <c r="AOL140" s="25"/>
      <c r="AOM140" s="25"/>
      <c r="AON140" s="25"/>
      <c r="AOO140" s="25"/>
      <c r="AOP140" s="25"/>
      <c r="AOQ140" s="25"/>
      <c r="AOR140" s="25"/>
      <c r="AOS140" s="25"/>
      <c r="AOT140" s="25"/>
      <c r="AOU140" s="25"/>
      <c r="AOV140" s="25"/>
      <c r="AOW140" s="25"/>
      <c r="AOX140" s="25"/>
      <c r="AOY140" s="25"/>
      <c r="AOZ140" s="25"/>
      <c r="APA140" s="25"/>
      <c r="APB140" s="25"/>
      <c r="APC140" s="25"/>
      <c r="APD140" s="25"/>
      <c r="APE140" s="25"/>
      <c r="APF140" s="25"/>
      <c r="APG140" s="25"/>
      <c r="APH140" s="25"/>
      <c r="API140" s="25"/>
      <c r="APJ140" s="25"/>
      <c r="APK140" s="25"/>
      <c r="APL140" s="25"/>
      <c r="APM140" s="25"/>
      <c r="APN140" s="25"/>
      <c r="APO140" s="25"/>
      <c r="APP140" s="25"/>
      <c r="APQ140" s="25"/>
      <c r="APR140" s="25"/>
      <c r="APS140" s="25"/>
      <c r="APT140" s="25"/>
      <c r="APU140" s="25"/>
      <c r="APV140" s="25"/>
      <c r="APW140" s="25"/>
      <c r="APX140" s="25"/>
      <c r="APY140" s="25"/>
      <c r="APZ140" s="25"/>
      <c r="AQA140" s="25"/>
      <c r="AQB140" s="25"/>
      <c r="AQC140" s="25"/>
      <c r="AQD140" s="25"/>
      <c r="AQE140" s="25"/>
      <c r="AQF140" s="25"/>
      <c r="AQG140" s="25"/>
      <c r="AQH140" s="25"/>
      <c r="AQI140" s="25"/>
      <c r="AQJ140" s="25"/>
      <c r="AQK140" s="25"/>
      <c r="AQL140" s="25"/>
      <c r="AQM140" s="25"/>
      <c r="AQN140" s="25"/>
      <c r="AQO140" s="25"/>
      <c r="AQP140" s="25"/>
      <c r="AQQ140" s="25"/>
      <c r="AQR140" s="25"/>
      <c r="AQS140" s="25"/>
      <c r="AQT140" s="25"/>
      <c r="AQU140" s="25"/>
      <c r="AQV140" s="25"/>
      <c r="AQW140" s="25"/>
      <c r="AQX140" s="25"/>
      <c r="AQY140" s="25"/>
      <c r="AQZ140" s="25"/>
      <c r="ARA140" s="25"/>
      <c r="ARB140" s="25"/>
      <c r="ARC140" s="25"/>
      <c r="ARD140" s="25"/>
      <c r="ARE140" s="25"/>
      <c r="ARF140" s="25"/>
      <c r="ARG140" s="25"/>
      <c r="ARH140" s="25"/>
      <c r="ARI140" s="25"/>
      <c r="ARJ140" s="25"/>
      <c r="ARK140" s="25"/>
      <c r="ARL140" s="25"/>
      <c r="ARM140" s="25"/>
      <c r="ARN140" s="25"/>
      <c r="ARO140" s="25"/>
      <c r="ARP140" s="25"/>
      <c r="ARQ140" s="25"/>
      <c r="ARR140" s="25"/>
      <c r="ARS140" s="25"/>
      <c r="ART140" s="25"/>
      <c r="ARU140" s="25"/>
      <c r="ARV140" s="25"/>
      <c r="ARW140" s="25"/>
      <c r="ARX140" s="25"/>
      <c r="ARY140" s="25"/>
      <c r="ARZ140" s="25"/>
      <c r="ASA140" s="25"/>
      <c r="ASB140" s="25"/>
      <c r="ASC140" s="25"/>
      <c r="ASD140" s="25"/>
      <c r="ASE140" s="25"/>
      <c r="ASF140" s="25"/>
      <c r="ASG140" s="25"/>
      <c r="ASH140" s="25"/>
      <c r="ASI140" s="25"/>
      <c r="ASJ140" s="25"/>
      <c r="ASK140" s="25"/>
      <c r="ASL140" s="25"/>
      <c r="ASM140" s="25"/>
      <c r="ASN140" s="25"/>
      <c r="ASO140" s="25"/>
      <c r="ASP140" s="25"/>
      <c r="ASQ140" s="25"/>
      <c r="ASR140" s="25"/>
      <c r="ASS140" s="25"/>
      <c r="AST140" s="25"/>
      <c r="ASU140" s="25"/>
      <c r="ASV140" s="25"/>
      <c r="ASW140" s="25"/>
      <c r="ASX140" s="25"/>
      <c r="ASY140" s="25"/>
      <c r="ASZ140" s="25"/>
      <c r="ATA140" s="25"/>
      <c r="ATB140" s="25"/>
      <c r="ATC140" s="25"/>
      <c r="ATD140" s="25"/>
      <c r="ATE140" s="25"/>
      <c r="ATF140" s="25"/>
      <c r="ATG140" s="25"/>
      <c r="ATH140" s="25"/>
      <c r="ATI140" s="25"/>
      <c r="ATJ140" s="25"/>
      <c r="ATK140" s="25"/>
      <c r="ATL140" s="25"/>
      <c r="ATM140" s="25"/>
      <c r="ATN140" s="25"/>
      <c r="ATO140" s="25"/>
      <c r="ATP140" s="25"/>
      <c r="ATQ140" s="25"/>
      <c r="ATR140" s="25"/>
      <c r="ATS140" s="25"/>
      <c r="ATT140" s="25"/>
      <c r="ATU140" s="25"/>
      <c r="ATV140" s="25"/>
      <c r="ATW140" s="25"/>
      <c r="ATX140" s="25"/>
      <c r="ATY140" s="25"/>
      <c r="ATZ140" s="25"/>
      <c r="AUA140" s="25"/>
      <c r="AUB140" s="25"/>
      <c r="AUC140" s="25"/>
      <c r="AUD140" s="25"/>
      <c r="AUE140" s="25"/>
      <c r="AUF140" s="25"/>
      <c r="AUG140" s="25"/>
      <c r="AUH140" s="25"/>
      <c r="AUI140" s="25"/>
      <c r="AUJ140" s="25"/>
      <c r="AUK140" s="25"/>
      <c r="AUL140" s="25"/>
      <c r="AUM140" s="25"/>
      <c r="AUN140" s="25"/>
      <c r="AUO140" s="25"/>
      <c r="AUP140" s="25"/>
      <c r="AUQ140" s="25"/>
      <c r="AUR140" s="25"/>
      <c r="AUS140" s="25"/>
      <c r="AUT140" s="25"/>
      <c r="AUU140" s="25"/>
      <c r="AUV140" s="25"/>
      <c r="AUW140" s="25"/>
      <c r="AUX140" s="25"/>
      <c r="AUY140" s="25"/>
      <c r="AUZ140" s="25"/>
      <c r="AVA140" s="25"/>
      <c r="AVB140" s="25"/>
      <c r="AVC140" s="25"/>
      <c r="AVD140" s="25"/>
      <c r="AVE140" s="25"/>
      <c r="AVF140" s="25"/>
      <c r="AVG140" s="25"/>
      <c r="AVH140" s="25"/>
      <c r="AVI140" s="25"/>
      <c r="AVJ140" s="25"/>
      <c r="AVK140" s="25"/>
      <c r="AVL140" s="25"/>
      <c r="AVM140" s="25"/>
      <c r="AVN140" s="25"/>
      <c r="AVO140" s="25"/>
      <c r="AVP140" s="25"/>
      <c r="AVQ140" s="25"/>
      <c r="AVR140" s="25"/>
      <c r="AVS140" s="25"/>
      <c r="AVT140" s="25"/>
      <c r="AVU140" s="25"/>
      <c r="AVV140" s="25"/>
      <c r="AVW140" s="25"/>
      <c r="AVX140" s="25"/>
      <c r="AVY140" s="25"/>
      <c r="AVZ140" s="25"/>
      <c r="AWA140" s="25"/>
      <c r="AWB140" s="25"/>
      <c r="AWC140" s="25"/>
      <c r="AWD140" s="25"/>
      <c r="AWE140" s="25"/>
      <c r="AWF140" s="25"/>
      <c r="AWG140" s="25"/>
      <c r="AWH140" s="25"/>
      <c r="AWI140" s="25"/>
      <c r="AWJ140" s="25"/>
      <c r="AWK140" s="25"/>
      <c r="AWL140" s="25"/>
      <c r="AWM140" s="25"/>
      <c r="AWN140" s="25"/>
      <c r="AWO140" s="25"/>
      <c r="AWP140" s="25"/>
      <c r="AWQ140" s="25"/>
      <c r="AWR140" s="25"/>
      <c r="AWS140" s="25"/>
      <c r="AWT140" s="25"/>
      <c r="AWU140" s="25"/>
      <c r="AWV140" s="25"/>
      <c r="AWW140" s="25"/>
      <c r="AWX140" s="25"/>
      <c r="AWY140" s="25"/>
      <c r="AWZ140" s="25"/>
      <c r="AXA140" s="25"/>
      <c r="AXB140" s="25"/>
      <c r="AXC140" s="25"/>
      <c r="AXD140" s="25"/>
      <c r="AXE140" s="25"/>
      <c r="AXF140" s="25"/>
      <c r="AXG140" s="25"/>
      <c r="AXH140" s="25"/>
      <c r="AXI140" s="25"/>
      <c r="AXJ140" s="25"/>
      <c r="AXK140" s="25"/>
      <c r="AXL140" s="25"/>
      <c r="AXM140" s="25"/>
      <c r="AXN140" s="25"/>
      <c r="AXO140" s="25"/>
      <c r="AXP140" s="25"/>
      <c r="AXQ140" s="25"/>
      <c r="AXR140" s="25"/>
      <c r="AXS140" s="25"/>
      <c r="AXT140" s="25"/>
      <c r="AXU140" s="25"/>
      <c r="AXV140" s="25"/>
      <c r="AXW140" s="25"/>
      <c r="AXX140" s="25"/>
      <c r="AXY140" s="25"/>
      <c r="AXZ140" s="25"/>
      <c r="AYA140" s="25"/>
      <c r="AYB140" s="25"/>
      <c r="AYC140" s="25"/>
      <c r="AYD140" s="25"/>
      <c r="AYE140" s="25"/>
      <c r="AYF140" s="25"/>
      <c r="AYG140" s="25"/>
      <c r="AYH140" s="25"/>
      <c r="AYI140" s="25"/>
      <c r="AYJ140" s="25"/>
      <c r="AYK140" s="25"/>
      <c r="AYL140" s="25"/>
      <c r="AYM140" s="25"/>
      <c r="AYN140" s="25"/>
      <c r="AYO140" s="25"/>
      <c r="AYP140" s="25"/>
      <c r="AYQ140" s="25"/>
      <c r="AYR140" s="25"/>
      <c r="AYS140" s="25"/>
      <c r="AYT140" s="25"/>
      <c r="AYU140" s="25"/>
      <c r="AYV140" s="25"/>
      <c r="AYW140" s="25"/>
      <c r="AYX140" s="25"/>
      <c r="AYY140" s="25"/>
      <c r="AYZ140" s="25"/>
      <c r="AZA140" s="25"/>
      <c r="AZB140" s="25"/>
      <c r="AZC140" s="25"/>
      <c r="AZD140" s="25"/>
      <c r="AZE140" s="25"/>
      <c r="AZF140" s="25"/>
      <c r="AZG140" s="25"/>
      <c r="AZH140" s="25"/>
      <c r="AZI140" s="25"/>
      <c r="AZJ140" s="25"/>
      <c r="AZK140" s="25"/>
      <c r="AZL140" s="25"/>
      <c r="AZM140" s="25"/>
      <c r="AZN140" s="25"/>
      <c r="AZO140" s="25"/>
      <c r="AZP140" s="25"/>
      <c r="AZQ140" s="25"/>
      <c r="AZR140" s="25"/>
      <c r="AZS140" s="25"/>
      <c r="AZT140" s="25"/>
      <c r="AZU140" s="25"/>
      <c r="AZV140" s="25"/>
      <c r="AZW140" s="25"/>
      <c r="AZX140" s="25"/>
      <c r="AZY140" s="25"/>
      <c r="AZZ140" s="25"/>
      <c r="BAA140" s="25"/>
      <c r="BAB140" s="25"/>
      <c r="BAC140" s="25"/>
      <c r="BAD140" s="25"/>
      <c r="BAE140" s="25"/>
      <c r="BAF140" s="25"/>
      <c r="BAG140" s="25"/>
      <c r="BAH140" s="25"/>
      <c r="BAI140" s="25"/>
      <c r="BAJ140" s="25"/>
      <c r="BAK140" s="25"/>
      <c r="BAL140" s="25"/>
      <c r="BAM140" s="25"/>
      <c r="BAN140" s="25"/>
      <c r="BAO140" s="25"/>
      <c r="BAP140" s="25"/>
      <c r="BAQ140" s="25"/>
      <c r="BAR140" s="25"/>
      <c r="BAS140" s="25"/>
      <c r="BAT140" s="25"/>
      <c r="BAU140" s="25"/>
      <c r="BAV140" s="25"/>
      <c r="BAW140" s="25"/>
      <c r="BAX140" s="25"/>
      <c r="BAY140" s="25"/>
      <c r="BAZ140" s="25"/>
      <c r="BBA140" s="25"/>
      <c r="BBB140" s="25"/>
      <c r="BBC140" s="25"/>
      <c r="BBD140" s="25"/>
      <c r="BBE140" s="25"/>
      <c r="BBF140" s="25"/>
      <c r="BBG140" s="25"/>
      <c r="BBH140" s="25"/>
      <c r="BBI140" s="25"/>
      <c r="BBJ140" s="25"/>
      <c r="BBK140" s="25"/>
      <c r="BBL140" s="25"/>
      <c r="BBM140" s="25"/>
      <c r="BBN140" s="25"/>
      <c r="BBO140" s="25"/>
      <c r="BBP140" s="25"/>
      <c r="BBQ140" s="25"/>
      <c r="BBR140" s="25"/>
      <c r="BBS140" s="25"/>
      <c r="BBT140" s="25"/>
      <c r="BBU140" s="25"/>
      <c r="BBV140" s="25"/>
      <c r="BBW140" s="25"/>
      <c r="BBX140" s="25"/>
      <c r="BBY140" s="25"/>
      <c r="BBZ140" s="25"/>
      <c r="BCA140" s="25"/>
      <c r="BCB140" s="25"/>
      <c r="BCC140" s="25"/>
      <c r="BCD140" s="25"/>
      <c r="BCE140" s="25"/>
      <c r="BCF140" s="25"/>
      <c r="BCG140" s="25"/>
      <c r="BCH140" s="25"/>
      <c r="BCI140" s="25"/>
      <c r="BCJ140" s="25"/>
      <c r="BCK140" s="25"/>
      <c r="BCL140" s="25"/>
      <c r="BCM140" s="25"/>
      <c r="BCN140" s="25"/>
      <c r="BCO140" s="25"/>
      <c r="BCP140" s="25"/>
      <c r="BCQ140" s="25"/>
      <c r="BCR140" s="25"/>
      <c r="BCS140" s="25"/>
      <c r="BCT140" s="25"/>
      <c r="BCU140" s="25"/>
      <c r="BCV140" s="25"/>
      <c r="BCW140" s="25"/>
      <c r="BCX140" s="25"/>
      <c r="BCY140" s="25"/>
      <c r="BCZ140" s="25"/>
      <c r="BDA140" s="25"/>
      <c r="BDB140" s="25"/>
      <c r="BDC140" s="25"/>
      <c r="BDD140" s="25"/>
      <c r="BDE140" s="25"/>
      <c r="BDF140" s="25"/>
      <c r="BDG140" s="25"/>
      <c r="BDH140" s="25"/>
      <c r="BDI140" s="25"/>
      <c r="BDJ140" s="25"/>
      <c r="BDK140" s="25"/>
      <c r="BDL140" s="25"/>
      <c r="BDM140" s="25"/>
      <c r="BDN140" s="25"/>
      <c r="BDO140" s="25"/>
      <c r="BDP140" s="25"/>
      <c r="BDQ140" s="25"/>
      <c r="BDR140" s="25"/>
      <c r="BDS140" s="25"/>
      <c r="BDT140" s="25"/>
      <c r="BDU140" s="25"/>
      <c r="BDV140" s="25"/>
      <c r="BDW140" s="25"/>
      <c r="BDX140" s="25"/>
      <c r="BDY140" s="25"/>
      <c r="BDZ140" s="25"/>
      <c r="BEA140" s="25"/>
      <c r="BEB140" s="25"/>
      <c r="BEC140" s="25"/>
      <c r="BED140" s="25"/>
      <c r="BEE140" s="25"/>
      <c r="BEF140" s="25"/>
      <c r="BEG140" s="25"/>
      <c r="BEH140" s="25"/>
      <c r="BEI140" s="25"/>
      <c r="BEJ140" s="25"/>
      <c r="BEK140" s="25"/>
      <c r="BEL140" s="25"/>
      <c r="BEM140" s="25"/>
      <c r="BEN140" s="25"/>
      <c r="BEO140" s="25"/>
      <c r="BEP140" s="25"/>
      <c r="BEQ140" s="25"/>
      <c r="BER140" s="25"/>
      <c r="BES140" s="25"/>
      <c r="BET140" s="25"/>
      <c r="BEU140" s="25"/>
      <c r="BEV140" s="25"/>
      <c r="BEW140" s="25"/>
      <c r="BEX140" s="25"/>
      <c r="BEY140" s="25"/>
      <c r="BEZ140" s="25"/>
      <c r="BFA140" s="25"/>
      <c r="BFB140" s="25"/>
      <c r="BFC140" s="25"/>
      <c r="BFD140" s="25"/>
      <c r="BFE140" s="25"/>
      <c r="BFF140" s="25"/>
      <c r="BFG140" s="25"/>
      <c r="BFH140" s="25"/>
      <c r="BFI140" s="25"/>
      <c r="BFJ140" s="25"/>
      <c r="BFK140" s="25"/>
      <c r="BFL140" s="25"/>
      <c r="BFM140" s="25"/>
      <c r="BFN140" s="25"/>
      <c r="BFO140" s="25"/>
      <c r="BFP140" s="25"/>
      <c r="BFQ140" s="25"/>
      <c r="BFR140" s="25"/>
      <c r="BFS140" s="25"/>
      <c r="BFT140" s="25"/>
      <c r="BFU140" s="25"/>
      <c r="BFV140" s="25"/>
      <c r="BFW140" s="25"/>
      <c r="BFX140" s="25"/>
      <c r="BFY140" s="25"/>
      <c r="BFZ140" s="25"/>
      <c r="BGA140" s="25"/>
      <c r="BGB140" s="25"/>
      <c r="BGC140" s="25"/>
      <c r="BGD140" s="25"/>
      <c r="BGE140" s="25"/>
      <c r="BGF140" s="25"/>
      <c r="BGG140" s="25"/>
      <c r="BGH140" s="25"/>
      <c r="BGI140" s="25"/>
      <c r="BGJ140" s="25"/>
      <c r="BGK140" s="25"/>
      <c r="BGL140" s="25"/>
      <c r="BGM140" s="25"/>
      <c r="BGN140" s="25"/>
      <c r="BGO140" s="25"/>
      <c r="BGP140" s="25"/>
      <c r="BGQ140" s="25"/>
      <c r="BGR140" s="25"/>
      <c r="BGS140" s="25"/>
      <c r="BGT140" s="25"/>
      <c r="BGU140" s="25"/>
      <c r="BGV140" s="25"/>
      <c r="BGW140" s="25"/>
      <c r="BGX140" s="25"/>
      <c r="BGY140" s="25"/>
      <c r="BGZ140" s="25"/>
      <c r="BHA140" s="25"/>
      <c r="BHB140" s="25"/>
      <c r="BHC140" s="25"/>
      <c r="BHD140" s="25"/>
      <c r="BHE140" s="25"/>
      <c r="BHF140" s="25"/>
      <c r="BHG140" s="25"/>
      <c r="BHH140" s="25"/>
      <c r="BHI140" s="25"/>
      <c r="BHJ140" s="25"/>
      <c r="BHK140" s="25"/>
      <c r="BHL140" s="25"/>
      <c r="BHM140" s="25"/>
      <c r="BHN140" s="25"/>
      <c r="BHO140" s="25"/>
      <c r="BHP140" s="25"/>
      <c r="BHQ140" s="25"/>
      <c r="BHR140" s="25"/>
      <c r="BHS140" s="25"/>
      <c r="BHT140" s="25"/>
      <c r="BHU140" s="25"/>
      <c r="BHV140" s="25"/>
      <c r="BHW140" s="25"/>
      <c r="BHX140" s="25"/>
      <c r="BHY140" s="25"/>
      <c r="BHZ140" s="25"/>
      <c r="BIA140" s="25"/>
      <c r="BIB140" s="25"/>
      <c r="BIC140" s="25"/>
      <c r="BID140" s="25"/>
      <c r="BIE140" s="25"/>
      <c r="BIF140" s="25"/>
      <c r="BIG140" s="25"/>
      <c r="BIH140" s="25"/>
      <c r="BII140" s="25"/>
      <c r="BIJ140" s="25"/>
      <c r="BIK140" s="25"/>
      <c r="BIL140" s="25"/>
      <c r="BIM140" s="25"/>
      <c r="BIN140" s="25"/>
      <c r="BIO140" s="25"/>
      <c r="BIP140" s="25"/>
      <c r="BIQ140" s="25"/>
      <c r="BIR140" s="25"/>
      <c r="BIS140" s="25"/>
      <c r="BIT140" s="25"/>
      <c r="BIU140" s="25"/>
      <c r="BIV140" s="25"/>
      <c r="BIW140" s="25"/>
      <c r="BIX140" s="25"/>
      <c r="BIY140" s="25"/>
      <c r="BIZ140" s="25"/>
      <c r="BJA140" s="25"/>
      <c r="BJB140" s="25"/>
      <c r="BJC140" s="25"/>
      <c r="BJD140" s="25"/>
      <c r="BJE140" s="25"/>
      <c r="BJF140" s="25"/>
      <c r="BJG140" s="25"/>
      <c r="BJH140" s="25"/>
      <c r="BJI140" s="25"/>
      <c r="BJJ140" s="25"/>
      <c r="BJK140" s="25"/>
      <c r="BJL140" s="25"/>
      <c r="BJM140" s="25"/>
      <c r="BJN140" s="25"/>
      <c r="BJO140" s="25"/>
      <c r="BJP140" s="25"/>
      <c r="BJQ140" s="25"/>
      <c r="BJR140" s="25"/>
      <c r="BJS140" s="25"/>
      <c r="BJT140" s="25"/>
      <c r="BJU140" s="25"/>
      <c r="BJV140" s="25"/>
      <c r="BJW140" s="25"/>
      <c r="BJX140" s="25"/>
      <c r="BJY140" s="25"/>
      <c r="BJZ140" s="25"/>
      <c r="BKA140" s="25"/>
      <c r="BKB140" s="25"/>
      <c r="BKC140" s="25"/>
      <c r="BKD140" s="25"/>
      <c r="BKE140" s="25"/>
      <c r="BKF140" s="25"/>
      <c r="BKG140" s="25"/>
      <c r="BKH140" s="25"/>
      <c r="BKI140" s="25"/>
      <c r="BKJ140" s="25"/>
      <c r="BKK140" s="25"/>
      <c r="BKL140" s="25"/>
      <c r="BKM140" s="25"/>
      <c r="BKN140" s="25"/>
      <c r="BKO140" s="25"/>
      <c r="BKP140" s="25"/>
      <c r="BKQ140" s="25"/>
      <c r="BKR140" s="25"/>
      <c r="BKS140" s="25"/>
      <c r="BKT140" s="25"/>
      <c r="BKU140" s="25"/>
      <c r="BKV140" s="25"/>
      <c r="BKW140" s="25"/>
      <c r="BKX140" s="25"/>
      <c r="BKY140" s="25"/>
      <c r="BKZ140" s="25"/>
      <c r="BLA140" s="25"/>
      <c r="BLB140" s="25"/>
      <c r="BLC140" s="25"/>
      <c r="BLD140" s="25"/>
      <c r="BLE140" s="25"/>
      <c r="BLF140" s="25"/>
      <c r="BLG140" s="25"/>
      <c r="BLH140" s="25"/>
      <c r="BLI140" s="25"/>
      <c r="BLJ140" s="25"/>
      <c r="BLK140" s="25"/>
      <c r="BLL140" s="25"/>
      <c r="BLM140" s="25"/>
      <c r="BLN140" s="25"/>
      <c r="BLO140" s="25"/>
      <c r="BLP140" s="25"/>
      <c r="BLQ140" s="25"/>
      <c r="BLR140" s="25"/>
      <c r="BLS140" s="25"/>
      <c r="BLT140" s="25"/>
      <c r="BLU140" s="25"/>
      <c r="BLV140" s="25"/>
      <c r="BLW140" s="25"/>
      <c r="BLX140" s="25"/>
      <c r="BLY140" s="25"/>
      <c r="BLZ140" s="25"/>
      <c r="BMA140" s="25"/>
      <c r="BMB140" s="25"/>
      <c r="BMC140" s="25"/>
      <c r="BMD140" s="25"/>
      <c r="BME140" s="25"/>
      <c r="BMF140" s="25"/>
      <c r="BMG140" s="25"/>
      <c r="BMH140" s="25"/>
      <c r="BMI140" s="25"/>
      <c r="BMJ140" s="25"/>
      <c r="BMK140" s="25"/>
      <c r="BML140" s="25"/>
      <c r="BMM140" s="25"/>
      <c r="BMN140" s="25"/>
      <c r="BMO140" s="25"/>
      <c r="BMP140" s="25"/>
      <c r="BMQ140" s="25"/>
      <c r="BMR140" s="25"/>
      <c r="BMS140" s="25"/>
      <c r="BMT140" s="25"/>
      <c r="BMU140" s="25"/>
      <c r="BMV140" s="25"/>
      <c r="BMW140" s="25"/>
      <c r="BMX140" s="25"/>
      <c r="BMY140" s="25"/>
      <c r="BMZ140" s="25"/>
      <c r="BNA140" s="25"/>
      <c r="BNB140" s="25"/>
      <c r="BNC140" s="25"/>
      <c r="BND140" s="25"/>
      <c r="BNE140" s="25"/>
      <c r="BNF140" s="25"/>
      <c r="BNG140" s="25"/>
      <c r="BNH140" s="25"/>
      <c r="BNI140" s="25"/>
      <c r="BNJ140" s="25"/>
      <c r="BNK140" s="25"/>
      <c r="BNL140" s="25"/>
      <c r="BNM140" s="25"/>
      <c r="BNN140" s="25"/>
      <c r="BNO140" s="25"/>
      <c r="BNP140" s="25"/>
      <c r="BNQ140" s="25"/>
      <c r="BNR140" s="25"/>
      <c r="BNS140" s="25"/>
      <c r="BNT140" s="25"/>
      <c r="BNU140" s="25"/>
      <c r="BNV140" s="25"/>
      <c r="BNW140" s="25"/>
      <c r="BNX140" s="25"/>
      <c r="BNY140" s="25"/>
      <c r="BNZ140" s="25"/>
      <c r="BOA140" s="25"/>
      <c r="BOB140" s="25"/>
      <c r="BOC140" s="25"/>
      <c r="BOD140" s="25"/>
      <c r="BOE140" s="25"/>
      <c r="BOF140" s="25"/>
      <c r="BOG140" s="25"/>
      <c r="BOH140" s="25"/>
      <c r="BOI140" s="25"/>
      <c r="BOJ140" s="25"/>
      <c r="BOK140" s="25"/>
      <c r="BOL140" s="25"/>
      <c r="BOM140" s="25"/>
      <c r="BON140" s="25"/>
      <c r="BOO140" s="25"/>
      <c r="BOP140" s="25"/>
      <c r="BOQ140" s="25"/>
      <c r="BOR140" s="25"/>
      <c r="BOS140" s="25"/>
      <c r="BOT140" s="25"/>
      <c r="BOU140" s="25"/>
      <c r="BOV140" s="25"/>
      <c r="BOW140" s="25"/>
      <c r="BOX140" s="25"/>
      <c r="BOY140" s="25"/>
      <c r="BOZ140" s="25"/>
      <c r="BPA140" s="25"/>
      <c r="BPB140" s="25"/>
      <c r="BPC140" s="25"/>
      <c r="BPD140" s="25"/>
      <c r="BPE140" s="25"/>
      <c r="BPF140" s="25"/>
      <c r="BPG140" s="25"/>
      <c r="BPH140" s="25"/>
      <c r="BPI140" s="25"/>
      <c r="BPJ140" s="25"/>
      <c r="BPK140" s="25"/>
      <c r="BPL140" s="25"/>
      <c r="BPM140" s="25"/>
      <c r="BPN140" s="25"/>
      <c r="BPO140" s="25"/>
      <c r="BPP140" s="25"/>
      <c r="BPQ140" s="25"/>
      <c r="BPR140" s="25"/>
      <c r="BPS140" s="25"/>
      <c r="BPT140" s="25"/>
      <c r="BPU140" s="25"/>
      <c r="BPV140" s="25"/>
      <c r="BPW140" s="25"/>
      <c r="BPX140" s="25"/>
      <c r="BPY140" s="25"/>
      <c r="BPZ140" s="25"/>
      <c r="BQA140" s="25"/>
      <c r="BQB140" s="25"/>
      <c r="BQC140" s="25"/>
      <c r="BQD140" s="25"/>
      <c r="BQE140" s="25"/>
      <c r="BQF140" s="25"/>
      <c r="BQG140" s="25"/>
      <c r="BQH140" s="25"/>
      <c r="BQI140" s="25"/>
      <c r="BQJ140" s="25"/>
      <c r="BQK140" s="25"/>
      <c r="BQL140" s="25"/>
      <c r="BQM140" s="25"/>
      <c r="BQN140" s="25"/>
      <c r="BQO140" s="25"/>
      <c r="BQP140" s="25"/>
      <c r="BQQ140" s="25"/>
      <c r="BQR140" s="25"/>
      <c r="BQS140" s="25"/>
      <c r="BQT140" s="25"/>
      <c r="BQU140" s="25"/>
      <c r="BQV140" s="25"/>
      <c r="BQW140" s="25"/>
      <c r="BQX140" s="25"/>
      <c r="BQY140" s="25"/>
      <c r="BQZ140" s="25"/>
      <c r="BRA140" s="25"/>
      <c r="BRB140" s="25"/>
      <c r="BRC140" s="25"/>
      <c r="BRD140" s="25"/>
      <c r="BRE140" s="25"/>
      <c r="BRF140" s="25"/>
      <c r="BRG140" s="25"/>
      <c r="BRH140" s="25"/>
      <c r="BRI140" s="25"/>
      <c r="BRJ140" s="25"/>
      <c r="BRK140" s="25"/>
      <c r="BRL140" s="25"/>
      <c r="BRM140" s="25"/>
      <c r="BRN140" s="25"/>
      <c r="BRO140" s="25"/>
      <c r="BRP140" s="25"/>
      <c r="BRQ140" s="25"/>
      <c r="BRR140" s="25"/>
      <c r="BRS140" s="25"/>
      <c r="BRT140" s="25"/>
      <c r="BRU140" s="25"/>
      <c r="BRV140" s="25"/>
      <c r="BRW140" s="25"/>
      <c r="BRX140" s="25"/>
      <c r="BRY140" s="25"/>
      <c r="BRZ140" s="25"/>
      <c r="BSA140" s="25"/>
      <c r="BSB140" s="25"/>
      <c r="BSC140" s="25"/>
      <c r="BSD140" s="25"/>
      <c r="BSE140" s="25"/>
      <c r="BSF140" s="25"/>
      <c r="BSG140" s="25"/>
      <c r="BSH140" s="25"/>
      <c r="BSI140" s="25"/>
      <c r="BSJ140" s="25"/>
      <c r="BSK140" s="25"/>
      <c r="BSL140" s="25"/>
      <c r="BSM140" s="25"/>
      <c r="BSN140" s="25"/>
      <c r="BSO140" s="25"/>
      <c r="BSP140" s="25"/>
      <c r="BSQ140" s="25"/>
      <c r="BSR140" s="25"/>
      <c r="BSS140" s="25"/>
      <c r="BST140" s="25"/>
      <c r="BSU140" s="25"/>
      <c r="BSV140" s="25"/>
      <c r="BSW140" s="25"/>
      <c r="BSX140" s="25"/>
      <c r="BSY140" s="25"/>
      <c r="BSZ140" s="25"/>
      <c r="BTA140" s="25"/>
      <c r="BTB140" s="25"/>
      <c r="BTC140" s="25"/>
      <c r="BTD140" s="25"/>
      <c r="BTE140" s="25"/>
      <c r="BTF140" s="25"/>
      <c r="BTG140" s="25"/>
      <c r="BTH140" s="25"/>
      <c r="BTI140" s="25"/>
      <c r="BTJ140" s="25"/>
      <c r="BTK140" s="25"/>
      <c r="BTL140" s="25"/>
      <c r="BTM140" s="25"/>
      <c r="BTN140" s="25"/>
      <c r="BTO140" s="25"/>
      <c r="BTP140" s="25"/>
      <c r="BTQ140" s="25"/>
      <c r="BTR140" s="25"/>
      <c r="BTS140" s="25"/>
      <c r="BTT140" s="25"/>
      <c r="BTU140" s="25"/>
      <c r="BTV140" s="25"/>
      <c r="BTW140" s="25"/>
      <c r="BTX140" s="25"/>
      <c r="BTY140" s="25"/>
      <c r="BTZ140" s="25"/>
      <c r="BUA140" s="25"/>
      <c r="BUB140" s="25"/>
      <c r="BUC140" s="25"/>
      <c r="BUD140" s="25"/>
      <c r="BUE140" s="25"/>
      <c r="BUF140" s="25"/>
      <c r="BUG140" s="25"/>
      <c r="BUH140" s="25"/>
      <c r="BUI140" s="25"/>
      <c r="BUJ140" s="25"/>
      <c r="BUK140" s="25"/>
      <c r="BUL140" s="25"/>
      <c r="BUM140" s="25"/>
      <c r="BUN140" s="25"/>
      <c r="BUO140" s="25"/>
      <c r="BUP140" s="25"/>
      <c r="BUQ140" s="25"/>
      <c r="BUR140" s="25"/>
      <c r="BUS140" s="25"/>
      <c r="BUT140" s="25"/>
      <c r="BUU140" s="25"/>
      <c r="BUV140" s="25"/>
      <c r="BUW140" s="25"/>
      <c r="BUX140" s="25"/>
      <c r="BUY140" s="25"/>
      <c r="BUZ140" s="25"/>
      <c r="BVA140" s="25"/>
      <c r="BVB140" s="25"/>
      <c r="BVC140" s="25"/>
      <c r="BVD140" s="25"/>
      <c r="BVE140" s="25"/>
      <c r="BVF140" s="25"/>
      <c r="BVG140" s="25"/>
      <c r="BVH140" s="25"/>
      <c r="BVI140" s="25"/>
      <c r="BVJ140" s="25"/>
      <c r="BVK140" s="25"/>
      <c r="BVL140" s="25"/>
      <c r="BVM140" s="25"/>
      <c r="BVN140" s="25"/>
      <c r="BVO140" s="25"/>
      <c r="BVP140" s="25"/>
      <c r="BVQ140" s="25"/>
      <c r="BVR140" s="25"/>
      <c r="BVS140" s="25"/>
      <c r="BVT140" s="25"/>
      <c r="BVU140" s="25"/>
      <c r="BVV140" s="25"/>
      <c r="BVW140" s="25"/>
      <c r="BVX140" s="25"/>
      <c r="BVY140" s="25"/>
      <c r="BVZ140" s="25"/>
      <c r="BWA140" s="25"/>
      <c r="BWB140" s="25"/>
      <c r="BWC140" s="25"/>
      <c r="BWD140" s="25"/>
      <c r="BWE140" s="25"/>
      <c r="BWF140" s="25"/>
      <c r="BWG140" s="25"/>
      <c r="BWH140" s="25"/>
      <c r="BWI140" s="25"/>
      <c r="BWJ140" s="25"/>
      <c r="BWK140" s="25"/>
      <c r="BWL140" s="25"/>
      <c r="BWM140" s="25"/>
      <c r="BWN140" s="25"/>
      <c r="BWO140" s="25"/>
      <c r="BWP140" s="25"/>
      <c r="BWQ140" s="25"/>
      <c r="BWR140" s="25"/>
      <c r="BWS140" s="25"/>
      <c r="BWT140" s="25"/>
      <c r="BWU140" s="25"/>
      <c r="BWV140" s="25"/>
      <c r="BWW140" s="25"/>
      <c r="BWX140" s="25"/>
      <c r="BWY140" s="25"/>
      <c r="BWZ140" s="25"/>
      <c r="BXA140" s="25"/>
      <c r="BXB140" s="25"/>
      <c r="BXC140" s="25"/>
      <c r="BXD140" s="25"/>
      <c r="BXE140" s="25"/>
      <c r="BXF140" s="25"/>
      <c r="BXG140" s="25"/>
      <c r="BXH140" s="25"/>
      <c r="BXI140" s="25"/>
      <c r="BXJ140" s="25"/>
      <c r="BXK140" s="25"/>
      <c r="BXL140" s="25"/>
      <c r="BXM140" s="25"/>
      <c r="BXN140" s="25"/>
      <c r="BXO140" s="25"/>
      <c r="BXP140" s="25"/>
      <c r="BXQ140" s="25"/>
      <c r="BXR140" s="25"/>
      <c r="BXS140" s="25"/>
      <c r="BXT140" s="25"/>
      <c r="BXU140" s="25"/>
    </row>
    <row r="141" spans="1:2000" ht="18.75">
      <c r="A141" s="36"/>
      <c r="B141" s="85" t="s">
        <v>124</v>
      </c>
      <c r="C141" s="76"/>
      <c r="D141" s="55"/>
      <c r="E141" s="86"/>
      <c r="F141" s="86"/>
      <c r="G141" s="155"/>
      <c r="H141" s="87"/>
      <c r="I141" s="88"/>
      <c r="J141" s="88"/>
      <c r="L141" s="5"/>
      <c r="M141" s="5"/>
      <c r="N141" s="5"/>
      <c r="BXV141" s="4"/>
      <c r="BXW141" s="4"/>
      <c r="BXX141" s="4"/>
    </row>
    <row r="142" spans="1:2000" ht="15.75">
      <c r="A142" s="36"/>
      <c r="B142" s="42"/>
      <c r="C142" s="59"/>
      <c r="D142" s="55"/>
      <c r="E142" s="78"/>
      <c r="F142" s="78"/>
      <c r="G142" s="91"/>
      <c r="H142" s="54"/>
      <c r="L142" s="5"/>
      <c r="M142" s="5"/>
      <c r="N142" s="5"/>
      <c r="BXV142" s="4"/>
      <c r="BXW142" s="4"/>
      <c r="BXX142" s="4"/>
    </row>
    <row r="143" spans="1:2000" ht="15.75">
      <c r="A143" s="36"/>
      <c r="B143" s="53"/>
      <c r="C143" s="59"/>
      <c r="D143" s="55"/>
      <c r="E143" s="78"/>
      <c r="F143" s="78"/>
      <c r="G143" s="91"/>
      <c r="H143" s="54"/>
      <c r="L143" s="5"/>
      <c r="M143" s="5"/>
      <c r="N143" s="5"/>
      <c r="BXV143" s="4"/>
      <c r="BXW143" s="4"/>
      <c r="BXX143" s="4"/>
    </row>
    <row r="144" spans="1:2000" s="2" customFormat="1" ht="15.75">
      <c r="A144" s="36"/>
      <c r="B144" s="144" t="s">
        <v>4</v>
      </c>
      <c r="C144" s="89"/>
      <c r="D144" s="90"/>
      <c r="E144" s="91"/>
      <c r="F144" s="91"/>
      <c r="G144" s="91"/>
      <c r="H144" s="143" t="s">
        <v>4</v>
      </c>
      <c r="I144" s="93">
        <f>SUM(I16:I18,I20:I22,I24:I26,I28:I34)</f>
        <v>2583741.84</v>
      </c>
      <c r="J144" s="94">
        <f>SUM(J16:J18,J20:J22,J24:J26,J28:J34)</f>
        <v>2838948.24</v>
      </c>
      <c r="K144" s="92">
        <v>2240769.48</v>
      </c>
      <c r="L144" s="92">
        <f>+K144-J144</f>
        <v>-598178.76000000024</v>
      </c>
      <c r="M144" s="158">
        <f>-L144/K144</f>
        <v>0.26695238637398805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  <c r="BJA144" s="25"/>
      <c r="BJB144" s="25"/>
      <c r="BJC144" s="25"/>
      <c r="BJD144" s="25"/>
      <c r="BJE144" s="25"/>
      <c r="BJF144" s="25"/>
      <c r="BJG144" s="25"/>
      <c r="BJH144" s="25"/>
      <c r="BJI144" s="25"/>
      <c r="BJJ144" s="25"/>
      <c r="BJK144" s="25"/>
      <c r="BJL144" s="25"/>
      <c r="BJM144" s="25"/>
      <c r="BJN144" s="25"/>
      <c r="BJO144" s="25"/>
      <c r="BJP144" s="25"/>
      <c r="BJQ144" s="25"/>
      <c r="BJR144" s="25"/>
      <c r="BJS144" s="25"/>
      <c r="BJT144" s="25"/>
      <c r="BJU144" s="25"/>
      <c r="BJV144" s="25"/>
      <c r="BJW144" s="25"/>
      <c r="BJX144" s="25"/>
      <c r="BJY144" s="25"/>
      <c r="BJZ144" s="25"/>
      <c r="BKA144" s="25"/>
      <c r="BKB144" s="25"/>
      <c r="BKC144" s="25"/>
      <c r="BKD144" s="25"/>
      <c r="BKE144" s="25"/>
      <c r="BKF144" s="25"/>
      <c r="BKG144" s="25"/>
      <c r="BKH144" s="25"/>
      <c r="BKI144" s="25"/>
      <c r="BKJ144" s="25"/>
      <c r="BKK144" s="25"/>
      <c r="BKL144" s="25"/>
      <c r="BKM144" s="25"/>
      <c r="BKN144" s="25"/>
      <c r="BKO144" s="25"/>
      <c r="BKP144" s="25"/>
      <c r="BKQ144" s="25"/>
      <c r="BKR144" s="25"/>
      <c r="BKS144" s="25"/>
      <c r="BKT144" s="25"/>
      <c r="BKU144" s="25"/>
      <c r="BKV144" s="25"/>
      <c r="BKW144" s="25"/>
      <c r="BKX144" s="25"/>
      <c r="BKY144" s="25"/>
      <c r="BKZ144" s="25"/>
      <c r="BLA144" s="25"/>
      <c r="BLB144" s="25"/>
      <c r="BLC144" s="25"/>
      <c r="BLD144" s="25"/>
      <c r="BLE144" s="25"/>
      <c r="BLF144" s="25"/>
      <c r="BLG144" s="25"/>
      <c r="BLH144" s="25"/>
      <c r="BLI144" s="25"/>
      <c r="BLJ144" s="25"/>
      <c r="BLK144" s="25"/>
      <c r="BLL144" s="25"/>
      <c r="BLM144" s="25"/>
      <c r="BLN144" s="25"/>
      <c r="BLO144" s="25"/>
      <c r="BLP144" s="25"/>
      <c r="BLQ144" s="25"/>
      <c r="BLR144" s="25"/>
      <c r="BLS144" s="25"/>
      <c r="BLT144" s="25"/>
      <c r="BLU144" s="25"/>
      <c r="BLV144" s="25"/>
      <c r="BLW144" s="25"/>
      <c r="BLX144" s="25"/>
      <c r="BLY144" s="25"/>
      <c r="BLZ144" s="25"/>
      <c r="BMA144" s="25"/>
      <c r="BMB144" s="25"/>
      <c r="BMC144" s="25"/>
      <c r="BMD144" s="25"/>
      <c r="BME144" s="25"/>
      <c r="BMF144" s="25"/>
      <c r="BMG144" s="25"/>
      <c r="BMH144" s="25"/>
      <c r="BMI144" s="25"/>
      <c r="BMJ144" s="25"/>
      <c r="BMK144" s="25"/>
      <c r="BML144" s="25"/>
      <c r="BMM144" s="25"/>
      <c r="BMN144" s="25"/>
      <c r="BMO144" s="25"/>
      <c r="BMP144" s="25"/>
      <c r="BMQ144" s="25"/>
      <c r="BMR144" s="25"/>
      <c r="BMS144" s="25"/>
      <c r="BMT144" s="25"/>
      <c r="BMU144" s="25"/>
      <c r="BMV144" s="25"/>
      <c r="BMW144" s="25"/>
      <c r="BMX144" s="25"/>
      <c r="BMY144" s="25"/>
      <c r="BMZ144" s="25"/>
      <c r="BNA144" s="25"/>
      <c r="BNB144" s="25"/>
      <c r="BNC144" s="25"/>
      <c r="BND144" s="25"/>
      <c r="BNE144" s="25"/>
      <c r="BNF144" s="25"/>
      <c r="BNG144" s="25"/>
      <c r="BNH144" s="25"/>
      <c r="BNI144" s="25"/>
      <c r="BNJ144" s="25"/>
      <c r="BNK144" s="25"/>
      <c r="BNL144" s="25"/>
      <c r="BNM144" s="25"/>
      <c r="BNN144" s="25"/>
      <c r="BNO144" s="25"/>
      <c r="BNP144" s="25"/>
      <c r="BNQ144" s="25"/>
      <c r="BNR144" s="25"/>
      <c r="BNS144" s="25"/>
      <c r="BNT144" s="25"/>
      <c r="BNU144" s="25"/>
      <c r="BNV144" s="25"/>
      <c r="BNW144" s="25"/>
      <c r="BNX144" s="25"/>
      <c r="BNY144" s="25"/>
      <c r="BNZ144" s="25"/>
      <c r="BOA144" s="25"/>
      <c r="BOB144" s="25"/>
      <c r="BOC144" s="25"/>
      <c r="BOD144" s="25"/>
      <c r="BOE144" s="25"/>
      <c r="BOF144" s="25"/>
      <c r="BOG144" s="25"/>
      <c r="BOH144" s="25"/>
      <c r="BOI144" s="25"/>
      <c r="BOJ144" s="25"/>
      <c r="BOK144" s="25"/>
      <c r="BOL144" s="25"/>
      <c r="BOM144" s="25"/>
      <c r="BON144" s="25"/>
      <c r="BOO144" s="25"/>
      <c r="BOP144" s="25"/>
      <c r="BOQ144" s="25"/>
      <c r="BOR144" s="25"/>
      <c r="BOS144" s="25"/>
      <c r="BOT144" s="25"/>
      <c r="BOU144" s="25"/>
      <c r="BOV144" s="25"/>
      <c r="BOW144" s="25"/>
      <c r="BOX144" s="25"/>
      <c r="BOY144" s="25"/>
      <c r="BOZ144" s="25"/>
      <c r="BPA144" s="25"/>
      <c r="BPB144" s="25"/>
      <c r="BPC144" s="25"/>
      <c r="BPD144" s="25"/>
      <c r="BPE144" s="25"/>
      <c r="BPF144" s="25"/>
      <c r="BPG144" s="25"/>
      <c r="BPH144" s="25"/>
      <c r="BPI144" s="25"/>
      <c r="BPJ144" s="25"/>
      <c r="BPK144" s="25"/>
      <c r="BPL144" s="25"/>
      <c r="BPM144" s="25"/>
      <c r="BPN144" s="25"/>
      <c r="BPO144" s="25"/>
      <c r="BPP144" s="25"/>
      <c r="BPQ144" s="25"/>
      <c r="BPR144" s="25"/>
      <c r="BPS144" s="25"/>
      <c r="BPT144" s="25"/>
      <c r="BPU144" s="25"/>
      <c r="BPV144" s="25"/>
      <c r="BPW144" s="25"/>
      <c r="BPX144" s="25"/>
      <c r="BPY144" s="25"/>
      <c r="BPZ144" s="25"/>
      <c r="BQA144" s="25"/>
      <c r="BQB144" s="25"/>
      <c r="BQC144" s="25"/>
      <c r="BQD144" s="25"/>
      <c r="BQE144" s="25"/>
      <c r="BQF144" s="25"/>
      <c r="BQG144" s="25"/>
      <c r="BQH144" s="25"/>
      <c r="BQI144" s="25"/>
      <c r="BQJ144" s="25"/>
      <c r="BQK144" s="25"/>
      <c r="BQL144" s="25"/>
      <c r="BQM144" s="25"/>
      <c r="BQN144" s="25"/>
      <c r="BQO144" s="25"/>
      <c r="BQP144" s="25"/>
      <c r="BQQ144" s="25"/>
      <c r="BQR144" s="25"/>
      <c r="BQS144" s="25"/>
      <c r="BQT144" s="25"/>
      <c r="BQU144" s="25"/>
      <c r="BQV144" s="25"/>
      <c r="BQW144" s="25"/>
      <c r="BQX144" s="25"/>
      <c r="BQY144" s="25"/>
      <c r="BQZ144" s="25"/>
      <c r="BRA144" s="25"/>
      <c r="BRB144" s="25"/>
      <c r="BRC144" s="25"/>
      <c r="BRD144" s="25"/>
      <c r="BRE144" s="25"/>
      <c r="BRF144" s="25"/>
      <c r="BRG144" s="25"/>
      <c r="BRH144" s="25"/>
      <c r="BRI144" s="25"/>
      <c r="BRJ144" s="25"/>
      <c r="BRK144" s="25"/>
      <c r="BRL144" s="25"/>
      <c r="BRM144" s="25"/>
      <c r="BRN144" s="25"/>
      <c r="BRO144" s="25"/>
      <c r="BRP144" s="25"/>
      <c r="BRQ144" s="25"/>
      <c r="BRR144" s="25"/>
      <c r="BRS144" s="25"/>
      <c r="BRT144" s="25"/>
      <c r="BRU144" s="25"/>
      <c r="BRV144" s="25"/>
      <c r="BRW144" s="25"/>
      <c r="BRX144" s="25"/>
      <c r="BRY144" s="25"/>
      <c r="BRZ144" s="25"/>
      <c r="BSA144" s="25"/>
      <c r="BSB144" s="25"/>
      <c r="BSC144" s="25"/>
      <c r="BSD144" s="25"/>
      <c r="BSE144" s="25"/>
      <c r="BSF144" s="25"/>
      <c r="BSG144" s="25"/>
      <c r="BSH144" s="25"/>
      <c r="BSI144" s="25"/>
      <c r="BSJ144" s="25"/>
      <c r="BSK144" s="25"/>
      <c r="BSL144" s="25"/>
      <c r="BSM144" s="25"/>
      <c r="BSN144" s="25"/>
      <c r="BSO144" s="25"/>
      <c r="BSP144" s="25"/>
      <c r="BSQ144" s="25"/>
      <c r="BSR144" s="25"/>
      <c r="BSS144" s="25"/>
      <c r="BST144" s="25"/>
      <c r="BSU144" s="25"/>
      <c r="BSV144" s="25"/>
      <c r="BSW144" s="25"/>
      <c r="BSX144" s="25"/>
      <c r="BSY144" s="25"/>
      <c r="BSZ144" s="25"/>
      <c r="BTA144" s="25"/>
      <c r="BTB144" s="25"/>
      <c r="BTC144" s="25"/>
      <c r="BTD144" s="25"/>
      <c r="BTE144" s="25"/>
      <c r="BTF144" s="25"/>
      <c r="BTG144" s="25"/>
      <c r="BTH144" s="25"/>
      <c r="BTI144" s="25"/>
      <c r="BTJ144" s="25"/>
      <c r="BTK144" s="25"/>
      <c r="BTL144" s="25"/>
      <c r="BTM144" s="25"/>
      <c r="BTN144" s="25"/>
      <c r="BTO144" s="25"/>
      <c r="BTP144" s="25"/>
      <c r="BTQ144" s="25"/>
      <c r="BTR144" s="25"/>
      <c r="BTS144" s="25"/>
      <c r="BTT144" s="25"/>
      <c r="BTU144" s="25"/>
      <c r="BTV144" s="25"/>
      <c r="BTW144" s="25"/>
      <c r="BTX144" s="25"/>
      <c r="BTY144" s="25"/>
      <c r="BTZ144" s="25"/>
      <c r="BUA144" s="25"/>
      <c r="BUB144" s="25"/>
      <c r="BUC144" s="25"/>
      <c r="BUD144" s="25"/>
      <c r="BUE144" s="25"/>
      <c r="BUF144" s="25"/>
      <c r="BUG144" s="25"/>
      <c r="BUH144" s="25"/>
      <c r="BUI144" s="25"/>
      <c r="BUJ144" s="25"/>
      <c r="BUK144" s="25"/>
      <c r="BUL144" s="25"/>
      <c r="BUM144" s="25"/>
      <c r="BUN144" s="25"/>
      <c r="BUO144" s="25"/>
      <c r="BUP144" s="25"/>
      <c r="BUQ144" s="25"/>
      <c r="BUR144" s="25"/>
      <c r="BUS144" s="25"/>
      <c r="BUT144" s="25"/>
      <c r="BUU144" s="25"/>
      <c r="BUV144" s="25"/>
      <c r="BUW144" s="25"/>
      <c r="BUX144" s="25"/>
      <c r="BUY144" s="25"/>
      <c r="BUZ144" s="25"/>
      <c r="BVA144" s="25"/>
      <c r="BVB144" s="25"/>
      <c r="BVC144" s="25"/>
      <c r="BVD144" s="25"/>
      <c r="BVE144" s="25"/>
      <c r="BVF144" s="25"/>
      <c r="BVG144" s="25"/>
      <c r="BVH144" s="25"/>
      <c r="BVI144" s="25"/>
      <c r="BVJ144" s="25"/>
      <c r="BVK144" s="25"/>
      <c r="BVL144" s="25"/>
      <c r="BVM144" s="25"/>
      <c r="BVN144" s="25"/>
      <c r="BVO144" s="25"/>
      <c r="BVP144" s="25"/>
      <c r="BVQ144" s="25"/>
      <c r="BVR144" s="25"/>
      <c r="BVS144" s="25"/>
      <c r="BVT144" s="25"/>
      <c r="BVU144" s="25"/>
      <c r="BVV144" s="25"/>
      <c r="BVW144" s="25"/>
      <c r="BVX144" s="25"/>
      <c r="BVY144" s="25"/>
      <c r="BVZ144" s="25"/>
      <c r="BWA144" s="25"/>
      <c r="BWB144" s="25"/>
      <c r="BWC144" s="25"/>
      <c r="BWD144" s="25"/>
      <c r="BWE144" s="25"/>
      <c r="BWF144" s="25"/>
      <c r="BWG144" s="25"/>
      <c r="BWH144" s="25"/>
      <c r="BWI144" s="25"/>
      <c r="BWJ144" s="25"/>
      <c r="BWK144" s="25"/>
      <c r="BWL144" s="25"/>
      <c r="BWM144" s="25"/>
      <c r="BWN144" s="25"/>
      <c r="BWO144" s="25"/>
      <c r="BWP144" s="25"/>
      <c r="BWQ144" s="25"/>
      <c r="BWR144" s="25"/>
      <c r="BWS144" s="25"/>
      <c r="BWT144" s="25"/>
      <c r="BWU144" s="25"/>
      <c r="BWV144" s="25"/>
      <c r="BWW144" s="25"/>
      <c r="BWX144" s="25"/>
      <c r="BWY144" s="25"/>
      <c r="BWZ144" s="25"/>
      <c r="BXA144" s="25"/>
      <c r="BXB144" s="25"/>
      <c r="BXC144" s="25"/>
      <c r="BXD144" s="25"/>
      <c r="BXE144" s="25"/>
      <c r="BXF144" s="25"/>
      <c r="BXG144" s="25"/>
      <c r="BXH144" s="25"/>
      <c r="BXI144" s="25"/>
      <c r="BXJ144" s="25"/>
      <c r="BXK144" s="25"/>
      <c r="BXL144" s="25"/>
      <c r="BXM144" s="25"/>
      <c r="BXN144" s="25"/>
      <c r="BXO144" s="25"/>
      <c r="BXP144" s="25"/>
      <c r="BXQ144" s="25"/>
      <c r="BXR144" s="25"/>
      <c r="BXS144" s="25"/>
      <c r="BXT144" s="25"/>
      <c r="BXU144" s="25"/>
      <c r="BXV144" s="25"/>
      <c r="BXW144" s="25"/>
      <c r="BXX144" s="25"/>
    </row>
    <row r="145" spans="1:2000" s="2" customFormat="1" ht="15.75">
      <c r="A145" s="36"/>
      <c r="B145" s="144" t="s">
        <v>66</v>
      </c>
      <c r="C145" s="89"/>
      <c r="D145" s="90"/>
      <c r="E145" s="91"/>
      <c r="F145" s="91"/>
      <c r="G145" s="91"/>
      <c r="H145" s="143" t="s">
        <v>66</v>
      </c>
      <c r="I145" s="93">
        <f>SUM(I37:I67,I69:I85,I87:I94,I98,I100:I104)</f>
        <v>980241.70440000005</v>
      </c>
      <c r="J145" s="94">
        <f>SUM(J37:J67,J69:J85,J87:J94,J98,J100:J104)</f>
        <v>1076979.6156000001</v>
      </c>
      <c r="K145" s="92">
        <v>560216.51520000002</v>
      </c>
      <c r="L145" s="92">
        <f t="shared" ref="L145:L149" si="37">+K145-J145</f>
        <v>-516763.10040000011</v>
      </c>
      <c r="M145" s="158">
        <f t="shared" ref="M145:M149" si="38">-L145/K145</f>
        <v>0.92243460586932746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/>
      <c r="UI145" s="25"/>
      <c r="UJ145" s="25"/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  <c r="VC145" s="25"/>
      <c r="VD145" s="25"/>
      <c r="VE145" s="25"/>
      <c r="VF145" s="25"/>
      <c r="VG145" s="25"/>
      <c r="VH145" s="25"/>
      <c r="VI145" s="25"/>
      <c r="VJ145" s="25"/>
      <c r="VK145" s="25"/>
      <c r="VL145" s="25"/>
      <c r="VM145" s="25"/>
      <c r="VN145" s="25"/>
      <c r="VO145" s="25"/>
      <c r="VP145" s="25"/>
      <c r="VQ145" s="25"/>
      <c r="VR145" s="25"/>
      <c r="VS145" s="25"/>
      <c r="VT145" s="25"/>
      <c r="VU145" s="25"/>
      <c r="VV145" s="25"/>
      <c r="VW145" s="25"/>
      <c r="VX145" s="25"/>
      <c r="VY145" s="25"/>
      <c r="VZ145" s="25"/>
      <c r="WA145" s="25"/>
      <c r="WB145" s="25"/>
      <c r="WC145" s="25"/>
      <c r="WD145" s="25"/>
      <c r="WE145" s="25"/>
      <c r="WF145" s="25"/>
      <c r="WG145" s="25"/>
      <c r="WH145" s="25"/>
      <c r="WI145" s="25"/>
      <c r="WJ145" s="25"/>
      <c r="WK145" s="25"/>
      <c r="WL145" s="25"/>
      <c r="WM145" s="25"/>
      <c r="WN145" s="25"/>
      <c r="WO145" s="25"/>
      <c r="WP145" s="25"/>
      <c r="WQ145" s="25"/>
      <c r="WR145" s="25"/>
      <c r="WS145" s="25"/>
      <c r="WT145" s="25"/>
      <c r="WU145" s="25"/>
      <c r="WV145" s="25"/>
      <c r="WW145" s="25"/>
      <c r="WX145" s="25"/>
      <c r="WY145" s="25"/>
      <c r="WZ145" s="25"/>
      <c r="XA145" s="25"/>
      <c r="XB145" s="25"/>
      <c r="XC145" s="25"/>
      <c r="XD145" s="25"/>
      <c r="XE145" s="25"/>
      <c r="XF145" s="25"/>
      <c r="XG145" s="25"/>
      <c r="XH145" s="25"/>
      <c r="XI145" s="25"/>
      <c r="XJ145" s="25"/>
      <c r="XK145" s="25"/>
      <c r="XL145" s="25"/>
      <c r="XM145" s="25"/>
      <c r="XN145" s="25"/>
      <c r="XO145" s="25"/>
      <c r="XP145" s="25"/>
      <c r="XQ145" s="25"/>
      <c r="XR145" s="25"/>
      <c r="XS145" s="25"/>
      <c r="XT145" s="25"/>
      <c r="XU145" s="25"/>
      <c r="XV145" s="25"/>
      <c r="XW145" s="25"/>
      <c r="XX145" s="25"/>
      <c r="XY145" s="25"/>
      <c r="XZ145" s="25"/>
      <c r="YA145" s="25"/>
      <c r="YB145" s="25"/>
      <c r="YC145" s="25"/>
      <c r="YD145" s="25"/>
      <c r="YE145" s="25"/>
      <c r="YF145" s="25"/>
      <c r="YG145" s="25"/>
      <c r="YH145" s="25"/>
      <c r="YI145" s="25"/>
      <c r="YJ145" s="25"/>
      <c r="YK145" s="25"/>
      <c r="YL145" s="25"/>
      <c r="YM145" s="25"/>
      <c r="YN145" s="25"/>
      <c r="YO145" s="25"/>
      <c r="YP145" s="25"/>
      <c r="YQ145" s="25"/>
      <c r="YR145" s="25"/>
      <c r="YS145" s="25"/>
      <c r="YT145" s="25"/>
      <c r="YU145" s="25"/>
      <c r="YV145" s="25"/>
      <c r="YW145" s="25"/>
      <c r="YX145" s="25"/>
      <c r="YY145" s="25"/>
      <c r="YZ145" s="25"/>
      <c r="ZA145" s="25"/>
      <c r="ZB145" s="25"/>
      <c r="ZC145" s="25"/>
      <c r="ZD145" s="25"/>
      <c r="ZE145" s="25"/>
      <c r="ZF145" s="25"/>
      <c r="ZG145" s="25"/>
      <c r="ZH145" s="25"/>
      <c r="ZI145" s="25"/>
      <c r="ZJ145" s="25"/>
      <c r="ZK145" s="25"/>
      <c r="ZL145" s="25"/>
      <c r="ZM145" s="25"/>
      <c r="ZN145" s="25"/>
      <c r="ZO145" s="25"/>
      <c r="ZP145" s="25"/>
      <c r="ZQ145" s="25"/>
      <c r="ZR145" s="25"/>
      <c r="ZS145" s="25"/>
      <c r="ZT145" s="25"/>
      <c r="ZU145" s="25"/>
      <c r="ZV145" s="25"/>
      <c r="ZW145" s="25"/>
      <c r="ZX145" s="25"/>
      <c r="ZY145" s="25"/>
      <c r="ZZ145" s="25"/>
      <c r="AAA145" s="25"/>
      <c r="AAB145" s="25"/>
      <c r="AAC145" s="25"/>
      <c r="AAD145" s="25"/>
      <c r="AAE145" s="25"/>
      <c r="AAF145" s="25"/>
      <c r="AAG145" s="25"/>
      <c r="AAH145" s="25"/>
      <c r="AAI145" s="25"/>
      <c r="AAJ145" s="25"/>
      <c r="AAK145" s="25"/>
      <c r="AAL145" s="25"/>
      <c r="AAM145" s="25"/>
      <c r="AAN145" s="25"/>
      <c r="AAO145" s="25"/>
      <c r="AAP145" s="25"/>
      <c r="AAQ145" s="25"/>
      <c r="AAR145" s="25"/>
      <c r="AAS145" s="25"/>
      <c r="AAT145" s="25"/>
      <c r="AAU145" s="25"/>
      <c r="AAV145" s="25"/>
      <c r="AAW145" s="25"/>
      <c r="AAX145" s="25"/>
      <c r="AAY145" s="25"/>
      <c r="AAZ145" s="25"/>
      <c r="ABA145" s="25"/>
      <c r="ABB145" s="25"/>
      <c r="ABC145" s="25"/>
      <c r="ABD145" s="25"/>
      <c r="ABE145" s="25"/>
      <c r="ABF145" s="25"/>
      <c r="ABG145" s="25"/>
      <c r="ABH145" s="25"/>
      <c r="ABI145" s="25"/>
      <c r="ABJ145" s="25"/>
      <c r="ABK145" s="25"/>
      <c r="ABL145" s="25"/>
      <c r="ABM145" s="25"/>
      <c r="ABN145" s="25"/>
      <c r="ABO145" s="25"/>
      <c r="ABP145" s="25"/>
      <c r="ABQ145" s="25"/>
      <c r="ABR145" s="25"/>
      <c r="ABS145" s="25"/>
      <c r="ABT145" s="25"/>
      <c r="ABU145" s="25"/>
      <c r="ABV145" s="25"/>
      <c r="ABW145" s="25"/>
      <c r="ABX145" s="25"/>
      <c r="ABY145" s="25"/>
      <c r="ABZ145" s="25"/>
      <c r="ACA145" s="25"/>
      <c r="ACB145" s="25"/>
      <c r="ACC145" s="25"/>
      <c r="ACD145" s="25"/>
      <c r="ACE145" s="25"/>
      <c r="ACF145" s="25"/>
      <c r="ACG145" s="25"/>
      <c r="ACH145" s="25"/>
      <c r="ACI145" s="25"/>
      <c r="ACJ145" s="25"/>
      <c r="ACK145" s="25"/>
      <c r="ACL145" s="25"/>
      <c r="ACM145" s="25"/>
      <c r="ACN145" s="25"/>
      <c r="ACO145" s="25"/>
      <c r="ACP145" s="25"/>
      <c r="ACQ145" s="25"/>
      <c r="ACR145" s="25"/>
      <c r="ACS145" s="25"/>
      <c r="ACT145" s="25"/>
      <c r="ACU145" s="25"/>
      <c r="ACV145" s="25"/>
      <c r="ACW145" s="25"/>
      <c r="ACX145" s="25"/>
      <c r="ACY145" s="25"/>
      <c r="ACZ145" s="25"/>
      <c r="ADA145" s="25"/>
      <c r="ADB145" s="25"/>
      <c r="ADC145" s="25"/>
      <c r="ADD145" s="25"/>
      <c r="ADE145" s="25"/>
      <c r="ADF145" s="25"/>
      <c r="ADG145" s="25"/>
      <c r="ADH145" s="25"/>
      <c r="ADI145" s="25"/>
      <c r="ADJ145" s="25"/>
      <c r="ADK145" s="25"/>
      <c r="ADL145" s="25"/>
      <c r="ADM145" s="25"/>
      <c r="ADN145" s="25"/>
      <c r="ADO145" s="25"/>
      <c r="ADP145" s="25"/>
      <c r="ADQ145" s="25"/>
      <c r="ADR145" s="25"/>
      <c r="ADS145" s="25"/>
      <c r="ADT145" s="25"/>
      <c r="ADU145" s="25"/>
      <c r="ADV145" s="25"/>
      <c r="ADW145" s="25"/>
      <c r="ADX145" s="25"/>
      <c r="ADY145" s="25"/>
      <c r="ADZ145" s="25"/>
      <c r="AEA145" s="25"/>
      <c r="AEB145" s="25"/>
      <c r="AEC145" s="25"/>
      <c r="AED145" s="25"/>
      <c r="AEE145" s="25"/>
      <c r="AEF145" s="25"/>
      <c r="AEG145" s="25"/>
      <c r="AEH145" s="25"/>
      <c r="AEI145" s="25"/>
      <c r="AEJ145" s="25"/>
      <c r="AEK145" s="25"/>
      <c r="AEL145" s="25"/>
      <c r="AEM145" s="25"/>
      <c r="AEN145" s="25"/>
      <c r="AEO145" s="25"/>
      <c r="AEP145" s="25"/>
      <c r="AEQ145" s="25"/>
      <c r="AER145" s="25"/>
      <c r="AES145" s="25"/>
      <c r="AET145" s="25"/>
      <c r="AEU145" s="25"/>
      <c r="AEV145" s="25"/>
      <c r="AEW145" s="25"/>
      <c r="AEX145" s="25"/>
      <c r="AEY145" s="25"/>
      <c r="AEZ145" s="25"/>
      <c r="AFA145" s="25"/>
      <c r="AFB145" s="25"/>
      <c r="AFC145" s="25"/>
      <c r="AFD145" s="25"/>
      <c r="AFE145" s="25"/>
      <c r="AFF145" s="25"/>
      <c r="AFG145" s="25"/>
      <c r="AFH145" s="25"/>
      <c r="AFI145" s="25"/>
      <c r="AFJ145" s="25"/>
      <c r="AFK145" s="25"/>
      <c r="AFL145" s="25"/>
      <c r="AFM145" s="25"/>
      <c r="AFN145" s="25"/>
      <c r="AFO145" s="25"/>
      <c r="AFP145" s="25"/>
      <c r="AFQ145" s="25"/>
      <c r="AFR145" s="25"/>
      <c r="AFS145" s="25"/>
      <c r="AFT145" s="25"/>
      <c r="AFU145" s="25"/>
      <c r="AFV145" s="25"/>
      <c r="AFW145" s="25"/>
      <c r="AFX145" s="25"/>
      <c r="AFY145" s="25"/>
      <c r="AFZ145" s="25"/>
      <c r="AGA145" s="25"/>
      <c r="AGB145" s="25"/>
      <c r="AGC145" s="25"/>
      <c r="AGD145" s="25"/>
      <c r="AGE145" s="25"/>
      <c r="AGF145" s="25"/>
      <c r="AGG145" s="25"/>
      <c r="AGH145" s="25"/>
      <c r="AGI145" s="25"/>
      <c r="AGJ145" s="25"/>
      <c r="AGK145" s="25"/>
      <c r="AGL145" s="25"/>
      <c r="AGM145" s="25"/>
      <c r="AGN145" s="25"/>
      <c r="AGO145" s="25"/>
      <c r="AGP145" s="25"/>
      <c r="AGQ145" s="25"/>
      <c r="AGR145" s="25"/>
      <c r="AGS145" s="25"/>
      <c r="AGT145" s="25"/>
      <c r="AGU145" s="25"/>
      <c r="AGV145" s="25"/>
      <c r="AGW145" s="25"/>
      <c r="AGX145" s="25"/>
      <c r="AGY145" s="25"/>
      <c r="AGZ145" s="25"/>
      <c r="AHA145" s="25"/>
      <c r="AHB145" s="25"/>
      <c r="AHC145" s="25"/>
      <c r="AHD145" s="25"/>
      <c r="AHE145" s="25"/>
      <c r="AHF145" s="25"/>
      <c r="AHG145" s="25"/>
      <c r="AHH145" s="25"/>
      <c r="AHI145" s="25"/>
      <c r="AHJ145" s="25"/>
      <c r="AHK145" s="25"/>
      <c r="AHL145" s="25"/>
      <c r="AHM145" s="25"/>
      <c r="AHN145" s="25"/>
      <c r="AHO145" s="25"/>
      <c r="AHP145" s="25"/>
      <c r="AHQ145" s="25"/>
      <c r="AHR145" s="25"/>
      <c r="AHS145" s="25"/>
      <c r="AHT145" s="25"/>
      <c r="AHU145" s="25"/>
      <c r="AHV145" s="25"/>
      <c r="AHW145" s="25"/>
      <c r="AHX145" s="25"/>
      <c r="AHY145" s="25"/>
      <c r="AHZ145" s="25"/>
      <c r="AIA145" s="25"/>
      <c r="AIB145" s="25"/>
      <c r="AIC145" s="25"/>
      <c r="AID145" s="25"/>
      <c r="AIE145" s="25"/>
      <c r="AIF145" s="25"/>
      <c r="AIG145" s="25"/>
      <c r="AIH145" s="25"/>
      <c r="AII145" s="25"/>
      <c r="AIJ145" s="25"/>
      <c r="AIK145" s="25"/>
      <c r="AIL145" s="25"/>
      <c r="AIM145" s="25"/>
      <c r="AIN145" s="25"/>
      <c r="AIO145" s="25"/>
      <c r="AIP145" s="25"/>
      <c r="AIQ145" s="25"/>
      <c r="AIR145" s="25"/>
      <c r="AIS145" s="25"/>
      <c r="AIT145" s="25"/>
      <c r="AIU145" s="25"/>
      <c r="AIV145" s="25"/>
      <c r="AIW145" s="25"/>
      <c r="AIX145" s="25"/>
      <c r="AIY145" s="25"/>
      <c r="AIZ145" s="25"/>
      <c r="AJA145" s="25"/>
      <c r="AJB145" s="25"/>
      <c r="AJC145" s="25"/>
      <c r="AJD145" s="25"/>
      <c r="AJE145" s="25"/>
      <c r="AJF145" s="25"/>
      <c r="AJG145" s="25"/>
      <c r="AJH145" s="25"/>
      <c r="AJI145" s="25"/>
      <c r="AJJ145" s="25"/>
      <c r="AJK145" s="25"/>
      <c r="AJL145" s="25"/>
      <c r="AJM145" s="25"/>
      <c r="AJN145" s="25"/>
      <c r="AJO145" s="25"/>
      <c r="AJP145" s="25"/>
      <c r="AJQ145" s="25"/>
      <c r="AJR145" s="25"/>
      <c r="AJS145" s="25"/>
      <c r="AJT145" s="25"/>
      <c r="AJU145" s="25"/>
      <c r="AJV145" s="25"/>
      <c r="AJW145" s="25"/>
      <c r="AJX145" s="25"/>
      <c r="AJY145" s="25"/>
      <c r="AJZ145" s="25"/>
      <c r="AKA145" s="25"/>
      <c r="AKB145" s="25"/>
      <c r="AKC145" s="25"/>
      <c r="AKD145" s="25"/>
      <c r="AKE145" s="25"/>
      <c r="AKF145" s="25"/>
      <c r="AKG145" s="25"/>
      <c r="AKH145" s="25"/>
      <c r="AKI145" s="25"/>
      <c r="AKJ145" s="25"/>
      <c r="AKK145" s="25"/>
      <c r="AKL145" s="25"/>
      <c r="AKM145" s="25"/>
      <c r="AKN145" s="25"/>
      <c r="AKO145" s="25"/>
      <c r="AKP145" s="25"/>
      <c r="AKQ145" s="25"/>
      <c r="AKR145" s="25"/>
      <c r="AKS145" s="25"/>
      <c r="AKT145" s="25"/>
      <c r="AKU145" s="25"/>
      <c r="AKV145" s="25"/>
      <c r="AKW145" s="25"/>
      <c r="AKX145" s="25"/>
      <c r="AKY145" s="25"/>
      <c r="AKZ145" s="25"/>
      <c r="ALA145" s="25"/>
      <c r="ALB145" s="25"/>
      <c r="ALC145" s="25"/>
      <c r="ALD145" s="25"/>
      <c r="ALE145" s="25"/>
      <c r="ALF145" s="25"/>
      <c r="ALG145" s="25"/>
      <c r="ALH145" s="25"/>
      <c r="ALI145" s="25"/>
      <c r="ALJ145" s="25"/>
      <c r="ALK145" s="25"/>
      <c r="ALL145" s="25"/>
      <c r="ALM145" s="25"/>
      <c r="ALN145" s="25"/>
      <c r="ALO145" s="25"/>
      <c r="ALP145" s="25"/>
      <c r="ALQ145" s="25"/>
      <c r="ALR145" s="25"/>
      <c r="ALS145" s="25"/>
      <c r="ALT145" s="25"/>
      <c r="ALU145" s="25"/>
      <c r="ALV145" s="25"/>
      <c r="ALW145" s="25"/>
      <c r="ALX145" s="25"/>
      <c r="ALY145" s="25"/>
      <c r="ALZ145" s="25"/>
      <c r="AMA145" s="25"/>
      <c r="AMB145" s="25"/>
      <c r="AMC145" s="25"/>
      <c r="AMD145" s="25"/>
      <c r="AME145" s="25"/>
      <c r="AMF145" s="25"/>
      <c r="AMG145" s="25"/>
      <c r="AMH145" s="25"/>
      <c r="AMI145" s="25"/>
      <c r="AMJ145" s="25"/>
      <c r="AMK145" s="25"/>
      <c r="AML145" s="25"/>
      <c r="AMM145" s="25"/>
      <c r="AMN145" s="25"/>
      <c r="AMO145" s="25"/>
      <c r="AMP145" s="25"/>
      <c r="AMQ145" s="25"/>
      <c r="AMR145" s="25"/>
      <c r="AMS145" s="25"/>
      <c r="AMT145" s="25"/>
      <c r="AMU145" s="25"/>
      <c r="AMV145" s="25"/>
      <c r="AMW145" s="25"/>
      <c r="AMX145" s="25"/>
      <c r="AMY145" s="25"/>
      <c r="AMZ145" s="25"/>
      <c r="ANA145" s="25"/>
      <c r="ANB145" s="25"/>
      <c r="ANC145" s="25"/>
      <c r="AND145" s="25"/>
      <c r="ANE145" s="25"/>
      <c r="ANF145" s="25"/>
      <c r="ANG145" s="25"/>
      <c r="ANH145" s="25"/>
      <c r="ANI145" s="25"/>
      <c r="ANJ145" s="25"/>
      <c r="ANK145" s="25"/>
      <c r="ANL145" s="25"/>
      <c r="ANM145" s="25"/>
      <c r="ANN145" s="25"/>
      <c r="ANO145" s="25"/>
      <c r="ANP145" s="25"/>
      <c r="ANQ145" s="25"/>
      <c r="ANR145" s="25"/>
      <c r="ANS145" s="25"/>
      <c r="ANT145" s="25"/>
      <c r="ANU145" s="25"/>
      <c r="ANV145" s="25"/>
      <c r="ANW145" s="25"/>
      <c r="ANX145" s="25"/>
      <c r="ANY145" s="25"/>
      <c r="ANZ145" s="25"/>
      <c r="AOA145" s="25"/>
      <c r="AOB145" s="25"/>
      <c r="AOC145" s="25"/>
      <c r="AOD145" s="25"/>
      <c r="AOE145" s="25"/>
      <c r="AOF145" s="25"/>
      <c r="AOG145" s="25"/>
      <c r="AOH145" s="25"/>
      <c r="AOI145" s="25"/>
      <c r="AOJ145" s="25"/>
      <c r="AOK145" s="25"/>
      <c r="AOL145" s="25"/>
      <c r="AOM145" s="25"/>
      <c r="AON145" s="25"/>
      <c r="AOO145" s="25"/>
      <c r="AOP145" s="25"/>
      <c r="AOQ145" s="25"/>
      <c r="AOR145" s="25"/>
      <c r="AOS145" s="25"/>
      <c r="AOT145" s="25"/>
      <c r="AOU145" s="25"/>
      <c r="AOV145" s="25"/>
      <c r="AOW145" s="25"/>
      <c r="AOX145" s="25"/>
      <c r="AOY145" s="25"/>
      <c r="AOZ145" s="25"/>
      <c r="APA145" s="25"/>
      <c r="APB145" s="25"/>
      <c r="APC145" s="25"/>
      <c r="APD145" s="25"/>
      <c r="APE145" s="25"/>
      <c r="APF145" s="25"/>
      <c r="APG145" s="25"/>
      <c r="APH145" s="25"/>
      <c r="API145" s="25"/>
      <c r="APJ145" s="25"/>
      <c r="APK145" s="25"/>
      <c r="APL145" s="25"/>
      <c r="APM145" s="25"/>
      <c r="APN145" s="25"/>
      <c r="APO145" s="25"/>
      <c r="APP145" s="25"/>
      <c r="APQ145" s="25"/>
      <c r="APR145" s="25"/>
      <c r="APS145" s="25"/>
      <c r="APT145" s="25"/>
      <c r="APU145" s="25"/>
      <c r="APV145" s="25"/>
      <c r="APW145" s="25"/>
      <c r="APX145" s="25"/>
      <c r="APY145" s="25"/>
      <c r="APZ145" s="25"/>
      <c r="AQA145" s="25"/>
      <c r="AQB145" s="25"/>
      <c r="AQC145" s="25"/>
      <c r="AQD145" s="25"/>
      <c r="AQE145" s="25"/>
      <c r="AQF145" s="25"/>
      <c r="AQG145" s="25"/>
      <c r="AQH145" s="25"/>
      <c r="AQI145" s="25"/>
      <c r="AQJ145" s="25"/>
      <c r="AQK145" s="25"/>
      <c r="AQL145" s="25"/>
      <c r="AQM145" s="25"/>
      <c r="AQN145" s="25"/>
      <c r="AQO145" s="25"/>
      <c r="AQP145" s="25"/>
      <c r="AQQ145" s="25"/>
      <c r="AQR145" s="25"/>
      <c r="AQS145" s="25"/>
      <c r="AQT145" s="25"/>
      <c r="AQU145" s="25"/>
      <c r="AQV145" s="25"/>
      <c r="AQW145" s="25"/>
      <c r="AQX145" s="25"/>
      <c r="AQY145" s="25"/>
      <c r="AQZ145" s="25"/>
      <c r="ARA145" s="25"/>
      <c r="ARB145" s="25"/>
      <c r="ARC145" s="25"/>
      <c r="ARD145" s="25"/>
      <c r="ARE145" s="25"/>
      <c r="ARF145" s="25"/>
      <c r="ARG145" s="25"/>
      <c r="ARH145" s="25"/>
      <c r="ARI145" s="25"/>
      <c r="ARJ145" s="25"/>
      <c r="ARK145" s="25"/>
      <c r="ARL145" s="25"/>
      <c r="ARM145" s="25"/>
      <c r="ARN145" s="25"/>
      <c r="ARO145" s="25"/>
      <c r="ARP145" s="25"/>
      <c r="ARQ145" s="25"/>
      <c r="ARR145" s="25"/>
      <c r="ARS145" s="25"/>
      <c r="ART145" s="25"/>
      <c r="ARU145" s="25"/>
      <c r="ARV145" s="25"/>
      <c r="ARW145" s="25"/>
      <c r="ARX145" s="25"/>
      <c r="ARY145" s="25"/>
      <c r="ARZ145" s="25"/>
      <c r="ASA145" s="25"/>
      <c r="ASB145" s="25"/>
      <c r="ASC145" s="25"/>
      <c r="ASD145" s="25"/>
      <c r="ASE145" s="25"/>
      <c r="ASF145" s="25"/>
      <c r="ASG145" s="25"/>
      <c r="ASH145" s="25"/>
      <c r="ASI145" s="25"/>
      <c r="ASJ145" s="25"/>
      <c r="ASK145" s="25"/>
      <c r="ASL145" s="25"/>
      <c r="ASM145" s="25"/>
      <c r="ASN145" s="25"/>
      <c r="ASO145" s="25"/>
      <c r="ASP145" s="25"/>
      <c r="ASQ145" s="25"/>
      <c r="ASR145" s="25"/>
      <c r="ASS145" s="25"/>
      <c r="AST145" s="25"/>
      <c r="ASU145" s="25"/>
      <c r="ASV145" s="25"/>
      <c r="ASW145" s="25"/>
      <c r="ASX145" s="25"/>
      <c r="ASY145" s="25"/>
      <c r="ASZ145" s="25"/>
      <c r="ATA145" s="25"/>
      <c r="ATB145" s="25"/>
      <c r="ATC145" s="25"/>
      <c r="ATD145" s="25"/>
      <c r="ATE145" s="25"/>
      <c r="ATF145" s="25"/>
      <c r="ATG145" s="25"/>
      <c r="ATH145" s="25"/>
      <c r="ATI145" s="25"/>
      <c r="ATJ145" s="25"/>
      <c r="ATK145" s="25"/>
      <c r="ATL145" s="25"/>
      <c r="ATM145" s="25"/>
      <c r="ATN145" s="25"/>
      <c r="ATO145" s="25"/>
      <c r="ATP145" s="25"/>
      <c r="ATQ145" s="25"/>
      <c r="ATR145" s="25"/>
      <c r="ATS145" s="25"/>
      <c r="ATT145" s="25"/>
      <c r="ATU145" s="25"/>
      <c r="ATV145" s="25"/>
      <c r="ATW145" s="25"/>
      <c r="ATX145" s="25"/>
      <c r="ATY145" s="25"/>
      <c r="ATZ145" s="25"/>
      <c r="AUA145" s="25"/>
      <c r="AUB145" s="25"/>
      <c r="AUC145" s="25"/>
      <c r="AUD145" s="25"/>
      <c r="AUE145" s="25"/>
      <c r="AUF145" s="25"/>
      <c r="AUG145" s="25"/>
      <c r="AUH145" s="25"/>
      <c r="AUI145" s="25"/>
      <c r="AUJ145" s="25"/>
      <c r="AUK145" s="25"/>
      <c r="AUL145" s="25"/>
      <c r="AUM145" s="25"/>
      <c r="AUN145" s="25"/>
      <c r="AUO145" s="25"/>
      <c r="AUP145" s="25"/>
      <c r="AUQ145" s="25"/>
      <c r="AUR145" s="25"/>
      <c r="AUS145" s="25"/>
      <c r="AUT145" s="25"/>
      <c r="AUU145" s="25"/>
      <c r="AUV145" s="25"/>
      <c r="AUW145" s="25"/>
      <c r="AUX145" s="25"/>
      <c r="AUY145" s="25"/>
      <c r="AUZ145" s="25"/>
      <c r="AVA145" s="25"/>
      <c r="AVB145" s="25"/>
      <c r="AVC145" s="25"/>
      <c r="AVD145" s="25"/>
      <c r="AVE145" s="25"/>
      <c r="AVF145" s="25"/>
      <c r="AVG145" s="25"/>
      <c r="AVH145" s="25"/>
      <c r="AVI145" s="25"/>
      <c r="AVJ145" s="25"/>
      <c r="AVK145" s="25"/>
      <c r="AVL145" s="25"/>
      <c r="AVM145" s="25"/>
      <c r="AVN145" s="25"/>
      <c r="AVO145" s="25"/>
      <c r="AVP145" s="25"/>
      <c r="AVQ145" s="25"/>
      <c r="AVR145" s="25"/>
      <c r="AVS145" s="25"/>
      <c r="AVT145" s="25"/>
      <c r="AVU145" s="25"/>
      <c r="AVV145" s="25"/>
      <c r="AVW145" s="25"/>
      <c r="AVX145" s="25"/>
      <c r="AVY145" s="25"/>
      <c r="AVZ145" s="25"/>
      <c r="AWA145" s="25"/>
      <c r="AWB145" s="25"/>
      <c r="AWC145" s="25"/>
      <c r="AWD145" s="25"/>
      <c r="AWE145" s="25"/>
      <c r="AWF145" s="25"/>
      <c r="AWG145" s="25"/>
      <c r="AWH145" s="25"/>
      <c r="AWI145" s="25"/>
      <c r="AWJ145" s="25"/>
      <c r="AWK145" s="25"/>
      <c r="AWL145" s="25"/>
      <c r="AWM145" s="25"/>
      <c r="AWN145" s="25"/>
      <c r="AWO145" s="25"/>
      <c r="AWP145" s="25"/>
      <c r="AWQ145" s="25"/>
      <c r="AWR145" s="25"/>
      <c r="AWS145" s="25"/>
      <c r="AWT145" s="25"/>
      <c r="AWU145" s="25"/>
      <c r="AWV145" s="25"/>
      <c r="AWW145" s="25"/>
      <c r="AWX145" s="25"/>
      <c r="AWY145" s="25"/>
      <c r="AWZ145" s="25"/>
      <c r="AXA145" s="25"/>
      <c r="AXB145" s="25"/>
      <c r="AXC145" s="25"/>
      <c r="AXD145" s="25"/>
      <c r="AXE145" s="25"/>
      <c r="AXF145" s="25"/>
      <c r="AXG145" s="25"/>
      <c r="AXH145" s="25"/>
      <c r="AXI145" s="25"/>
      <c r="AXJ145" s="25"/>
      <c r="AXK145" s="25"/>
      <c r="AXL145" s="25"/>
      <c r="AXM145" s="25"/>
      <c r="AXN145" s="25"/>
      <c r="AXO145" s="25"/>
      <c r="AXP145" s="25"/>
      <c r="AXQ145" s="25"/>
      <c r="AXR145" s="25"/>
      <c r="AXS145" s="25"/>
      <c r="AXT145" s="25"/>
      <c r="AXU145" s="25"/>
      <c r="AXV145" s="25"/>
      <c r="AXW145" s="25"/>
      <c r="AXX145" s="25"/>
      <c r="AXY145" s="25"/>
      <c r="AXZ145" s="25"/>
      <c r="AYA145" s="25"/>
      <c r="AYB145" s="25"/>
      <c r="AYC145" s="25"/>
      <c r="AYD145" s="25"/>
      <c r="AYE145" s="25"/>
      <c r="AYF145" s="25"/>
      <c r="AYG145" s="25"/>
      <c r="AYH145" s="25"/>
      <c r="AYI145" s="25"/>
      <c r="AYJ145" s="25"/>
      <c r="AYK145" s="25"/>
      <c r="AYL145" s="25"/>
      <c r="AYM145" s="25"/>
      <c r="AYN145" s="25"/>
      <c r="AYO145" s="25"/>
      <c r="AYP145" s="25"/>
      <c r="AYQ145" s="25"/>
      <c r="AYR145" s="25"/>
      <c r="AYS145" s="25"/>
      <c r="AYT145" s="25"/>
      <c r="AYU145" s="25"/>
      <c r="AYV145" s="25"/>
      <c r="AYW145" s="25"/>
      <c r="AYX145" s="25"/>
      <c r="AYY145" s="25"/>
      <c r="AYZ145" s="25"/>
      <c r="AZA145" s="25"/>
      <c r="AZB145" s="25"/>
      <c r="AZC145" s="25"/>
      <c r="AZD145" s="25"/>
      <c r="AZE145" s="25"/>
      <c r="AZF145" s="25"/>
      <c r="AZG145" s="25"/>
      <c r="AZH145" s="25"/>
      <c r="AZI145" s="25"/>
      <c r="AZJ145" s="25"/>
      <c r="AZK145" s="25"/>
      <c r="AZL145" s="25"/>
      <c r="AZM145" s="25"/>
      <c r="AZN145" s="25"/>
      <c r="AZO145" s="25"/>
      <c r="AZP145" s="25"/>
      <c r="AZQ145" s="25"/>
      <c r="AZR145" s="25"/>
      <c r="AZS145" s="25"/>
      <c r="AZT145" s="25"/>
      <c r="AZU145" s="25"/>
      <c r="AZV145" s="25"/>
      <c r="AZW145" s="25"/>
      <c r="AZX145" s="25"/>
      <c r="AZY145" s="25"/>
      <c r="AZZ145" s="25"/>
      <c r="BAA145" s="25"/>
      <c r="BAB145" s="25"/>
      <c r="BAC145" s="25"/>
      <c r="BAD145" s="25"/>
      <c r="BAE145" s="25"/>
      <c r="BAF145" s="25"/>
      <c r="BAG145" s="25"/>
      <c r="BAH145" s="25"/>
      <c r="BAI145" s="25"/>
      <c r="BAJ145" s="25"/>
      <c r="BAK145" s="25"/>
      <c r="BAL145" s="25"/>
      <c r="BAM145" s="25"/>
      <c r="BAN145" s="25"/>
      <c r="BAO145" s="25"/>
      <c r="BAP145" s="25"/>
      <c r="BAQ145" s="25"/>
      <c r="BAR145" s="25"/>
      <c r="BAS145" s="25"/>
      <c r="BAT145" s="25"/>
      <c r="BAU145" s="25"/>
      <c r="BAV145" s="25"/>
      <c r="BAW145" s="25"/>
      <c r="BAX145" s="25"/>
      <c r="BAY145" s="25"/>
      <c r="BAZ145" s="25"/>
      <c r="BBA145" s="25"/>
      <c r="BBB145" s="25"/>
      <c r="BBC145" s="25"/>
      <c r="BBD145" s="25"/>
      <c r="BBE145" s="25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  <c r="BDF145" s="25"/>
      <c r="BDG145" s="25"/>
      <c r="BDH145" s="25"/>
      <c r="BDI145" s="25"/>
      <c r="BDJ145" s="25"/>
      <c r="BDK145" s="25"/>
      <c r="BDL145" s="25"/>
      <c r="BDM145" s="25"/>
      <c r="BDN145" s="25"/>
      <c r="BDO145" s="25"/>
      <c r="BDP145" s="25"/>
      <c r="BDQ145" s="25"/>
      <c r="BDR145" s="25"/>
      <c r="BDS145" s="25"/>
      <c r="BDT145" s="25"/>
      <c r="BDU145" s="25"/>
      <c r="BDV145" s="25"/>
      <c r="BDW145" s="25"/>
      <c r="BDX145" s="25"/>
      <c r="BDY145" s="25"/>
      <c r="BDZ145" s="25"/>
      <c r="BEA145" s="25"/>
      <c r="BEB145" s="25"/>
      <c r="BEC145" s="25"/>
      <c r="BED145" s="25"/>
      <c r="BEE145" s="25"/>
      <c r="BEF145" s="25"/>
      <c r="BEG145" s="25"/>
      <c r="BEH145" s="25"/>
      <c r="BEI145" s="25"/>
      <c r="BEJ145" s="25"/>
      <c r="BEK145" s="25"/>
      <c r="BEL145" s="25"/>
      <c r="BEM145" s="25"/>
      <c r="BEN145" s="25"/>
      <c r="BEO145" s="25"/>
      <c r="BEP145" s="25"/>
      <c r="BEQ145" s="25"/>
      <c r="BER145" s="25"/>
      <c r="BES145" s="25"/>
      <c r="BET145" s="25"/>
      <c r="BEU145" s="25"/>
      <c r="BEV145" s="25"/>
      <c r="BEW145" s="25"/>
      <c r="BEX145" s="25"/>
      <c r="BEY145" s="25"/>
      <c r="BEZ145" s="25"/>
      <c r="BFA145" s="25"/>
      <c r="BFB145" s="25"/>
      <c r="BFC145" s="25"/>
      <c r="BFD145" s="25"/>
      <c r="BFE145" s="25"/>
      <c r="BFF145" s="25"/>
      <c r="BFG145" s="25"/>
      <c r="BFH145" s="25"/>
      <c r="BFI145" s="25"/>
      <c r="BFJ145" s="25"/>
      <c r="BFK145" s="25"/>
      <c r="BFL145" s="25"/>
      <c r="BFM145" s="25"/>
      <c r="BFN145" s="25"/>
      <c r="BFO145" s="25"/>
      <c r="BFP145" s="25"/>
      <c r="BFQ145" s="25"/>
      <c r="BFR145" s="25"/>
      <c r="BFS145" s="25"/>
      <c r="BFT145" s="25"/>
      <c r="BFU145" s="25"/>
      <c r="BFV145" s="25"/>
      <c r="BFW145" s="25"/>
      <c r="BFX145" s="25"/>
      <c r="BFY145" s="25"/>
      <c r="BFZ145" s="25"/>
      <c r="BGA145" s="25"/>
      <c r="BGB145" s="25"/>
      <c r="BGC145" s="25"/>
      <c r="BGD145" s="25"/>
      <c r="BGE145" s="25"/>
      <c r="BGF145" s="25"/>
      <c r="BGG145" s="25"/>
      <c r="BGH145" s="25"/>
      <c r="BGI145" s="25"/>
      <c r="BGJ145" s="25"/>
      <c r="BGK145" s="25"/>
      <c r="BGL145" s="25"/>
      <c r="BGM145" s="25"/>
      <c r="BGN145" s="25"/>
      <c r="BGO145" s="25"/>
      <c r="BGP145" s="25"/>
      <c r="BGQ145" s="25"/>
      <c r="BGR145" s="25"/>
      <c r="BGS145" s="25"/>
      <c r="BGT145" s="25"/>
      <c r="BGU145" s="25"/>
      <c r="BGV145" s="25"/>
      <c r="BGW145" s="25"/>
      <c r="BGX145" s="25"/>
      <c r="BGY145" s="25"/>
      <c r="BGZ145" s="25"/>
      <c r="BHA145" s="25"/>
      <c r="BHB145" s="25"/>
      <c r="BHC145" s="25"/>
      <c r="BHD145" s="25"/>
      <c r="BHE145" s="25"/>
      <c r="BHF145" s="25"/>
      <c r="BHG145" s="25"/>
      <c r="BHH145" s="25"/>
      <c r="BHI145" s="25"/>
      <c r="BHJ145" s="25"/>
      <c r="BHK145" s="25"/>
      <c r="BHL145" s="25"/>
      <c r="BHM145" s="25"/>
      <c r="BHN145" s="25"/>
      <c r="BHO145" s="25"/>
      <c r="BHP145" s="25"/>
      <c r="BHQ145" s="25"/>
      <c r="BHR145" s="25"/>
      <c r="BHS145" s="25"/>
      <c r="BHT145" s="25"/>
      <c r="BHU145" s="25"/>
      <c r="BHV145" s="25"/>
      <c r="BHW145" s="25"/>
      <c r="BHX145" s="25"/>
      <c r="BHY145" s="25"/>
      <c r="BHZ145" s="25"/>
      <c r="BIA145" s="25"/>
      <c r="BIB145" s="25"/>
      <c r="BIC145" s="25"/>
      <c r="BID145" s="25"/>
      <c r="BIE145" s="25"/>
      <c r="BIF145" s="25"/>
      <c r="BIG145" s="25"/>
      <c r="BIH145" s="25"/>
      <c r="BII145" s="25"/>
      <c r="BIJ145" s="25"/>
      <c r="BIK145" s="25"/>
      <c r="BIL145" s="25"/>
      <c r="BIM145" s="25"/>
      <c r="BIN145" s="25"/>
      <c r="BIO145" s="25"/>
      <c r="BIP145" s="25"/>
      <c r="BIQ145" s="25"/>
      <c r="BIR145" s="25"/>
      <c r="BIS145" s="25"/>
      <c r="BIT145" s="25"/>
      <c r="BIU145" s="25"/>
      <c r="BIV145" s="25"/>
      <c r="BIW145" s="25"/>
      <c r="BIX145" s="25"/>
      <c r="BIY145" s="25"/>
      <c r="BIZ145" s="25"/>
      <c r="BJA145" s="25"/>
      <c r="BJB145" s="25"/>
      <c r="BJC145" s="25"/>
      <c r="BJD145" s="25"/>
      <c r="BJE145" s="25"/>
      <c r="BJF145" s="25"/>
      <c r="BJG145" s="25"/>
      <c r="BJH145" s="25"/>
      <c r="BJI145" s="25"/>
      <c r="BJJ145" s="25"/>
      <c r="BJK145" s="25"/>
      <c r="BJL145" s="25"/>
      <c r="BJM145" s="25"/>
      <c r="BJN145" s="25"/>
      <c r="BJO145" s="25"/>
      <c r="BJP145" s="25"/>
      <c r="BJQ145" s="25"/>
      <c r="BJR145" s="25"/>
      <c r="BJS145" s="25"/>
      <c r="BJT145" s="25"/>
      <c r="BJU145" s="25"/>
      <c r="BJV145" s="25"/>
      <c r="BJW145" s="25"/>
      <c r="BJX145" s="25"/>
      <c r="BJY145" s="25"/>
      <c r="BJZ145" s="25"/>
      <c r="BKA145" s="25"/>
      <c r="BKB145" s="25"/>
      <c r="BKC145" s="25"/>
      <c r="BKD145" s="25"/>
      <c r="BKE145" s="25"/>
      <c r="BKF145" s="25"/>
      <c r="BKG145" s="25"/>
      <c r="BKH145" s="25"/>
      <c r="BKI145" s="25"/>
      <c r="BKJ145" s="25"/>
      <c r="BKK145" s="25"/>
      <c r="BKL145" s="25"/>
      <c r="BKM145" s="25"/>
      <c r="BKN145" s="25"/>
      <c r="BKO145" s="25"/>
      <c r="BKP145" s="25"/>
      <c r="BKQ145" s="25"/>
      <c r="BKR145" s="25"/>
      <c r="BKS145" s="25"/>
      <c r="BKT145" s="25"/>
      <c r="BKU145" s="25"/>
      <c r="BKV145" s="25"/>
      <c r="BKW145" s="25"/>
      <c r="BKX145" s="25"/>
      <c r="BKY145" s="25"/>
      <c r="BKZ145" s="25"/>
      <c r="BLA145" s="25"/>
      <c r="BLB145" s="25"/>
      <c r="BLC145" s="25"/>
      <c r="BLD145" s="25"/>
      <c r="BLE145" s="25"/>
      <c r="BLF145" s="25"/>
      <c r="BLG145" s="25"/>
      <c r="BLH145" s="25"/>
      <c r="BLI145" s="25"/>
      <c r="BLJ145" s="25"/>
      <c r="BLK145" s="25"/>
      <c r="BLL145" s="25"/>
      <c r="BLM145" s="25"/>
      <c r="BLN145" s="25"/>
      <c r="BLO145" s="25"/>
      <c r="BLP145" s="25"/>
      <c r="BLQ145" s="25"/>
      <c r="BLR145" s="25"/>
      <c r="BLS145" s="25"/>
      <c r="BLT145" s="25"/>
      <c r="BLU145" s="25"/>
      <c r="BLV145" s="25"/>
      <c r="BLW145" s="25"/>
      <c r="BLX145" s="25"/>
      <c r="BLY145" s="25"/>
      <c r="BLZ145" s="25"/>
      <c r="BMA145" s="25"/>
      <c r="BMB145" s="25"/>
      <c r="BMC145" s="25"/>
      <c r="BMD145" s="25"/>
      <c r="BME145" s="25"/>
      <c r="BMF145" s="25"/>
      <c r="BMG145" s="25"/>
      <c r="BMH145" s="25"/>
      <c r="BMI145" s="25"/>
      <c r="BMJ145" s="25"/>
      <c r="BMK145" s="25"/>
      <c r="BML145" s="25"/>
      <c r="BMM145" s="25"/>
      <c r="BMN145" s="25"/>
      <c r="BMO145" s="25"/>
      <c r="BMP145" s="25"/>
      <c r="BMQ145" s="25"/>
      <c r="BMR145" s="25"/>
      <c r="BMS145" s="25"/>
      <c r="BMT145" s="25"/>
      <c r="BMU145" s="25"/>
      <c r="BMV145" s="25"/>
      <c r="BMW145" s="25"/>
      <c r="BMX145" s="25"/>
      <c r="BMY145" s="25"/>
      <c r="BMZ145" s="25"/>
      <c r="BNA145" s="25"/>
      <c r="BNB145" s="25"/>
      <c r="BNC145" s="25"/>
      <c r="BND145" s="25"/>
      <c r="BNE145" s="25"/>
      <c r="BNF145" s="25"/>
      <c r="BNG145" s="25"/>
      <c r="BNH145" s="25"/>
      <c r="BNI145" s="25"/>
      <c r="BNJ145" s="25"/>
      <c r="BNK145" s="25"/>
      <c r="BNL145" s="25"/>
      <c r="BNM145" s="25"/>
      <c r="BNN145" s="25"/>
      <c r="BNO145" s="25"/>
      <c r="BNP145" s="25"/>
      <c r="BNQ145" s="25"/>
      <c r="BNR145" s="25"/>
      <c r="BNS145" s="25"/>
      <c r="BNT145" s="25"/>
      <c r="BNU145" s="25"/>
      <c r="BNV145" s="25"/>
      <c r="BNW145" s="25"/>
      <c r="BNX145" s="25"/>
      <c r="BNY145" s="25"/>
      <c r="BNZ145" s="25"/>
      <c r="BOA145" s="25"/>
      <c r="BOB145" s="25"/>
      <c r="BOC145" s="25"/>
      <c r="BOD145" s="25"/>
      <c r="BOE145" s="25"/>
      <c r="BOF145" s="25"/>
      <c r="BOG145" s="25"/>
      <c r="BOH145" s="25"/>
      <c r="BOI145" s="25"/>
      <c r="BOJ145" s="25"/>
      <c r="BOK145" s="25"/>
      <c r="BOL145" s="25"/>
      <c r="BOM145" s="25"/>
      <c r="BON145" s="25"/>
      <c r="BOO145" s="25"/>
      <c r="BOP145" s="25"/>
      <c r="BOQ145" s="25"/>
      <c r="BOR145" s="25"/>
      <c r="BOS145" s="25"/>
      <c r="BOT145" s="25"/>
      <c r="BOU145" s="25"/>
      <c r="BOV145" s="25"/>
      <c r="BOW145" s="25"/>
      <c r="BOX145" s="25"/>
      <c r="BOY145" s="25"/>
      <c r="BOZ145" s="25"/>
      <c r="BPA145" s="25"/>
      <c r="BPB145" s="25"/>
      <c r="BPC145" s="25"/>
      <c r="BPD145" s="25"/>
      <c r="BPE145" s="25"/>
      <c r="BPF145" s="25"/>
      <c r="BPG145" s="25"/>
      <c r="BPH145" s="25"/>
      <c r="BPI145" s="25"/>
      <c r="BPJ145" s="25"/>
      <c r="BPK145" s="25"/>
      <c r="BPL145" s="25"/>
      <c r="BPM145" s="25"/>
      <c r="BPN145" s="25"/>
      <c r="BPO145" s="25"/>
      <c r="BPP145" s="25"/>
      <c r="BPQ145" s="25"/>
      <c r="BPR145" s="25"/>
      <c r="BPS145" s="25"/>
      <c r="BPT145" s="25"/>
      <c r="BPU145" s="25"/>
      <c r="BPV145" s="25"/>
      <c r="BPW145" s="25"/>
      <c r="BPX145" s="25"/>
      <c r="BPY145" s="25"/>
      <c r="BPZ145" s="25"/>
      <c r="BQA145" s="25"/>
      <c r="BQB145" s="25"/>
      <c r="BQC145" s="25"/>
      <c r="BQD145" s="25"/>
      <c r="BQE145" s="25"/>
      <c r="BQF145" s="25"/>
      <c r="BQG145" s="25"/>
      <c r="BQH145" s="25"/>
      <c r="BQI145" s="25"/>
      <c r="BQJ145" s="25"/>
      <c r="BQK145" s="25"/>
      <c r="BQL145" s="25"/>
      <c r="BQM145" s="25"/>
      <c r="BQN145" s="25"/>
      <c r="BQO145" s="25"/>
      <c r="BQP145" s="25"/>
      <c r="BQQ145" s="25"/>
      <c r="BQR145" s="25"/>
      <c r="BQS145" s="25"/>
      <c r="BQT145" s="25"/>
      <c r="BQU145" s="25"/>
      <c r="BQV145" s="25"/>
      <c r="BQW145" s="25"/>
      <c r="BQX145" s="25"/>
      <c r="BQY145" s="25"/>
      <c r="BQZ145" s="25"/>
      <c r="BRA145" s="25"/>
      <c r="BRB145" s="25"/>
      <c r="BRC145" s="25"/>
      <c r="BRD145" s="25"/>
      <c r="BRE145" s="25"/>
      <c r="BRF145" s="25"/>
      <c r="BRG145" s="25"/>
      <c r="BRH145" s="25"/>
      <c r="BRI145" s="25"/>
      <c r="BRJ145" s="25"/>
      <c r="BRK145" s="25"/>
      <c r="BRL145" s="25"/>
      <c r="BRM145" s="25"/>
      <c r="BRN145" s="25"/>
      <c r="BRO145" s="25"/>
      <c r="BRP145" s="25"/>
      <c r="BRQ145" s="25"/>
      <c r="BRR145" s="25"/>
      <c r="BRS145" s="25"/>
      <c r="BRT145" s="25"/>
      <c r="BRU145" s="25"/>
      <c r="BRV145" s="25"/>
      <c r="BRW145" s="25"/>
      <c r="BRX145" s="25"/>
      <c r="BRY145" s="25"/>
      <c r="BRZ145" s="25"/>
      <c r="BSA145" s="25"/>
      <c r="BSB145" s="25"/>
      <c r="BSC145" s="25"/>
      <c r="BSD145" s="25"/>
      <c r="BSE145" s="25"/>
      <c r="BSF145" s="25"/>
      <c r="BSG145" s="25"/>
      <c r="BSH145" s="25"/>
      <c r="BSI145" s="25"/>
      <c r="BSJ145" s="25"/>
      <c r="BSK145" s="25"/>
      <c r="BSL145" s="25"/>
      <c r="BSM145" s="25"/>
      <c r="BSN145" s="25"/>
      <c r="BSO145" s="25"/>
      <c r="BSP145" s="25"/>
      <c r="BSQ145" s="25"/>
      <c r="BSR145" s="25"/>
      <c r="BSS145" s="25"/>
      <c r="BST145" s="25"/>
      <c r="BSU145" s="25"/>
      <c r="BSV145" s="25"/>
      <c r="BSW145" s="25"/>
      <c r="BSX145" s="25"/>
      <c r="BSY145" s="25"/>
      <c r="BSZ145" s="25"/>
      <c r="BTA145" s="25"/>
      <c r="BTB145" s="25"/>
      <c r="BTC145" s="25"/>
      <c r="BTD145" s="25"/>
      <c r="BTE145" s="25"/>
      <c r="BTF145" s="25"/>
      <c r="BTG145" s="25"/>
      <c r="BTH145" s="25"/>
      <c r="BTI145" s="25"/>
      <c r="BTJ145" s="25"/>
      <c r="BTK145" s="25"/>
      <c r="BTL145" s="25"/>
      <c r="BTM145" s="25"/>
      <c r="BTN145" s="25"/>
      <c r="BTO145" s="25"/>
      <c r="BTP145" s="25"/>
      <c r="BTQ145" s="25"/>
      <c r="BTR145" s="25"/>
      <c r="BTS145" s="25"/>
      <c r="BTT145" s="25"/>
      <c r="BTU145" s="25"/>
      <c r="BTV145" s="25"/>
      <c r="BTW145" s="25"/>
      <c r="BTX145" s="25"/>
      <c r="BTY145" s="25"/>
      <c r="BTZ145" s="25"/>
      <c r="BUA145" s="25"/>
      <c r="BUB145" s="25"/>
      <c r="BUC145" s="25"/>
      <c r="BUD145" s="25"/>
      <c r="BUE145" s="25"/>
      <c r="BUF145" s="25"/>
      <c r="BUG145" s="25"/>
      <c r="BUH145" s="25"/>
      <c r="BUI145" s="25"/>
      <c r="BUJ145" s="25"/>
      <c r="BUK145" s="25"/>
      <c r="BUL145" s="25"/>
      <c r="BUM145" s="25"/>
      <c r="BUN145" s="25"/>
      <c r="BUO145" s="25"/>
      <c r="BUP145" s="25"/>
      <c r="BUQ145" s="25"/>
      <c r="BUR145" s="25"/>
      <c r="BUS145" s="25"/>
      <c r="BUT145" s="25"/>
      <c r="BUU145" s="25"/>
      <c r="BUV145" s="25"/>
      <c r="BUW145" s="25"/>
      <c r="BUX145" s="25"/>
      <c r="BUY145" s="25"/>
      <c r="BUZ145" s="25"/>
      <c r="BVA145" s="25"/>
      <c r="BVB145" s="25"/>
      <c r="BVC145" s="25"/>
      <c r="BVD145" s="25"/>
      <c r="BVE145" s="25"/>
      <c r="BVF145" s="25"/>
      <c r="BVG145" s="25"/>
      <c r="BVH145" s="25"/>
      <c r="BVI145" s="25"/>
      <c r="BVJ145" s="25"/>
      <c r="BVK145" s="25"/>
      <c r="BVL145" s="25"/>
      <c r="BVM145" s="25"/>
      <c r="BVN145" s="25"/>
      <c r="BVO145" s="25"/>
      <c r="BVP145" s="25"/>
      <c r="BVQ145" s="25"/>
      <c r="BVR145" s="25"/>
      <c r="BVS145" s="25"/>
      <c r="BVT145" s="25"/>
      <c r="BVU145" s="25"/>
      <c r="BVV145" s="25"/>
      <c r="BVW145" s="25"/>
      <c r="BVX145" s="25"/>
      <c r="BVY145" s="25"/>
      <c r="BVZ145" s="25"/>
      <c r="BWA145" s="25"/>
      <c r="BWB145" s="25"/>
      <c r="BWC145" s="25"/>
      <c r="BWD145" s="25"/>
      <c r="BWE145" s="25"/>
      <c r="BWF145" s="25"/>
      <c r="BWG145" s="25"/>
      <c r="BWH145" s="25"/>
      <c r="BWI145" s="25"/>
      <c r="BWJ145" s="25"/>
      <c r="BWK145" s="25"/>
      <c r="BWL145" s="25"/>
      <c r="BWM145" s="25"/>
      <c r="BWN145" s="25"/>
      <c r="BWO145" s="25"/>
      <c r="BWP145" s="25"/>
      <c r="BWQ145" s="25"/>
      <c r="BWR145" s="25"/>
      <c r="BWS145" s="25"/>
      <c r="BWT145" s="25"/>
      <c r="BWU145" s="25"/>
      <c r="BWV145" s="25"/>
      <c r="BWW145" s="25"/>
      <c r="BWX145" s="25"/>
      <c r="BWY145" s="25"/>
      <c r="BWZ145" s="25"/>
      <c r="BXA145" s="25"/>
      <c r="BXB145" s="25"/>
      <c r="BXC145" s="25"/>
      <c r="BXD145" s="25"/>
      <c r="BXE145" s="25"/>
      <c r="BXF145" s="25"/>
      <c r="BXG145" s="25"/>
      <c r="BXH145" s="25"/>
      <c r="BXI145" s="25"/>
      <c r="BXJ145" s="25"/>
      <c r="BXK145" s="25"/>
      <c r="BXL145" s="25"/>
      <c r="BXM145" s="25"/>
      <c r="BXN145" s="25"/>
      <c r="BXO145" s="25"/>
      <c r="BXP145" s="25"/>
      <c r="BXQ145" s="25"/>
      <c r="BXR145" s="25"/>
      <c r="BXS145" s="25"/>
      <c r="BXT145" s="25"/>
      <c r="BXU145" s="25"/>
      <c r="BXV145" s="25"/>
      <c r="BXW145" s="25"/>
      <c r="BXX145" s="25"/>
    </row>
    <row r="146" spans="1:2000" s="2" customFormat="1" ht="15.75">
      <c r="A146" s="36"/>
      <c r="B146" s="144" t="s">
        <v>7</v>
      </c>
      <c r="C146" s="89"/>
      <c r="D146" s="90"/>
      <c r="E146" s="91"/>
      <c r="F146" s="91"/>
      <c r="G146" s="91"/>
      <c r="H146" s="143" t="s">
        <v>7</v>
      </c>
      <c r="I146" s="93">
        <f>I140</f>
        <v>500267.02</v>
      </c>
      <c r="J146" s="94">
        <f>J140</f>
        <v>549611.91</v>
      </c>
      <c r="K146" s="92">
        <v>559335.86803076928</v>
      </c>
      <c r="L146" s="92">
        <f t="shared" si="37"/>
        <v>9723.9580307692522</v>
      </c>
      <c r="M146" s="158">
        <f t="shared" si="38"/>
        <v>-1.7384828305404391E-2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  <c r="BJA146" s="25"/>
      <c r="BJB146" s="25"/>
      <c r="BJC146" s="25"/>
      <c r="BJD146" s="25"/>
      <c r="BJE146" s="25"/>
      <c r="BJF146" s="25"/>
      <c r="BJG146" s="25"/>
      <c r="BJH146" s="25"/>
      <c r="BJI146" s="25"/>
      <c r="BJJ146" s="25"/>
      <c r="BJK146" s="25"/>
      <c r="BJL146" s="25"/>
      <c r="BJM146" s="25"/>
      <c r="BJN146" s="25"/>
      <c r="BJO146" s="25"/>
      <c r="BJP146" s="25"/>
      <c r="BJQ146" s="25"/>
      <c r="BJR146" s="25"/>
      <c r="BJS146" s="25"/>
      <c r="BJT146" s="25"/>
      <c r="BJU146" s="25"/>
      <c r="BJV146" s="25"/>
      <c r="BJW146" s="25"/>
      <c r="BJX146" s="25"/>
      <c r="BJY146" s="25"/>
      <c r="BJZ146" s="25"/>
      <c r="BKA146" s="25"/>
      <c r="BKB146" s="25"/>
      <c r="BKC146" s="25"/>
      <c r="BKD146" s="25"/>
      <c r="BKE146" s="25"/>
      <c r="BKF146" s="25"/>
      <c r="BKG146" s="25"/>
      <c r="BKH146" s="25"/>
      <c r="BKI146" s="25"/>
      <c r="BKJ146" s="25"/>
      <c r="BKK146" s="25"/>
      <c r="BKL146" s="25"/>
      <c r="BKM146" s="25"/>
      <c r="BKN146" s="25"/>
      <c r="BKO146" s="25"/>
      <c r="BKP146" s="25"/>
      <c r="BKQ146" s="25"/>
      <c r="BKR146" s="25"/>
      <c r="BKS146" s="25"/>
      <c r="BKT146" s="25"/>
      <c r="BKU146" s="25"/>
      <c r="BKV146" s="25"/>
      <c r="BKW146" s="25"/>
      <c r="BKX146" s="25"/>
      <c r="BKY146" s="25"/>
      <c r="BKZ146" s="25"/>
      <c r="BLA146" s="25"/>
      <c r="BLB146" s="25"/>
      <c r="BLC146" s="25"/>
      <c r="BLD146" s="25"/>
      <c r="BLE146" s="25"/>
      <c r="BLF146" s="25"/>
      <c r="BLG146" s="25"/>
      <c r="BLH146" s="25"/>
      <c r="BLI146" s="25"/>
      <c r="BLJ146" s="25"/>
      <c r="BLK146" s="25"/>
      <c r="BLL146" s="25"/>
      <c r="BLM146" s="25"/>
      <c r="BLN146" s="25"/>
      <c r="BLO146" s="25"/>
      <c r="BLP146" s="25"/>
      <c r="BLQ146" s="25"/>
      <c r="BLR146" s="25"/>
      <c r="BLS146" s="25"/>
      <c r="BLT146" s="25"/>
      <c r="BLU146" s="25"/>
      <c r="BLV146" s="25"/>
      <c r="BLW146" s="25"/>
      <c r="BLX146" s="25"/>
      <c r="BLY146" s="25"/>
      <c r="BLZ146" s="25"/>
      <c r="BMA146" s="25"/>
      <c r="BMB146" s="25"/>
      <c r="BMC146" s="25"/>
      <c r="BMD146" s="25"/>
      <c r="BME146" s="25"/>
      <c r="BMF146" s="25"/>
      <c r="BMG146" s="25"/>
      <c r="BMH146" s="25"/>
      <c r="BMI146" s="25"/>
      <c r="BMJ146" s="25"/>
      <c r="BMK146" s="25"/>
      <c r="BML146" s="25"/>
      <c r="BMM146" s="25"/>
      <c r="BMN146" s="25"/>
      <c r="BMO146" s="25"/>
      <c r="BMP146" s="25"/>
      <c r="BMQ146" s="25"/>
      <c r="BMR146" s="25"/>
      <c r="BMS146" s="25"/>
      <c r="BMT146" s="25"/>
      <c r="BMU146" s="25"/>
      <c r="BMV146" s="25"/>
      <c r="BMW146" s="25"/>
      <c r="BMX146" s="25"/>
      <c r="BMY146" s="25"/>
      <c r="BMZ146" s="25"/>
      <c r="BNA146" s="25"/>
      <c r="BNB146" s="25"/>
      <c r="BNC146" s="25"/>
      <c r="BND146" s="25"/>
      <c r="BNE146" s="25"/>
      <c r="BNF146" s="25"/>
      <c r="BNG146" s="25"/>
      <c r="BNH146" s="25"/>
      <c r="BNI146" s="25"/>
      <c r="BNJ146" s="25"/>
      <c r="BNK146" s="25"/>
      <c r="BNL146" s="25"/>
      <c r="BNM146" s="25"/>
      <c r="BNN146" s="25"/>
      <c r="BNO146" s="25"/>
      <c r="BNP146" s="25"/>
      <c r="BNQ146" s="25"/>
      <c r="BNR146" s="25"/>
      <c r="BNS146" s="25"/>
      <c r="BNT146" s="25"/>
      <c r="BNU146" s="25"/>
      <c r="BNV146" s="25"/>
      <c r="BNW146" s="25"/>
      <c r="BNX146" s="25"/>
      <c r="BNY146" s="25"/>
      <c r="BNZ146" s="25"/>
      <c r="BOA146" s="25"/>
      <c r="BOB146" s="25"/>
      <c r="BOC146" s="25"/>
      <c r="BOD146" s="25"/>
      <c r="BOE146" s="25"/>
      <c r="BOF146" s="25"/>
      <c r="BOG146" s="25"/>
      <c r="BOH146" s="25"/>
      <c r="BOI146" s="25"/>
      <c r="BOJ146" s="25"/>
      <c r="BOK146" s="25"/>
      <c r="BOL146" s="25"/>
      <c r="BOM146" s="25"/>
      <c r="BON146" s="25"/>
      <c r="BOO146" s="25"/>
      <c r="BOP146" s="25"/>
      <c r="BOQ146" s="25"/>
      <c r="BOR146" s="25"/>
      <c r="BOS146" s="25"/>
      <c r="BOT146" s="25"/>
      <c r="BOU146" s="25"/>
      <c r="BOV146" s="25"/>
      <c r="BOW146" s="25"/>
      <c r="BOX146" s="25"/>
      <c r="BOY146" s="25"/>
      <c r="BOZ146" s="25"/>
      <c r="BPA146" s="25"/>
      <c r="BPB146" s="25"/>
      <c r="BPC146" s="25"/>
      <c r="BPD146" s="25"/>
      <c r="BPE146" s="25"/>
      <c r="BPF146" s="25"/>
      <c r="BPG146" s="25"/>
      <c r="BPH146" s="25"/>
      <c r="BPI146" s="25"/>
      <c r="BPJ146" s="25"/>
      <c r="BPK146" s="25"/>
      <c r="BPL146" s="25"/>
      <c r="BPM146" s="25"/>
      <c r="BPN146" s="25"/>
      <c r="BPO146" s="25"/>
      <c r="BPP146" s="25"/>
      <c r="BPQ146" s="25"/>
      <c r="BPR146" s="25"/>
      <c r="BPS146" s="25"/>
      <c r="BPT146" s="25"/>
      <c r="BPU146" s="25"/>
      <c r="BPV146" s="25"/>
      <c r="BPW146" s="25"/>
      <c r="BPX146" s="25"/>
      <c r="BPY146" s="25"/>
      <c r="BPZ146" s="25"/>
      <c r="BQA146" s="25"/>
      <c r="BQB146" s="25"/>
      <c r="BQC146" s="25"/>
      <c r="BQD146" s="25"/>
      <c r="BQE146" s="25"/>
      <c r="BQF146" s="25"/>
      <c r="BQG146" s="25"/>
      <c r="BQH146" s="25"/>
      <c r="BQI146" s="25"/>
      <c r="BQJ146" s="25"/>
      <c r="BQK146" s="25"/>
      <c r="BQL146" s="25"/>
      <c r="BQM146" s="25"/>
      <c r="BQN146" s="25"/>
      <c r="BQO146" s="25"/>
      <c r="BQP146" s="25"/>
      <c r="BQQ146" s="25"/>
      <c r="BQR146" s="25"/>
      <c r="BQS146" s="25"/>
      <c r="BQT146" s="25"/>
      <c r="BQU146" s="25"/>
      <c r="BQV146" s="25"/>
      <c r="BQW146" s="25"/>
      <c r="BQX146" s="25"/>
      <c r="BQY146" s="25"/>
      <c r="BQZ146" s="25"/>
      <c r="BRA146" s="25"/>
      <c r="BRB146" s="25"/>
      <c r="BRC146" s="25"/>
      <c r="BRD146" s="25"/>
      <c r="BRE146" s="25"/>
      <c r="BRF146" s="25"/>
      <c r="BRG146" s="25"/>
      <c r="BRH146" s="25"/>
      <c r="BRI146" s="25"/>
      <c r="BRJ146" s="25"/>
      <c r="BRK146" s="25"/>
      <c r="BRL146" s="25"/>
      <c r="BRM146" s="25"/>
      <c r="BRN146" s="25"/>
      <c r="BRO146" s="25"/>
      <c r="BRP146" s="25"/>
      <c r="BRQ146" s="25"/>
      <c r="BRR146" s="25"/>
      <c r="BRS146" s="25"/>
      <c r="BRT146" s="25"/>
      <c r="BRU146" s="25"/>
      <c r="BRV146" s="25"/>
      <c r="BRW146" s="25"/>
      <c r="BRX146" s="25"/>
      <c r="BRY146" s="25"/>
      <c r="BRZ146" s="25"/>
      <c r="BSA146" s="25"/>
      <c r="BSB146" s="25"/>
      <c r="BSC146" s="25"/>
      <c r="BSD146" s="25"/>
      <c r="BSE146" s="25"/>
      <c r="BSF146" s="25"/>
      <c r="BSG146" s="25"/>
      <c r="BSH146" s="25"/>
      <c r="BSI146" s="25"/>
      <c r="BSJ146" s="25"/>
      <c r="BSK146" s="25"/>
      <c r="BSL146" s="25"/>
      <c r="BSM146" s="25"/>
      <c r="BSN146" s="25"/>
      <c r="BSO146" s="25"/>
      <c r="BSP146" s="25"/>
      <c r="BSQ146" s="25"/>
      <c r="BSR146" s="25"/>
      <c r="BSS146" s="25"/>
      <c r="BST146" s="25"/>
      <c r="BSU146" s="25"/>
      <c r="BSV146" s="25"/>
      <c r="BSW146" s="25"/>
      <c r="BSX146" s="25"/>
      <c r="BSY146" s="25"/>
      <c r="BSZ146" s="25"/>
      <c r="BTA146" s="25"/>
      <c r="BTB146" s="25"/>
      <c r="BTC146" s="25"/>
      <c r="BTD146" s="25"/>
      <c r="BTE146" s="25"/>
      <c r="BTF146" s="25"/>
      <c r="BTG146" s="25"/>
      <c r="BTH146" s="25"/>
      <c r="BTI146" s="25"/>
      <c r="BTJ146" s="25"/>
      <c r="BTK146" s="25"/>
      <c r="BTL146" s="25"/>
      <c r="BTM146" s="25"/>
      <c r="BTN146" s="25"/>
      <c r="BTO146" s="25"/>
      <c r="BTP146" s="25"/>
      <c r="BTQ146" s="25"/>
      <c r="BTR146" s="25"/>
      <c r="BTS146" s="25"/>
      <c r="BTT146" s="25"/>
      <c r="BTU146" s="25"/>
      <c r="BTV146" s="25"/>
      <c r="BTW146" s="25"/>
      <c r="BTX146" s="25"/>
      <c r="BTY146" s="25"/>
      <c r="BTZ146" s="25"/>
      <c r="BUA146" s="25"/>
      <c r="BUB146" s="25"/>
      <c r="BUC146" s="25"/>
      <c r="BUD146" s="25"/>
      <c r="BUE146" s="25"/>
      <c r="BUF146" s="25"/>
      <c r="BUG146" s="25"/>
      <c r="BUH146" s="25"/>
      <c r="BUI146" s="25"/>
      <c r="BUJ146" s="25"/>
      <c r="BUK146" s="25"/>
      <c r="BUL146" s="25"/>
      <c r="BUM146" s="25"/>
      <c r="BUN146" s="25"/>
      <c r="BUO146" s="25"/>
      <c r="BUP146" s="25"/>
      <c r="BUQ146" s="25"/>
      <c r="BUR146" s="25"/>
      <c r="BUS146" s="25"/>
      <c r="BUT146" s="25"/>
      <c r="BUU146" s="25"/>
      <c r="BUV146" s="25"/>
      <c r="BUW146" s="25"/>
      <c r="BUX146" s="25"/>
      <c r="BUY146" s="25"/>
      <c r="BUZ146" s="25"/>
      <c r="BVA146" s="25"/>
      <c r="BVB146" s="25"/>
      <c r="BVC146" s="25"/>
      <c r="BVD146" s="25"/>
      <c r="BVE146" s="25"/>
      <c r="BVF146" s="25"/>
      <c r="BVG146" s="25"/>
      <c r="BVH146" s="25"/>
      <c r="BVI146" s="25"/>
      <c r="BVJ146" s="25"/>
      <c r="BVK146" s="25"/>
      <c r="BVL146" s="25"/>
      <c r="BVM146" s="25"/>
      <c r="BVN146" s="25"/>
      <c r="BVO146" s="25"/>
      <c r="BVP146" s="25"/>
      <c r="BVQ146" s="25"/>
      <c r="BVR146" s="25"/>
      <c r="BVS146" s="25"/>
      <c r="BVT146" s="25"/>
      <c r="BVU146" s="25"/>
      <c r="BVV146" s="25"/>
      <c r="BVW146" s="25"/>
      <c r="BVX146" s="25"/>
      <c r="BVY146" s="25"/>
      <c r="BVZ146" s="25"/>
      <c r="BWA146" s="25"/>
      <c r="BWB146" s="25"/>
      <c r="BWC146" s="25"/>
      <c r="BWD146" s="25"/>
      <c r="BWE146" s="25"/>
      <c r="BWF146" s="25"/>
      <c r="BWG146" s="25"/>
      <c r="BWH146" s="25"/>
      <c r="BWI146" s="25"/>
      <c r="BWJ146" s="25"/>
      <c r="BWK146" s="25"/>
      <c r="BWL146" s="25"/>
      <c r="BWM146" s="25"/>
      <c r="BWN146" s="25"/>
      <c r="BWO146" s="25"/>
      <c r="BWP146" s="25"/>
      <c r="BWQ146" s="25"/>
      <c r="BWR146" s="25"/>
      <c r="BWS146" s="25"/>
      <c r="BWT146" s="25"/>
      <c r="BWU146" s="25"/>
      <c r="BWV146" s="25"/>
      <c r="BWW146" s="25"/>
      <c r="BWX146" s="25"/>
      <c r="BWY146" s="25"/>
      <c r="BWZ146" s="25"/>
      <c r="BXA146" s="25"/>
      <c r="BXB146" s="25"/>
      <c r="BXC146" s="25"/>
      <c r="BXD146" s="25"/>
      <c r="BXE146" s="25"/>
      <c r="BXF146" s="25"/>
      <c r="BXG146" s="25"/>
      <c r="BXH146" s="25"/>
      <c r="BXI146" s="25"/>
      <c r="BXJ146" s="25"/>
      <c r="BXK146" s="25"/>
      <c r="BXL146" s="25"/>
      <c r="BXM146" s="25"/>
      <c r="BXN146" s="25"/>
      <c r="BXO146" s="25"/>
      <c r="BXP146" s="25"/>
      <c r="BXQ146" s="25"/>
      <c r="BXR146" s="25"/>
      <c r="BXS146" s="25"/>
      <c r="BXT146" s="25"/>
      <c r="BXU146" s="25"/>
      <c r="BXV146" s="25"/>
      <c r="BXW146" s="25"/>
      <c r="BXX146" s="25"/>
    </row>
    <row r="147" spans="1:2000" ht="31.5">
      <c r="A147" s="36"/>
      <c r="B147" s="145" t="s">
        <v>67</v>
      </c>
      <c r="C147" s="59"/>
      <c r="D147" s="55"/>
      <c r="E147" s="78"/>
      <c r="F147" s="78"/>
      <c r="G147" s="193" t="s">
        <v>67</v>
      </c>
      <c r="H147" s="193"/>
      <c r="I147" s="93">
        <f>-K9</f>
        <v>0</v>
      </c>
      <c r="J147" s="94">
        <f>I147*(1+$D$4)</f>
        <v>0</v>
      </c>
      <c r="K147" s="54"/>
      <c r="L147" s="92">
        <f t="shared" si="37"/>
        <v>0</v>
      </c>
      <c r="M147" s="158"/>
    </row>
    <row r="148" spans="1:2000" ht="15.75">
      <c r="A148" s="36"/>
      <c r="B148" s="144" t="s">
        <v>10</v>
      </c>
      <c r="C148" s="59"/>
      <c r="E148" s="78"/>
      <c r="F148" s="78"/>
      <c r="G148" s="91"/>
      <c r="H148" s="143" t="s">
        <v>10</v>
      </c>
      <c r="I148" s="94">
        <f>I7</f>
        <v>297677.14999999997</v>
      </c>
      <c r="J148" s="93">
        <f>+I148+[15]Operations!$H$17</f>
        <v>305092.16940538364</v>
      </c>
      <c r="K148" s="54">
        <v>580453.57962466497</v>
      </c>
      <c r="L148" s="92">
        <f t="shared" si="37"/>
        <v>275361.41021928133</v>
      </c>
      <c r="M148" s="158">
        <f t="shared" si="38"/>
        <v>-0.47439006302164</v>
      </c>
    </row>
    <row r="149" spans="1:2000" s="2" customFormat="1" ht="15.75">
      <c r="A149" s="36"/>
      <c r="B149" s="53"/>
      <c r="C149" s="24"/>
      <c r="D149" s="24"/>
      <c r="E149" s="91"/>
      <c r="F149" s="91"/>
      <c r="G149" s="91"/>
      <c r="H149" s="95" t="s">
        <v>68</v>
      </c>
      <c r="I149" s="93">
        <f>SUM(I144:I148)</f>
        <v>4361927.7143999999</v>
      </c>
      <c r="J149" s="93">
        <f>SUM(J144:J148)</f>
        <v>4770631.9350053845</v>
      </c>
      <c r="K149" s="92">
        <v>4311357.3778017946</v>
      </c>
      <c r="L149" s="92">
        <f t="shared" si="37"/>
        <v>-459274.55720358994</v>
      </c>
      <c r="M149" s="158">
        <f t="shared" si="38"/>
        <v>0.10652667291472771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  <c r="BJA149" s="25"/>
      <c r="BJB149" s="25"/>
      <c r="BJC149" s="25"/>
      <c r="BJD149" s="25"/>
      <c r="BJE149" s="25"/>
      <c r="BJF149" s="25"/>
      <c r="BJG149" s="25"/>
      <c r="BJH149" s="25"/>
      <c r="BJI149" s="25"/>
      <c r="BJJ149" s="25"/>
      <c r="BJK149" s="25"/>
      <c r="BJL149" s="25"/>
      <c r="BJM149" s="25"/>
      <c r="BJN149" s="25"/>
      <c r="BJO149" s="25"/>
      <c r="BJP149" s="25"/>
      <c r="BJQ149" s="25"/>
      <c r="BJR149" s="25"/>
      <c r="BJS149" s="25"/>
      <c r="BJT149" s="25"/>
      <c r="BJU149" s="25"/>
      <c r="BJV149" s="25"/>
      <c r="BJW149" s="25"/>
      <c r="BJX149" s="25"/>
      <c r="BJY149" s="25"/>
      <c r="BJZ149" s="25"/>
      <c r="BKA149" s="25"/>
      <c r="BKB149" s="25"/>
      <c r="BKC149" s="25"/>
      <c r="BKD149" s="25"/>
      <c r="BKE149" s="25"/>
      <c r="BKF149" s="25"/>
      <c r="BKG149" s="25"/>
      <c r="BKH149" s="25"/>
      <c r="BKI149" s="25"/>
      <c r="BKJ149" s="25"/>
      <c r="BKK149" s="25"/>
      <c r="BKL149" s="25"/>
      <c r="BKM149" s="25"/>
      <c r="BKN149" s="25"/>
      <c r="BKO149" s="25"/>
      <c r="BKP149" s="25"/>
      <c r="BKQ149" s="25"/>
      <c r="BKR149" s="25"/>
      <c r="BKS149" s="25"/>
      <c r="BKT149" s="25"/>
      <c r="BKU149" s="25"/>
      <c r="BKV149" s="25"/>
      <c r="BKW149" s="25"/>
      <c r="BKX149" s="25"/>
      <c r="BKY149" s="25"/>
      <c r="BKZ149" s="25"/>
      <c r="BLA149" s="25"/>
      <c r="BLB149" s="25"/>
      <c r="BLC149" s="25"/>
      <c r="BLD149" s="25"/>
      <c r="BLE149" s="25"/>
      <c r="BLF149" s="25"/>
      <c r="BLG149" s="25"/>
      <c r="BLH149" s="25"/>
      <c r="BLI149" s="25"/>
      <c r="BLJ149" s="25"/>
      <c r="BLK149" s="25"/>
      <c r="BLL149" s="25"/>
      <c r="BLM149" s="25"/>
      <c r="BLN149" s="25"/>
      <c r="BLO149" s="25"/>
      <c r="BLP149" s="25"/>
      <c r="BLQ149" s="25"/>
      <c r="BLR149" s="25"/>
      <c r="BLS149" s="25"/>
      <c r="BLT149" s="25"/>
      <c r="BLU149" s="25"/>
      <c r="BLV149" s="25"/>
      <c r="BLW149" s="25"/>
      <c r="BLX149" s="25"/>
      <c r="BLY149" s="25"/>
      <c r="BLZ149" s="25"/>
      <c r="BMA149" s="25"/>
      <c r="BMB149" s="25"/>
      <c r="BMC149" s="25"/>
      <c r="BMD149" s="25"/>
      <c r="BME149" s="25"/>
      <c r="BMF149" s="25"/>
      <c r="BMG149" s="25"/>
      <c r="BMH149" s="25"/>
      <c r="BMI149" s="25"/>
      <c r="BMJ149" s="25"/>
      <c r="BMK149" s="25"/>
      <c r="BML149" s="25"/>
      <c r="BMM149" s="25"/>
      <c r="BMN149" s="25"/>
      <c r="BMO149" s="25"/>
      <c r="BMP149" s="25"/>
      <c r="BMQ149" s="25"/>
      <c r="BMR149" s="25"/>
      <c r="BMS149" s="25"/>
      <c r="BMT149" s="25"/>
      <c r="BMU149" s="25"/>
      <c r="BMV149" s="25"/>
      <c r="BMW149" s="25"/>
      <c r="BMX149" s="25"/>
      <c r="BMY149" s="25"/>
      <c r="BMZ149" s="25"/>
      <c r="BNA149" s="25"/>
      <c r="BNB149" s="25"/>
      <c r="BNC149" s="25"/>
      <c r="BND149" s="25"/>
      <c r="BNE149" s="25"/>
      <c r="BNF149" s="25"/>
      <c r="BNG149" s="25"/>
      <c r="BNH149" s="25"/>
      <c r="BNI149" s="25"/>
      <c r="BNJ149" s="25"/>
      <c r="BNK149" s="25"/>
      <c r="BNL149" s="25"/>
      <c r="BNM149" s="25"/>
      <c r="BNN149" s="25"/>
      <c r="BNO149" s="25"/>
      <c r="BNP149" s="25"/>
      <c r="BNQ149" s="25"/>
      <c r="BNR149" s="25"/>
      <c r="BNS149" s="25"/>
      <c r="BNT149" s="25"/>
      <c r="BNU149" s="25"/>
      <c r="BNV149" s="25"/>
      <c r="BNW149" s="25"/>
      <c r="BNX149" s="25"/>
      <c r="BNY149" s="25"/>
      <c r="BNZ149" s="25"/>
      <c r="BOA149" s="25"/>
      <c r="BOB149" s="25"/>
      <c r="BOC149" s="25"/>
      <c r="BOD149" s="25"/>
      <c r="BOE149" s="25"/>
      <c r="BOF149" s="25"/>
      <c r="BOG149" s="25"/>
      <c r="BOH149" s="25"/>
      <c r="BOI149" s="25"/>
      <c r="BOJ149" s="25"/>
      <c r="BOK149" s="25"/>
      <c r="BOL149" s="25"/>
      <c r="BOM149" s="25"/>
      <c r="BON149" s="25"/>
      <c r="BOO149" s="25"/>
      <c r="BOP149" s="25"/>
      <c r="BOQ149" s="25"/>
      <c r="BOR149" s="25"/>
      <c r="BOS149" s="25"/>
      <c r="BOT149" s="25"/>
      <c r="BOU149" s="25"/>
      <c r="BOV149" s="25"/>
      <c r="BOW149" s="25"/>
      <c r="BOX149" s="25"/>
      <c r="BOY149" s="25"/>
      <c r="BOZ149" s="25"/>
      <c r="BPA149" s="25"/>
      <c r="BPB149" s="25"/>
      <c r="BPC149" s="25"/>
      <c r="BPD149" s="25"/>
      <c r="BPE149" s="25"/>
      <c r="BPF149" s="25"/>
      <c r="BPG149" s="25"/>
      <c r="BPH149" s="25"/>
      <c r="BPI149" s="25"/>
      <c r="BPJ149" s="25"/>
      <c r="BPK149" s="25"/>
      <c r="BPL149" s="25"/>
      <c r="BPM149" s="25"/>
      <c r="BPN149" s="25"/>
      <c r="BPO149" s="25"/>
      <c r="BPP149" s="25"/>
      <c r="BPQ149" s="25"/>
      <c r="BPR149" s="25"/>
      <c r="BPS149" s="25"/>
      <c r="BPT149" s="25"/>
      <c r="BPU149" s="25"/>
      <c r="BPV149" s="25"/>
      <c r="BPW149" s="25"/>
      <c r="BPX149" s="25"/>
      <c r="BPY149" s="25"/>
      <c r="BPZ149" s="25"/>
      <c r="BQA149" s="25"/>
      <c r="BQB149" s="25"/>
      <c r="BQC149" s="25"/>
      <c r="BQD149" s="25"/>
      <c r="BQE149" s="25"/>
      <c r="BQF149" s="25"/>
      <c r="BQG149" s="25"/>
      <c r="BQH149" s="25"/>
      <c r="BQI149" s="25"/>
      <c r="BQJ149" s="25"/>
      <c r="BQK149" s="25"/>
      <c r="BQL149" s="25"/>
      <c r="BQM149" s="25"/>
      <c r="BQN149" s="25"/>
      <c r="BQO149" s="25"/>
      <c r="BQP149" s="25"/>
      <c r="BQQ149" s="25"/>
      <c r="BQR149" s="25"/>
      <c r="BQS149" s="25"/>
      <c r="BQT149" s="25"/>
      <c r="BQU149" s="25"/>
      <c r="BQV149" s="25"/>
      <c r="BQW149" s="25"/>
      <c r="BQX149" s="25"/>
      <c r="BQY149" s="25"/>
      <c r="BQZ149" s="25"/>
      <c r="BRA149" s="25"/>
      <c r="BRB149" s="25"/>
      <c r="BRC149" s="25"/>
      <c r="BRD149" s="25"/>
      <c r="BRE149" s="25"/>
      <c r="BRF149" s="25"/>
      <c r="BRG149" s="25"/>
      <c r="BRH149" s="25"/>
      <c r="BRI149" s="25"/>
      <c r="BRJ149" s="25"/>
      <c r="BRK149" s="25"/>
      <c r="BRL149" s="25"/>
      <c r="BRM149" s="25"/>
      <c r="BRN149" s="25"/>
      <c r="BRO149" s="25"/>
      <c r="BRP149" s="25"/>
      <c r="BRQ149" s="25"/>
      <c r="BRR149" s="25"/>
      <c r="BRS149" s="25"/>
      <c r="BRT149" s="25"/>
      <c r="BRU149" s="25"/>
      <c r="BRV149" s="25"/>
      <c r="BRW149" s="25"/>
      <c r="BRX149" s="25"/>
      <c r="BRY149" s="25"/>
      <c r="BRZ149" s="25"/>
      <c r="BSA149" s="25"/>
      <c r="BSB149" s="25"/>
      <c r="BSC149" s="25"/>
      <c r="BSD149" s="25"/>
      <c r="BSE149" s="25"/>
      <c r="BSF149" s="25"/>
      <c r="BSG149" s="25"/>
      <c r="BSH149" s="25"/>
      <c r="BSI149" s="25"/>
      <c r="BSJ149" s="25"/>
      <c r="BSK149" s="25"/>
      <c r="BSL149" s="25"/>
      <c r="BSM149" s="25"/>
      <c r="BSN149" s="25"/>
      <c r="BSO149" s="25"/>
      <c r="BSP149" s="25"/>
      <c r="BSQ149" s="25"/>
      <c r="BSR149" s="25"/>
      <c r="BSS149" s="25"/>
      <c r="BST149" s="25"/>
      <c r="BSU149" s="25"/>
      <c r="BSV149" s="25"/>
      <c r="BSW149" s="25"/>
      <c r="BSX149" s="25"/>
      <c r="BSY149" s="25"/>
      <c r="BSZ149" s="25"/>
      <c r="BTA149" s="25"/>
      <c r="BTB149" s="25"/>
      <c r="BTC149" s="25"/>
      <c r="BTD149" s="25"/>
      <c r="BTE149" s="25"/>
      <c r="BTF149" s="25"/>
      <c r="BTG149" s="25"/>
      <c r="BTH149" s="25"/>
      <c r="BTI149" s="25"/>
      <c r="BTJ149" s="25"/>
      <c r="BTK149" s="25"/>
      <c r="BTL149" s="25"/>
      <c r="BTM149" s="25"/>
      <c r="BTN149" s="25"/>
      <c r="BTO149" s="25"/>
      <c r="BTP149" s="25"/>
      <c r="BTQ149" s="25"/>
      <c r="BTR149" s="25"/>
      <c r="BTS149" s="25"/>
      <c r="BTT149" s="25"/>
      <c r="BTU149" s="25"/>
      <c r="BTV149" s="25"/>
      <c r="BTW149" s="25"/>
      <c r="BTX149" s="25"/>
      <c r="BTY149" s="25"/>
      <c r="BTZ149" s="25"/>
      <c r="BUA149" s="25"/>
      <c r="BUB149" s="25"/>
      <c r="BUC149" s="25"/>
      <c r="BUD149" s="25"/>
      <c r="BUE149" s="25"/>
      <c r="BUF149" s="25"/>
      <c r="BUG149" s="25"/>
      <c r="BUH149" s="25"/>
      <c r="BUI149" s="25"/>
      <c r="BUJ149" s="25"/>
      <c r="BUK149" s="25"/>
      <c r="BUL149" s="25"/>
      <c r="BUM149" s="25"/>
      <c r="BUN149" s="25"/>
      <c r="BUO149" s="25"/>
      <c r="BUP149" s="25"/>
      <c r="BUQ149" s="25"/>
      <c r="BUR149" s="25"/>
      <c r="BUS149" s="25"/>
      <c r="BUT149" s="25"/>
      <c r="BUU149" s="25"/>
      <c r="BUV149" s="25"/>
      <c r="BUW149" s="25"/>
      <c r="BUX149" s="25"/>
      <c r="BUY149" s="25"/>
      <c r="BUZ149" s="25"/>
      <c r="BVA149" s="25"/>
      <c r="BVB149" s="25"/>
      <c r="BVC149" s="25"/>
      <c r="BVD149" s="25"/>
      <c r="BVE149" s="25"/>
      <c r="BVF149" s="25"/>
      <c r="BVG149" s="25"/>
      <c r="BVH149" s="25"/>
      <c r="BVI149" s="25"/>
      <c r="BVJ149" s="25"/>
      <c r="BVK149" s="25"/>
      <c r="BVL149" s="25"/>
      <c r="BVM149" s="25"/>
      <c r="BVN149" s="25"/>
      <c r="BVO149" s="25"/>
      <c r="BVP149" s="25"/>
      <c r="BVQ149" s="25"/>
      <c r="BVR149" s="25"/>
      <c r="BVS149" s="25"/>
      <c r="BVT149" s="25"/>
      <c r="BVU149" s="25"/>
      <c r="BVV149" s="25"/>
      <c r="BVW149" s="25"/>
      <c r="BVX149" s="25"/>
      <c r="BVY149" s="25"/>
      <c r="BVZ149" s="25"/>
      <c r="BWA149" s="25"/>
      <c r="BWB149" s="25"/>
      <c r="BWC149" s="25"/>
      <c r="BWD149" s="25"/>
      <c r="BWE149" s="25"/>
      <c r="BWF149" s="25"/>
      <c r="BWG149" s="25"/>
      <c r="BWH149" s="25"/>
      <c r="BWI149" s="25"/>
      <c r="BWJ149" s="25"/>
      <c r="BWK149" s="25"/>
      <c r="BWL149" s="25"/>
      <c r="BWM149" s="25"/>
      <c r="BWN149" s="25"/>
      <c r="BWO149" s="25"/>
      <c r="BWP149" s="25"/>
      <c r="BWQ149" s="25"/>
      <c r="BWR149" s="25"/>
      <c r="BWS149" s="25"/>
      <c r="BWT149" s="25"/>
      <c r="BWU149" s="25"/>
      <c r="BWV149" s="25"/>
      <c r="BWW149" s="25"/>
      <c r="BWX149" s="25"/>
      <c r="BWY149" s="25"/>
      <c r="BWZ149" s="25"/>
      <c r="BXA149" s="25"/>
      <c r="BXB149" s="25"/>
      <c r="BXC149" s="25"/>
      <c r="BXD149" s="25"/>
      <c r="BXE149" s="25"/>
      <c r="BXF149" s="25"/>
      <c r="BXG149" s="25"/>
      <c r="BXH149" s="25"/>
      <c r="BXI149" s="25"/>
      <c r="BXJ149" s="25"/>
      <c r="BXK149" s="25"/>
      <c r="BXL149" s="25"/>
      <c r="BXM149" s="25"/>
      <c r="BXN149" s="25"/>
      <c r="BXO149" s="25"/>
      <c r="BXP149" s="25"/>
      <c r="BXQ149" s="25"/>
      <c r="BXR149" s="25"/>
      <c r="BXS149" s="25"/>
      <c r="BXT149" s="25"/>
      <c r="BXU149" s="25"/>
      <c r="BXV149" s="25"/>
      <c r="BXW149" s="25"/>
      <c r="BXX149" s="25"/>
    </row>
    <row r="150" spans="1:2000" s="98" customFormat="1" ht="13.5" thickBot="1">
      <c r="A150" s="36"/>
      <c r="B150" s="96"/>
      <c r="C150" s="97"/>
      <c r="D150" s="97"/>
      <c r="G150" s="156"/>
      <c r="H150" s="99"/>
      <c r="I150" s="100">
        <f>I149-J9</f>
        <v>4361927.7143999999</v>
      </c>
      <c r="J150" s="100">
        <f>J149-D5</f>
        <v>-60250.064994615503</v>
      </c>
      <c r="K150" s="101" t="s">
        <v>121</v>
      </c>
      <c r="L150" s="99"/>
      <c r="M150" s="99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  <c r="IE150" s="102"/>
      <c r="IF150" s="102"/>
      <c r="IG150" s="102"/>
      <c r="IH150" s="102"/>
      <c r="II150" s="102"/>
      <c r="IJ150" s="102"/>
      <c r="IK150" s="102"/>
      <c r="IL150" s="102"/>
      <c r="IM150" s="102"/>
      <c r="IN150" s="102"/>
      <c r="IO150" s="102"/>
      <c r="IP150" s="102"/>
      <c r="IQ150" s="102"/>
      <c r="IR150" s="102"/>
      <c r="IS150" s="102"/>
      <c r="IT150" s="102"/>
      <c r="IU150" s="102"/>
      <c r="IV150" s="102"/>
      <c r="IW150" s="102"/>
      <c r="IX150" s="102"/>
      <c r="IY150" s="102"/>
      <c r="IZ150" s="102"/>
      <c r="JA150" s="102"/>
      <c r="JB150" s="102"/>
      <c r="JC150" s="102"/>
      <c r="JD150" s="102"/>
      <c r="JE150" s="102"/>
      <c r="JF150" s="102"/>
      <c r="JG150" s="102"/>
      <c r="JH150" s="102"/>
      <c r="JI150" s="102"/>
      <c r="JJ150" s="102"/>
      <c r="JK150" s="102"/>
      <c r="JL150" s="102"/>
      <c r="JM150" s="102"/>
      <c r="JN150" s="102"/>
      <c r="JO150" s="102"/>
      <c r="JP150" s="102"/>
      <c r="JQ150" s="102"/>
      <c r="JR150" s="102"/>
      <c r="JS150" s="102"/>
      <c r="JT150" s="102"/>
      <c r="JU150" s="102"/>
      <c r="JV150" s="102"/>
      <c r="JW150" s="102"/>
      <c r="JX150" s="102"/>
      <c r="JY150" s="102"/>
      <c r="JZ150" s="102"/>
      <c r="KA150" s="102"/>
      <c r="KB150" s="102"/>
      <c r="KC150" s="102"/>
      <c r="KD150" s="102"/>
      <c r="KE150" s="102"/>
      <c r="KF150" s="102"/>
      <c r="KG150" s="102"/>
      <c r="KH150" s="102"/>
      <c r="KI150" s="102"/>
      <c r="KJ150" s="102"/>
      <c r="KK150" s="102"/>
      <c r="KL150" s="102"/>
      <c r="KM150" s="102"/>
      <c r="KN150" s="102"/>
      <c r="KO150" s="102"/>
      <c r="KP150" s="102"/>
      <c r="KQ150" s="102"/>
      <c r="KR150" s="102"/>
      <c r="KS150" s="102"/>
      <c r="KT150" s="102"/>
      <c r="KU150" s="102"/>
      <c r="KV150" s="102"/>
      <c r="KW150" s="102"/>
      <c r="KX150" s="102"/>
      <c r="KY150" s="102"/>
      <c r="KZ150" s="102"/>
      <c r="LA150" s="102"/>
      <c r="LB150" s="102"/>
      <c r="LC150" s="102"/>
      <c r="LD150" s="102"/>
      <c r="LE150" s="102"/>
      <c r="LF150" s="102"/>
      <c r="LG150" s="102"/>
      <c r="LH150" s="102"/>
      <c r="LI150" s="102"/>
      <c r="LJ150" s="102"/>
      <c r="LK150" s="102"/>
      <c r="LL150" s="102"/>
      <c r="LM150" s="102"/>
      <c r="LN150" s="102"/>
      <c r="LO150" s="102"/>
      <c r="LP150" s="102"/>
      <c r="LQ150" s="102"/>
      <c r="LR150" s="102"/>
      <c r="LS150" s="102"/>
      <c r="LT150" s="102"/>
      <c r="LU150" s="102"/>
      <c r="LV150" s="102"/>
      <c r="LW150" s="102"/>
      <c r="LX150" s="102"/>
      <c r="LY150" s="102"/>
      <c r="LZ150" s="102"/>
      <c r="MA150" s="102"/>
      <c r="MB150" s="102"/>
      <c r="MC150" s="102"/>
      <c r="MD150" s="102"/>
      <c r="ME150" s="102"/>
      <c r="MF150" s="102"/>
      <c r="MG150" s="102"/>
      <c r="MH150" s="102"/>
      <c r="MI150" s="102"/>
      <c r="MJ150" s="102"/>
      <c r="MK150" s="102"/>
      <c r="ML150" s="102"/>
      <c r="MM150" s="102"/>
      <c r="MN150" s="102"/>
      <c r="MO150" s="102"/>
      <c r="MP150" s="102"/>
      <c r="MQ150" s="102"/>
      <c r="MR150" s="102"/>
      <c r="MS150" s="102"/>
      <c r="MT150" s="102"/>
      <c r="MU150" s="102"/>
      <c r="MV150" s="102"/>
      <c r="MW150" s="102"/>
      <c r="MX150" s="102"/>
      <c r="MY150" s="102"/>
      <c r="MZ150" s="102"/>
      <c r="NA150" s="102"/>
      <c r="NB150" s="102"/>
      <c r="NC150" s="102"/>
      <c r="ND150" s="102"/>
      <c r="NE150" s="102"/>
      <c r="NF150" s="102"/>
      <c r="NG150" s="102"/>
      <c r="NH150" s="102"/>
      <c r="NI150" s="102"/>
      <c r="NJ150" s="102"/>
      <c r="NK150" s="102"/>
      <c r="NL150" s="102"/>
      <c r="NM150" s="102"/>
      <c r="NN150" s="102"/>
      <c r="NO150" s="102"/>
      <c r="NP150" s="102"/>
      <c r="NQ150" s="102"/>
      <c r="NR150" s="102"/>
      <c r="NS150" s="102"/>
      <c r="NT150" s="102"/>
      <c r="NU150" s="102"/>
      <c r="NV150" s="102"/>
      <c r="NW150" s="102"/>
      <c r="NX150" s="102"/>
      <c r="NY150" s="102"/>
      <c r="NZ150" s="102"/>
      <c r="OA150" s="102"/>
      <c r="OB150" s="102"/>
      <c r="OC150" s="102"/>
      <c r="OD150" s="102"/>
      <c r="OE150" s="102"/>
      <c r="OF150" s="102"/>
      <c r="OG150" s="102"/>
      <c r="OH150" s="102"/>
      <c r="OI150" s="102"/>
      <c r="OJ150" s="102"/>
      <c r="OK150" s="102"/>
      <c r="OL150" s="102"/>
      <c r="OM150" s="102"/>
      <c r="ON150" s="102"/>
      <c r="OO150" s="102"/>
      <c r="OP150" s="102"/>
      <c r="OQ150" s="102"/>
      <c r="OR150" s="102"/>
      <c r="OS150" s="102"/>
      <c r="OT150" s="102"/>
      <c r="OU150" s="102"/>
      <c r="OV150" s="102"/>
      <c r="OW150" s="102"/>
      <c r="OX150" s="102"/>
      <c r="OY150" s="102"/>
      <c r="OZ150" s="102"/>
      <c r="PA150" s="102"/>
      <c r="PB150" s="102"/>
      <c r="PC150" s="102"/>
      <c r="PD150" s="102"/>
      <c r="PE150" s="102"/>
      <c r="PF150" s="102"/>
      <c r="PG150" s="102"/>
      <c r="PH150" s="102"/>
      <c r="PI150" s="102"/>
      <c r="PJ150" s="102"/>
      <c r="PK150" s="102"/>
      <c r="PL150" s="102"/>
      <c r="PM150" s="102"/>
      <c r="PN150" s="102"/>
      <c r="PO150" s="102"/>
      <c r="PP150" s="102"/>
      <c r="PQ150" s="102"/>
      <c r="PR150" s="102"/>
      <c r="PS150" s="102"/>
      <c r="PT150" s="102"/>
      <c r="PU150" s="102"/>
      <c r="PV150" s="102"/>
      <c r="PW150" s="102"/>
      <c r="PX150" s="102"/>
      <c r="PY150" s="102"/>
      <c r="PZ150" s="102"/>
      <c r="QA150" s="102"/>
      <c r="QB150" s="102"/>
      <c r="QC150" s="102"/>
      <c r="QD150" s="102"/>
      <c r="QE150" s="102"/>
      <c r="QF150" s="102"/>
      <c r="QG150" s="102"/>
      <c r="QH150" s="102"/>
      <c r="QI150" s="102"/>
      <c r="QJ150" s="102"/>
      <c r="QK150" s="102"/>
      <c r="QL150" s="102"/>
      <c r="QM150" s="102"/>
      <c r="QN150" s="102"/>
      <c r="QO150" s="102"/>
      <c r="QP150" s="102"/>
      <c r="QQ150" s="102"/>
      <c r="QR150" s="102"/>
      <c r="QS150" s="102"/>
      <c r="QT150" s="102"/>
      <c r="QU150" s="102"/>
      <c r="QV150" s="102"/>
      <c r="QW150" s="102"/>
      <c r="QX150" s="102"/>
      <c r="QY150" s="102"/>
      <c r="QZ150" s="102"/>
      <c r="RA150" s="102"/>
      <c r="RB150" s="102"/>
      <c r="RC150" s="102"/>
      <c r="RD150" s="102"/>
      <c r="RE150" s="102"/>
      <c r="RF150" s="102"/>
      <c r="RG150" s="102"/>
      <c r="RH150" s="102"/>
      <c r="RI150" s="102"/>
      <c r="RJ150" s="102"/>
      <c r="RK150" s="102"/>
      <c r="RL150" s="102"/>
      <c r="RM150" s="102"/>
      <c r="RN150" s="102"/>
      <c r="RO150" s="102"/>
      <c r="RP150" s="102"/>
      <c r="RQ150" s="102"/>
      <c r="RR150" s="102"/>
      <c r="RS150" s="102"/>
      <c r="RT150" s="102"/>
      <c r="RU150" s="102"/>
      <c r="RV150" s="102"/>
      <c r="RW150" s="102"/>
      <c r="RX150" s="102"/>
      <c r="RY150" s="102"/>
      <c r="RZ150" s="102"/>
      <c r="SA150" s="102"/>
      <c r="SB150" s="102"/>
      <c r="SC150" s="102"/>
      <c r="SD150" s="102"/>
      <c r="SE150" s="102"/>
      <c r="SF150" s="102"/>
      <c r="SG150" s="102"/>
      <c r="SH150" s="102"/>
      <c r="SI150" s="102"/>
      <c r="SJ150" s="102"/>
      <c r="SK150" s="102"/>
      <c r="SL150" s="102"/>
      <c r="SM150" s="102"/>
      <c r="SN150" s="102"/>
      <c r="SO150" s="102"/>
      <c r="SP150" s="102"/>
      <c r="SQ150" s="102"/>
      <c r="SR150" s="102"/>
      <c r="SS150" s="102"/>
      <c r="ST150" s="102"/>
      <c r="SU150" s="102"/>
      <c r="SV150" s="102"/>
      <c r="SW150" s="102"/>
      <c r="SX150" s="102"/>
      <c r="SY150" s="102"/>
      <c r="SZ150" s="102"/>
      <c r="TA150" s="102"/>
      <c r="TB150" s="102"/>
      <c r="TC150" s="102"/>
      <c r="TD150" s="102"/>
      <c r="TE150" s="102"/>
      <c r="TF150" s="102"/>
      <c r="TG150" s="102"/>
      <c r="TH150" s="102"/>
      <c r="TI150" s="102"/>
      <c r="TJ150" s="102"/>
      <c r="TK150" s="102"/>
      <c r="TL150" s="102"/>
      <c r="TM150" s="102"/>
      <c r="TN150" s="102"/>
      <c r="TO150" s="102"/>
      <c r="TP150" s="102"/>
      <c r="TQ150" s="102"/>
      <c r="TR150" s="102"/>
      <c r="TS150" s="102"/>
      <c r="TT150" s="102"/>
      <c r="TU150" s="102"/>
      <c r="TV150" s="102"/>
      <c r="TW150" s="102"/>
      <c r="TX150" s="102"/>
      <c r="TY150" s="102"/>
      <c r="TZ150" s="102"/>
      <c r="UA150" s="102"/>
      <c r="UB150" s="102"/>
      <c r="UC150" s="102"/>
      <c r="UD150" s="102"/>
      <c r="UE150" s="102"/>
      <c r="UF150" s="102"/>
      <c r="UG150" s="102"/>
      <c r="UH150" s="102"/>
      <c r="UI150" s="102"/>
      <c r="UJ150" s="102"/>
      <c r="UK150" s="102"/>
      <c r="UL150" s="102"/>
      <c r="UM150" s="102"/>
      <c r="UN150" s="102"/>
      <c r="UO150" s="102"/>
      <c r="UP150" s="102"/>
      <c r="UQ150" s="102"/>
      <c r="UR150" s="102"/>
      <c r="US150" s="102"/>
      <c r="UT150" s="102"/>
      <c r="UU150" s="102"/>
      <c r="UV150" s="102"/>
      <c r="UW150" s="102"/>
      <c r="UX150" s="102"/>
      <c r="UY150" s="102"/>
      <c r="UZ150" s="102"/>
      <c r="VA150" s="102"/>
      <c r="VB150" s="102"/>
      <c r="VC150" s="102"/>
      <c r="VD150" s="102"/>
      <c r="VE150" s="102"/>
      <c r="VF150" s="102"/>
      <c r="VG150" s="102"/>
      <c r="VH150" s="102"/>
      <c r="VI150" s="102"/>
      <c r="VJ150" s="102"/>
      <c r="VK150" s="102"/>
      <c r="VL150" s="102"/>
      <c r="VM150" s="102"/>
      <c r="VN150" s="102"/>
      <c r="VO150" s="102"/>
      <c r="VP150" s="102"/>
      <c r="VQ150" s="102"/>
      <c r="VR150" s="102"/>
      <c r="VS150" s="102"/>
      <c r="VT150" s="102"/>
      <c r="VU150" s="102"/>
      <c r="VV150" s="102"/>
      <c r="VW150" s="102"/>
      <c r="VX150" s="102"/>
      <c r="VY150" s="102"/>
      <c r="VZ150" s="102"/>
      <c r="WA150" s="102"/>
      <c r="WB150" s="102"/>
      <c r="WC150" s="102"/>
      <c r="WD150" s="102"/>
      <c r="WE150" s="102"/>
      <c r="WF150" s="102"/>
      <c r="WG150" s="102"/>
      <c r="WH150" s="102"/>
      <c r="WI150" s="102"/>
      <c r="WJ150" s="102"/>
      <c r="WK150" s="102"/>
      <c r="WL150" s="102"/>
      <c r="WM150" s="102"/>
      <c r="WN150" s="102"/>
      <c r="WO150" s="102"/>
      <c r="WP150" s="102"/>
      <c r="WQ150" s="102"/>
      <c r="WR150" s="102"/>
      <c r="WS150" s="102"/>
      <c r="WT150" s="102"/>
      <c r="WU150" s="102"/>
      <c r="WV150" s="102"/>
      <c r="WW150" s="102"/>
      <c r="WX150" s="102"/>
      <c r="WY150" s="102"/>
      <c r="WZ150" s="102"/>
      <c r="XA150" s="102"/>
      <c r="XB150" s="102"/>
      <c r="XC150" s="102"/>
      <c r="XD150" s="102"/>
      <c r="XE150" s="102"/>
      <c r="XF150" s="102"/>
      <c r="XG150" s="102"/>
      <c r="XH150" s="102"/>
      <c r="XI150" s="102"/>
      <c r="XJ150" s="102"/>
      <c r="XK150" s="102"/>
      <c r="XL150" s="102"/>
      <c r="XM150" s="102"/>
      <c r="XN150" s="102"/>
      <c r="XO150" s="102"/>
      <c r="XP150" s="102"/>
      <c r="XQ150" s="102"/>
      <c r="XR150" s="102"/>
      <c r="XS150" s="102"/>
      <c r="XT150" s="102"/>
      <c r="XU150" s="102"/>
      <c r="XV150" s="102"/>
      <c r="XW150" s="102"/>
      <c r="XX150" s="102"/>
      <c r="XY150" s="102"/>
      <c r="XZ150" s="102"/>
      <c r="YA150" s="102"/>
      <c r="YB150" s="102"/>
      <c r="YC150" s="102"/>
      <c r="YD150" s="102"/>
      <c r="YE150" s="102"/>
      <c r="YF150" s="102"/>
      <c r="YG150" s="102"/>
      <c r="YH150" s="102"/>
      <c r="YI150" s="102"/>
      <c r="YJ150" s="102"/>
      <c r="YK150" s="102"/>
      <c r="YL150" s="102"/>
      <c r="YM150" s="102"/>
      <c r="YN150" s="102"/>
      <c r="YO150" s="102"/>
      <c r="YP150" s="102"/>
      <c r="YQ150" s="102"/>
      <c r="YR150" s="102"/>
      <c r="YS150" s="102"/>
      <c r="YT150" s="102"/>
      <c r="YU150" s="102"/>
      <c r="YV150" s="102"/>
      <c r="YW150" s="102"/>
      <c r="YX150" s="102"/>
      <c r="YY150" s="102"/>
      <c r="YZ150" s="102"/>
      <c r="ZA150" s="102"/>
      <c r="ZB150" s="102"/>
      <c r="ZC150" s="102"/>
      <c r="ZD150" s="102"/>
      <c r="ZE150" s="102"/>
      <c r="ZF150" s="102"/>
      <c r="ZG150" s="102"/>
      <c r="ZH150" s="102"/>
      <c r="ZI150" s="102"/>
      <c r="ZJ150" s="102"/>
      <c r="ZK150" s="102"/>
      <c r="ZL150" s="102"/>
      <c r="ZM150" s="102"/>
      <c r="ZN150" s="102"/>
      <c r="ZO150" s="102"/>
      <c r="ZP150" s="102"/>
      <c r="ZQ150" s="102"/>
      <c r="ZR150" s="102"/>
      <c r="ZS150" s="102"/>
      <c r="ZT150" s="102"/>
      <c r="ZU150" s="102"/>
      <c r="ZV150" s="102"/>
      <c r="ZW150" s="102"/>
      <c r="ZX150" s="102"/>
      <c r="ZY150" s="102"/>
      <c r="ZZ150" s="102"/>
      <c r="AAA150" s="102"/>
      <c r="AAB150" s="102"/>
      <c r="AAC150" s="102"/>
      <c r="AAD150" s="102"/>
      <c r="AAE150" s="102"/>
      <c r="AAF150" s="102"/>
      <c r="AAG150" s="102"/>
      <c r="AAH150" s="102"/>
      <c r="AAI150" s="102"/>
      <c r="AAJ150" s="102"/>
      <c r="AAK150" s="102"/>
      <c r="AAL150" s="102"/>
      <c r="AAM150" s="102"/>
      <c r="AAN150" s="102"/>
      <c r="AAO150" s="102"/>
      <c r="AAP150" s="102"/>
      <c r="AAQ150" s="102"/>
      <c r="AAR150" s="102"/>
      <c r="AAS150" s="102"/>
      <c r="AAT150" s="102"/>
      <c r="AAU150" s="102"/>
      <c r="AAV150" s="102"/>
      <c r="AAW150" s="102"/>
      <c r="AAX150" s="102"/>
      <c r="AAY150" s="102"/>
      <c r="AAZ150" s="102"/>
      <c r="ABA150" s="102"/>
      <c r="ABB150" s="102"/>
      <c r="ABC150" s="102"/>
      <c r="ABD150" s="102"/>
      <c r="ABE150" s="102"/>
      <c r="ABF150" s="102"/>
      <c r="ABG150" s="102"/>
      <c r="ABH150" s="102"/>
      <c r="ABI150" s="102"/>
      <c r="ABJ150" s="102"/>
      <c r="ABK150" s="102"/>
      <c r="ABL150" s="102"/>
      <c r="ABM150" s="102"/>
      <c r="ABN150" s="102"/>
      <c r="ABO150" s="102"/>
      <c r="ABP150" s="102"/>
      <c r="ABQ150" s="102"/>
      <c r="ABR150" s="102"/>
      <c r="ABS150" s="102"/>
      <c r="ABT150" s="102"/>
      <c r="ABU150" s="102"/>
      <c r="ABV150" s="102"/>
      <c r="ABW150" s="102"/>
      <c r="ABX150" s="102"/>
      <c r="ABY150" s="102"/>
      <c r="ABZ150" s="102"/>
      <c r="ACA150" s="102"/>
      <c r="ACB150" s="102"/>
      <c r="ACC150" s="102"/>
      <c r="ACD150" s="102"/>
      <c r="ACE150" s="102"/>
      <c r="ACF150" s="102"/>
      <c r="ACG150" s="102"/>
      <c r="ACH150" s="102"/>
      <c r="ACI150" s="102"/>
      <c r="ACJ150" s="102"/>
      <c r="ACK150" s="102"/>
      <c r="ACL150" s="102"/>
      <c r="ACM150" s="102"/>
      <c r="ACN150" s="102"/>
      <c r="ACO150" s="102"/>
      <c r="ACP150" s="102"/>
      <c r="ACQ150" s="102"/>
      <c r="ACR150" s="102"/>
      <c r="ACS150" s="102"/>
      <c r="ACT150" s="102"/>
      <c r="ACU150" s="102"/>
      <c r="ACV150" s="102"/>
      <c r="ACW150" s="102"/>
      <c r="ACX150" s="102"/>
      <c r="ACY150" s="102"/>
      <c r="ACZ150" s="102"/>
      <c r="ADA150" s="102"/>
      <c r="ADB150" s="102"/>
      <c r="ADC150" s="102"/>
      <c r="ADD150" s="102"/>
      <c r="ADE150" s="102"/>
      <c r="ADF150" s="102"/>
      <c r="ADG150" s="102"/>
      <c r="ADH150" s="102"/>
      <c r="ADI150" s="102"/>
      <c r="ADJ150" s="102"/>
      <c r="ADK150" s="102"/>
      <c r="ADL150" s="102"/>
      <c r="ADM150" s="102"/>
      <c r="ADN150" s="102"/>
      <c r="ADO150" s="102"/>
      <c r="ADP150" s="102"/>
      <c r="ADQ150" s="102"/>
      <c r="ADR150" s="102"/>
      <c r="ADS150" s="102"/>
      <c r="ADT150" s="102"/>
      <c r="ADU150" s="102"/>
      <c r="ADV150" s="102"/>
      <c r="ADW150" s="102"/>
      <c r="ADX150" s="102"/>
      <c r="ADY150" s="102"/>
      <c r="ADZ150" s="102"/>
      <c r="AEA150" s="102"/>
      <c r="AEB150" s="102"/>
      <c r="AEC150" s="102"/>
      <c r="AED150" s="102"/>
      <c r="AEE150" s="102"/>
      <c r="AEF150" s="102"/>
      <c r="AEG150" s="102"/>
      <c r="AEH150" s="102"/>
      <c r="AEI150" s="102"/>
      <c r="AEJ150" s="102"/>
      <c r="AEK150" s="102"/>
      <c r="AEL150" s="102"/>
      <c r="AEM150" s="102"/>
      <c r="AEN150" s="102"/>
      <c r="AEO150" s="102"/>
      <c r="AEP150" s="102"/>
      <c r="AEQ150" s="102"/>
      <c r="AER150" s="102"/>
      <c r="AES150" s="102"/>
      <c r="AET150" s="102"/>
      <c r="AEU150" s="102"/>
      <c r="AEV150" s="102"/>
      <c r="AEW150" s="102"/>
      <c r="AEX150" s="102"/>
      <c r="AEY150" s="102"/>
      <c r="AEZ150" s="102"/>
      <c r="AFA150" s="102"/>
      <c r="AFB150" s="102"/>
      <c r="AFC150" s="102"/>
      <c r="AFD150" s="102"/>
      <c r="AFE150" s="102"/>
      <c r="AFF150" s="102"/>
      <c r="AFG150" s="102"/>
      <c r="AFH150" s="102"/>
      <c r="AFI150" s="102"/>
      <c r="AFJ150" s="102"/>
      <c r="AFK150" s="102"/>
      <c r="AFL150" s="102"/>
      <c r="AFM150" s="102"/>
      <c r="AFN150" s="102"/>
      <c r="AFO150" s="102"/>
      <c r="AFP150" s="102"/>
      <c r="AFQ150" s="102"/>
      <c r="AFR150" s="102"/>
      <c r="AFS150" s="102"/>
      <c r="AFT150" s="102"/>
      <c r="AFU150" s="102"/>
      <c r="AFV150" s="102"/>
      <c r="AFW150" s="102"/>
      <c r="AFX150" s="102"/>
      <c r="AFY150" s="102"/>
      <c r="AFZ150" s="102"/>
      <c r="AGA150" s="102"/>
      <c r="AGB150" s="102"/>
      <c r="AGC150" s="102"/>
      <c r="AGD150" s="102"/>
      <c r="AGE150" s="102"/>
      <c r="AGF150" s="102"/>
      <c r="AGG150" s="102"/>
      <c r="AGH150" s="102"/>
      <c r="AGI150" s="102"/>
      <c r="AGJ150" s="102"/>
      <c r="AGK150" s="102"/>
      <c r="AGL150" s="102"/>
      <c r="AGM150" s="102"/>
      <c r="AGN150" s="102"/>
      <c r="AGO150" s="102"/>
      <c r="AGP150" s="102"/>
      <c r="AGQ150" s="102"/>
      <c r="AGR150" s="102"/>
      <c r="AGS150" s="102"/>
      <c r="AGT150" s="102"/>
      <c r="AGU150" s="102"/>
      <c r="AGV150" s="102"/>
      <c r="AGW150" s="102"/>
      <c r="AGX150" s="102"/>
      <c r="AGY150" s="102"/>
      <c r="AGZ150" s="102"/>
      <c r="AHA150" s="102"/>
      <c r="AHB150" s="102"/>
      <c r="AHC150" s="102"/>
      <c r="AHD150" s="102"/>
      <c r="AHE150" s="102"/>
      <c r="AHF150" s="102"/>
      <c r="AHG150" s="102"/>
      <c r="AHH150" s="102"/>
      <c r="AHI150" s="102"/>
      <c r="AHJ150" s="102"/>
      <c r="AHK150" s="102"/>
      <c r="AHL150" s="102"/>
      <c r="AHM150" s="102"/>
      <c r="AHN150" s="102"/>
      <c r="AHO150" s="102"/>
      <c r="AHP150" s="102"/>
      <c r="AHQ150" s="102"/>
      <c r="AHR150" s="102"/>
      <c r="AHS150" s="102"/>
      <c r="AHT150" s="102"/>
      <c r="AHU150" s="102"/>
      <c r="AHV150" s="102"/>
      <c r="AHW150" s="102"/>
      <c r="AHX150" s="102"/>
      <c r="AHY150" s="102"/>
      <c r="AHZ150" s="102"/>
      <c r="AIA150" s="102"/>
      <c r="AIB150" s="102"/>
      <c r="AIC150" s="102"/>
      <c r="AID150" s="102"/>
      <c r="AIE150" s="102"/>
      <c r="AIF150" s="102"/>
      <c r="AIG150" s="102"/>
      <c r="AIH150" s="102"/>
      <c r="AII150" s="102"/>
      <c r="AIJ150" s="102"/>
      <c r="AIK150" s="102"/>
      <c r="AIL150" s="102"/>
      <c r="AIM150" s="102"/>
      <c r="AIN150" s="102"/>
      <c r="AIO150" s="102"/>
      <c r="AIP150" s="102"/>
      <c r="AIQ150" s="102"/>
      <c r="AIR150" s="102"/>
      <c r="AIS150" s="102"/>
      <c r="AIT150" s="102"/>
      <c r="AIU150" s="102"/>
      <c r="AIV150" s="102"/>
      <c r="AIW150" s="102"/>
      <c r="AIX150" s="102"/>
      <c r="AIY150" s="102"/>
      <c r="AIZ150" s="102"/>
      <c r="AJA150" s="102"/>
      <c r="AJB150" s="102"/>
      <c r="AJC150" s="102"/>
      <c r="AJD150" s="102"/>
      <c r="AJE150" s="102"/>
      <c r="AJF150" s="102"/>
      <c r="AJG150" s="102"/>
      <c r="AJH150" s="102"/>
      <c r="AJI150" s="102"/>
      <c r="AJJ150" s="102"/>
      <c r="AJK150" s="102"/>
      <c r="AJL150" s="102"/>
      <c r="AJM150" s="102"/>
      <c r="AJN150" s="102"/>
      <c r="AJO150" s="102"/>
      <c r="AJP150" s="102"/>
      <c r="AJQ150" s="102"/>
      <c r="AJR150" s="102"/>
      <c r="AJS150" s="102"/>
      <c r="AJT150" s="102"/>
      <c r="AJU150" s="102"/>
      <c r="AJV150" s="102"/>
      <c r="AJW150" s="102"/>
      <c r="AJX150" s="102"/>
      <c r="AJY150" s="102"/>
      <c r="AJZ150" s="102"/>
      <c r="AKA150" s="102"/>
      <c r="AKB150" s="102"/>
      <c r="AKC150" s="102"/>
      <c r="AKD150" s="102"/>
      <c r="AKE150" s="102"/>
      <c r="AKF150" s="102"/>
      <c r="AKG150" s="102"/>
      <c r="AKH150" s="102"/>
      <c r="AKI150" s="102"/>
      <c r="AKJ150" s="102"/>
      <c r="AKK150" s="102"/>
      <c r="AKL150" s="102"/>
      <c r="AKM150" s="102"/>
      <c r="AKN150" s="102"/>
      <c r="AKO150" s="102"/>
      <c r="AKP150" s="102"/>
      <c r="AKQ150" s="102"/>
      <c r="AKR150" s="102"/>
      <c r="AKS150" s="102"/>
      <c r="AKT150" s="102"/>
      <c r="AKU150" s="102"/>
      <c r="AKV150" s="102"/>
      <c r="AKW150" s="102"/>
      <c r="AKX150" s="102"/>
      <c r="AKY150" s="102"/>
      <c r="AKZ150" s="102"/>
      <c r="ALA150" s="102"/>
      <c r="ALB150" s="102"/>
      <c r="ALC150" s="102"/>
      <c r="ALD150" s="102"/>
      <c r="ALE150" s="102"/>
      <c r="ALF150" s="102"/>
      <c r="ALG150" s="102"/>
      <c r="ALH150" s="102"/>
      <c r="ALI150" s="102"/>
      <c r="ALJ150" s="102"/>
      <c r="ALK150" s="102"/>
      <c r="ALL150" s="102"/>
      <c r="ALM150" s="102"/>
      <c r="ALN150" s="102"/>
      <c r="ALO150" s="102"/>
      <c r="ALP150" s="102"/>
      <c r="ALQ150" s="102"/>
      <c r="ALR150" s="102"/>
      <c r="ALS150" s="102"/>
      <c r="ALT150" s="102"/>
      <c r="ALU150" s="102"/>
      <c r="ALV150" s="102"/>
      <c r="ALW150" s="102"/>
      <c r="ALX150" s="102"/>
      <c r="ALY150" s="102"/>
      <c r="ALZ150" s="102"/>
      <c r="AMA150" s="102"/>
      <c r="AMB150" s="102"/>
      <c r="AMC150" s="102"/>
      <c r="AMD150" s="102"/>
      <c r="AME150" s="102"/>
      <c r="AMF150" s="102"/>
      <c r="AMG150" s="102"/>
      <c r="AMH150" s="102"/>
      <c r="AMI150" s="102"/>
      <c r="AMJ150" s="102"/>
      <c r="AMK150" s="102"/>
      <c r="AML150" s="102"/>
      <c r="AMM150" s="102"/>
      <c r="AMN150" s="102"/>
      <c r="AMO150" s="102"/>
      <c r="AMP150" s="102"/>
      <c r="AMQ150" s="102"/>
      <c r="AMR150" s="102"/>
      <c r="AMS150" s="102"/>
      <c r="AMT150" s="102"/>
      <c r="AMU150" s="102"/>
      <c r="AMV150" s="102"/>
      <c r="AMW150" s="102"/>
      <c r="AMX150" s="102"/>
      <c r="AMY150" s="102"/>
      <c r="AMZ150" s="102"/>
      <c r="ANA150" s="102"/>
      <c r="ANB150" s="102"/>
      <c r="ANC150" s="102"/>
      <c r="AND150" s="102"/>
      <c r="ANE150" s="102"/>
      <c r="ANF150" s="102"/>
      <c r="ANG150" s="102"/>
      <c r="ANH150" s="102"/>
      <c r="ANI150" s="102"/>
      <c r="ANJ150" s="102"/>
      <c r="ANK150" s="102"/>
      <c r="ANL150" s="102"/>
      <c r="ANM150" s="102"/>
      <c r="ANN150" s="102"/>
      <c r="ANO150" s="102"/>
      <c r="ANP150" s="102"/>
      <c r="ANQ150" s="102"/>
      <c r="ANR150" s="102"/>
      <c r="ANS150" s="102"/>
      <c r="ANT150" s="102"/>
      <c r="ANU150" s="102"/>
      <c r="ANV150" s="102"/>
      <c r="ANW150" s="102"/>
      <c r="ANX150" s="102"/>
      <c r="ANY150" s="102"/>
      <c r="ANZ150" s="102"/>
      <c r="AOA150" s="102"/>
      <c r="AOB150" s="102"/>
      <c r="AOC150" s="102"/>
      <c r="AOD150" s="102"/>
      <c r="AOE150" s="102"/>
      <c r="AOF150" s="102"/>
      <c r="AOG150" s="102"/>
      <c r="AOH150" s="102"/>
      <c r="AOI150" s="102"/>
      <c r="AOJ150" s="102"/>
      <c r="AOK150" s="102"/>
      <c r="AOL150" s="102"/>
      <c r="AOM150" s="102"/>
      <c r="AON150" s="102"/>
      <c r="AOO150" s="102"/>
      <c r="AOP150" s="102"/>
      <c r="AOQ150" s="102"/>
      <c r="AOR150" s="102"/>
      <c r="AOS150" s="102"/>
      <c r="AOT150" s="102"/>
      <c r="AOU150" s="102"/>
      <c r="AOV150" s="102"/>
      <c r="AOW150" s="102"/>
      <c r="AOX150" s="102"/>
      <c r="AOY150" s="102"/>
      <c r="AOZ150" s="102"/>
      <c r="APA150" s="102"/>
      <c r="APB150" s="102"/>
      <c r="APC150" s="102"/>
      <c r="APD150" s="102"/>
      <c r="APE150" s="102"/>
      <c r="APF150" s="102"/>
      <c r="APG150" s="102"/>
      <c r="APH150" s="102"/>
      <c r="API150" s="102"/>
      <c r="APJ150" s="102"/>
      <c r="APK150" s="102"/>
      <c r="APL150" s="102"/>
      <c r="APM150" s="102"/>
      <c r="APN150" s="102"/>
      <c r="APO150" s="102"/>
      <c r="APP150" s="102"/>
      <c r="APQ150" s="102"/>
      <c r="APR150" s="102"/>
      <c r="APS150" s="102"/>
      <c r="APT150" s="102"/>
      <c r="APU150" s="102"/>
      <c r="APV150" s="102"/>
      <c r="APW150" s="102"/>
      <c r="APX150" s="102"/>
      <c r="APY150" s="102"/>
      <c r="APZ150" s="102"/>
      <c r="AQA150" s="102"/>
      <c r="AQB150" s="102"/>
      <c r="AQC150" s="102"/>
      <c r="AQD150" s="102"/>
      <c r="AQE150" s="102"/>
      <c r="AQF150" s="102"/>
      <c r="AQG150" s="102"/>
      <c r="AQH150" s="102"/>
      <c r="AQI150" s="102"/>
      <c r="AQJ150" s="102"/>
      <c r="AQK150" s="102"/>
      <c r="AQL150" s="102"/>
      <c r="AQM150" s="102"/>
      <c r="AQN150" s="102"/>
      <c r="AQO150" s="102"/>
      <c r="AQP150" s="102"/>
      <c r="AQQ150" s="102"/>
      <c r="AQR150" s="102"/>
      <c r="AQS150" s="102"/>
      <c r="AQT150" s="102"/>
      <c r="AQU150" s="102"/>
      <c r="AQV150" s="102"/>
      <c r="AQW150" s="102"/>
      <c r="AQX150" s="102"/>
      <c r="AQY150" s="102"/>
      <c r="AQZ150" s="102"/>
      <c r="ARA150" s="102"/>
      <c r="ARB150" s="102"/>
      <c r="ARC150" s="102"/>
      <c r="ARD150" s="102"/>
      <c r="ARE150" s="102"/>
      <c r="ARF150" s="102"/>
      <c r="ARG150" s="102"/>
      <c r="ARH150" s="102"/>
      <c r="ARI150" s="102"/>
      <c r="ARJ150" s="102"/>
      <c r="ARK150" s="102"/>
      <c r="ARL150" s="102"/>
      <c r="ARM150" s="102"/>
      <c r="ARN150" s="102"/>
      <c r="ARO150" s="102"/>
      <c r="ARP150" s="102"/>
      <c r="ARQ150" s="102"/>
      <c r="ARR150" s="102"/>
      <c r="ARS150" s="102"/>
      <c r="ART150" s="102"/>
      <c r="ARU150" s="102"/>
      <c r="ARV150" s="102"/>
      <c r="ARW150" s="102"/>
      <c r="ARX150" s="102"/>
      <c r="ARY150" s="102"/>
      <c r="ARZ150" s="102"/>
      <c r="ASA150" s="102"/>
      <c r="ASB150" s="102"/>
      <c r="ASC150" s="102"/>
      <c r="ASD150" s="102"/>
      <c r="ASE150" s="102"/>
      <c r="ASF150" s="102"/>
      <c r="ASG150" s="102"/>
      <c r="ASH150" s="102"/>
      <c r="ASI150" s="102"/>
      <c r="ASJ150" s="102"/>
      <c r="ASK150" s="102"/>
      <c r="ASL150" s="102"/>
      <c r="ASM150" s="102"/>
      <c r="ASN150" s="102"/>
      <c r="ASO150" s="102"/>
      <c r="ASP150" s="102"/>
      <c r="ASQ150" s="102"/>
      <c r="ASR150" s="102"/>
      <c r="ASS150" s="102"/>
      <c r="AST150" s="102"/>
      <c r="ASU150" s="102"/>
      <c r="ASV150" s="102"/>
      <c r="ASW150" s="102"/>
      <c r="ASX150" s="102"/>
      <c r="ASY150" s="102"/>
      <c r="ASZ150" s="102"/>
      <c r="ATA150" s="102"/>
      <c r="ATB150" s="102"/>
      <c r="ATC150" s="102"/>
      <c r="ATD150" s="102"/>
      <c r="ATE150" s="102"/>
      <c r="ATF150" s="102"/>
      <c r="ATG150" s="102"/>
      <c r="ATH150" s="102"/>
      <c r="ATI150" s="102"/>
      <c r="ATJ150" s="102"/>
      <c r="ATK150" s="102"/>
      <c r="ATL150" s="102"/>
      <c r="ATM150" s="102"/>
      <c r="ATN150" s="102"/>
      <c r="ATO150" s="102"/>
      <c r="ATP150" s="102"/>
      <c r="ATQ150" s="102"/>
      <c r="ATR150" s="102"/>
      <c r="ATS150" s="102"/>
      <c r="ATT150" s="102"/>
      <c r="ATU150" s="102"/>
      <c r="ATV150" s="102"/>
      <c r="ATW150" s="102"/>
      <c r="ATX150" s="102"/>
      <c r="ATY150" s="102"/>
      <c r="ATZ150" s="102"/>
      <c r="AUA150" s="102"/>
      <c r="AUB150" s="102"/>
      <c r="AUC150" s="102"/>
      <c r="AUD150" s="102"/>
      <c r="AUE150" s="102"/>
      <c r="AUF150" s="102"/>
      <c r="AUG150" s="102"/>
      <c r="AUH150" s="102"/>
      <c r="AUI150" s="102"/>
      <c r="AUJ150" s="102"/>
      <c r="AUK150" s="102"/>
      <c r="AUL150" s="102"/>
      <c r="AUM150" s="102"/>
      <c r="AUN150" s="102"/>
      <c r="AUO150" s="102"/>
      <c r="AUP150" s="102"/>
      <c r="AUQ150" s="102"/>
      <c r="AUR150" s="102"/>
      <c r="AUS150" s="102"/>
      <c r="AUT150" s="102"/>
      <c r="AUU150" s="102"/>
      <c r="AUV150" s="102"/>
      <c r="AUW150" s="102"/>
      <c r="AUX150" s="102"/>
      <c r="AUY150" s="102"/>
      <c r="AUZ150" s="102"/>
      <c r="AVA150" s="102"/>
      <c r="AVB150" s="102"/>
      <c r="AVC150" s="102"/>
      <c r="AVD150" s="102"/>
      <c r="AVE150" s="102"/>
      <c r="AVF150" s="102"/>
      <c r="AVG150" s="102"/>
      <c r="AVH150" s="102"/>
      <c r="AVI150" s="102"/>
      <c r="AVJ150" s="102"/>
      <c r="AVK150" s="102"/>
      <c r="AVL150" s="102"/>
      <c r="AVM150" s="102"/>
      <c r="AVN150" s="102"/>
      <c r="AVO150" s="102"/>
      <c r="AVP150" s="102"/>
      <c r="AVQ150" s="102"/>
      <c r="AVR150" s="102"/>
      <c r="AVS150" s="102"/>
      <c r="AVT150" s="102"/>
      <c r="AVU150" s="102"/>
      <c r="AVV150" s="102"/>
      <c r="AVW150" s="102"/>
      <c r="AVX150" s="102"/>
      <c r="AVY150" s="102"/>
      <c r="AVZ150" s="102"/>
      <c r="AWA150" s="102"/>
      <c r="AWB150" s="102"/>
      <c r="AWC150" s="102"/>
      <c r="AWD150" s="102"/>
      <c r="AWE150" s="102"/>
      <c r="AWF150" s="102"/>
      <c r="AWG150" s="102"/>
      <c r="AWH150" s="102"/>
      <c r="AWI150" s="102"/>
      <c r="AWJ150" s="102"/>
      <c r="AWK150" s="102"/>
      <c r="AWL150" s="102"/>
      <c r="AWM150" s="102"/>
      <c r="AWN150" s="102"/>
      <c r="AWO150" s="102"/>
      <c r="AWP150" s="102"/>
      <c r="AWQ150" s="102"/>
      <c r="AWR150" s="102"/>
      <c r="AWS150" s="102"/>
      <c r="AWT150" s="102"/>
      <c r="AWU150" s="102"/>
      <c r="AWV150" s="102"/>
      <c r="AWW150" s="102"/>
      <c r="AWX150" s="102"/>
      <c r="AWY150" s="102"/>
      <c r="AWZ150" s="102"/>
      <c r="AXA150" s="102"/>
      <c r="AXB150" s="102"/>
      <c r="AXC150" s="102"/>
      <c r="AXD150" s="102"/>
      <c r="AXE150" s="102"/>
      <c r="AXF150" s="102"/>
      <c r="AXG150" s="102"/>
      <c r="AXH150" s="102"/>
      <c r="AXI150" s="102"/>
      <c r="AXJ150" s="102"/>
      <c r="AXK150" s="102"/>
      <c r="AXL150" s="102"/>
      <c r="AXM150" s="102"/>
      <c r="AXN150" s="102"/>
      <c r="AXO150" s="102"/>
      <c r="AXP150" s="102"/>
      <c r="AXQ150" s="102"/>
      <c r="AXR150" s="102"/>
      <c r="AXS150" s="102"/>
      <c r="AXT150" s="102"/>
      <c r="AXU150" s="102"/>
      <c r="AXV150" s="102"/>
      <c r="AXW150" s="102"/>
      <c r="AXX150" s="102"/>
      <c r="AXY150" s="102"/>
      <c r="AXZ150" s="102"/>
      <c r="AYA150" s="102"/>
      <c r="AYB150" s="102"/>
      <c r="AYC150" s="102"/>
      <c r="AYD150" s="102"/>
      <c r="AYE150" s="102"/>
      <c r="AYF150" s="102"/>
      <c r="AYG150" s="102"/>
      <c r="AYH150" s="102"/>
      <c r="AYI150" s="102"/>
      <c r="AYJ150" s="102"/>
      <c r="AYK150" s="102"/>
      <c r="AYL150" s="102"/>
      <c r="AYM150" s="102"/>
      <c r="AYN150" s="102"/>
      <c r="AYO150" s="102"/>
      <c r="AYP150" s="102"/>
      <c r="AYQ150" s="102"/>
      <c r="AYR150" s="102"/>
      <c r="AYS150" s="102"/>
      <c r="AYT150" s="102"/>
      <c r="AYU150" s="102"/>
      <c r="AYV150" s="102"/>
      <c r="AYW150" s="102"/>
      <c r="AYX150" s="102"/>
      <c r="AYY150" s="102"/>
      <c r="AYZ150" s="102"/>
      <c r="AZA150" s="102"/>
      <c r="AZB150" s="102"/>
      <c r="AZC150" s="102"/>
      <c r="AZD150" s="102"/>
      <c r="AZE150" s="102"/>
      <c r="AZF150" s="102"/>
      <c r="AZG150" s="102"/>
      <c r="AZH150" s="102"/>
      <c r="AZI150" s="102"/>
      <c r="AZJ150" s="102"/>
      <c r="AZK150" s="102"/>
      <c r="AZL150" s="102"/>
      <c r="AZM150" s="102"/>
      <c r="AZN150" s="102"/>
      <c r="AZO150" s="102"/>
      <c r="AZP150" s="102"/>
      <c r="AZQ150" s="102"/>
      <c r="AZR150" s="102"/>
      <c r="AZS150" s="102"/>
      <c r="AZT150" s="102"/>
      <c r="AZU150" s="102"/>
      <c r="AZV150" s="102"/>
      <c r="AZW150" s="102"/>
      <c r="AZX150" s="102"/>
      <c r="AZY150" s="102"/>
      <c r="AZZ150" s="102"/>
      <c r="BAA150" s="102"/>
      <c r="BAB150" s="102"/>
      <c r="BAC150" s="102"/>
      <c r="BAD150" s="102"/>
      <c r="BAE150" s="102"/>
      <c r="BAF150" s="102"/>
      <c r="BAG150" s="102"/>
      <c r="BAH150" s="102"/>
      <c r="BAI150" s="102"/>
      <c r="BAJ150" s="102"/>
      <c r="BAK150" s="102"/>
      <c r="BAL150" s="102"/>
      <c r="BAM150" s="102"/>
      <c r="BAN150" s="102"/>
      <c r="BAO150" s="102"/>
      <c r="BAP150" s="102"/>
      <c r="BAQ150" s="102"/>
      <c r="BAR150" s="102"/>
      <c r="BAS150" s="102"/>
      <c r="BAT150" s="102"/>
      <c r="BAU150" s="102"/>
      <c r="BAV150" s="102"/>
      <c r="BAW150" s="102"/>
      <c r="BAX150" s="102"/>
      <c r="BAY150" s="102"/>
      <c r="BAZ150" s="102"/>
      <c r="BBA150" s="102"/>
      <c r="BBB150" s="102"/>
      <c r="BBC150" s="102"/>
      <c r="BBD150" s="102"/>
      <c r="BBE150" s="102"/>
      <c r="BBF150" s="102"/>
      <c r="BBG150" s="102"/>
      <c r="BBH150" s="102"/>
      <c r="BBI150" s="102"/>
      <c r="BBJ150" s="102"/>
      <c r="BBK150" s="102"/>
      <c r="BBL150" s="102"/>
      <c r="BBM150" s="102"/>
      <c r="BBN150" s="102"/>
      <c r="BBO150" s="102"/>
      <c r="BBP150" s="102"/>
      <c r="BBQ150" s="102"/>
      <c r="BBR150" s="102"/>
      <c r="BBS150" s="102"/>
      <c r="BBT150" s="102"/>
      <c r="BBU150" s="102"/>
      <c r="BBV150" s="102"/>
      <c r="BBW150" s="102"/>
      <c r="BBX150" s="102"/>
      <c r="BBY150" s="102"/>
      <c r="BBZ150" s="102"/>
      <c r="BCA150" s="102"/>
      <c r="BCB150" s="102"/>
      <c r="BCC150" s="102"/>
      <c r="BCD150" s="102"/>
      <c r="BCE150" s="102"/>
      <c r="BCF150" s="102"/>
      <c r="BCG150" s="102"/>
      <c r="BCH150" s="102"/>
      <c r="BCI150" s="102"/>
      <c r="BCJ150" s="102"/>
      <c r="BCK150" s="102"/>
      <c r="BCL150" s="102"/>
      <c r="BCM150" s="102"/>
      <c r="BCN150" s="102"/>
      <c r="BCO150" s="102"/>
      <c r="BCP150" s="102"/>
      <c r="BCQ150" s="102"/>
      <c r="BCR150" s="102"/>
      <c r="BCS150" s="102"/>
      <c r="BCT150" s="102"/>
      <c r="BCU150" s="102"/>
      <c r="BCV150" s="102"/>
      <c r="BCW150" s="102"/>
      <c r="BCX150" s="102"/>
      <c r="BCY150" s="102"/>
      <c r="BCZ150" s="102"/>
      <c r="BDA150" s="102"/>
      <c r="BDB150" s="102"/>
      <c r="BDC150" s="102"/>
      <c r="BDD150" s="102"/>
      <c r="BDE150" s="102"/>
      <c r="BDF150" s="102"/>
      <c r="BDG150" s="102"/>
      <c r="BDH150" s="102"/>
      <c r="BDI150" s="102"/>
      <c r="BDJ150" s="102"/>
      <c r="BDK150" s="102"/>
      <c r="BDL150" s="102"/>
      <c r="BDM150" s="102"/>
      <c r="BDN150" s="102"/>
      <c r="BDO150" s="102"/>
      <c r="BDP150" s="102"/>
      <c r="BDQ150" s="102"/>
      <c r="BDR150" s="102"/>
      <c r="BDS150" s="102"/>
      <c r="BDT150" s="102"/>
      <c r="BDU150" s="102"/>
      <c r="BDV150" s="102"/>
      <c r="BDW150" s="102"/>
      <c r="BDX150" s="102"/>
      <c r="BDY150" s="102"/>
      <c r="BDZ150" s="102"/>
      <c r="BEA150" s="102"/>
      <c r="BEB150" s="102"/>
      <c r="BEC150" s="102"/>
      <c r="BED150" s="102"/>
      <c r="BEE150" s="102"/>
      <c r="BEF150" s="102"/>
      <c r="BEG150" s="102"/>
      <c r="BEH150" s="102"/>
      <c r="BEI150" s="102"/>
      <c r="BEJ150" s="102"/>
      <c r="BEK150" s="102"/>
      <c r="BEL150" s="102"/>
      <c r="BEM150" s="102"/>
      <c r="BEN150" s="102"/>
      <c r="BEO150" s="102"/>
      <c r="BEP150" s="102"/>
      <c r="BEQ150" s="102"/>
      <c r="BER150" s="102"/>
      <c r="BES150" s="102"/>
      <c r="BET150" s="102"/>
      <c r="BEU150" s="102"/>
      <c r="BEV150" s="102"/>
      <c r="BEW150" s="102"/>
      <c r="BEX150" s="102"/>
      <c r="BEY150" s="102"/>
      <c r="BEZ150" s="102"/>
      <c r="BFA150" s="102"/>
      <c r="BFB150" s="102"/>
      <c r="BFC150" s="102"/>
      <c r="BFD150" s="102"/>
      <c r="BFE150" s="102"/>
      <c r="BFF150" s="102"/>
      <c r="BFG150" s="102"/>
      <c r="BFH150" s="102"/>
      <c r="BFI150" s="102"/>
      <c r="BFJ150" s="102"/>
      <c r="BFK150" s="102"/>
      <c r="BFL150" s="102"/>
      <c r="BFM150" s="102"/>
      <c r="BFN150" s="102"/>
      <c r="BFO150" s="102"/>
      <c r="BFP150" s="102"/>
      <c r="BFQ150" s="102"/>
      <c r="BFR150" s="102"/>
      <c r="BFS150" s="102"/>
      <c r="BFT150" s="102"/>
      <c r="BFU150" s="102"/>
      <c r="BFV150" s="102"/>
      <c r="BFW150" s="102"/>
      <c r="BFX150" s="102"/>
      <c r="BFY150" s="102"/>
      <c r="BFZ150" s="102"/>
      <c r="BGA150" s="102"/>
      <c r="BGB150" s="102"/>
      <c r="BGC150" s="102"/>
      <c r="BGD150" s="102"/>
      <c r="BGE150" s="102"/>
      <c r="BGF150" s="102"/>
      <c r="BGG150" s="102"/>
      <c r="BGH150" s="102"/>
      <c r="BGI150" s="102"/>
      <c r="BGJ150" s="102"/>
      <c r="BGK150" s="102"/>
      <c r="BGL150" s="102"/>
      <c r="BGM150" s="102"/>
      <c r="BGN150" s="102"/>
      <c r="BGO150" s="102"/>
      <c r="BGP150" s="102"/>
      <c r="BGQ150" s="102"/>
      <c r="BGR150" s="102"/>
      <c r="BGS150" s="102"/>
      <c r="BGT150" s="102"/>
      <c r="BGU150" s="102"/>
      <c r="BGV150" s="102"/>
      <c r="BGW150" s="102"/>
      <c r="BGX150" s="102"/>
      <c r="BGY150" s="102"/>
      <c r="BGZ150" s="102"/>
      <c r="BHA150" s="102"/>
      <c r="BHB150" s="102"/>
      <c r="BHC150" s="102"/>
      <c r="BHD150" s="102"/>
      <c r="BHE150" s="102"/>
      <c r="BHF150" s="102"/>
      <c r="BHG150" s="102"/>
      <c r="BHH150" s="102"/>
      <c r="BHI150" s="102"/>
      <c r="BHJ150" s="102"/>
      <c r="BHK150" s="102"/>
      <c r="BHL150" s="102"/>
      <c r="BHM150" s="102"/>
      <c r="BHN150" s="102"/>
      <c r="BHO150" s="102"/>
      <c r="BHP150" s="102"/>
      <c r="BHQ150" s="102"/>
      <c r="BHR150" s="102"/>
      <c r="BHS150" s="102"/>
      <c r="BHT150" s="102"/>
      <c r="BHU150" s="102"/>
      <c r="BHV150" s="102"/>
      <c r="BHW150" s="102"/>
      <c r="BHX150" s="102"/>
      <c r="BHY150" s="102"/>
      <c r="BHZ150" s="102"/>
      <c r="BIA150" s="102"/>
      <c r="BIB150" s="102"/>
      <c r="BIC150" s="102"/>
      <c r="BID150" s="102"/>
      <c r="BIE150" s="102"/>
      <c r="BIF150" s="102"/>
      <c r="BIG150" s="102"/>
      <c r="BIH150" s="102"/>
      <c r="BII150" s="102"/>
      <c r="BIJ150" s="102"/>
      <c r="BIK150" s="102"/>
      <c r="BIL150" s="102"/>
      <c r="BIM150" s="102"/>
      <c r="BIN150" s="102"/>
      <c r="BIO150" s="102"/>
      <c r="BIP150" s="102"/>
      <c r="BIQ150" s="102"/>
      <c r="BIR150" s="102"/>
      <c r="BIS150" s="102"/>
      <c r="BIT150" s="102"/>
      <c r="BIU150" s="102"/>
      <c r="BIV150" s="102"/>
      <c r="BIW150" s="102"/>
      <c r="BIX150" s="102"/>
      <c r="BIY150" s="102"/>
      <c r="BIZ150" s="102"/>
      <c r="BJA150" s="102"/>
      <c r="BJB150" s="102"/>
      <c r="BJC150" s="102"/>
      <c r="BJD150" s="102"/>
      <c r="BJE150" s="102"/>
      <c r="BJF150" s="102"/>
      <c r="BJG150" s="102"/>
      <c r="BJH150" s="102"/>
      <c r="BJI150" s="102"/>
      <c r="BJJ150" s="102"/>
      <c r="BJK150" s="102"/>
      <c r="BJL150" s="102"/>
      <c r="BJM150" s="102"/>
      <c r="BJN150" s="102"/>
      <c r="BJO150" s="102"/>
      <c r="BJP150" s="102"/>
      <c r="BJQ150" s="102"/>
      <c r="BJR150" s="102"/>
      <c r="BJS150" s="102"/>
      <c r="BJT150" s="102"/>
      <c r="BJU150" s="102"/>
      <c r="BJV150" s="102"/>
      <c r="BJW150" s="102"/>
      <c r="BJX150" s="102"/>
      <c r="BJY150" s="102"/>
      <c r="BJZ150" s="102"/>
      <c r="BKA150" s="102"/>
      <c r="BKB150" s="102"/>
      <c r="BKC150" s="102"/>
      <c r="BKD150" s="102"/>
      <c r="BKE150" s="102"/>
      <c r="BKF150" s="102"/>
      <c r="BKG150" s="102"/>
      <c r="BKH150" s="102"/>
      <c r="BKI150" s="102"/>
      <c r="BKJ150" s="102"/>
      <c r="BKK150" s="102"/>
      <c r="BKL150" s="102"/>
      <c r="BKM150" s="102"/>
      <c r="BKN150" s="102"/>
      <c r="BKO150" s="102"/>
      <c r="BKP150" s="102"/>
      <c r="BKQ150" s="102"/>
      <c r="BKR150" s="102"/>
      <c r="BKS150" s="102"/>
      <c r="BKT150" s="102"/>
      <c r="BKU150" s="102"/>
      <c r="BKV150" s="102"/>
      <c r="BKW150" s="102"/>
      <c r="BKX150" s="102"/>
      <c r="BKY150" s="102"/>
      <c r="BKZ150" s="102"/>
      <c r="BLA150" s="102"/>
      <c r="BLB150" s="102"/>
      <c r="BLC150" s="102"/>
      <c r="BLD150" s="102"/>
      <c r="BLE150" s="102"/>
      <c r="BLF150" s="102"/>
      <c r="BLG150" s="102"/>
      <c r="BLH150" s="102"/>
      <c r="BLI150" s="102"/>
      <c r="BLJ150" s="102"/>
      <c r="BLK150" s="102"/>
      <c r="BLL150" s="102"/>
      <c r="BLM150" s="102"/>
      <c r="BLN150" s="102"/>
      <c r="BLO150" s="102"/>
      <c r="BLP150" s="102"/>
      <c r="BLQ150" s="102"/>
      <c r="BLR150" s="102"/>
      <c r="BLS150" s="102"/>
      <c r="BLT150" s="102"/>
      <c r="BLU150" s="102"/>
      <c r="BLV150" s="102"/>
      <c r="BLW150" s="102"/>
      <c r="BLX150" s="102"/>
      <c r="BLY150" s="102"/>
      <c r="BLZ150" s="102"/>
      <c r="BMA150" s="102"/>
      <c r="BMB150" s="102"/>
      <c r="BMC150" s="102"/>
      <c r="BMD150" s="102"/>
      <c r="BME150" s="102"/>
      <c r="BMF150" s="102"/>
      <c r="BMG150" s="102"/>
      <c r="BMH150" s="102"/>
      <c r="BMI150" s="102"/>
      <c r="BMJ150" s="102"/>
      <c r="BMK150" s="102"/>
      <c r="BML150" s="102"/>
      <c r="BMM150" s="102"/>
      <c r="BMN150" s="102"/>
      <c r="BMO150" s="102"/>
      <c r="BMP150" s="102"/>
      <c r="BMQ150" s="102"/>
      <c r="BMR150" s="102"/>
      <c r="BMS150" s="102"/>
      <c r="BMT150" s="102"/>
      <c r="BMU150" s="102"/>
      <c r="BMV150" s="102"/>
      <c r="BMW150" s="102"/>
      <c r="BMX150" s="102"/>
      <c r="BMY150" s="102"/>
      <c r="BMZ150" s="102"/>
      <c r="BNA150" s="102"/>
      <c r="BNB150" s="102"/>
      <c r="BNC150" s="102"/>
      <c r="BND150" s="102"/>
      <c r="BNE150" s="102"/>
      <c r="BNF150" s="102"/>
      <c r="BNG150" s="102"/>
      <c r="BNH150" s="102"/>
      <c r="BNI150" s="102"/>
      <c r="BNJ150" s="102"/>
      <c r="BNK150" s="102"/>
      <c r="BNL150" s="102"/>
      <c r="BNM150" s="102"/>
      <c r="BNN150" s="102"/>
      <c r="BNO150" s="102"/>
      <c r="BNP150" s="102"/>
      <c r="BNQ150" s="102"/>
      <c r="BNR150" s="102"/>
      <c r="BNS150" s="102"/>
      <c r="BNT150" s="102"/>
      <c r="BNU150" s="102"/>
      <c r="BNV150" s="102"/>
      <c r="BNW150" s="102"/>
      <c r="BNX150" s="102"/>
      <c r="BNY150" s="102"/>
      <c r="BNZ150" s="102"/>
      <c r="BOA150" s="102"/>
      <c r="BOB150" s="102"/>
      <c r="BOC150" s="102"/>
      <c r="BOD150" s="102"/>
      <c r="BOE150" s="102"/>
      <c r="BOF150" s="102"/>
      <c r="BOG150" s="102"/>
      <c r="BOH150" s="102"/>
      <c r="BOI150" s="102"/>
      <c r="BOJ150" s="102"/>
      <c r="BOK150" s="102"/>
      <c r="BOL150" s="102"/>
      <c r="BOM150" s="102"/>
      <c r="BON150" s="102"/>
      <c r="BOO150" s="102"/>
      <c r="BOP150" s="102"/>
      <c r="BOQ150" s="102"/>
      <c r="BOR150" s="102"/>
      <c r="BOS150" s="102"/>
      <c r="BOT150" s="102"/>
      <c r="BOU150" s="102"/>
      <c r="BOV150" s="102"/>
      <c r="BOW150" s="102"/>
      <c r="BOX150" s="102"/>
      <c r="BOY150" s="102"/>
      <c r="BOZ150" s="102"/>
      <c r="BPA150" s="102"/>
      <c r="BPB150" s="102"/>
      <c r="BPC150" s="102"/>
      <c r="BPD150" s="102"/>
      <c r="BPE150" s="102"/>
      <c r="BPF150" s="102"/>
      <c r="BPG150" s="102"/>
      <c r="BPH150" s="102"/>
      <c r="BPI150" s="102"/>
      <c r="BPJ150" s="102"/>
      <c r="BPK150" s="102"/>
      <c r="BPL150" s="102"/>
      <c r="BPM150" s="102"/>
      <c r="BPN150" s="102"/>
      <c r="BPO150" s="102"/>
      <c r="BPP150" s="102"/>
      <c r="BPQ150" s="102"/>
      <c r="BPR150" s="102"/>
      <c r="BPS150" s="102"/>
      <c r="BPT150" s="102"/>
      <c r="BPU150" s="102"/>
      <c r="BPV150" s="102"/>
      <c r="BPW150" s="102"/>
      <c r="BPX150" s="102"/>
      <c r="BPY150" s="102"/>
      <c r="BPZ150" s="102"/>
      <c r="BQA150" s="102"/>
      <c r="BQB150" s="102"/>
      <c r="BQC150" s="102"/>
      <c r="BQD150" s="102"/>
      <c r="BQE150" s="102"/>
      <c r="BQF150" s="102"/>
      <c r="BQG150" s="102"/>
      <c r="BQH150" s="102"/>
      <c r="BQI150" s="102"/>
      <c r="BQJ150" s="102"/>
      <c r="BQK150" s="102"/>
      <c r="BQL150" s="102"/>
      <c r="BQM150" s="102"/>
      <c r="BQN150" s="102"/>
      <c r="BQO150" s="102"/>
      <c r="BQP150" s="102"/>
      <c r="BQQ150" s="102"/>
      <c r="BQR150" s="102"/>
      <c r="BQS150" s="102"/>
      <c r="BQT150" s="102"/>
      <c r="BQU150" s="102"/>
      <c r="BQV150" s="102"/>
      <c r="BQW150" s="102"/>
      <c r="BQX150" s="102"/>
      <c r="BQY150" s="102"/>
      <c r="BQZ150" s="102"/>
      <c r="BRA150" s="102"/>
      <c r="BRB150" s="102"/>
      <c r="BRC150" s="102"/>
      <c r="BRD150" s="102"/>
      <c r="BRE150" s="102"/>
      <c r="BRF150" s="102"/>
      <c r="BRG150" s="102"/>
      <c r="BRH150" s="102"/>
      <c r="BRI150" s="102"/>
      <c r="BRJ150" s="102"/>
      <c r="BRK150" s="102"/>
      <c r="BRL150" s="102"/>
      <c r="BRM150" s="102"/>
      <c r="BRN150" s="102"/>
      <c r="BRO150" s="102"/>
      <c r="BRP150" s="102"/>
      <c r="BRQ150" s="102"/>
      <c r="BRR150" s="102"/>
      <c r="BRS150" s="102"/>
      <c r="BRT150" s="102"/>
      <c r="BRU150" s="102"/>
      <c r="BRV150" s="102"/>
      <c r="BRW150" s="102"/>
      <c r="BRX150" s="102"/>
      <c r="BRY150" s="102"/>
      <c r="BRZ150" s="102"/>
      <c r="BSA150" s="102"/>
      <c r="BSB150" s="102"/>
      <c r="BSC150" s="102"/>
      <c r="BSD150" s="102"/>
      <c r="BSE150" s="102"/>
      <c r="BSF150" s="102"/>
      <c r="BSG150" s="102"/>
      <c r="BSH150" s="102"/>
      <c r="BSI150" s="102"/>
      <c r="BSJ150" s="102"/>
      <c r="BSK150" s="102"/>
      <c r="BSL150" s="102"/>
      <c r="BSM150" s="102"/>
      <c r="BSN150" s="102"/>
      <c r="BSO150" s="102"/>
      <c r="BSP150" s="102"/>
      <c r="BSQ150" s="102"/>
      <c r="BSR150" s="102"/>
      <c r="BSS150" s="102"/>
      <c r="BST150" s="102"/>
      <c r="BSU150" s="102"/>
      <c r="BSV150" s="102"/>
      <c r="BSW150" s="102"/>
      <c r="BSX150" s="102"/>
      <c r="BSY150" s="102"/>
      <c r="BSZ150" s="102"/>
      <c r="BTA150" s="102"/>
      <c r="BTB150" s="102"/>
      <c r="BTC150" s="102"/>
      <c r="BTD150" s="102"/>
      <c r="BTE150" s="102"/>
      <c r="BTF150" s="102"/>
      <c r="BTG150" s="102"/>
      <c r="BTH150" s="102"/>
      <c r="BTI150" s="102"/>
      <c r="BTJ150" s="102"/>
      <c r="BTK150" s="102"/>
      <c r="BTL150" s="102"/>
      <c r="BTM150" s="102"/>
      <c r="BTN150" s="102"/>
      <c r="BTO150" s="102"/>
      <c r="BTP150" s="102"/>
      <c r="BTQ150" s="102"/>
      <c r="BTR150" s="102"/>
      <c r="BTS150" s="102"/>
      <c r="BTT150" s="102"/>
      <c r="BTU150" s="102"/>
      <c r="BTV150" s="102"/>
      <c r="BTW150" s="102"/>
      <c r="BTX150" s="102"/>
      <c r="BTY150" s="102"/>
      <c r="BTZ150" s="102"/>
      <c r="BUA150" s="102"/>
      <c r="BUB150" s="102"/>
      <c r="BUC150" s="102"/>
      <c r="BUD150" s="102"/>
      <c r="BUE150" s="102"/>
      <c r="BUF150" s="102"/>
      <c r="BUG150" s="102"/>
      <c r="BUH150" s="102"/>
      <c r="BUI150" s="102"/>
      <c r="BUJ150" s="102"/>
      <c r="BUK150" s="102"/>
      <c r="BUL150" s="102"/>
      <c r="BUM150" s="102"/>
      <c r="BUN150" s="102"/>
      <c r="BUO150" s="102"/>
      <c r="BUP150" s="102"/>
      <c r="BUQ150" s="102"/>
      <c r="BUR150" s="102"/>
      <c r="BUS150" s="102"/>
      <c r="BUT150" s="102"/>
      <c r="BUU150" s="102"/>
      <c r="BUV150" s="102"/>
      <c r="BUW150" s="102"/>
      <c r="BUX150" s="102"/>
      <c r="BUY150" s="102"/>
      <c r="BUZ150" s="102"/>
      <c r="BVA150" s="102"/>
      <c r="BVB150" s="102"/>
      <c r="BVC150" s="102"/>
      <c r="BVD150" s="102"/>
      <c r="BVE150" s="102"/>
      <c r="BVF150" s="102"/>
      <c r="BVG150" s="102"/>
      <c r="BVH150" s="102"/>
      <c r="BVI150" s="102"/>
      <c r="BVJ150" s="102"/>
      <c r="BVK150" s="102"/>
      <c r="BVL150" s="102"/>
      <c r="BVM150" s="102"/>
      <c r="BVN150" s="102"/>
      <c r="BVO150" s="102"/>
      <c r="BVP150" s="102"/>
      <c r="BVQ150" s="102"/>
      <c r="BVR150" s="102"/>
      <c r="BVS150" s="102"/>
      <c r="BVT150" s="102"/>
      <c r="BVU150" s="102"/>
      <c r="BVV150" s="102"/>
      <c r="BVW150" s="102"/>
      <c r="BVX150" s="102"/>
      <c r="BVY150" s="102"/>
      <c r="BVZ150" s="102"/>
      <c r="BWA150" s="102"/>
      <c r="BWB150" s="102"/>
      <c r="BWC150" s="102"/>
      <c r="BWD150" s="102"/>
      <c r="BWE150" s="102"/>
      <c r="BWF150" s="102"/>
      <c r="BWG150" s="102"/>
      <c r="BWH150" s="102"/>
      <c r="BWI150" s="102"/>
      <c r="BWJ150" s="102"/>
      <c r="BWK150" s="102"/>
      <c r="BWL150" s="102"/>
      <c r="BWM150" s="102"/>
      <c r="BWN150" s="102"/>
      <c r="BWO150" s="102"/>
      <c r="BWP150" s="102"/>
      <c r="BWQ150" s="102"/>
      <c r="BWR150" s="102"/>
      <c r="BWS150" s="102"/>
      <c r="BWT150" s="102"/>
      <c r="BWU150" s="102"/>
      <c r="BWV150" s="102"/>
      <c r="BWW150" s="102"/>
      <c r="BWX150" s="102"/>
      <c r="BWY150" s="102"/>
      <c r="BWZ150" s="102"/>
      <c r="BXA150" s="102"/>
      <c r="BXB150" s="102"/>
      <c r="BXC150" s="102"/>
      <c r="BXD150" s="102"/>
      <c r="BXE150" s="102"/>
      <c r="BXF150" s="102"/>
      <c r="BXG150" s="102"/>
      <c r="BXH150" s="102"/>
      <c r="BXI150" s="102"/>
      <c r="BXJ150" s="102"/>
      <c r="BXK150" s="102"/>
      <c r="BXL150" s="102"/>
      <c r="BXM150" s="102"/>
      <c r="BXN150" s="102"/>
      <c r="BXO150" s="102"/>
      <c r="BXP150" s="102"/>
      <c r="BXQ150" s="102"/>
      <c r="BXR150" s="102"/>
      <c r="BXS150" s="102"/>
      <c r="BXT150" s="102"/>
      <c r="BXU150" s="102"/>
      <c r="BXV150" s="102"/>
      <c r="BXW150" s="102"/>
      <c r="BXX150" s="102"/>
    </row>
    <row r="151" spans="1:2000" ht="15.75">
      <c r="A151" s="36"/>
      <c r="B151" s="42"/>
      <c r="H151" s="54"/>
      <c r="I151" s="18"/>
      <c r="J151" s="142">
        <f>J150/D6</f>
        <v>-0.13902620611072128</v>
      </c>
      <c r="K151" s="54" t="s">
        <v>122</v>
      </c>
      <c r="L151" s="54"/>
      <c r="M151" s="54"/>
    </row>
    <row r="152" spans="1:2000">
      <c r="A152" s="36"/>
      <c r="H152" s="54"/>
      <c r="J152" s="142">
        <f>J150/D5</f>
        <v>-1.2471856069888584E-2</v>
      </c>
      <c r="K152" s="54" t="s">
        <v>123</v>
      </c>
      <c r="L152" s="54"/>
      <c r="M152" s="54"/>
    </row>
    <row r="153" spans="1:2000">
      <c r="A153" s="36"/>
      <c r="H153" s="54"/>
      <c r="K153" s="54"/>
      <c r="L153" s="54"/>
      <c r="M153" s="54"/>
    </row>
    <row r="154" spans="1:2000">
      <c r="A154" s="36"/>
      <c r="H154" s="54"/>
      <c r="I154" s="146" t="s">
        <v>116</v>
      </c>
      <c r="J154" s="149">
        <f>SUM(J144:J146)+(K6*(1+D4))+J148</f>
        <v>4801579.9760602433</v>
      </c>
      <c r="K154" s="148" t="s">
        <v>117</v>
      </c>
      <c r="L154" s="54"/>
      <c r="M154" s="54"/>
    </row>
    <row r="155" spans="1:2000">
      <c r="A155" s="36"/>
      <c r="H155" s="54"/>
      <c r="I155" s="147"/>
      <c r="J155" s="149">
        <f>J8</f>
        <v>4390095.18</v>
      </c>
      <c r="K155" s="148" t="s">
        <v>118</v>
      </c>
      <c r="L155" s="54"/>
      <c r="M155" s="54"/>
    </row>
    <row r="156" spans="1:2000">
      <c r="A156" s="36"/>
      <c r="H156" s="54"/>
      <c r="I156" s="147"/>
      <c r="J156" s="150">
        <f>J154-J155</f>
        <v>411484.79606024362</v>
      </c>
      <c r="K156" s="151" t="s">
        <v>119</v>
      </c>
      <c r="L156" s="54"/>
      <c r="M156" s="54"/>
    </row>
    <row r="157" spans="1:2000" ht="28.5" customHeight="1" thickBot="1">
      <c r="A157" s="36"/>
      <c r="G157" s="194" t="s">
        <v>167</v>
      </c>
      <c r="H157" s="54"/>
      <c r="I157" s="147"/>
      <c r="J157" s="189">
        <f>J156-D6</f>
        <v>-21887.203939756379</v>
      </c>
      <c r="K157" s="192" t="s">
        <v>161</v>
      </c>
      <c r="L157" s="192"/>
      <c r="M157" s="54"/>
    </row>
    <row r="158" spans="1:2000">
      <c r="E158" s="4" t="s">
        <v>127</v>
      </c>
      <c r="F158" s="4" t="s">
        <v>165</v>
      </c>
      <c r="G158" s="194"/>
      <c r="H158" s="54"/>
      <c r="K158" s="54"/>
      <c r="L158" s="54"/>
      <c r="M158" s="54"/>
    </row>
    <row r="159" spans="1:2000">
      <c r="B159" s="4" t="s">
        <v>164</v>
      </c>
    </row>
    <row r="160" spans="1:2000">
      <c r="A160" s="1" t="s">
        <v>166</v>
      </c>
      <c r="B160" s="4" t="s">
        <v>168</v>
      </c>
      <c r="E160" s="4">
        <v>12.15</v>
      </c>
      <c r="F160" s="115">
        <f>+E160*(1+D$4)</f>
        <v>13.349397640394667</v>
      </c>
      <c r="G160" s="180">
        <f>+F160</f>
        <v>13.349397640394667</v>
      </c>
    </row>
    <row r="161" spans="1:7">
      <c r="B161" s="4" t="s">
        <v>169</v>
      </c>
      <c r="E161" s="4">
        <v>17.670000000000002</v>
      </c>
      <c r="F161" s="115">
        <f>+E161*(1+D$4)</f>
        <v>19.414309160969033</v>
      </c>
      <c r="G161" s="180">
        <f>+F161</f>
        <v>19.414309160969033</v>
      </c>
    </row>
    <row r="162" spans="1:7">
      <c r="B162" s="4" t="s">
        <v>170</v>
      </c>
      <c r="E162" s="4">
        <v>23.74</v>
      </c>
      <c r="F162" s="115">
        <f>+E162*(1+D$4)</f>
        <v>26.083514401890483</v>
      </c>
      <c r="G162" s="180">
        <f>+F162</f>
        <v>26.083514401890483</v>
      </c>
    </row>
    <row r="163" spans="1:7">
      <c r="B163" s="4" t="s">
        <v>171</v>
      </c>
      <c r="E163" s="4">
        <v>23.74</v>
      </c>
      <c r="F163" s="115">
        <f t="shared" ref="F163:F204" si="39">+E163*(1+D$4)</f>
        <v>26.083514401890483</v>
      </c>
      <c r="G163" s="180">
        <f t="shared" ref="G163:G221" si="40">+F163</f>
        <v>26.083514401890483</v>
      </c>
    </row>
    <row r="164" spans="1:7">
      <c r="B164" s="4" t="s">
        <v>172</v>
      </c>
      <c r="E164" s="4">
        <v>34.229999999999997</v>
      </c>
      <c r="F164" s="115">
        <f t="shared" si="39"/>
        <v>37.609043722692128</v>
      </c>
      <c r="G164" s="180">
        <f t="shared" si="40"/>
        <v>37.609043722692128</v>
      </c>
    </row>
    <row r="165" spans="1:7">
      <c r="A165" s="1" t="s">
        <v>182</v>
      </c>
      <c r="B165" s="4" t="s">
        <v>173</v>
      </c>
      <c r="E165" s="4">
        <v>6.63</v>
      </c>
      <c r="F165" s="115">
        <f t="shared" si="39"/>
        <v>7.2844861198202988</v>
      </c>
      <c r="G165" s="180">
        <f t="shared" si="40"/>
        <v>7.2844861198202988</v>
      </c>
    </row>
    <row r="166" spans="1:7">
      <c r="B166" s="4" t="s">
        <v>174</v>
      </c>
      <c r="E166" s="4">
        <v>143.55000000000001</v>
      </c>
      <c r="F166" s="115">
        <f t="shared" si="39"/>
        <v>157.72066101058886</v>
      </c>
      <c r="G166" s="180">
        <f t="shared" si="40"/>
        <v>157.72066101058886</v>
      </c>
    </row>
    <row r="167" spans="1:7">
      <c r="B167" s="4" t="s">
        <v>175</v>
      </c>
      <c r="E167" s="4">
        <v>71.78</v>
      </c>
      <c r="F167" s="115">
        <f t="shared" si="39"/>
        <v>78.865824084570292</v>
      </c>
      <c r="G167" s="180">
        <f t="shared" si="40"/>
        <v>78.865824084570292</v>
      </c>
    </row>
    <row r="168" spans="1:7">
      <c r="A168" s="1" t="s">
        <v>183</v>
      </c>
      <c r="B168" s="4" t="s">
        <v>176</v>
      </c>
      <c r="E168" s="4">
        <v>6.63</v>
      </c>
      <c r="F168" s="115">
        <f t="shared" si="39"/>
        <v>7.2844861198202988</v>
      </c>
      <c r="G168" s="180">
        <f t="shared" si="40"/>
        <v>7.2844861198202988</v>
      </c>
    </row>
    <row r="169" spans="1:7">
      <c r="B169" s="4" t="s">
        <v>177</v>
      </c>
      <c r="E169" s="4">
        <v>38.65</v>
      </c>
      <c r="F169" s="115">
        <f t="shared" si="39"/>
        <v>42.465367802572331</v>
      </c>
      <c r="G169" s="180">
        <f t="shared" si="40"/>
        <v>42.465367802572331</v>
      </c>
    </row>
    <row r="170" spans="1:7">
      <c r="B170" s="4" t="s">
        <v>178</v>
      </c>
      <c r="E170" s="4">
        <v>22.08</v>
      </c>
      <c r="F170" s="115">
        <f t="shared" si="39"/>
        <v>24.259646082297465</v>
      </c>
      <c r="G170" s="180">
        <f t="shared" si="40"/>
        <v>24.259646082297465</v>
      </c>
    </row>
    <row r="171" spans="1:7">
      <c r="B171" s="4" t="s">
        <v>179</v>
      </c>
      <c r="E171" s="4">
        <v>6.63</v>
      </c>
      <c r="F171" s="115">
        <f t="shared" si="39"/>
        <v>7.2844861198202988</v>
      </c>
      <c r="G171" s="180">
        <f t="shared" si="40"/>
        <v>7.2844861198202988</v>
      </c>
    </row>
    <row r="172" spans="1:7">
      <c r="B172" s="4" t="s">
        <v>180</v>
      </c>
      <c r="E172" s="4">
        <v>6.63</v>
      </c>
      <c r="F172" s="115">
        <f t="shared" si="39"/>
        <v>7.2844861198202988</v>
      </c>
      <c r="G172" s="180">
        <f t="shared" si="40"/>
        <v>7.2844861198202988</v>
      </c>
    </row>
    <row r="173" spans="1:7">
      <c r="B173" s="4" t="s">
        <v>181</v>
      </c>
      <c r="E173" s="4">
        <v>8.2799999999999994</v>
      </c>
      <c r="F173" s="115">
        <f t="shared" si="39"/>
        <v>9.0973672808615493</v>
      </c>
      <c r="G173" s="180">
        <f t="shared" si="40"/>
        <v>9.0973672808615493</v>
      </c>
    </row>
    <row r="174" spans="1:7">
      <c r="A174" s="1" t="s">
        <v>184</v>
      </c>
      <c r="B174" s="4" t="s">
        <v>185</v>
      </c>
      <c r="E174" s="4">
        <v>7.18</v>
      </c>
      <c r="F174" s="115">
        <f t="shared" si="39"/>
        <v>7.8887798401673823</v>
      </c>
      <c r="G174" s="180">
        <f t="shared" si="40"/>
        <v>7.8887798401673823</v>
      </c>
    </row>
    <row r="175" spans="1:7">
      <c r="B175" s="4" t="s">
        <v>186</v>
      </c>
      <c r="E175" s="4">
        <v>9.5500000000000007</v>
      </c>
      <c r="F175" s="115">
        <f t="shared" si="39"/>
        <v>10.492736416935726</v>
      </c>
      <c r="G175" s="180">
        <f t="shared" si="40"/>
        <v>10.492736416935726</v>
      </c>
    </row>
    <row r="176" spans="1:7">
      <c r="B176" s="4" t="s">
        <v>187</v>
      </c>
      <c r="E176" s="4">
        <v>2.23</v>
      </c>
      <c r="F176" s="115">
        <f t="shared" si="39"/>
        <v>2.4501363570436299</v>
      </c>
      <c r="G176" s="180">
        <f t="shared" si="40"/>
        <v>2.4501363570436299</v>
      </c>
    </row>
    <row r="177" spans="1:7">
      <c r="B177" s="4" t="s">
        <v>188</v>
      </c>
      <c r="E177" s="4">
        <v>7.18</v>
      </c>
      <c r="F177" s="115">
        <f t="shared" si="39"/>
        <v>7.8887798401673823</v>
      </c>
      <c r="G177" s="180">
        <f t="shared" si="40"/>
        <v>7.8887798401673823</v>
      </c>
    </row>
    <row r="178" spans="1:7">
      <c r="B178" s="4" t="s">
        <v>189</v>
      </c>
      <c r="E178" s="4">
        <v>12.15</v>
      </c>
      <c r="F178" s="115">
        <f t="shared" si="39"/>
        <v>13.349397640394667</v>
      </c>
      <c r="G178" s="180">
        <f t="shared" si="40"/>
        <v>13.349397640394667</v>
      </c>
    </row>
    <row r="179" spans="1:7">
      <c r="B179" s="4" t="s">
        <v>190</v>
      </c>
      <c r="E179" s="4">
        <v>3.59</v>
      </c>
      <c r="F179" s="115">
        <f t="shared" si="39"/>
        <v>3.9443899200836912</v>
      </c>
      <c r="G179" s="180">
        <f t="shared" si="40"/>
        <v>3.9443899200836912</v>
      </c>
    </row>
    <row r="180" spans="1:7">
      <c r="A180" s="1" t="s">
        <v>192</v>
      </c>
      <c r="B180" s="4" t="s">
        <v>193</v>
      </c>
      <c r="E180" s="4">
        <v>13.82</v>
      </c>
      <c r="F180" s="115">
        <f t="shared" si="39"/>
        <v>15.184253118539447</v>
      </c>
      <c r="G180" s="180">
        <f t="shared" si="40"/>
        <v>15.184253118539447</v>
      </c>
    </row>
    <row r="181" spans="1:7">
      <c r="B181" s="4" t="s">
        <v>194</v>
      </c>
      <c r="E181" s="4">
        <v>27.61</v>
      </c>
      <c r="F181" s="115">
        <f t="shared" si="39"/>
        <v>30.335544761423598</v>
      </c>
      <c r="G181" s="180">
        <f t="shared" si="40"/>
        <v>30.335544761423598</v>
      </c>
    </row>
    <row r="182" spans="1:7">
      <c r="A182" s="1" t="s">
        <v>196</v>
      </c>
      <c r="B182" s="4" t="s">
        <v>197</v>
      </c>
      <c r="E182" s="4">
        <v>27.61</v>
      </c>
      <c r="F182" s="115">
        <f t="shared" si="39"/>
        <v>30.335544761423598</v>
      </c>
      <c r="G182" s="180">
        <f t="shared" si="40"/>
        <v>30.335544761423598</v>
      </c>
    </row>
    <row r="183" spans="1:7">
      <c r="B183" s="4" t="s">
        <v>201</v>
      </c>
      <c r="E183" s="4">
        <v>15.36</v>
      </c>
      <c r="F183" s="115">
        <f t="shared" si="39"/>
        <v>16.876275535511279</v>
      </c>
      <c r="G183" s="180">
        <f t="shared" si="40"/>
        <v>16.876275535511279</v>
      </c>
    </row>
    <row r="184" spans="1:7">
      <c r="B184" s="4" t="s">
        <v>198</v>
      </c>
      <c r="E184" s="4">
        <v>6.35</v>
      </c>
      <c r="F184" s="115">
        <f t="shared" si="39"/>
        <v>6.9768456803708743</v>
      </c>
      <c r="G184" s="180">
        <f t="shared" si="40"/>
        <v>6.9768456803708743</v>
      </c>
    </row>
    <row r="185" spans="1:7">
      <c r="B185" s="4" t="s">
        <v>199</v>
      </c>
      <c r="E185" s="4">
        <v>6.63</v>
      </c>
      <c r="F185" s="115">
        <f t="shared" si="39"/>
        <v>7.2844861198202988</v>
      </c>
      <c r="G185" s="180">
        <f t="shared" si="40"/>
        <v>7.2844861198202988</v>
      </c>
    </row>
    <row r="186" spans="1:7">
      <c r="B186" s="4" t="s">
        <v>200</v>
      </c>
      <c r="E186" s="4">
        <v>19.190000000000001</v>
      </c>
      <c r="F186" s="115">
        <f t="shared" si="39"/>
        <v>21.084357260837336</v>
      </c>
      <c r="G186" s="180">
        <f t="shared" si="40"/>
        <v>21.084357260837336</v>
      </c>
    </row>
    <row r="187" spans="1:7">
      <c r="B187" s="4" t="s">
        <v>202</v>
      </c>
      <c r="E187" s="4">
        <v>6.9</v>
      </c>
      <c r="F187" s="115">
        <f t="shared" si="39"/>
        <v>7.5811394007179587</v>
      </c>
      <c r="G187" s="180">
        <f t="shared" si="40"/>
        <v>7.5811394007179587</v>
      </c>
    </row>
    <row r="188" spans="1:7">
      <c r="B188" s="4" t="s">
        <v>203</v>
      </c>
      <c r="E188" s="4">
        <v>7.18</v>
      </c>
      <c r="F188" s="115">
        <f t="shared" si="39"/>
        <v>7.8887798401673823</v>
      </c>
      <c r="G188" s="180">
        <f t="shared" si="40"/>
        <v>7.8887798401673823</v>
      </c>
    </row>
    <row r="189" spans="1:7">
      <c r="B189" s="4" t="s">
        <v>241</v>
      </c>
      <c r="E189" s="4">
        <v>7.45</v>
      </c>
      <c r="F189" s="115">
        <f t="shared" si="39"/>
        <v>8.1854331210650422</v>
      </c>
      <c r="G189" s="180">
        <f t="shared" si="40"/>
        <v>8.1854331210650422</v>
      </c>
    </row>
    <row r="190" spans="1:7">
      <c r="B190" s="4" t="s">
        <v>206</v>
      </c>
      <c r="E190" s="4">
        <v>5.38</v>
      </c>
      <c r="F190" s="115">
        <f t="shared" si="39"/>
        <v>5.9110913008496544</v>
      </c>
      <c r="G190" s="180">
        <f t="shared" si="40"/>
        <v>5.9110913008496544</v>
      </c>
    </row>
    <row r="191" spans="1:7">
      <c r="B191" s="4" t="s">
        <v>204</v>
      </c>
      <c r="E191" s="4">
        <v>5.98</v>
      </c>
      <c r="F191" s="115">
        <f t="shared" si="39"/>
        <v>6.570320813955564</v>
      </c>
      <c r="G191" s="180">
        <f t="shared" si="40"/>
        <v>6.570320813955564</v>
      </c>
    </row>
    <row r="192" spans="1:7">
      <c r="B192" s="4" t="s">
        <v>205</v>
      </c>
      <c r="E192" s="4">
        <v>6.6</v>
      </c>
      <c r="F192" s="115">
        <f t="shared" si="39"/>
        <v>7.251524644165003</v>
      </c>
      <c r="G192" s="180">
        <f t="shared" si="40"/>
        <v>7.251524644165003</v>
      </c>
    </row>
    <row r="193" spans="1:7">
      <c r="B193" s="4" t="s">
        <v>207</v>
      </c>
      <c r="E193" s="4">
        <v>5.97</v>
      </c>
      <c r="F193" s="115">
        <f t="shared" si="39"/>
        <v>6.5593336554037984</v>
      </c>
      <c r="G193" s="180">
        <f t="shared" si="40"/>
        <v>6.5593336554037984</v>
      </c>
    </row>
    <row r="194" spans="1:7">
      <c r="B194" s="4" t="s">
        <v>208</v>
      </c>
      <c r="E194" s="4">
        <v>6.58</v>
      </c>
      <c r="F194" s="115">
        <f t="shared" si="39"/>
        <v>7.2295503270614736</v>
      </c>
      <c r="G194" s="180">
        <f t="shared" si="40"/>
        <v>7.2295503270614736</v>
      </c>
    </row>
    <row r="195" spans="1:7">
      <c r="A195" s="1" t="s">
        <v>209</v>
      </c>
      <c r="B195" s="4" t="s">
        <v>210</v>
      </c>
      <c r="E195" s="4">
        <v>14.41</v>
      </c>
      <c r="F195" s="115">
        <f t="shared" si="39"/>
        <v>15.832495473093591</v>
      </c>
      <c r="G195" s="180">
        <f t="shared" si="40"/>
        <v>15.832495473093591</v>
      </c>
    </row>
    <row r="196" spans="1:7">
      <c r="B196" s="4" t="s">
        <v>211</v>
      </c>
      <c r="E196" s="4">
        <v>5.96</v>
      </c>
      <c r="F196" s="115">
        <f t="shared" si="39"/>
        <v>6.5483464968520337</v>
      </c>
      <c r="G196" s="180">
        <f t="shared" si="40"/>
        <v>6.5483464968520337</v>
      </c>
    </row>
    <row r="197" spans="1:7">
      <c r="B197" s="4" t="s">
        <v>212</v>
      </c>
      <c r="E197" s="4">
        <v>30.37</v>
      </c>
      <c r="F197" s="115">
        <f t="shared" si="39"/>
        <v>33.368000521710783</v>
      </c>
      <c r="G197" s="180">
        <f t="shared" si="40"/>
        <v>33.368000521710783</v>
      </c>
    </row>
    <row r="198" spans="1:7">
      <c r="B198" s="4" t="s">
        <v>213</v>
      </c>
      <c r="E198" s="4">
        <v>9.5500000000000007</v>
      </c>
      <c r="F198" s="115">
        <f t="shared" si="39"/>
        <v>10.492736416935726</v>
      </c>
      <c r="G198" s="180">
        <f t="shared" si="40"/>
        <v>10.492736416935726</v>
      </c>
    </row>
    <row r="199" spans="1:7">
      <c r="A199" s="1" t="s">
        <v>214</v>
      </c>
      <c r="B199" s="4" t="s">
        <v>215</v>
      </c>
      <c r="E199" s="4">
        <v>60.18</v>
      </c>
      <c r="F199" s="115">
        <f t="shared" si="39"/>
        <v>66.120720164522709</v>
      </c>
      <c r="G199" s="180">
        <f t="shared" si="40"/>
        <v>66.120720164522709</v>
      </c>
    </row>
    <row r="200" spans="1:7">
      <c r="B200" s="4" t="s">
        <v>216</v>
      </c>
      <c r="E200" s="4">
        <v>41.96</v>
      </c>
      <c r="F200" s="115">
        <f t="shared" si="39"/>
        <v>46.102117283206603</v>
      </c>
      <c r="G200" s="180">
        <f t="shared" si="40"/>
        <v>46.102117283206603</v>
      </c>
    </row>
    <row r="201" spans="1:7">
      <c r="B201" s="4" t="s">
        <v>217</v>
      </c>
      <c r="E201" s="4">
        <v>107.66</v>
      </c>
      <c r="F201" s="115">
        <f t="shared" si="39"/>
        <v>118.28774896830367</v>
      </c>
      <c r="G201" s="180">
        <f t="shared" si="40"/>
        <v>118.28774896830367</v>
      </c>
    </row>
    <row r="202" spans="1:7">
      <c r="A202" s="185" t="s">
        <v>218</v>
      </c>
      <c r="B202" s="4" t="s">
        <v>219</v>
      </c>
      <c r="E202" s="4">
        <v>3.59</v>
      </c>
      <c r="F202" s="115">
        <f t="shared" si="39"/>
        <v>3.9443899200836912</v>
      </c>
      <c r="G202" s="180">
        <f t="shared" si="40"/>
        <v>3.9443899200836912</v>
      </c>
    </row>
    <row r="203" spans="1:7">
      <c r="B203" s="4" t="s">
        <v>220</v>
      </c>
      <c r="E203" s="4">
        <v>2.37</v>
      </c>
      <c r="F203" s="115">
        <f t="shared" si="39"/>
        <v>2.6039565767683421</v>
      </c>
      <c r="G203" s="180">
        <f t="shared" si="40"/>
        <v>2.6039565767683421</v>
      </c>
    </row>
    <row r="204" spans="1:7">
      <c r="B204" s="4" t="s">
        <v>221</v>
      </c>
      <c r="E204" s="4">
        <v>1.77</v>
      </c>
      <c r="F204" s="115">
        <f t="shared" si="39"/>
        <v>1.9447270636624328</v>
      </c>
      <c r="G204" s="180">
        <f t="shared" si="40"/>
        <v>1.9447270636624328</v>
      </c>
    </row>
    <row r="205" spans="1:7">
      <c r="A205" s="184" t="s">
        <v>222</v>
      </c>
      <c r="B205" s="5" t="s">
        <v>230</v>
      </c>
      <c r="C205" s="182"/>
      <c r="F205" s="115"/>
      <c r="G205" s="180"/>
    </row>
    <row r="206" spans="1:7">
      <c r="B206" s="183" t="s">
        <v>229</v>
      </c>
      <c r="C206" s="183"/>
      <c r="E206" s="4">
        <v>16.559999999999999</v>
      </c>
      <c r="F206" s="115">
        <f t="shared" ref="F206:F221" si="41">+E206*(1+D$4)</f>
        <v>18.194734561723099</v>
      </c>
      <c r="G206" s="180">
        <f t="shared" si="40"/>
        <v>18.194734561723099</v>
      </c>
    </row>
    <row r="207" spans="1:7">
      <c r="B207" s="183" t="s">
        <v>223</v>
      </c>
      <c r="C207" s="183"/>
      <c r="E207" s="4">
        <v>16.010000000000002</v>
      </c>
      <c r="F207" s="115">
        <f t="shared" si="41"/>
        <v>17.590440841376019</v>
      </c>
      <c r="G207" s="180">
        <f t="shared" si="40"/>
        <v>17.590440841376019</v>
      </c>
    </row>
    <row r="208" spans="1:7">
      <c r="B208" s="183" t="s">
        <v>224</v>
      </c>
      <c r="C208" s="183"/>
      <c r="E208" s="4">
        <v>15.46</v>
      </c>
      <c r="F208" s="115">
        <f t="shared" si="41"/>
        <v>16.986147121028935</v>
      </c>
      <c r="G208" s="180">
        <f t="shared" si="40"/>
        <v>16.986147121028935</v>
      </c>
    </row>
    <row r="209" spans="1:7">
      <c r="B209" s="183" t="s">
        <v>225</v>
      </c>
      <c r="C209" s="183"/>
      <c r="E209" s="4">
        <v>14.93</v>
      </c>
      <c r="F209" s="115">
        <f t="shared" si="41"/>
        <v>16.403827717785379</v>
      </c>
      <c r="G209" s="180">
        <f t="shared" si="40"/>
        <v>16.403827717785379</v>
      </c>
    </row>
    <row r="210" spans="1:7">
      <c r="B210" s="183" t="s">
        <v>226</v>
      </c>
      <c r="C210" s="183"/>
      <c r="E210" s="4">
        <v>14.36</v>
      </c>
      <c r="F210" s="115">
        <f t="shared" si="41"/>
        <v>15.777559680334765</v>
      </c>
      <c r="G210" s="180">
        <f t="shared" si="40"/>
        <v>15.777559680334765</v>
      </c>
    </row>
    <row r="211" spans="1:7">
      <c r="B211" s="183" t="s">
        <v>227</v>
      </c>
      <c r="C211" s="183"/>
      <c r="E211" s="4">
        <v>13.25</v>
      </c>
      <c r="F211" s="115">
        <f t="shared" si="41"/>
        <v>14.557985081088834</v>
      </c>
      <c r="G211" s="180">
        <f t="shared" si="40"/>
        <v>14.557985081088834</v>
      </c>
    </row>
    <row r="212" spans="1:7">
      <c r="B212" s="183" t="s">
        <v>228</v>
      </c>
      <c r="C212" s="183"/>
      <c r="E212" s="4">
        <v>12.15</v>
      </c>
      <c r="F212" s="115">
        <f t="shared" si="41"/>
        <v>13.349397640394667</v>
      </c>
      <c r="G212" s="180">
        <f t="shared" si="40"/>
        <v>13.349397640394667</v>
      </c>
    </row>
    <row r="213" spans="1:7">
      <c r="B213" s="183" t="s">
        <v>231</v>
      </c>
      <c r="C213" s="183"/>
      <c r="E213" s="4">
        <v>2.4300000000000002</v>
      </c>
      <c r="F213" s="115">
        <f t="shared" si="41"/>
        <v>2.6698795280789334</v>
      </c>
      <c r="G213" s="180">
        <f t="shared" si="40"/>
        <v>2.6698795280789334</v>
      </c>
    </row>
    <row r="214" spans="1:7">
      <c r="B214" s="183" t="s">
        <v>232</v>
      </c>
      <c r="C214" s="183"/>
      <c r="E214" s="4">
        <v>2.1</v>
      </c>
      <c r="F214" s="115">
        <f t="shared" si="41"/>
        <v>2.3073032958706832</v>
      </c>
      <c r="G214" s="180">
        <f t="shared" si="40"/>
        <v>2.3073032958706832</v>
      </c>
    </row>
    <row r="215" spans="1:7">
      <c r="B215" s="183" t="s">
        <v>233</v>
      </c>
      <c r="C215" s="183"/>
      <c r="E215" s="4">
        <v>1.77</v>
      </c>
      <c r="F215" s="115">
        <f t="shared" si="41"/>
        <v>1.9447270636624328</v>
      </c>
      <c r="G215" s="180">
        <f t="shared" si="40"/>
        <v>1.9447270636624328</v>
      </c>
    </row>
    <row r="216" spans="1:7">
      <c r="B216" s="183" t="s">
        <v>234</v>
      </c>
      <c r="C216" s="183"/>
      <c r="E216" s="4">
        <v>1.49</v>
      </c>
      <c r="F216" s="115">
        <f t="shared" si="41"/>
        <v>1.6370866242130084</v>
      </c>
      <c r="G216" s="180">
        <f t="shared" si="40"/>
        <v>1.6370866242130084</v>
      </c>
    </row>
    <row r="217" spans="1:7">
      <c r="B217" s="183" t="s">
        <v>235</v>
      </c>
      <c r="C217" s="183"/>
      <c r="E217" s="4">
        <v>1.21</v>
      </c>
      <c r="F217" s="115">
        <f t="shared" si="41"/>
        <v>1.3294461847635839</v>
      </c>
      <c r="G217" s="180">
        <f t="shared" si="40"/>
        <v>1.3294461847635839</v>
      </c>
    </row>
    <row r="218" spans="1:7">
      <c r="B218" s="183" t="s">
        <v>236</v>
      </c>
      <c r="C218" s="183"/>
      <c r="E218" s="4">
        <v>0.88</v>
      </c>
      <c r="F218" s="115">
        <f t="shared" si="41"/>
        <v>0.96686995255533381</v>
      </c>
      <c r="G218" s="180">
        <f t="shared" si="40"/>
        <v>0.96686995255533381</v>
      </c>
    </row>
    <row r="219" spans="1:7">
      <c r="B219" s="183" t="s">
        <v>59</v>
      </c>
      <c r="C219" s="183"/>
      <c r="E219" s="4">
        <v>3.31</v>
      </c>
      <c r="F219" s="115">
        <f t="shared" si="41"/>
        <v>3.6367494806342671</v>
      </c>
      <c r="G219" s="180">
        <f t="shared" si="40"/>
        <v>3.6367494806342671</v>
      </c>
    </row>
    <row r="220" spans="1:7">
      <c r="B220" s="183" t="s">
        <v>237</v>
      </c>
      <c r="C220" s="183"/>
      <c r="E220" s="4">
        <v>3.31</v>
      </c>
      <c r="F220" s="115">
        <f t="shared" si="41"/>
        <v>3.6367494806342671</v>
      </c>
      <c r="G220" s="180">
        <f t="shared" si="40"/>
        <v>3.6367494806342671</v>
      </c>
    </row>
    <row r="221" spans="1:7">
      <c r="B221" s="183" t="s">
        <v>238</v>
      </c>
      <c r="C221" s="183"/>
      <c r="E221" s="4">
        <v>3.31</v>
      </c>
      <c r="F221" s="115">
        <f t="shared" si="41"/>
        <v>3.6367494806342671</v>
      </c>
      <c r="G221" s="180">
        <f t="shared" si="40"/>
        <v>3.6367494806342671</v>
      </c>
    </row>
    <row r="222" spans="1:7" ht="24.75">
      <c r="A222" s="1" t="s">
        <v>239</v>
      </c>
      <c r="B222" s="4" t="s">
        <v>240</v>
      </c>
      <c r="F222" s="115"/>
      <c r="G222" s="180"/>
    </row>
    <row r="223" spans="1:7">
      <c r="B223" s="4" t="s">
        <v>242</v>
      </c>
      <c r="E223" s="4">
        <v>9.66</v>
      </c>
      <c r="F223" s="115">
        <f t="shared" ref="F223:F255" si="42">+E223*(1+D$4)</f>
        <v>10.613595161005142</v>
      </c>
      <c r="G223" s="180">
        <f t="shared" ref="G223:G255" si="43">+F223</f>
        <v>10.613595161005142</v>
      </c>
    </row>
    <row r="224" spans="1:7">
      <c r="B224" s="4" t="s">
        <v>243</v>
      </c>
      <c r="E224" s="4">
        <v>42.24</v>
      </c>
      <c r="F224" s="115">
        <f t="shared" si="42"/>
        <v>46.409757722656025</v>
      </c>
      <c r="G224" s="180">
        <f t="shared" si="43"/>
        <v>46.409757722656025</v>
      </c>
    </row>
    <row r="225" spans="1:7">
      <c r="B225" s="4" t="s">
        <v>244</v>
      </c>
      <c r="E225" s="4">
        <v>49.69</v>
      </c>
      <c r="F225" s="115">
        <f t="shared" si="42"/>
        <v>54.595190843721063</v>
      </c>
      <c r="G225" s="180">
        <f t="shared" si="43"/>
        <v>54.595190843721063</v>
      </c>
    </row>
    <row r="226" spans="1:7">
      <c r="B226" s="4" t="s">
        <v>245</v>
      </c>
      <c r="E226" s="4">
        <v>56.32</v>
      </c>
      <c r="F226" s="115">
        <f t="shared" si="42"/>
        <v>61.879676963541364</v>
      </c>
      <c r="G226" s="180">
        <f t="shared" si="43"/>
        <v>61.879676963541364</v>
      </c>
    </row>
    <row r="227" spans="1:7">
      <c r="B227" s="4" t="s">
        <v>246</v>
      </c>
      <c r="E227" s="4">
        <v>496.61</v>
      </c>
      <c r="F227" s="115">
        <f t="shared" si="42"/>
        <v>545.63328083920953</v>
      </c>
      <c r="G227" s="180">
        <f t="shared" si="43"/>
        <v>545.63328083920953</v>
      </c>
    </row>
    <row r="228" spans="1:7">
      <c r="A228" s="1" t="s">
        <v>247</v>
      </c>
      <c r="B228" s="4" t="s">
        <v>253</v>
      </c>
      <c r="E228" s="4">
        <v>23.16</v>
      </c>
      <c r="F228" s="115">
        <f t="shared" si="42"/>
        <v>25.446259205888104</v>
      </c>
      <c r="G228" s="180">
        <f t="shared" si="43"/>
        <v>25.446259205888104</v>
      </c>
    </row>
    <row r="229" spans="1:7">
      <c r="B229" s="4" t="s">
        <v>248</v>
      </c>
      <c r="E229" s="4">
        <v>29.57</v>
      </c>
      <c r="F229" s="115">
        <f t="shared" si="42"/>
        <v>32.489027837569573</v>
      </c>
      <c r="G229" s="180">
        <f t="shared" si="43"/>
        <v>32.489027837569573</v>
      </c>
    </row>
    <row r="230" spans="1:7">
      <c r="B230" s="4" t="s">
        <v>249</v>
      </c>
      <c r="E230" s="4">
        <v>40.020000000000003</v>
      </c>
      <c r="F230" s="115">
        <f t="shared" si="42"/>
        <v>43.970608524164163</v>
      </c>
      <c r="G230" s="180">
        <f t="shared" si="43"/>
        <v>43.970608524164163</v>
      </c>
    </row>
    <row r="231" spans="1:7">
      <c r="B231" s="4" t="s">
        <v>250</v>
      </c>
      <c r="E231" s="4">
        <v>50.21</v>
      </c>
      <c r="F231" s="115">
        <f t="shared" si="42"/>
        <v>55.166523088412852</v>
      </c>
      <c r="G231" s="180">
        <f t="shared" si="43"/>
        <v>55.166523088412852</v>
      </c>
    </row>
    <row r="232" spans="1:7">
      <c r="B232" s="4" t="s">
        <v>251</v>
      </c>
      <c r="E232" s="4">
        <v>59.54</v>
      </c>
      <c r="F232" s="115">
        <f t="shared" si="42"/>
        <v>65.41754201720974</v>
      </c>
      <c r="G232" s="180">
        <f t="shared" si="43"/>
        <v>65.41754201720974</v>
      </c>
    </row>
    <row r="233" spans="1:7">
      <c r="B233" s="4" t="s">
        <v>252</v>
      </c>
      <c r="E233" s="4">
        <v>67.290000000000006</v>
      </c>
      <c r="F233" s="115">
        <f t="shared" si="42"/>
        <v>73.932589894827743</v>
      </c>
      <c r="G233" s="180">
        <f t="shared" si="43"/>
        <v>73.932589894827743</v>
      </c>
    </row>
    <row r="234" spans="1:7">
      <c r="B234" s="4" t="s">
        <v>254</v>
      </c>
      <c r="E234" s="4">
        <v>49.69</v>
      </c>
      <c r="F234" s="115">
        <f t="shared" si="42"/>
        <v>54.595190843721063</v>
      </c>
      <c r="G234" s="180">
        <f t="shared" si="43"/>
        <v>54.595190843721063</v>
      </c>
    </row>
    <row r="235" spans="1:7">
      <c r="B235" s="4" t="s">
        <v>255</v>
      </c>
      <c r="E235" s="4">
        <v>27.02</v>
      </c>
      <c r="F235" s="115">
        <f t="shared" si="42"/>
        <v>29.687302406869453</v>
      </c>
      <c r="G235" s="180">
        <f t="shared" si="43"/>
        <v>29.687302406869453</v>
      </c>
    </row>
    <row r="236" spans="1:7">
      <c r="B236" s="4" t="s">
        <v>261</v>
      </c>
      <c r="E236" s="4">
        <v>34.840000000000003</v>
      </c>
      <c r="F236" s="115">
        <f t="shared" si="42"/>
        <v>38.279260394349812</v>
      </c>
      <c r="G236" s="180">
        <f t="shared" si="43"/>
        <v>38.279260394349812</v>
      </c>
    </row>
    <row r="237" spans="1:7">
      <c r="B237" s="4" t="s">
        <v>256</v>
      </c>
      <c r="E237" s="4">
        <v>38.9</v>
      </c>
      <c r="F237" s="115">
        <f t="shared" si="42"/>
        <v>42.740046766366461</v>
      </c>
      <c r="G237" s="180">
        <f t="shared" si="43"/>
        <v>42.740046766366461</v>
      </c>
    </row>
    <row r="238" spans="1:7">
      <c r="B238" s="4" t="s">
        <v>257</v>
      </c>
      <c r="E238" s="4">
        <v>49.24</v>
      </c>
      <c r="F238" s="115">
        <f t="shared" si="42"/>
        <v>54.100768708891636</v>
      </c>
      <c r="G238" s="180">
        <f t="shared" si="43"/>
        <v>54.100768708891636</v>
      </c>
    </row>
    <row r="239" spans="1:7">
      <c r="B239" s="4" t="s">
        <v>258</v>
      </c>
      <c r="E239" s="4">
        <v>61.11</v>
      </c>
      <c r="F239" s="115">
        <f t="shared" si="42"/>
        <v>67.142525909836877</v>
      </c>
      <c r="G239" s="180">
        <f t="shared" si="43"/>
        <v>67.142525909836877</v>
      </c>
    </row>
    <row r="240" spans="1:7">
      <c r="B240" s="4" t="s">
        <v>259</v>
      </c>
      <c r="E240" s="4">
        <v>72.62</v>
      </c>
      <c r="F240" s="115">
        <f t="shared" si="42"/>
        <v>79.788745402918579</v>
      </c>
      <c r="G240" s="180">
        <f t="shared" si="43"/>
        <v>79.788745402918579</v>
      </c>
    </row>
    <row r="241" spans="1:7">
      <c r="B241" s="4" t="s">
        <v>260</v>
      </c>
      <c r="E241" s="4">
        <v>80.7</v>
      </c>
      <c r="F241" s="115">
        <f t="shared" si="42"/>
        <v>88.666369512744822</v>
      </c>
      <c r="G241" s="180">
        <f t="shared" si="43"/>
        <v>88.666369512744822</v>
      </c>
    </row>
    <row r="242" spans="1:7">
      <c r="B242" s="4" t="s">
        <v>262</v>
      </c>
      <c r="E242" s="4">
        <v>2.21</v>
      </c>
      <c r="F242" s="115">
        <f t="shared" si="42"/>
        <v>2.4281620399400996</v>
      </c>
      <c r="G242" s="180">
        <f t="shared" si="43"/>
        <v>2.4281620399400996</v>
      </c>
    </row>
    <row r="243" spans="1:7">
      <c r="B243" s="4" t="s">
        <v>263</v>
      </c>
      <c r="E243" s="4">
        <v>43.07</v>
      </c>
      <c r="F243" s="115">
        <f t="shared" si="42"/>
        <v>47.321691882452534</v>
      </c>
      <c r="G243" s="180">
        <f t="shared" si="43"/>
        <v>47.321691882452534</v>
      </c>
    </row>
    <row r="244" spans="1:7">
      <c r="B244" s="4" t="s">
        <v>264</v>
      </c>
      <c r="E244" s="4">
        <v>45.27</v>
      </c>
      <c r="F244" s="115">
        <f t="shared" si="42"/>
        <v>49.738866763840868</v>
      </c>
      <c r="G244" s="180">
        <f t="shared" si="43"/>
        <v>49.738866763840868</v>
      </c>
    </row>
    <row r="245" spans="1:7">
      <c r="B245" s="4" t="s">
        <v>265</v>
      </c>
      <c r="E245" s="4">
        <v>47.48</v>
      </c>
      <c r="F245" s="115">
        <f t="shared" si="42"/>
        <v>52.167028803780966</v>
      </c>
      <c r="G245" s="180">
        <f t="shared" si="43"/>
        <v>52.167028803780966</v>
      </c>
    </row>
    <row r="246" spans="1:7">
      <c r="B246" s="4" t="s">
        <v>266</v>
      </c>
      <c r="E246" s="4">
        <v>55.21</v>
      </c>
      <c r="F246" s="115">
        <f t="shared" si="42"/>
        <v>60.660102364295433</v>
      </c>
      <c r="G246" s="180">
        <f t="shared" si="43"/>
        <v>60.660102364295433</v>
      </c>
    </row>
    <row r="247" spans="1:7">
      <c r="B247" s="4" t="s">
        <v>267</v>
      </c>
      <c r="E247" s="4">
        <v>6.63</v>
      </c>
      <c r="F247" s="115">
        <f t="shared" si="42"/>
        <v>7.2844861198202988</v>
      </c>
      <c r="G247" s="180">
        <f t="shared" si="43"/>
        <v>7.2844861198202988</v>
      </c>
    </row>
    <row r="248" spans="1:7">
      <c r="B248" s="4" t="s">
        <v>268</v>
      </c>
      <c r="E248" s="4">
        <v>1.82</v>
      </c>
      <c r="F248" s="115">
        <f t="shared" si="42"/>
        <v>1.9996628564212586</v>
      </c>
      <c r="G248" s="180">
        <f t="shared" si="43"/>
        <v>1.9996628564212586</v>
      </c>
    </row>
    <row r="249" spans="1:7">
      <c r="A249" s="1" t="s">
        <v>269</v>
      </c>
      <c r="B249" s="4" t="s">
        <v>270</v>
      </c>
      <c r="E249" s="4">
        <v>7.47</v>
      </c>
      <c r="F249" s="115">
        <f t="shared" si="42"/>
        <v>8.2074074381685715</v>
      </c>
      <c r="G249" s="180">
        <f t="shared" si="43"/>
        <v>8.2074074381685715</v>
      </c>
    </row>
    <row r="250" spans="1:7">
      <c r="B250" s="4" t="s">
        <v>271</v>
      </c>
      <c r="E250" s="4">
        <v>8.3000000000000007</v>
      </c>
      <c r="F250" s="115">
        <f t="shared" si="42"/>
        <v>9.1193415979650805</v>
      </c>
      <c r="G250" s="180">
        <f t="shared" si="43"/>
        <v>9.1193415979650805</v>
      </c>
    </row>
    <row r="251" spans="1:7">
      <c r="B251" s="4" t="s">
        <v>194</v>
      </c>
      <c r="E251" s="4">
        <v>27.61</v>
      </c>
      <c r="F251" s="115">
        <f t="shared" si="42"/>
        <v>30.335544761423598</v>
      </c>
      <c r="G251" s="180">
        <f t="shared" si="43"/>
        <v>30.335544761423598</v>
      </c>
    </row>
    <row r="252" spans="1:7">
      <c r="B252" s="4" t="s">
        <v>272</v>
      </c>
      <c r="E252" s="4">
        <v>6.37</v>
      </c>
      <c r="F252" s="115">
        <f t="shared" si="42"/>
        <v>6.9988199974744054</v>
      </c>
      <c r="G252" s="180">
        <f t="shared" si="43"/>
        <v>6.9988199974744054</v>
      </c>
    </row>
    <row r="253" spans="1:7">
      <c r="B253" s="4" t="s">
        <v>273</v>
      </c>
      <c r="E253" s="4">
        <v>7.2</v>
      </c>
      <c r="F253" s="115">
        <f t="shared" si="42"/>
        <v>7.9107541572709135</v>
      </c>
      <c r="G253" s="180">
        <f t="shared" si="43"/>
        <v>7.9107541572709135</v>
      </c>
    </row>
    <row r="254" spans="1:7">
      <c r="B254" s="4" t="s">
        <v>274</v>
      </c>
      <c r="E254" s="4">
        <v>8.86</v>
      </c>
      <c r="F254" s="115">
        <f t="shared" si="42"/>
        <v>9.7346224768639278</v>
      </c>
      <c r="G254" s="180">
        <f t="shared" si="43"/>
        <v>9.7346224768639278</v>
      </c>
    </row>
    <row r="255" spans="1:7">
      <c r="B255" s="4" t="s">
        <v>207</v>
      </c>
      <c r="E255" s="4">
        <v>6.36</v>
      </c>
      <c r="F255" s="115">
        <f t="shared" si="42"/>
        <v>6.9878328389226398</v>
      </c>
      <c r="G255" s="180">
        <f t="shared" si="43"/>
        <v>6.9878328389226398</v>
      </c>
    </row>
    <row r="256" spans="1:7">
      <c r="B256" s="4" t="s">
        <v>208</v>
      </c>
      <c r="E256" s="4">
        <v>8.84</v>
      </c>
      <c r="F256" s="115">
        <f t="shared" ref="F256" si="44">+E256*(1+D$4)</f>
        <v>9.7126481597603984</v>
      </c>
      <c r="G256" s="180">
        <f t="shared" ref="G256" si="45">+F256</f>
        <v>9.7126481597603984</v>
      </c>
    </row>
    <row r="257" spans="1:7">
      <c r="A257" s="1" t="s">
        <v>275</v>
      </c>
      <c r="B257" s="4" t="s">
        <v>276</v>
      </c>
      <c r="F257" s="115">
        <f t="shared" ref="F257:F292" si="46">+E257*(1+D$4)</f>
        <v>0</v>
      </c>
      <c r="G257" s="180">
        <f t="shared" ref="G257:G292" si="47">+F257</f>
        <v>0</v>
      </c>
    </row>
    <row r="258" spans="1:7">
      <c r="B258" s="4" t="s">
        <v>277</v>
      </c>
      <c r="E258" s="4">
        <v>17.88</v>
      </c>
      <c r="F258" s="115">
        <f t="shared" si="46"/>
        <v>19.645039490556101</v>
      </c>
      <c r="G258" s="180">
        <f t="shared" si="47"/>
        <v>19.645039490556101</v>
      </c>
    </row>
    <row r="259" spans="1:7">
      <c r="B259" s="4" t="s">
        <v>283</v>
      </c>
      <c r="E259" s="4">
        <v>23.27</v>
      </c>
      <c r="F259" s="115">
        <f t="shared" si="46"/>
        <v>25.56711794995752</v>
      </c>
      <c r="G259" s="180">
        <f t="shared" si="47"/>
        <v>25.56711794995752</v>
      </c>
    </row>
    <row r="260" spans="1:7">
      <c r="B260" s="4" t="s">
        <v>278</v>
      </c>
      <c r="E260" s="4">
        <v>30.13</v>
      </c>
      <c r="F260" s="115">
        <f t="shared" si="46"/>
        <v>33.104308716468417</v>
      </c>
      <c r="G260" s="180">
        <f t="shared" si="47"/>
        <v>33.104308716468417</v>
      </c>
    </row>
    <row r="261" spans="1:7">
      <c r="B261" s="4" t="s">
        <v>279</v>
      </c>
      <c r="E261" s="4">
        <v>41.33</v>
      </c>
      <c r="F261" s="115">
        <f t="shared" si="46"/>
        <v>45.409926294445391</v>
      </c>
      <c r="G261" s="180">
        <f t="shared" si="47"/>
        <v>45.409926294445391</v>
      </c>
    </row>
    <row r="262" spans="1:7">
      <c r="B262" s="4" t="s">
        <v>280</v>
      </c>
      <c r="E262" s="4">
        <v>53.26</v>
      </c>
      <c r="F262" s="115">
        <f t="shared" si="46"/>
        <v>58.517606446701222</v>
      </c>
      <c r="G262" s="180">
        <f t="shared" si="47"/>
        <v>58.517606446701222</v>
      </c>
    </row>
    <row r="263" spans="1:7">
      <c r="B263" s="4" t="s">
        <v>281</v>
      </c>
      <c r="E263" s="4">
        <v>63.39</v>
      </c>
      <c r="F263" s="115">
        <f t="shared" si="46"/>
        <v>69.647598059639336</v>
      </c>
      <c r="G263" s="180">
        <f t="shared" si="47"/>
        <v>69.647598059639336</v>
      </c>
    </row>
    <row r="264" spans="1:7">
      <c r="B264" s="4" t="s">
        <v>282</v>
      </c>
      <c r="E264" s="4">
        <v>70.989999999999995</v>
      </c>
      <c r="F264" s="115">
        <f t="shared" si="46"/>
        <v>77.997838558980845</v>
      </c>
      <c r="G264" s="180">
        <f t="shared" si="47"/>
        <v>77.997838558980845</v>
      </c>
    </row>
    <row r="265" spans="1:7">
      <c r="B265" s="4" t="s">
        <v>284</v>
      </c>
      <c r="E265" s="4">
        <v>20.12</v>
      </c>
      <c r="F265" s="115">
        <f t="shared" si="46"/>
        <v>22.106163006151498</v>
      </c>
      <c r="G265" s="180">
        <f t="shared" si="47"/>
        <v>22.106163006151498</v>
      </c>
    </row>
    <row r="266" spans="1:7">
      <c r="B266" s="4" t="s">
        <v>290</v>
      </c>
      <c r="E266" s="4">
        <v>25.51</v>
      </c>
      <c r="F266" s="115">
        <f t="shared" si="46"/>
        <v>28.028241465552917</v>
      </c>
      <c r="G266" s="180">
        <f t="shared" si="47"/>
        <v>28.028241465552917</v>
      </c>
    </row>
    <row r="267" spans="1:7">
      <c r="B267" s="4" t="s">
        <v>285</v>
      </c>
      <c r="E267" s="4">
        <v>32.33</v>
      </c>
      <c r="F267" s="115">
        <f t="shared" si="46"/>
        <v>35.521483597856751</v>
      </c>
      <c r="G267" s="180">
        <f t="shared" si="47"/>
        <v>35.521483597856751</v>
      </c>
    </row>
    <row r="268" spans="1:7">
      <c r="B268" s="4" t="s">
        <v>286</v>
      </c>
      <c r="E268" s="4">
        <v>43.55</v>
      </c>
      <c r="F268" s="115">
        <f t="shared" si="46"/>
        <v>47.849075492937253</v>
      </c>
      <c r="G268" s="180">
        <f t="shared" si="47"/>
        <v>47.849075492937253</v>
      </c>
    </row>
    <row r="269" spans="1:7">
      <c r="B269" s="4" t="s">
        <v>287</v>
      </c>
      <c r="E269" s="4">
        <v>55.48</v>
      </c>
      <c r="F269" s="115">
        <f t="shared" si="46"/>
        <v>60.956755645193091</v>
      </c>
      <c r="G269" s="180">
        <f t="shared" si="47"/>
        <v>60.956755645193091</v>
      </c>
    </row>
    <row r="270" spans="1:7">
      <c r="B270" s="4" t="s">
        <v>288</v>
      </c>
      <c r="E270" s="4">
        <v>65.61</v>
      </c>
      <c r="F270" s="115">
        <f t="shared" si="46"/>
        <v>72.086747258131197</v>
      </c>
      <c r="G270" s="180">
        <f t="shared" si="47"/>
        <v>72.086747258131197</v>
      </c>
    </row>
    <row r="271" spans="1:7">
      <c r="B271" s="4" t="s">
        <v>289</v>
      </c>
      <c r="E271" s="4">
        <v>73.19</v>
      </c>
      <c r="F271" s="115">
        <f t="shared" si="46"/>
        <v>80.415013440369179</v>
      </c>
      <c r="G271" s="180">
        <f t="shared" si="47"/>
        <v>80.415013440369179</v>
      </c>
    </row>
    <row r="272" spans="1:7">
      <c r="B272" s="4" t="s">
        <v>255</v>
      </c>
      <c r="E272" s="4">
        <v>28.35</v>
      </c>
      <c r="F272" s="115">
        <f t="shared" si="46"/>
        <v>31.148594494254223</v>
      </c>
      <c r="G272" s="180">
        <f t="shared" si="47"/>
        <v>31.148594494254223</v>
      </c>
    </row>
    <row r="273" spans="1:7">
      <c r="B273" s="4" t="s">
        <v>261</v>
      </c>
      <c r="E273" s="4">
        <v>36.380000000000003</v>
      </c>
      <c r="F273" s="115">
        <f t="shared" si="46"/>
        <v>39.971282811321643</v>
      </c>
      <c r="G273" s="180">
        <f t="shared" si="47"/>
        <v>39.971282811321643</v>
      </c>
    </row>
    <row r="274" spans="1:7">
      <c r="B274" s="4" t="s">
        <v>256</v>
      </c>
      <c r="E274" s="4">
        <v>40.44</v>
      </c>
      <c r="F274" s="115">
        <f t="shared" si="46"/>
        <v>44.432069183338292</v>
      </c>
      <c r="G274" s="180">
        <f t="shared" si="47"/>
        <v>44.432069183338292</v>
      </c>
    </row>
    <row r="275" spans="1:7">
      <c r="B275" s="4" t="s">
        <v>257</v>
      </c>
      <c r="E275" s="4">
        <v>50.73</v>
      </c>
      <c r="F275" s="115">
        <f t="shared" si="46"/>
        <v>55.73785533310464</v>
      </c>
      <c r="G275" s="180">
        <f t="shared" si="47"/>
        <v>55.73785533310464</v>
      </c>
    </row>
    <row r="276" spans="1:7">
      <c r="B276" s="4" t="s">
        <v>258</v>
      </c>
      <c r="E276" s="4">
        <v>62.88</v>
      </c>
      <c r="F276" s="115">
        <f t="shared" si="46"/>
        <v>69.087252973499304</v>
      </c>
      <c r="G276" s="180">
        <f t="shared" si="47"/>
        <v>69.087252973499304</v>
      </c>
    </row>
    <row r="277" spans="1:7">
      <c r="B277" s="4" t="s">
        <v>259</v>
      </c>
      <c r="E277" s="4">
        <v>74.5</v>
      </c>
      <c r="F277" s="115">
        <f t="shared" si="46"/>
        <v>81.854331210650415</v>
      </c>
      <c r="G277" s="180">
        <f t="shared" si="47"/>
        <v>81.854331210650415</v>
      </c>
    </row>
    <row r="278" spans="1:7">
      <c r="B278" s="4" t="s">
        <v>260</v>
      </c>
      <c r="E278" s="4">
        <v>83.24</v>
      </c>
      <c r="F278" s="115">
        <f t="shared" si="46"/>
        <v>91.457107784893168</v>
      </c>
      <c r="G278" s="180">
        <f t="shared" si="47"/>
        <v>91.457107784893168</v>
      </c>
    </row>
    <row r="279" spans="1:7">
      <c r="B279" s="4" t="s">
        <v>291</v>
      </c>
      <c r="E279" s="4">
        <v>49.69</v>
      </c>
      <c r="F279" s="115">
        <f t="shared" si="46"/>
        <v>54.595190843721063</v>
      </c>
      <c r="G279" s="180">
        <f t="shared" si="47"/>
        <v>54.595190843721063</v>
      </c>
    </row>
    <row r="280" spans="1:7">
      <c r="A280" s="1" t="s">
        <v>292</v>
      </c>
      <c r="B280" s="4" t="s">
        <v>293</v>
      </c>
      <c r="F280" s="115">
        <f t="shared" si="46"/>
        <v>0</v>
      </c>
      <c r="G280" s="180">
        <f t="shared" si="47"/>
        <v>0</v>
      </c>
    </row>
    <row r="281" spans="1:7">
      <c r="B281" s="4" t="s">
        <v>294</v>
      </c>
      <c r="E281" s="4">
        <v>45.64</v>
      </c>
      <c r="F281" s="115">
        <f t="shared" si="46"/>
        <v>50.145391630256178</v>
      </c>
      <c r="G281" s="180">
        <f t="shared" si="47"/>
        <v>50.145391630256178</v>
      </c>
    </row>
    <row r="282" spans="1:7">
      <c r="B282" s="4" t="s">
        <v>295</v>
      </c>
      <c r="E282" s="4">
        <v>64.19</v>
      </c>
      <c r="F282" s="115">
        <f t="shared" si="46"/>
        <v>70.526570743780539</v>
      </c>
      <c r="G282" s="180">
        <f t="shared" si="47"/>
        <v>70.526570743780539</v>
      </c>
    </row>
    <row r="283" spans="1:7">
      <c r="B283" s="4" t="s">
        <v>296</v>
      </c>
      <c r="E283" s="4">
        <v>86.87</v>
      </c>
      <c r="F283" s="115">
        <f t="shared" si="46"/>
        <v>95.445446339183931</v>
      </c>
      <c r="G283" s="180">
        <f t="shared" si="47"/>
        <v>95.445446339183931</v>
      </c>
    </row>
    <row r="284" spans="1:7">
      <c r="B284" s="4" t="s">
        <v>297</v>
      </c>
      <c r="E284" s="4">
        <v>103.2</v>
      </c>
      <c r="F284" s="115">
        <f t="shared" si="46"/>
        <v>113.38747625421642</v>
      </c>
      <c r="G284" s="180">
        <f t="shared" si="47"/>
        <v>113.38747625421642</v>
      </c>
    </row>
    <row r="285" spans="1:7">
      <c r="B285" s="4" t="s">
        <v>298</v>
      </c>
      <c r="E285" s="4">
        <v>60.01</v>
      </c>
      <c r="F285" s="115">
        <f t="shared" si="46"/>
        <v>65.933938469142703</v>
      </c>
      <c r="G285" s="180">
        <f t="shared" si="47"/>
        <v>65.933938469142703</v>
      </c>
    </row>
    <row r="286" spans="1:7">
      <c r="B286" s="4" t="s">
        <v>299</v>
      </c>
      <c r="E286" s="4">
        <v>78.540000000000006</v>
      </c>
      <c r="F286" s="115">
        <f t="shared" si="46"/>
        <v>86.293143265563558</v>
      </c>
      <c r="G286" s="180">
        <f t="shared" si="47"/>
        <v>86.293143265563558</v>
      </c>
    </row>
    <row r="287" spans="1:7">
      <c r="B287" s="4" t="s">
        <v>300</v>
      </c>
      <c r="E287" s="4">
        <v>101.24</v>
      </c>
      <c r="F287" s="115">
        <f t="shared" si="46"/>
        <v>111.23399317807045</v>
      </c>
      <c r="G287" s="180">
        <f t="shared" si="47"/>
        <v>111.23399317807045</v>
      </c>
    </row>
    <row r="288" spans="1:7">
      <c r="B288" s="4" t="s">
        <v>301</v>
      </c>
      <c r="E288" s="4">
        <v>117.53</v>
      </c>
      <c r="F288" s="115">
        <f t="shared" si="46"/>
        <v>129.13207445889589</v>
      </c>
      <c r="G288" s="180">
        <f t="shared" si="47"/>
        <v>129.13207445889589</v>
      </c>
    </row>
    <row r="289" spans="1:7">
      <c r="B289" s="4" t="s">
        <v>248</v>
      </c>
      <c r="E289" s="4">
        <v>53.39</v>
      </c>
      <c r="F289" s="115">
        <f t="shared" si="46"/>
        <v>58.660439507874173</v>
      </c>
      <c r="G289" s="180">
        <f t="shared" si="47"/>
        <v>58.660439507874173</v>
      </c>
    </row>
    <row r="290" spans="1:7">
      <c r="B290" s="4" t="s">
        <v>249</v>
      </c>
      <c r="E290" s="4">
        <v>71.900000000000006</v>
      </c>
      <c r="F290" s="115">
        <f t="shared" si="46"/>
        <v>78.997669987191486</v>
      </c>
      <c r="G290" s="180">
        <f t="shared" si="47"/>
        <v>78.997669987191486</v>
      </c>
    </row>
    <row r="291" spans="1:7">
      <c r="B291" s="4" t="s">
        <v>250</v>
      </c>
      <c r="E291" s="4">
        <v>94.6</v>
      </c>
      <c r="F291" s="115">
        <f t="shared" si="46"/>
        <v>103.93851989969838</v>
      </c>
      <c r="G291" s="180">
        <f t="shared" si="47"/>
        <v>103.93851989969838</v>
      </c>
    </row>
    <row r="292" spans="1:7">
      <c r="B292" s="4" t="s">
        <v>251</v>
      </c>
      <c r="E292" s="4">
        <v>110.93</v>
      </c>
      <c r="F292" s="115">
        <f t="shared" si="46"/>
        <v>121.8805498147309</v>
      </c>
      <c r="G292" s="180">
        <f t="shared" si="47"/>
        <v>121.8805498147309</v>
      </c>
    </row>
    <row r="293" spans="1:7">
      <c r="A293" s="1" t="s">
        <v>302</v>
      </c>
      <c r="B293" s="4" t="s">
        <v>303</v>
      </c>
      <c r="F293" s="115"/>
      <c r="G293" s="180"/>
    </row>
    <row r="294" spans="1:7">
      <c r="B294" s="4" t="s">
        <v>294</v>
      </c>
      <c r="E294" s="4">
        <v>45.64</v>
      </c>
      <c r="F294" s="115">
        <f t="shared" ref="F294:F305" si="48">+E294*(1+D$4)</f>
        <v>50.145391630256178</v>
      </c>
      <c r="G294" s="180">
        <f t="shared" ref="G294:G305" si="49">+F294</f>
        <v>50.145391630256178</v>
      </c>
    </row>
    <row r="295" spans="1:7">
      <c r="B295" s="4" t="s">
        <v>295</v>
      </c>
      <c r="E295" s="4">
        <v>64.19</v>
      </c>
      <c r="F295" s="115">
        <f t="shared" si="48"/>
        <v>70.526570743780539</v>
      </c>
      <c r="G295" s="180">
        <f t="shared" si="49"/>
        <v>70.526570743780539</v>
      </c>
    </row>
    <row r="296" spans="1:7">
      <c r="B296" s="4" t="s">
        <v>296</v>
      </c>
      <c r="E296" s="4">
        <v>86.87</v>
      </c>
      <c r="F296" s="115">
        <f t="shared" si="48"/>
        <v>95.445446339183931</v>
      </c>
      <c r="G296" s="180">
        <f t="shared" si="49"/>
        <v>95.445446339183931</v>
      </c>
    </row>
    <row r="297" spans="1:7">
      <c r="B297" s="4" t="s">
        <v>297</v>
      </c>
      <c r="E297" s="4">
        <v>103.2</v>
      </c>
      <c r="F297" s="115">
        <f t="shared" si="48"/>
        <v>113.38747625421642</v>
      </c>
      <c r="G297" s="180">
        <f t="shared" si="49"/>
        <v>113.38747625421642</v>
      </c>
    </row>
    <row r="298" spans="1:7">
      <c r="B298" s="4" t="s">
        <v>248</v>
      </c>
      <c r="E298" s="4">
        <v>53.39</v>
      </c>
      <c r="F298" s="115">
        <f t="shared" si="48"/>
        <v>58.660439507874173</v>
      </c>
      <c r="G298" s="180">
        <f t="shared" si="49"/>
        <v>58.660439507874173</v>
      </c>
    </row>
    <row r="299" spans="1:7">
      <c r="B299" s="4" t="s">
        <v>249</v>
      </c>
      <c r="E299" s="4">
        <v>71.900000000000006</v>
      </c>
      <c r="F299" s="115">
        <f t="shared" si="48"/>
        <v>78.997669987191486</v>
      </c>
      <c r="G299" s="180">
        <f t="shared" si="49"/>
        <v>78.997669987191486</v>
      </c>
    </row>
    <row r="300" spans="1:7">
      <c r="B300" s="4" t="s">
        <v>250</v>
      </c>
      <c r="E300" s="4">
        <v>94.6</v>
      </c>
      <c r="F300" s="115">
        <f t="shared" si="48"/>
        <v>103.93851989969838</v>
      </c>
      <c r="G300" s="180">
        <f t="shared" si="49"/>
        <v>103.93851989969838</v>
      </c>
    </row>
    <row r="301" spans="1:7">
      <c r="B301" s="4" t="s">
        <v>251</v>
      </c>
      <c r="E301" s="4">
        <v>110.93</v>
      </c>
      <c r="F301" s="115">
        <f t="shared" si="48"/>
        <v>121.8805498147309</v>
      </c>
      <c r="G301" s="180">
        <f t="shared" si="49"/>
        <v>121.8805498147309</v>
      </c>
    </row>
    <row r="302" spans="1:7">
      <c r="B302" s="4" t="s">
        <v>256</v>
      </c>
      <c r="E302" s="4">
        <v>57.09</v>
      </c>
      <c r="F302" s="115">
        <f t="shared" si="48"/>
        <v>62.725688172027283</v>
      </c>
      <c r="G302" s="180">
        <f t="shared" si="49"/>
        <v>62.725688172027283</v>
      </c>
    </row>
    <row r="303" spans="1:7">
      <c r="B303" s="4" t="s">
        <v>257</v>
      </c>
      <c r="E303" s="4">
        <v>75.23</v>
      </c>
      <c r="F303" s="115">
        <f t="shared" si="48"/>
        <v>82.656393784929278</v>
      </c>
      <c r="G303" s="180">
        <f t="shared" si="49"/>
        <v>82.656393784929278</v>
      </c>
    </row>
    <row r="304" spans="1:7">
      <c r="B304" s="4" t="s">
        <v>258</v>
      </c>
      <c r="E304" s="4">
        <v>97.91</v>
      </c>
      <c r="F304" s="115">
        <f t="shared" si="48"/>
        <v>107.57526938033266</v>
      </c>
      <c r="G304" s="180">
        <f t="shared" si="49"/>
        <v>107.57526938033266</v>
      </c>
    </row>
    <row r="305" spans="1:7">
      <c r="B305" s="4" t="s">
        <v>259</v>
      </c>
      <c r="E305" s="4">
        <v>114.24</v>
      </c>
      <c r="F305" s="115">
        <f t="shared" si="48"/>
        <v>125.51729929536515</v>
      </c>
      <c r="G305" s="180">
        <f t="shared" si="49"/>
        <v>125.51729929536515</v>
      </c>
    </row>
    <row r="306" spans="1:7">
      <c r="A306" s="1" t="s">
        <v>304</v>
      </c>
      <c r="B306" s="4" t="s">
        <v>305</v>
      </c>
    </row>
    <row r="307" spans="1:7">
      <c r="B307" s="4" t="s">
        <v>306</v>
      </c>
      <c r="E307" s="4">
        <v>94.96</v>
      </c>
      <c r="F307" s="115">
        <f t="shared" ref="F307:F315" si="50">+E307*(1+D$4)</f>
        <v>104.33405760756193</v>
      </c>
      <c r="G307" s="180">
        <f t="shared" ref="G307:G315" si="51">+F307</f>
        <v>104.33405760756193</v>
      </c>
    </row>
    <row r="308" spans="1:7">
      <c r="B308" s="4" t="s">
        <v>307</v>
      </c>
      <c r="E308" s="4">
        <v>102.69</v>
      </c>
      <c r="F308" s="115">
        <f t="shared" si="50"/>
        <v>112.82713116807639</v>
      </c>
      <c r="G308" s="180">
        <f t="shared" si="51"/>
        <v>112.82713116807639</v>
      </c>
    </row>
    <row r="309" spans="1:7">
      <c r="B309" s="4" t="s">
        <v>308</v>
      </c>
      <c r="E309" s="4">
        <v>113.74</v>
      </c>
      <c r="F309" s="115">
        <f t="shared" si="50"/>
        <v>124.96794136777689</v>
      </c>
      <c r="G309" s="180">
        <f t="shared" si="51"/>
        <v>124.96794136777689</v>
      </c>
    </row>
    <row r="310" spans="1:7">
      <c r="B310" s="4" t="s">
        <v>310</v>
      </c>
      <c r="E310" s="4">
        <v>6.13</v>
      </c>
      <c r="F310" s="115">
        <f t="shared" si="50"/>
        <v>6.7351281922320414</v>
      </c>
      <c r="G310" s="180">
        <f t="shared" si="51"/>
        <v>6.7351281922320414</v>
      </c>
    </row>
    <row r="311" spans="1:7">
      <c r="B311" s="4" t="s">
        <v>311</v>
      </c>
      <c r="E311" s="4">
        <v>115.28</v>
      </c>
      <c r="F311" s="115">
        <f t="shared" si="50"/>
        <v>126.65996378474873</v>
      </c>
      <c r="G311" s="180">
        <f t="shared" si="51"/>
        <v>126.65996378474873</v>
      </c>
    </row>
    <row r="312" spans="1:7">
      <c r="B312" s="4" t="s">
        <v>312</v>
      </c>
      <c r="E312" s="4">
        <v>115.95</v>
      </c>
      <c r="F312" s="115">
        <f t="shared" si="50"/>
        <v>127.39610340771699</v>
      </c>
      <c r="G312" s="180">
        <f t="shared" si="51"/>
        <v>127.39610340771699</v>
      </c>
    </row>
    <row r="313" spans="1:7">
      <c r="B313" s="4" t="s">
        <v>313</v>
      </c>
      <c r="E313" s="4">
        <v>142.88999999999999</v>
      </c>
      <c r="F313" s="115">
        <f t="shared" si="50"/>
        <v>156.99550854617232</v>
      </c>
      <c r="G313" s="180">
        <f t="shared" si="51"/>
        <v>156.99550854617232</v>
      </c>
    </row>
    <row r="314" spans="1:7">
      <c r="B314" s="4" t="s">
        <v>314</v>
      </c>
      <c r="E314" s="4">
        <v>143.55000000000001</v>
      </c>
      <c r="F314" s="115">
        <f t="shared" si="50"/>
        <v>157.72066101058886</v>
      </c>
      <c r="G314" s="180">
        <f t="shared" si="51"/>
        <v>157.72066101058886</v>
      </c>
    </row>
    <row r="315" spans="1:7">
      <c r="B315" s="4" t="s">
        <v>315</v>
      </c>
      <c r="E315" s="4">
        <v>4.6900000000000004</v>
      </c>
      <c r="F315" s="115">
        <f t="shared" si="50"/>
        <v>5.1529773607778591</v>
      </c>
      <c r="G315" s="180">
        <f t="shared" si="51"/>
        <v>5.1529773607778591</v>
      </c>
    </row>
    <row r="316" spans="1:7">
      <c r="A316" s="1" t="s">
        <v>316</v>
      </c>
      <c r="B316" s="4" t="s">
        <v>317</v>
      </c>
      <c r="F316" s="115">
        <f t="shared" ref="F316:F341" si="52">+E316*(1+D$4)</f>
        <v>0</v>
      </c>
      <c r="G316" s="180">
        <f t="shared" ref="G316:G341" si="53">+F316</f>
        <v>0</v>
      </c>
    </row>
    <row r="317" spans="1:7">
      <c r="B317" s="4" t="s">
        <v>318</v>
      </c>
      <c r="E317" s="4">
        <v>109.87</v>
      </c>
      <c r="F317" s="115">
        <f t="shared" si="52"/>
        <v>120.71591100824378</v>
      </c>
      <c r="G317" s="180">
        <f t="shared" si="53"/>
        <v>120.71591100824378</v>
      </c>
    </row>
    <row r="318" spans="1:7">
      <c r="B318" s="4" t="s">
        <v>319</v>
      </c>
      <c r="E318" s="4">
        <v>292.62</v>
      </c>
      <c r="F318" s="115">
        <f t="shared" si="52"/>
        <v>321.50623354175201</v>
      </c>
      <c r="G318" s="180">
        <f t="shared" si="53"/>
        <v>321.50623354175201</v>
      </c>
    </row>
    <row r="319" spans="1:7">
      <c r="B319" s="4" t="s">
        <v>320</v>
      </c>
      <c r="E319" s="4">
        <v>331.27</v>
      </c>
      <c r="F319" s="115">
        <f t="shared" si="52"/>
        <v>363.97160134432431</v>
      </c>
      <c r="G319" s="180">
        <f t="shared" si="53"/>
        <v>363.97160134432431</v>
      </c>
    </row>
    <row r="320" spans="1:7">
      <c r="B320" s="4" t="s">
        <v>321</v>
      </c>
      <c r="E320" s="4">
        <v>314.70999999999998</v>
      </c>
      <c r="F320" s="115">
        <f t="shared" si="52"/>
        <v>345.77686678260125</v>
      </c>
      <c r="G320" s="180">
        <f t="shared" si="53"/>
        <v>345.77686678260125</v>
      </c>
    </row>
    <row r="321" spans="1:7">
      <c r="B321" s="4" t="s">
        <v>322</v>
      </c>
      <c r="E321" s="4">
        <v>347.84</v>
      </c>
      <c r="F321" s="115">
        <f t="shared" si="52"/>
        <v>382.17732306459919</v>
      </c>
      <c r="G321" s="180">
        <f t="shared" si="53"/>
        <v>382.17732306459919</v>
      </c>
    </row>
    <row r="322" spans="1:7">
      <c r="B322" s="4" t="s">
        <v>323</v>
      </c>
      <c r="E322" s="4">
        <v>6.35</v>
      </c>
      <c r="F322" s="115">
        <f t="shared" si="52"/>
        <v>6.9768456803708743</v>
      </c>
      <c r="G322" s="180">
        <f t="shared" si="53"/>
        <v>6.9768456803708743</v>
      </c>
    </row>
    <row r="323" spans="1:7">
      <c r="B323" s="4" t="s">
        <v>310</v>
      </c>
      <c r="E323" s="4">
        <v>7.45</v>
      </c>
      <c r="F323" s="115">
        <f t="shared" si="52"/>
        <v>8.1854331210650422</v>
      </c>
      <c r="G323" s="180">
        <f t="shared" si="53"/>
        <v>8.1854331210650422</v>
      </c>
    </row>
    <row r="324" spans="1:7">
      <c r="B324" s="4" t="s">
        <v>324</v>
      </c>
      <c r="E324" s="4">
        <v>143.55000000000001</v>
      </c>
      <c r="F324" s="115">
        <f t="shared" si="52"/>
        <v>157.72066101058886</v>
      </c>
      <c r="G324" s="180">
        <f t="shared" si="53"/>
        <v>157.72066101058886</v>
      </c>
    </row>
    <row r="325" spans="1:7">
      <c r="A325" s="1" t="s">
        <v>325</v>
      </c>
      <c r="B325" s="4" t="s">
        <v>326</v>
      </c>
      <c r="F325" s="115">
        <f t="shared" si="52"/>
        <v>0</v>
      </c>
      <c r="G325" s="180">
        <f t="shared" si="53"/>
        <v>0</v>
      </c>
    </row>
    <row r="326" spans="1:7">
      <c r="B326" s="4" t="s">
        <v>327</v>
      </c>
      <c r="E326" s="4">
        <v>83.92</v>
      </c>
      <c r="F326" s="115">
        <f t="shared" si="52"/>
        <v>92.204234566413206</v>
      </c>
      <c r="G326" s="180">
        <f t="shared" si="53"/>
        <v>92.204234566413206</v>
      </c>
    </row>
    <row r="327" spans="1:7">
      <c r="B327" s="4" t="s">
        <v>331</v>
      </c>
      <c r="E327" s="4">
        <v>87.23</v>
      </c>
      <c r="F327" s="115">
        <f t="shared" si="52"/>
        <v>95.840984047047471</v>
      </c>
      <c r="G327" s="180">
        <f t="shared" si="53"/>
        <v>95.840984047047471</v>
      </c>
    </row>
    <row r="328" spans="1:7">
      <c r="B328" s="4" t="s">
        <v>328</v>
      </c>
      <c r="E328" s="4">
        <v>89.44</v>
      </c>
      <c r="F328" s="115">
        <f t="shared" si="52"/>
        <v>98.269146086987561</v>
      </c>
      <c r="G328" s="180">
        <f t="shared" si="53"/>
        <v>98.269146086987561</v>
      </c>
    </row>
    <row r="329" spans="1:7">
      <c r="B329" s="4" t="s">
        <v>329</v>
      </c>
      <c r="E329" s="4">
        <v>106.76</v>
      </c>
      <c r="F329" s="115">
        <f t="shared" si="52"/>
        <v>117.29890469864482</v>
      </c>
      <c r="G329" s="180">
        <f t="shared" si="53"/>
        <v>117.29890469864482</v>
      </c>
    </row>
    <row r="330" spans="1:7">
      <c r="B330" s="4" t="s">
        <v>330</v>
      </c>
      <c r="E330" s="4">
        <v>118.9</v>
      </c>
      <c r="F330" s="115">
        <f t="shared" si="52"/>
        <v>130.63731518048772</v>
      </c>
      <c r="G330" s="180">
        <f t="shared" si="53"/>
        <v>130.63731518048772</v>
      </c>
    </row>
    <row r="331" spans="1:7">
      <c r="B331" s="4" t="s">
        <v>291</v>
      </c>
      <c r="E331" s="4">
        <v>61.88</v>
      </c>
      <c r="F331" s="115">
        <f t="shared" si="52"/>
        <v>67.988537118322796</v>
      </c>
      <c r="G331" s="180">
        <f t="shared" si="53"/>
        <v>67.988537118322796</v>
      </c>
    </row>
    <row r="332" spans="1:7">
      <c r="B332" s="4" t="s">
        <v>332</v>
      </c>
      <c r="E332" s="4">
        <v>91.65</v>
      </c>
      <c r="F332" s="115">
        <f t="shared" si="52"/>
        <v>100.69730812692767</v>
      </c>
      <c r="G332" s="180">
        <f t="shared" si="53"/>
        <v>100.69730812692767</v>
      </c>
    </row>
    <row r="333" spans="1:7">
      <c r="B333" s="4" t="s">
        <v>333</v>
      </c>
      <c r="E333" s="4">
        <v>94.96</v>
      </c>
      <c r="F333" s="115">
        <f t="shared" si="52"/>
        <v>104.33405760756193</v>
      </c>
      <c r="G333" s="180">
        <f t="shared" si="53"/>
        <v>104.33405760756193</v>
      </c>
    </row>
    <row r="334" spans="1:7">
      <c r="B334" s="4" t="s">
        <v>334</v>
      </c>
      <c r="E334" s="4">
        <v>97.17</v>
      </c>
      <c r="F334" s="115">
        <f t="shared" si="52"/>
        <v>106.76221964750204</v>
      </c>
      <c r="G334" s="180">
        <f t="shared" si="53"/>
        <v>106.76221964750204</v>
      </c>
    </row>
    <row r="335" spans="1:7">
      <c r="B335" s="4" t="s">
        <v>335</v>
      </c>
      <c r="E335" s="4">
        <v>104.9</v>
      </c>
      <c r="F335" s="115">
        <f t="shared" si="52"/>
        <v>115.25529320801651</v>
      </c>
      <c r="G335" s="180">
        <f t="shared" si="53"/>
        <v>115.25529320801651</v>
      </c>
    </row>
    <row r="336" spans="1:7">
      <c r="B336" s="4" t="s">
        <v>336</v>
      </c>
      <c r="E336" s="4">
        <v>115.95</v>
      </c>
      <c r="F336" s="115">
        <f t="shared" si="52"/>
        <v>127.39610340771699</v>
      </c>
      <c r="G336" s="180">
        <f t="shared" si="53"/>
        <v>127.39610340771699</v>
      </c>
    </row>
    <row r="337" spans="1:7">
      <c r="B337" s="4" t="s">
        <v>337</v>
      </c>
      <c r="E337" s="4">
        <v>109.1</v>
      </c>
      <c r="F337" s="115">
        <f t="shared" si="52"/>
        <v>119.86989979975786</v>
      </c>
      <c r="G337" s="180">
        <f t="shared" si="53"/>
        <v>119.86989979975786</v>
      </c>
    </row>
    <row r="338" spans="1:7">
      <c r="B338" s="4" t="s">
        <v>338</v>
      </c>
      <c r="E338" s="4">
        <v>112.41</v>
      </c>
      <c r="F338" s="115">
        <f t="shared" si="52"/>
        <v>123.50664928039212</v>
      </c>
      <c r="G338" s="180">
        <f t="shared" si="53"/>
        <v>123.50664928039212</v>
      </c>
    </row>
    <row r="339" spans="1:7">
      <c r="B339" s="4" t="s">
        <v>339</v>
      </c>
      <c r="E339" s="4">
        <v>114.62</v>
      </c>
      <c r="F339" s="115">
        <f t="shared" si="52"/>
        <v>125.93481132033223</v>
      </c>
      <c r="G339" s="180">
        <f t="shared" si="53"/>
        <v>125.93481132033223</v>
      </c>
    </row>
    <row r="340" spans="1:7">
      <c r="B340" s="4" t="s">
        <v>340</v>
      </c>
      <c r="E340" s="4">
        <v>125.22</v>
      </c>
      <c r="F340" s="115">
        <f t="shared" si="52"/>
        <v>137.58119938520329</v>
      </c>
      <c r="G340" s="180">
        <f t="shared" si="53"/>
        <v>137.58119938520329</v>
      </c>
    </row>
    <row r="341" spans="1:7">
      <c r="B341" s="4" t="s">
        <v>341</v>
      </c>
      <c r="E341" s="4">
        <v>136.47999999999999</v>
      </c>
      <c r="F341" s="115">
        <f t="shared" si="52"/>
        <v>149.95273991449085</v>
      </c>
      <c r="G341" s="180">
        <f t="shared" si="53"/>
        <v>149.95273991449085</v>
      </c>
    </row>
    <row r="342" spans="1:7">
      <c r="A342" s="1" t="s">
        <v>342</v>
      </c>
      <c r="B342" s="4" t="s">
        <v>293</v>
      </c>
      <c r="F342" s="115">
        <f t="shared" ref="F342:F350" si="54">+E342*(1+D$4)</f>
        <v>0</v>
      </c>
      <c r="G342" s="180">
        <f t="shared" ref="G342:G350" si="55">+F342</f>
        <v>0</v>
      </c>
    </row>
    <row r="343" spans="1:7">
      <c r="B343" s="4" t="s">
        <v>343</v>
      </c>
      <c r="E343" s="4">
        <v>165.64</v>
      </c>
      <c r="F343" s="115">
        <f t="shared" si="54"/>
        <v>181.99129425143803</v>
      </c>
      <c r="G343" s="180">
        <f t="shared" si="55"/>
        <v>181.99129425143803</v>
      </c>
    </row>
    <row r="344" spans="1:7">
      <c r="B344" s="4" t="s">
        <v>344</v>
      </c>
      <c r="E344" s="4">
        <v>142.44999999999999</v>
      </c>
      <c r="F344" s="115">
        <f t="shared" si="54"/>
        <v>156.51207356989465</v>
      </c>
      <c r="G344" s="180">
        <f t="shared" si="55"/>
        <v>156.51207356989465</v>
      </c>
    </row>
    <row r="345" spans="1:7">
      <c r="B345" s="4" t="s">
        <v>345</v>
      </c>
      <c r="E345" s="4">
        <v>157.91</v>
      </c>
      <c r="F345" s="115">
        <f t="shared" si="54"/>
        <v>173.4982206909236</v>
      </c>
      <c r="G345" s="180">
        <f t="shared" si="55"/>
        <v>173.4982206909236</v>
      </c>
    </row>
    <row r="346" spans="1:7">
      <c r="B346" s="4" t="s">
        <v>346</v>
      </c>
      <c r="E346" s="4">
        <v>165.64</v>
      </c>
      <c r="F346" s="115">
        <f t="shared" si="54"/>
        <v>181.99129425143803</v>
      </c>
      <c r="G346" s="180">
        <f t="shared" si="55"/>
        <v>181.99129425143803</v>
      </c>
    </row>
    <row r="347" spans="1:7">
      <c r="B347" s="4" t="s">
        <v>266</v>
      </c>
      <c r="E347" s="4">
        <v>67.989999999999995</v>
      </c>
      <c r="F347" s="115">
        <f t="shared" si="54"/>
        <v>74.701690993451294</v>
      </c>
      <c r="G347" s="180">
        <f t="shared" si="55"/>
        <v>74.701690993451294</v>
      </c>
    </row>
    <row r="348" spans="1:7">
      <c r="B348" s="4" t="s">
        <v>334</v>
      </c>
      <c r="E348" s="4">
        <v>150.18</v>
      </c>
      <c r="F348" s="115">
        <f t="shared" si="54"/>
        <v>165.00514713040914</v>
      </c>
      <c r="G348" s="180">
        <f t="shared" si="55"/>
        <v>165.00514713040914</v>
      </c>
    </row>
    <row r="349" spans="1:7">
      <c r="B349" s="4" t="s">
        <v>335</v>
      </c>
      <c r="E349" s="4">
        <v>165.64</v>
      </c>
      <c r="F349" s="115">
        <f t="shared" si="54"/>
        <v>181.99129425143803</v>
      </c>
      <c r="G349" s="180">
        <f t="shared" si="55"/>
        <v>181.99129425143803</v>
      </c>
    </row>
    <row r="350" spans="1:7">
      <c r="B350" s="4" t="s">
        <v>336</v>
      </c>
      <c r="E350" s="4">
        <v>173.37</v>
      </c>
      <c r="F350" s="115">
        <f t="shared" si="54"/>
        <v>190.48436781195252</v>
      </c>
      <c r="G350" s="180">
        <f t="shared" si="55"/>
        <v>190.48436781195252</v>
      </c>
    </row>
    <row r="351" spans="1:7">
      <c r="A351" s="1" t="s">
        <v>347</v>
      </c>
      <c r="B351" s="4" t="s">
        <v>348</v>
      </c>
      <c r="F351" s="115"/>
      <c r="G351" s="180"/>
    </row>
    <row r="352" spans="1:7">
      <c r="B352" s="4" t="s">
        <v>349</v>
      </c>
      <c r="E352" s="4">
        <v>155.69999999999999</v>
      </c>
      <c r="F352" s="115">
        <f t="shared" ref="F352:F356" si="56">+E352*(1+D$4)</f>
        <v>171.0700586509835</v>
      </c>
      <c r="G352" s="180">
        <f t="shared" ref="G352:G356" si="57">+F352</f>
        <v>171.0700586509835</v>
      </c>
    </row>
    <row r="353" spans="1:7">
      <c r="B353" s="4" t="s">
        <v>350</v>
      </c>
      <c r="E353" s="4">
        <v>171.16</v>
      </c>
      <c r="F353" s="115">
        <f t="shared" si="56"/>
        <v>188.05620577201242</v>
      </c>
      <c r="G353" s="180">
        <f t="shared" si="57"/>
        <v>188.05620577201242</v>
      </c>
    </row>
    <row r="354" spans="1:7">
      <c r="B354" s="4" t="s">
        <v>351</v>
      </c>
      <c r="E354" s="4">
        <v>178.89</v>
      </c>
      <c r="F354" s="115">
        <f t="shared" si="56"/>
        <v>196.54927933252688</v>
      </c>
      <c r="G354" s="180">
        <f t="shared" si="57"/>
        <v>196.54927933252688</v>
      </c>
    </row>
    <row r="355" spans="1:7">
      <c r="A355" s="1" t="s">
        <v>352</v>
      </c>
      <c r="B355" s="4" t="s">
        <v>354</v>
      </c>
      <c r="E355" s="4">
        <v>28.71</v>
      </c>
      <c r="F355" s="115">
        <f t="shared" si="56"/>
        <v>31.544132202117765</v>
      </c>
      <c r="G355" s="180">
        <f t="shared" si="57"/>
        <v>31.544132202117765</v>
      </c>
    </row>
    <row r="356" spans="1:7">
      <c r="B356" s="4" t="s">
        <v>353</v>
      </c>
      <c r="E356" s="4">
        <v>26.5</v>
      </c>
      <c r="F356" s="115">
        <f t="shared" si="56"/>
        <v>29.115970162177668</v>
      </c>
      <c r="G356" s="180">
        <f t="shared" si="57"/>
        <v>29.115970162177668</v>
      </c>
    </row>
  </sheetData>
  <autoFilter ref="A159:B247"/>
  <mergeCells count="4">
    <mergeCell ref="A33:A34"/>
    <mergeCell ref="K157:L157"/>
    <mergeCell ref="G147:H147"/>
    <mergeCell ref="G157:G158"/>
  </mergeCells>
  <printOptions headings="1"/>
  <pageMargins left="0.25" right="0.25" top="0.75" bottom="0.75" header="0.3" footer="0.3"/>
  <pageSetup scale="55" fitToHeight="0" orientation="landscape" r:id="rId1"/>
  <headerFooter>
    <oddFooter>&amp;L&amp;"Times New Roman,Regular"&amp;15Tab: &amp;A&amp;R&amp;"Times New Roman,Regular"&amp;15&amp;P of &amp;N</oddFooter>
  </headerFooter>
  <rowBreaks count="3" manualBreakCount="3">
    <brk id="11" max="13" man="1"/>
    <brk id="67" max="13" man="1"/>
    <brk id="10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Normal="100" workbookViewId="0">
      <selection activeCell="E72" sqref="E72"/>
    </sheetView>
  </sheetViews>
  <sheetFormatPr defaultRowHeight="15"/>
  <cols>
    <col min="1" max="1" width="37.140625" style="4" customWidth="1"/>
    <col min="2" max="3" width="15.42578125" style="4" customWidth="1"/>
    <col min="4" max="4" width="16.85546875" style="4" customWidth="1"/>
    <col min="5" max="5" width="18.28515625" style="4" customWidth="1"/>
    <col min="6" max="6" width="2.7109375" style="4" customWidth="1"/>
    <col min="7" max="7" width="18.7109375" style="4" customWidth="1"/>
    <col min="8" max="8" width="12.5703125" style="4" customWidth="1"/>
    <col min="9" max="9" width="11.7109375" style="4" customWidth="1"/>
    <col min="10" max="10" width="20.85546875" style="4" customWidth="1"/>
    <col min="11" max="16384" width="9.140625" style="4"/>
  </cols>
  <sheetData>
    <row r="1" spans="1:7">
      <c r="A1" s="2" t="s">
        <v>0</v>
      </c>
    </row>
    <row r="2" spans="1:7">
      <c r="A2" s="4" t="s">
        <v>69</v>
      </c>
    </row>
    <row r="4" spans="1:7" s="104" customFormat="1">
      <c r="A4" s="103" t="s">
        <v>70</v>
      </c>
      <c r="D4" s="30" t="str">
        <f>'Price Out'!F13</f>
        <v>Calculated</v>
      </c>
      <c r="E4" s="33"/>
      <c r="F4" s="33"/>
    </row>
    <row r="5" spans="1:7" s="33" customFormat="1" ht="28.5">
      <c r="A5" s="2" t="s">
        <v>0</v>
      </c>
      <c r="B5" s="30" t="str">
        <f>'Price Out'!C14</f>
        <v>Actual Customer</v>
      </c>
      <c r="C5" s="33" t="str">
        <f>'Price Out'!D14</f>
        <v>Frequency</v>
      </c>
      <c r="D5" s="33" t="str">
        <f>'Price Out'!F14</f>
        <v>Increased Rates</v>
      </c>
      <c r="E5" s="33" t="s">
        <v>19</v>
      </c>
      <c r="G5" s="105" t="s">
        <v>71</v>
      </c>
    </row>
    <row r="6" spans="1:7" ht="53.25" customHeight="1">
      <c r="A6" s="2" t="str">
        <f>'Price Out'!B15</f>
        <v>CARTS Cowlitz County</v>
      </c>
      <c r="B6" s="2"/>
      <c r="C6" s="2"/>
      <c r="D6" s="129" t="s">
        <v>113</v>
      </c>
    </row>
    <row r="7" spans="1:7">
      <c r="A7" s="4" t="str">
        <f>'Price Out'!B16</f>
        <v>90-100 GAL</v>
      </c>
      <c r="B7" s="4">
        <f>'Price Out'!C16</f>
        <v>4342</v>
      </c>
      <c r="D7" s="54">
        <f>'Price Out'!F16</f>
        <v>25.28</v>
      </c>
      <c r="E7" s="56">
        <f>B7*D7</f>
        <v>109765.76000000001</v>
      </c>
      <c r="F7" s="54"/>
    </row>
    <row r="8" spans="1:7">
      <c r="A8" s="4" t="str">
        <f>'Price Out'!B17</f>
        <v>60-65 GAL</v>
      </c>
      <c r="B8" s="4">
        <f>'Price Out'!C17</f>
        <v>5350</v>
      </c>
      <c r="D8" s="54">
        <f>'Price Out'!F17</f>
        <v>21.22</v>
      </c>
      <c r="E8" s="56">
        <f>B8*D8</f>
        <v>113527</v>
      </c>
      <c r="F8" s="54"/>
    </row>
    <row r="9" spans="1:7">
      <c r="A9" s="4" t="str">
        <f>'Price Out'!B18</f>
        <v>30-35 GAL</v>
      </c>
      <c r="B9" s="4">
        <f>'Price Out'!C18</f>
        <v>770</v>
      </c>
      <c r="D9" s="54">
        <f>'Price Out'!F18</f>
        <v>17.16</v>
      </c>
      <c r="E9" s="56">
        <f t="shared" ref="E9:E17" si="0">B9*D9</f>
        <v>13213.2</v>
      </c>
      <c r="F9" s="54"/>
    </row>
    <row r="10" spans="1:7">
      <c r="A10" s="2">
        <f>'Price Out'!B19</f>
        <v>0</v>
      </c>
      <c r="D10" s="54"/>
      <c r="E10" s="56"/>
      <c r="F10" s="54"/>
    </row>
    <row r="11" spans="1:7">
      <c r="A11" s="4" t="str">
        <f>'Price Out'!B20</f>
        <v>90-100 GAL</v>
      </c>
      <c r="B11" s="4">
        <f>'Price Out'!C20</f>
        <v>0</v>
      </c>
      <c r="D11" s="54">
        <f>'Price Out'!F20</f>
        <v>25.28</v>
      </c>
      <c r="E11" s="56">
        <f t="shared" si="0"/>
        <v>0</v>
      </c>
      <c r="F11" s="54"/>
    </row>
    <row r="12" spans="1:7">
      <c r="A12" s="4" t="str">
        <f>'Price Out'!B21</f>
        <v>60-65 GAL</v>
      </c>
      <c r="B12" s="4">
        <f>'Price Out'!C21</f>
        <v>0</v>
      </c>
      <c r="D12" s="54">
        <f>'Price Out'!F21</f>
        <v>21.22</v>
      </c>
      <c r="E12" s="56">
        <f t="shared" si="0"/>
        <v>0</v>
      </c>
      <c r="F12" s="54"/>
    </row>
    <row r="13" spans="1:7">
      <c r="A13" s="4" t="str">
        <f>'Price Out'!B22</f>
        <v>30-35 GAL</v>
      </c>
      <c r="B13" s="4">
        <f>'Price Out'!C22</f>
        <v>0</v>
      </c>
      <c r="D13" s="54">
        <f>'Price Out'!F22</f>
        <v>17.16</v>
      </c>
      <c r="E13" s="56">
        <f t="shared" si="0"/>
        <v>0</v>
      </c>
      <c r="F13" s="54"/>
    </row>
    <row r="14" spans="1:7">
      <c r="A14" s="2">
        <f>'Price Out'!B23</f>
        <v>0</v>
      </c>
      <c r="D14" s="54"/>
      <c r="E14" s="56"/>
      <c r="F14" s="54"/>
    </row>
    <row r="15" spans="1:7">
      <c r="A15" s="4" t="str">
        <f>'Price Out'!B24</f>
        <v>90-100 GAL</v>
      </c>
      <c r="B15" s="4">
        <f>'Price Out'!C24</f>
        <v>0</v>
      </c>
      <c r="D15" s="54">
        <f>'Price Out'!F24</f>
        <v>25.28</v>
      </c>
      <c r="E15" s="56">
        <f t="shared" si="0"/>
        <v>0</v>
      </c>
      <c r="F15" s="54"/>
    </row>
    <row r="16" spans="1:7">
      <c r="A16" s="4" t="str">
        <f>'Price Out'!B25</f>
        <v>60-65 GAL</v>
      </c>
      <c r="B16" s="4">
        <f>'Price Out'!C25</f>
        <v>0</v>
      </c>
      <c r="D16" s="54">
        <f>'Price Out'!F25</f>
        <v>21.22</v>
      </c>
      <c r="E16" s="56">
        <f t="shared" si="0"/>
        <v>0</v>
      </c>
      <c r="F16" s="54"/>
    </row>
    <row r="17" spans="1:10">
      <c r="A17" s="4" t="str">
        <f>'Price Out'!B26</f>
        <v>30-35 GAL</v>
      </c>
      <c r="B17" s="4">
        <f>'Price Out'!C26</f>
        <v>0</v>
      </c>
      <c r="D17" s="54">
        <f>'Price Out'!F26</f>
        <v>17.16</v>
      </c>
      <c r="E17" s="56">
        <f t="shared" si="0"/>
        <v>0</v>
      </c>
      <c r="F17" s="54"/>
    </row>
    <row r="18" spans="1:10" s="2" customFormat="1" ht="14.25">
      <c r="A18" s="106" t="s">
        <v>72</v>
      </c>
      <c r="B18" s="107">
        <f>B7+B11+B15</f>
        <v>4342</v>
      </c>
      <c r="C18" s="107"/>
      <c r="D18" s="107"/>
      <c r="E18" s="107">
        <f t="shared" ref="E18" si="1">E7+E11+E15</f>
        <v>109765.76000000001</v>
      </c>
    </row>
    <row r="19" spans="1:10" s="2" customFormat="1" ht="14.25">
      <c r="A19" s="108" t="s">
        <v>73</v>
      </c>
      <c r="B19" s="68"/>
      <c r="C19" s="68"/>
      <c r="E19" s="68"/>
      <c r="G19" s="109">
        <f>ROUND(E18/B18,2)</f>
        <v>25.28</v>
      </c>
    </row>
    <row r="20" spans="1:10">
      <c r="A20" s="106" t="s">
        <v>74</v>
      </c>
      <c r="B20" s="107">
        <f>B8+B12+B16</f>
        <v>5350</v>
      </c>
      <c r="C20" s="107"/>
      <c r="D20" s="107"/>
      <c r="E20" s="107">
        <f t="shared" ref="E20" si="2">E8+E12+E16</f>
        <v>113527</v>
      </c>
      <c r="G20" s="110"/>
    </row>
    <row r="21" spans="1:10">
      <c r="A21" s="108" t="s">
        <v>75</v>
      </c>
      <c r="B21" s="68"/>
      <c r="C21" s="68"/>
      <c r="E21" s="68"/>
      <c r="G21" s="109">
        <f>ROUND(E20/B20,2)</f>
        <v>21.22</v>
      </c>
    </row>
    <row r="22" spans="1:10">
      <c r="A22" s="106" t="s">
        <v>76</v>
      </c>
      <c r="B22" s="107">
        <f>B9+B13+B17</f>
        <v>770</v>
      </c>
      <c r="C22" s="107"/>
      <c r="D22" s="107"/>
      <c r="E22" s="107">
        <f t="shared" ref="E22" si="3">E9+E13+E17</f>
        <v>13213.2</v>
      </c>
      <c r="G22" s="110"/>
    </row>
    <row r="23" spans="1:10">
      <c r="A23" s="108" t="s">
        <v>77</v>
      </c>
      <c r="B23" s="68"/>
      <c r="C23" s="68"/>
      <c r="D23" s="52"/>
      <c r="E23" s="68"/>
      <c r="G23" s="109">
        <f>ROUND(E22/B22,2)</f>
        <v>17.16</v>
      </c>
    </row>
    <row r="24" spans="1:10">
      <c r="A24" s="111"/>
      <c r="B24" s="25"/>
      <c r="C24" s="25"/>
      <c r="D24" s="112"/>
      <c r="E24" s="25"/>
    </row>
    <row r="25" spans="1:10">
      <c r="A25" s="113"/>
    </row>
    <row r="26" spans="1:10">
      <c r="A26" s="113"/>
    </row>
    <row r="27" spans="1:10">
      <c r="A27" s="103" t="s">
        <v>78</v>
      </c>
    </row>
    <row r="28" spans="1:10">
      <c r="A28" s="2" t="str">
        <f>'Price Out'!B35</f>
        <v>CONTAINERS</v>
      </c>
      <c r="H28" s="33" t="s">
        <v>11</v>
      </c>
      <c r="I28" s="33" t="s">
        <v>79</v>
      </c>
      <c r="J28" s="105" t="s">
        <v>80</v>
      </c>
    </row>
    <row r="29" spans="1:10">
      <c r="A29" s="2" t="s">
        <v>81</v>
      </c>
      <c r="H29" s="33" t="s">
        <v>82</v>
      </c>
      <c r="I29" s="33" t="s">
        <v>83</v>
      </c>
      <c r="J29" s="105" t="s">
        <v>84</v>
      </c>
    </row>
    <row r="30" spans="1:10">
      <c r="A30" s="4" t="str">
        <f>'Price Out'!B37</f>
        <v>1.0 Yd pu</v>
      </c>
      <c r="B30" s="114">
        <f>'Price Out'!C37</f>
        <v>19</v>
      </c>
      <c r="C30" s="115">
        <f>'Price Out'!D37</f>
        <v>4.33</v>
      </c>
      <c r="D30" s="56">
        <f>'Price Out'!F37</f>
        <v>18.41</v>
      </c>
      <c r="E30" s="56">
        <f>B30*C30*D30</f>
        <v>1514.5907</v>
      </c>
      <c r="G30" s="4" t="str">
        <f>A30</f>
        <v>1.0 Yd pu</v>
      </c>
      <c r="H30" s="114">
        <f>B30+B52</f>
        <v>19</v>
      </c>
      <c r="I30" s="56">
        <f>E30+E52</f>
        <v>1514.5907</v>
      </c>
      <c r="J30" s="116">
        <f>ROUND(I30/H30/C30,2)</f>
        <v>18.41</v>
      </c>
    </row>
    <row r="31" spans="1:10">
      <c r="A31" s="4" t="str">
        <f>'Price Out'!B39</f>
        <v>1.0 Yd rent</v>
      </c>
      <c r="B31" s="114">
        <f>'Price Out'!C39</f>
        <v>21</v>
      </c>
      <c r="C31" s="115">
        <f>'Price Out'!D39</f>
        <v>1</v>
      </c>
      <c r="D31" s="56">
        <f>'Price Out'!F39</f>
        <v>13.82</v>
      </c>
      <c r="E31" s="56">
        <f t="shared" ref="E31:E71" si="4">B31*C31*D31</f>
        <v>290.22000000000003</v>
      </c>
      <c r="G31" s="4" t="str">
        <f t="shared" ref="G31:G32" si="5">A31</f>
        <v>1.0 Yd rent</v>
      </c>
      <c r="H31" s="114">
        <f>B31+B53</f>
        <v>21</v>
      </c>
      <c r="I31" s="56">
        <f t="shared" ref="I31:I32" si="6">E31+E53</f>
        <v>290.22000000000003</v>
      </c>
      <c r="J31" s="116">
        <f>ROUND(I31/H31,2)</f>
        <v>13.82</v>
      </c>
    </row>
    <row r="32" spans="1:10">
      <c r="A32" s="4" t="str">
        <f>'Price Out'!B40</f>
        <v>1.0 Yd special pickup</v>
      </c>
      <c r="B32" s="114">
        <f>'Price Out'!C40</f>
        <v>0</v>
      </c>
      <c r="C32" s="115">
        <f>'Price Out'!D40</f>
        <v>1</v>
      </c>
      <c r="D32" s="56">
        <f>'Price Out'!F40</f>
        <v>19.57</v>
      </c>
      <c r="E32" s="56">
        <f t="shared" si="4"/>
        <v>0</v>
      </c>
      <c r="G32" s="4" t="str">
        <f t="shared" si="5"/>
        <v>1.0 Yd special pickup</v>
      </c>
      <c r="H32" s="114">
        <f>B32+B54</f>
        <v>0</v>
      </c>
      <c r="I32" s="56">
        <f t="shared" si="6"/>
        <v>0</v>
      </c>
      <c r="J32" s="116" t="e">
        <f>ROUND(I32/H32,2)</f>
        <v>#DIV/0!</v>
      </c>
    </row>
    <row r="33" spans="1:10">
      <c r="B33" s="114"/>
      <c r="C33" s="115"/>
      <c r="D33" s="56"/>
      <c r="E33" s="56"/>
      <c r="J33" s="54"/>
    </row>
    <row r="34" spans="1:10">
      <c r="A34" s="4" t="str">
        <f>'Price Out'!B42</f>
        <v xml:space="preserve">1.5 Yd </v>
      </c>
      <c r="B34" s="114">
        <f>'Price Out'!C42</f>
        <v>158</v>
      </c>
      <c r="C34" s="115">
        <f>'Price Out'!D42</f>
        <v>4.33</v>
      </c>
      <c r="D34" s="56">
        <f>'Price Out'!F42</f>
        <v>23.36</v>
      </c>
      <c r="E34" s="56">
        <f t="shared" si="4"/>
        <v>15981.510399999999</v>
      </c>
      <c r="G34" s="4" t="s">
        <v>52</v>
      </c>
      <c r="H34" s="114">
        <f>(B34*2)+B55</f>
        <v>316</v>
      </c>
      <c r="I34" s="56">
        <f>E34+E55</f>
        <v>15981.510399999999</v>
      </c>
      <c r="J34" s="117">
        <f>ROUND(I34/H34/C52,2)</f>
        <v>11.68</v>
      </c>
    </row>
    <row r="35" spans="1:10">
      <c r="A35" s="4" t="str">
        <f>'Price Out'!B43</f>
        <v>1.5 Yd rent</v>
      </c>
      <c r="B35" s="114">
        <f>'Price Out'!C43</f>
        <v>164</v>
      </c>
      <c r="C35" s="115">
        <f>'Price Out'!D43</f>
        <v>1</v>
      </c>
      <c r="D35" s="56">
        <f>'Price Out'!F43</f>
        <v>16.579999999999998</v>
      </c>
      <c r="E35" s="56">
        <f t="shared" si="4"/>
        <v>2719.12</v>
      </c>
      <c r="G35" s="4" t="str">
        <f t="shared" ref="G35:G50" si="7">A35</f>
        <v>1.5 Yd rent</v>
      </c>
      <c r="H35" s="114">
        <f>B35+B56</f>
        <v>164</v>
      </c>
      <c r="I35" s="114">
        <f>E35+E56</f>
        <v>2719.12</v>
      </c>
      <c r="J35" s="117">
        <f>ROUND(I35/H35,2)</f>
        <v>16.579999999999998</v>
      </c>
    </row>
    <row r="36" spans="1:10">
      <c r="A36" s="4" t="str">
        <f>'Price Out'!B46</f>
        <v>2.0 Yd pu</v>
      </c>
      <c r="B36" s="114">
        <f>'Price Out'!C46</f>
        <v>45</v>
      </c>
      <c r="C36" s="115">
        <f>'Price Out'!D46</f>
        <v>4.33</v>
      </c>
      <c r="D36" s="56">
        <f>'Price Out'!F46</f>
        <v>30.96</v>
      </c>
      <c r="E36" s="56">
        <f t="shared" si="4"/>
        <v>6032.5559999999996</v>
      </c>
      <c r="G36" s="4" t="str">
        <f t="shared" si="7"/>
        <v>2.0 Yd pu</v>
      </c>
      <c r="H36" s="114">
        <f>B36+B58</f>
        <v>45</v>
      </c>
      <c r="I36" s="56">
        <f>E36+E58</f>
        <v>6032.5559999999996</v>
      </c>
      <c r="J36" s="117">
        <f>ROUND(I36/H36/C36,2)</f>
        <v>30.96</v>
      </c>
    </row>
    <row r="37" spans="1:10">
      <c r="A37" s="4" t="str">
        <f>'Price Out'!B47</f>
        <v>2.0 Yd 2X</v>
      </c>
      <c r="B37" s="114">
        <f>'Price Out'!C47</f>
        <v>6</v>
      </c>
      <c r="C37" s="115">
        <f>'Price Out'!D47</f>
        <v>8.66</v>
      </c>
      <c r="D37" s="56">
        <f>'Price Out'!F47</f>
        <v>30.96</v>
      </c>
      <c r="E37" s="56">
        <f t="shared" si="4"/>
        <v>1608.6816000000001</v>
      </c>
      <c r="G37" s="4" t="str">
        <f t="shared" si="7"/>
        <v>2.0 Yd 2X</v>
      </c>
      <c r="H37" s="114"/>
      <c r="I37" s="56"/>
      <c r="J37" s="117">
        <f>J36</f>
        <v>30.96</v>
      </c>
    </row>
    <row r="38" spans="1:10">
      <c r="A38" s="4" t="str">
        <f>'Price Out'!B49</f>
        <v>2.0 Yd rent</v>
      </c>
      <c r="B38" s="114">
        <f>'Price Out'!C49</f>
        <v>52</v>
      </c>
      <c r="C38" s="115">
        <f>'Price Out'!D49</f>
        <v>1</v>
      </c>
      <c r="D38" s="56">
        <f>'Price Out'!F49</f>
        <v>17.25</v>
      </c>
      <c r="E38" s="56">
        <f t="shared" si="4"/>
        <v>897</v>
      </c>
      <c r="G38" s="4" t="str">
        <f t="shared" si="7"/>
        <v>2.0 Yd rent</v>
      </c>
      <c r="H38" s="114">
        <f>B38+B59</f>
        <v>52</v>
      </c>
      <c r="I38" s="56">
        <f>E38+E59</f>
        <v>897</v>
      </c>
      <c r="J38" s="117">
        <f>ROUND(I38/H38,2)</f>
        <v>17.25</v>
      </c>
    </row>
    <row r="39" spans="1:10">
      <c r="A39" s="4" t="str">
        <f>'Price Out'!B50</f>
        <v>3.0 Yd pu</v>
      </c>
      <c r="B39" s="114">
        <f>'Price Out'!C50</f>
        <v>32</v>
      </c>
      <c r="C39" s="115">
        <f>'Price Out'!D50</f>
        <v>4.33</v>
      </c>
      <c r="D39" s="56">
        <f>'Price Out'!F50</f>
        <v>42.99</v>
      </c>
      <c r="E39" s="56">
        <f t="shared" si="4"/>
        <v>5956.6944000000003</v>
      </c>
      <c r="G39" s="4" t="str">
        <f t="shared" si="7"/>
        <v>3.0 Yd pu</v>
      </c>
      <c r="H39" s="114">
        <f>B39+B61</f>
        <v>32</v>
      </c>
      <c r="I39" s="56">
        <f>E39+E61</f>
        <v>5956.6944000000003</v>
      </c>
      <c r="J39" s="117">
        <f>ROUND(I39/H39/C39,2)</f>
        <v>42.99</v>
      </c>
    </row>
    <row r="40" spans="1:10">
      <c r="A40" s="4" t="str">
        <f>'Price Out'!B51</f>
        <v>3.0 Yd 2X</v>
      </c>
      <c r="B40" s="114">
        <f>'Price Out'!C51</f>
        <v>11</v>
      </c>
      <c r="C40" s="115">
        <f>'Price Out'!D51</f>
        <v>8.66</v>
      </c>
      <c r="D40" s="56">
        <f>'Price Out'!F51</f>
        <v>42.99</v>
      </c>
      <c r="E40" s="56">
        <f t="shared" si="4"/>
        <v>4095.2274000000002</v>
      </c>
      <c r="G40" s="4" t="str">
        <f t="shared" si="7"/>
        <v>3.0 Yd 2X</v>
      </c>
      <c r="J40" s="117">
        <f>J39</f>
        <v>42.99</v>
      </c>
    </row>
    <row r="41" spans="1:10">
      <c r="A41" s="4" t="str">
        <f>'Price Out'!B53</f>
        <v>3.0 rent</v>
      </c>
      <c r="B41" s="114">
        <f>'Price Out'!C53</f>
        <v>44</v>
      </c>
      <c r="C41" s="115">
        <f>'Price Out'!D53</f>
        <v>1</v>
      </c>
      <c r="D41" s="56">
        <f>'Price Out'!F53</f>
        <v>17.66</v>
      </c>
      <c r="E41" s="56">
        <f t="shared" si="4"/>
        <v>777.04</v>
      </c>
      <c r="G41" s="4" t="str">
        <f t="shared" si="7"/>
        <v>3.0 rent</v>
      </c>
      <c r="H41" s="114">
        <f>B41+B62</f>
        <v>44</v>
      </c>
      <c r="I41" s="56">
        <f>E41+E62</f>
        <v>777.04</v>
      </c>
      <c r="J41" s="117">
        <f>ROUND(I41/H41,2)</f>
        <v>17.66</v>
      </c>
    </row>
    <row r="42" spans="1:10">
      <c r="A42" s="4" t="str">
        <f>'Price Out'!B54</f>
        <v>4.0 Yd pu</v>
      </c>
      <c r="B42" s="114">
        <f>'Price Out'!C54</f>
        <v>38</v>
      </c>
      <c r="C42" s="115">
        <f>'Price Out'!D54</f>
        <v>4.33</v>
      </c>
      <c r="D42" s="56">
        <f>'Price Out'!F54</f>
        <v>53.78</v>
      </c>
      <c r="E42" s="56">
        <f>B42*C42*D42</f>
        <v>8848.9611999999997</v>
      </c>
      <c r="G42" s="4" t="str">
        <f t="shared" si="7"/>
        <v>4.0 Yd pu</v>
      </c>
      <c r="H42" s="114">
        <f>B42+B64</f>
        <v>38</v>
      </c>
      <c r="I42" s="56">
        <f>E42+E64</f>
        <v>8848.9611999999997</v>
      </c>
      <c r="J42" s="117">
        <f>ROUND(I42/H42/C42,2)</f>
        <v>53.78</v>
      </c>
    </row>
    <row r="43" spans="1:10">
      <c r="A43" s="4" t="str">
        <f>'Price Out'!B55</f>
        <v>4.0 Yd 2X</v>
      </c>
      <c r="B43" s="114">
        <f>'Price Out'!C55</f>
        <v>18</v>
      </c>
      <c r="C43" s="115">
        <f>'Price Out'!D55</f>
        <v>8.66</v>
      </c>
      <c r="D43" s="56">
        <f>'Price Out'!F55</f>
        <v>53.78</v>
      </c>
      <c r="E43" s="56">
        <f t="shared" si="4"/>
        <v>8383.2263999999996</v>
      </c>
      <c r="G43" s="4" t="str">
        <f t="shared" si="7"/>
        <v>4.0 Yd 2X</v>
      </c>
      <c r="J43" s="117">
        <f>J42</f>
        <v>53.78</v>
      </c>
    </row>
    <row r="44" spans="1:10">
      <c r="A44" s="4" t="str">
        <f>'Price Out'!B56</f>
        <v>4.0 Yd 3X</v>
      </c>
      <c r="B44" s="114">
        <f>'Price Out'!C56</f>
        <v>4</v>
      </c>
      <c r="C44" s="115">
        <f>'Price Out'!D56</f>
        <v>12.99</v>
      </c>
      <c r="D44" s="56">
        <f>'Price Out'!F56</f>
        <v>53.78</v>
      </c>
      <c r="E44" s="56">
        <f t="shared" si="4"/>
        <v>2794.4088000000002</v>
      </c>
      <c r="G44" s="4" t="str">
        <f t="shared" si="7"/>
        <v>4.0 Yd 3X</v>
      </c>
      <c r="J44" s="117">
        <f>J43</f>
        <v>53.78</v>
      </c>
    </row>
    <row r="45" spans="1:10">
      <c r="A45" s="4" t="str">
        <f>'Price Out'!B57</f>
        <v>4.0 Yd rent</v>
      </c>
      <c r="B45" s="114">
        <f>'Price Out'!C57</f>
        <v>60</v>
      </c>
      <c r="C45" s="115">
        <f>'Price Out'!D57</f>
        <v>1</v>
      </c>
      <c r="D45" s="56">
        <f>'Price Out'!F57</f>
        <v>20.9</v>
      </c>
      <c r="E45" s="56">
        <f t="shared" si="4"/>
        <v>1254</v>
      </c>
      <c r="G45" s="4" t="str">
        <f t="shared" si="7"/>
        <v>4.0 Yd rent</v>
      </c>
      <c r="H45" s="114">
        <f>B45+B65</f>
        <v>60</v>
      </c>
      <c r="I45" s="56">
        <f>E45+E65</f>
        <v>1254</v>
      </c>
      <c r="J45" s="117">
        <f>ROUND(I45/H45,2)</f>
        <v>20.9</v>
      </c>
    </row>
    <row r="46" spans="1:10">
      <c r="A46" s="4" t="str">
        <f>'Price Out'!B58</f>
        <v xml:space="preserve">5.0 Yd </v>
      </c>
      <c r="B46" s="114">
        <f>'Price Out'!C58</f>
        <v>11</v>
      </c>
      <c r="C46" s="115">
        <f>'Price Out'!D58</f>
        <v>4.33</v>
      </c>
      <c r="D46" s="56">
        <f>'Price Out'!F58</f>
        <v>63.47</v>
      </c>
      <c r="E46" s="56">
        <f t="shared" si="4"/>
        <v>3023.0761000000002</v>
      </c>
      <c r="G46" s="4" t="str">
        <f t="shared" si="7"/>
        <v xml:space="preserve">5.0 Yd </v>
      </c>
      <c r="H46" s="114"/>
      <c r="I46" s="56"/>
      <c r="J46" s="117">
        <f>D46</f>
        <v>63.47</v>
      </c>
    </row>
    <row r="47" spans="1:10">
      <c r="A47" s="4" t="str">
        <f>'Price Out'!B61</f>
        <v>5.0 Yd rent</v>
      </c>
      <c r="B47" s="114">
        <f>'Price Out'!C61</f>
        <v>20</v>
      </c>
      <c r="C47" s="115">
        <f>'Price Out'!D61</f>
        <v>1</v>
      </c>
      <c r="D47" s="56">
        <f>'Price Out'!F61</f>
        <v>21.16</v>
      </c>
      <c r="E47" s="56">
        <f t="shared" si="4"/>
        <v>423.2</v>
      </c>
      <c r="G47" s="4" t="str">
        <f t="shared" si="7"/>
        <v>5.0 Yd rent</v>
      </c>
      <c r="J47" s="117">
        <f>D47</f>
        <v>21.16</v>
      </c>
    </row>
    <row r="48" spans="1:10">
      <c r="A48" s="4" t="str">
        <f>'Price Out'!B62</f>
        <v>6.0 Yd pu</v>
      </c>
      <c r="B48" s="114">
        <f>'Price Out'!C62</f>
        <v>18</v>
      </c>
      <c r="C48" s="115">
        <f>'Price Out'!D62</f>
        <v>4.33</v>
      </c>
      <c r="D48" s="56">
        <f>'Price Out'!F62</f>
        <v>72.91</v>
      </c>
      <c r="E48" s="56">
        <f t="shared" si="4"/>
        <v>5682.6053999999995</v>
      </c>
      <c r="G48" s="4" t="str">
        <f t="shared" si="7"/>
        <v>6.0 Yd pu</v>
      </c>
      <c r="H48" s="114">
        <f>B48+B70</f>
        <v>18</v>
      </c>
      <c r="I48" s="56">
        <f>E48+E70</f>
        <v>5682.6053999999995</v>
      </c>
      <c r="J48" s="117">
        <f>ROUND(I48/H48/C48,2)</f>
        <v>72.91</v>
      </c>
    </row>
    <row r="49" spans="1:10">
      <c r="A49" s="4" t="str">
        <f>'Price Out'!B65</f>
        <v>6.0 Yd rent</v>
      </c>
      <c r="B49" s="114">
        <f>'Price Out'!C65</f>
        <v>20</v>
      </c>
      <c r="C49" s="115">
        <f>'Price Out'!D65</f>
        <v>1</v>
      </c>
      <c r="D49" s="56">
        <f>'Price Out'!F65</f>
        <v>21.86</v>
      </c>
      <c r="E49" s="56">
        <f t="shared" si="4"/>
        <v>437.2</v>
      </c>
      <c r="G49" s="4" t="str">
        <f t="shared" si="7"/>
        <v>6.0 Yd rent</v>
      </c>
      <c r="H49" s="114">
        <f>B49+B71</f>
        <v>20</v>
      </c>
      <c r="I49" s="56">
        <f>E49+E71</f>
        <v>437.2</v>
      </c>
      <c r="J49" s="117">
        <f>ROUND(I49/H49,2)</f>
        <v>21.86</v>
      </c>
    </row>
    <row r="50" spans="1:10">
      <c r="A50" s="4" t="str">
        <f>'Price Out'!B67</f>
        <v>4 YD compactor 2X</v>
      </c>
      <c r="B50" s="114">
        <f>'Price Out'!C67</f>
        <v>0</v>
      </c>
      <c r="C50" s="115">
        <f>'Price Out'!D67</f>
        <v>8.66</v>
      </c>
      <c r="D50" s="56">
        <f>'Price Out'!F67</f>
        <v>95.45</v>
      </c>
      <c r="E50" s="56">
        <f t="shared" si="4"/>
        <v>0</v>
      </c>
      <c r="G50" s="4" t="str">
        <f t="shared" si="7"/>
        <v>4 YD compactor 2X</v>
      </c>
      <c r="J50" s="117">
        <f>D50</f>
        <v>95.45</v>
      </c>
    </row>
    <row r="51" spans="1:10">
      <c r="A51" s="2" t="str">
        <f>'Price Out'!B68</f>
        <v>Old</v>
      </c>
      <c r="E51" s="56"/>
    </row>
    <row r="52" spans="1:10">
      <c r="A52" s="4" t="str">
        <f>'Price Out'!B69</f>
        <v>1.0 Yd pu</v>
      </c>
      <c r="B52" s="114">
        <f>'Price Out'!C69</f>
        <v>0</v>
      </c>
      <c r="C52" s="115">
        <f>'Price Out'!D69</f>
        <v>4.33</v>
      </c>
      <c r="D52" s="56">
        <f>'Price Out'!F69</f>
        <v>0</v>
      </c>
      <c r="E52" s="56">
        <f t="shared" si="4"/>
        <v>0</v>
      </c>
    </row>
    <row r="53" spans="1:10">
      <c r="A53" s="4" t="str">
        <f>'Price Out'!B70</f>
        <v>1.0 Yd rent</v>
      </c>
      <c r="B53" s="114">
        <f>'Price Out'!C70</f>
        <v>0</v>
      </c>
      <c r="C53" s="115">
        <f>'Price Out'!D70</f>
        <v>1</v>
      </c>
      <c r="D53" s="56">
        <f>'Price Out'!F70</f>
        <v>0</v>
      </c>
      <c r="E53" s="56">
        <f t="shared" si="4"/>
        <v>0</v>
      </c>
    </row>
    <row r="54" spans="1:10">
      <c r="A54" s="4" t="str">
        <f>'Price Out'!B71</f>
        <v>1.0 Yd special pickup</v>
      </c>
      <c r="B54" s="114">
        <f>'Price Out'!C71</f>
        <v>0</v>
      </c>
      <c r="C54" s="115">
        <f>'Price Out'!D71</f>
        <v>1</v>
      </c>
      <c r="D54" s="56">
        <f>'Price Out'!F71</f>
        <v>0</v>
      </c>
      <c r="E54" s="56">
        <f t="shared" si="4"/>
        <v>0</v>
      </c>
    </row>
    <row r="55" spans="1:10">
      <c r="A55" s="4" t="str">
        <f>'Price Out'!B72</f>
        <v>1.5 Yd pu</v>
      </c>
      <c r="B55" s="114">
        <f>'Price Out'!C72</f>
        <v>0</v>
      </c>
      <c r="C55" s="115">
        <f>'Price Out'!D72</f>
        <v>4.33</v>
      </c>
      <c r="D55" s="56">
        <f>'Price Out'!F72</f>
        <v>0</v>
      </c>
      <c r="E55" s="56">
        <f t="shared" si="4"/>
        <v>0</v>
      </c>
    </row>
    <row r="56" spans="1:10">
      <c r="A56" s="4" t="str">
        <f>'Price Out'!B73</f>
        <v>1.5 Yd rent</v>
      </c>
      <c r="B56" s="114">
        <f>'Price Out'!C73</f>
        <v>0</v>
      </c>
      <c r="C56" s="115">
        <f>'Price Out'!D73</f>
        <v>1</v>
      </c>
      <c r="D56" s="56">
        <f>'Price Out'!F73</f>
        <v>0</v>
      </c>
      <c r="E56" s="56">
        <f t="shared" si="4"/>
        <v>0</v>
      </c>
    </row>
    <row r="57" spans="1:10">
      <c r="B57" s="114"/>
      <c r="C57" s="115"/>
      <c r="D57" s="56"/>
      <c r="E57" s="56"/>
    </row>
    <row r="58" spans="1:10">
      <c r="A58" s="4" t="str">
        <f>'Price Out'!B75</f>
        <v>2.0 Yd pu</v>
      </c>
      <c r="B58" s="114">
        <f>'Price Out'!C75</f>
        <v>0</v>
      </c>
      <c r="C58" s="115">
        <f>'Price Out'!D75</f>
        <v>4.33</v>
      </c>
      <c r="D58" s="56">
        <f>'Price Out'!F75</f>
        <v>0</v>
      </c>
      <c r="E58" s="56">
        <f t="shared" si="4"/>
        <v>0</v>
      </c>
    </row>
    <row r="59" spans="1:10">
      <c r="A59" s="4" t="str">
        <f>'Price Out'!B76</f>
        <v>2.0 Yd rent</v>
      </c>
      <c r="B59" s="114">
        <f>'Price Out'!C76</f>
        <v>0</v>
      </c>
      <c r="C59" s="115">
        <f>'Price Out'!D76</f>
        <v>1</v>
      </c>
      <c r="D59" s="56">
        <f>'Price Out'!F76</f>
        <v>0</v>
      </c>
      <c r="E59" s="56">
        <f t="shared" si="4"/>
        <v>0</v>
      </c>
    </row>
    <row r="60" spans="1:10">
      <c r="B60" s="114"/>
      <c r="C60" s="115"/>
      <c r="D60" s="56"/>
      <c r="E60" s="56"/>
    </row>
    <row r="61" spans="1:10">
      <c r="A61" s="4" t="str">
        <f>'Price Out'!B78</f>
        <v>3.0 Yd pu</v>
      </c>
      <c r="B61" s="114">
        <f>'Price Out'!C78</f>
        <v>0</v>
      </c>
      <c r="C61" s="115">
        <f>'Price Out'!D78</f>
        <v>4.33</v>
      </c>
      <c r="D61" s="56">
        <f>'Price Out'!F78</f>
        <v>0</v>
      </c>
      <c r="E61" s="56">
        <f t="shared" si="4"/>
        <v>0</v>
      </c>
    </row>
    <row r="62" spans="1:10">
      <c r="A62" s="4" t="str">
        <f>'Price Out'!B79</f>
        <v>3.0 Yd rent</v>
      </c>
      <c r="B62" s="114">
        <f>'Price Out'!C79</f>
        <v>0</v>
      </c>
      <c r="C62" s="115">
        <f>'Price Out'!D79</f>
        <v>1</v>
      </c>
      <c r="D62" s="56">
        <f>'Price Out'!F79</f>
        <v>0</v>
      </c>
      <c r="E62" s="56">
        <f t="shared" si="4"/>
        <v>0</v>
      </c>
    </row>
    <row r="63" spans="1:10">
      <c r="B63" s="114"/>
      <c r="C63" s="115"/>
      <c r="D63" s="56"/>
      <c r="E63" s="56"/>
    </row>
    <row r="64" spans="1:10">
      <c r="A64" s="4" t="str">
        <f>'Price Out'!B81</f>
        <v>4.0 Yd pu</v>
      </c>
      <c r="B64" s="114">
        <f>'Price Out'!C81</f>
        <v>0</v>
      </c>
      <c r="C64" s="115">
        <f>'Price Out'!D81</f>
        <v>4.33</v>
      </c>
      <c r="D64" s="56">
        <f>'Price Out'!F81</f>
        <v>0</v>
      </c>
      <c r="E64" s="56">
        <f>B64*C64*D64</f>
        <v>0</v>
      </c>
    </row>
    <row r="65" spans="1:10">
      <c r="A65" s="4" t="str">
        <f>'Price Out'!B82</f>
        <v>4.0 Yd rent</v>
      </c>
      <c r="B65" s="114">
        <f>'Price Out'!C82</f>
        <v>0</v>
      </c>
      <c r="C65" s="115">
        <f>'Price Out'!D82</f>
        <v>1</v>
      </c>
      <c r="D65" s="56">
        <f>'Price Out'!F82</f>
        <v>0</v>
      </c>
      <c r="E65" s="56">
        <f t="shared" si="4"/>
        <v>0</v>
      </c>
    </row>
    <row r="66" spans="1:10">
      <c r="B66" s="114"/>
      <c r="C66" s="115"/>
      <c r="D66" s="56"/>
      <c r="E66" s="56"/>
    </row>
    <row r="67" spans="1:10">
      <c r="A67" s="4" t="s">
        <v>53</v>
      </c>
      <c r="B67" s="114">
        <v>0</v>
      </c>
      <c r="C67" s="115">
        <v>4.33</v>
      </c>
      <c r="D67" s="56">
        <f>50.75*(1+'Price Out'!D4)</f>
        <v>55.759829650208175</v>
      </c>
      <c r="E67" s="56">
        <f>B67*C67*D67</f>
        <v>0</v>
      </c>
    </row>
    <row r="68" spans="1:10">
      <c r="A68" s="4" t="s">
        <v>48</v>
      </c>
      <c r="B68" s="114">
        <v>0</v>
      </c>
      <c r="C68" s="115">
        <v>1</v>
      </c>
      <c r="D68" s="56">
        <f>16.25*(1+'Price Out'!D4)</f>
        <v>17.854132646618382</v>
      </c>
      <c r="E68" s="56">
        <f>B68*C68*D68</f>
        <v>0</v>
      </c>
    </row>
    <row r="69" spans="1:10">
      <c r="B69" s="114"/>
      <c r="C69" s="115"/>
      <c r="D69" s="56"/>
      <c r="E69" s="56"/>
    </row>
    <row r="70" spans="1:10">
      <c r="A70" s="4" t="str">
        <f>'Price Out'!B84</f>
        <v>6.0 Yd pu</v>
      </c>
      <c r="B70" s="114">
        <f>'Price Out'!C84</f>
        <v>0</v>
      </c>
      <c r="C70" s="115">
        <f>'Price Out'!D84</f>
        <v>4.33</v>
      </c>
      <c r="D70" s="56">
        <f>'Price Out'!F84</f>
        <v>0</v>
      </c>
      <c r="E70" s="56">
        <f t="shared" si="4"/>
        <v>0</v>
      </c>
    </row>
    <row r="71" spans="1:10">
      <c r="A71" s="4" t="str">
        <f>'Price Out'!B85</f>
        <v>6.0 Yd rent</v>
      </c>
      <c r="B71" s="114">
        <f>'Price Out'!C85</f>
        <v>0</v>
      </c>
      <c r="C71" s="115">
        <f>'Price Out'!D85</f>
        <v>1</v>
      </c>
      <c r="D71" s="56">
        <f>'Price Out'!F85</f>
        <v>0</v>
      </c>
      <c r="E71" s="56">
        <f t="shared" si="4"/>
        <v>0</v>
      </c>
    </row>
    <row r="75" spans="1:10" ht="32.25" customHeight="1">
      <c r="A75" s="19" t="s">
        <v>81</v>
      </c>
      <c r="B75" s="33" t="s">
        <v>85</v>
      </c>
      <c r="C75" s="33" t="s">
        <v>86</v>
      </c>
      <c r="D75" s="33" t="s">
        <v>87</v>
      </c>
      <c r="E75" s="33" t="s">
        <v>88</v>
      </c>
      <c r="F75" s="33"/>
      <c r="G75" s="33" t="s">
        <v>89</v>
      </c>
      <c r="H75" s="33" t="s">
        <v>90</v>
      </c>
      <c r="I75" s="33" t="s">
        <v>91</v>
      </c>
    </row>
    <row r="76" spans="1:10">
      <c r="A76" s="4" t="s">
        <v>92</v>
      </c>
      <c r="B76" s="54">
        <f>ROUND(78.75*(1+'Price Out'!$D$4),2)</f>
        <v>86.52</v>
      </c>
      <c r="C76" s="54">
        <f>ROUND(99.5*(1+'Price Out'!$D$4),2)</f>
        <v>109.32</v>
      </c>
      <c r="D76" s="54">
        <f>ROUND(124.35*(1+'Price Out'!$D$4),2)</f>
        <v>136.63</v>
      </c>
      <c r="E76" s="54">
        <f>ROUND(167.95*(1+'Price Out'!$D$4),2)</f>
        <v>184.53</v>
      </c>
      <c r="F76" s="54"/>
      <c r="G76" s="54">
        <f>ROUND(208.45*(1+'Price Out'!$D$4),2)</f>
        <v>229.03</v>
      </c>
      <c r="H76" s="54">
        <f>ROUND(242.6*(1+'Price Out'!$D$4),2)</f>
        <v>266.55</v>
      </c>
      <c r="I76" s="54">
        <f>ROUND(277.95*(1+'Price Out'!$D$4),2)</f>
        <v>305.39</v>
      </c>
      <c r="J76" s="4" t="s">
        <v>33</v>
      </c>
    </row>
    <row r="77" spans="1:10">
      <c r="A77" s="4" t="s">
        <v>93</v>
      </c>
      <c r="B77" s="54">
        <f>D32</f>
        <v>19.57</v>
      </c>
      <c r="C77" s="54">
        <f>ROUND(21.75*(1+'Price Out'!$D$4),2)</f>
        <v>23.9</v>
      </c>
      <c r="D77" s="54">
        <f>ROUND(27.6*(1+'Price Out'!$D$4),2)</f>
        <v>30.32</v>
      </c>
      <c r="E77" s="54">
        <f>ROUND(37.4*(1+'Price Out'!$D$4),2)</f>
        <v>41.09</v>
      </c>
      <c r="F77" s="54"/>
      <c r="G77" s="54">
        <f>ROUND(46.2*(1+'Price Out'!$D$4),2)</f>
        <v>50.76</v>
      </c>
      <c r="H77" s="54">
        <f>ROUND(55.75*(1+'Price Out'!$D$4),2)</f>
        <v>61.25</v>
      </c>
      <c r="I77" s="54">
        <f>ROUND(62.75*(1+'Price Out'!$D$4),2)</f>
        <v>68.94</v>
      </c>
      <c r="J77" s="4" t="s">
        <v>33</v>
      </c>
    </row>
    <row r="78" spans="1:10">
      <c r="B78" s="54"/>
      <c r="C78" s="54"/>
      <c r="D78" s="54"/>
      <c r="E78" s="54"/>
      <c r="F78" s="54"/>
      <c r="G78" s="54"/>
      <c r="H78" s="54"/>
      <c r="I78" s="54"/>
    </row>
    <row r="79" spans="1:10">
      <c r="A79" s="2" t="str">
        <f>A51</f>
        <v>Old</v>
      </c>
      <c r="B79" s="54"/>
      <c r="C79" s="54"/>
      <c r="D79" s="54"/>
      <c r="E79" s="54"/>
      <c r="F79" s="54"/>
      <c r="G79" s="54"/>
      <c r="H79" s="54"/>
      <c r="I79" s="54"/>
    </row>
    <row r="80" spans="1:10">
      <c r="A80" s="4" t="s">
        <v>92</v>
      </c>
      <c r="B80" s="54">
        <f>ROUND(69.75*(1+'Price Out'!$D$4),2)</f>
        <v>76.64</v>
      </c>
      <c r="C80" s="54">
        <f>ROUND(95.2*(1+'Price Out'!$D$4),2)</f>
        <v>104.6</v>
      </c>
      <c r="D80" s="54">
        <f>ROUND(121.4*(1+'Price Out'!$D$4),2)</f>
        <v>133.38</v>
      </c>
      <c r="E80" s="54">
        <f>ROUND(160.5*(1+'Price Out'!$D$4),2)</f>
        <v>176.34</v>
      </c>
      <c r="F80" s="54"/>
      <c r="G80" s="54">
        <f>ROUND(201.25*(1+'Price Out'!$D$4),2)</f>
        <v>221.12</v>
      </c>
      <c r="H80" s="54">
        <f>ROUND(236*(1+'Price Out'!$D$4),2)</f>
        <v>259.3</v>
      </c>
      <c r="I80" s="54">
        <f>ROUND(264.35*(1+'Price Out'!$D$4),2)</f>
        <v>290.45</v>
      </c>
      <c r="J80" s="4" t="s">
        <v>54</v>
      </c>
    </row>
    <row r="81" spans="1:10">
      <c r="A81" s="4" t="s">
        <v>93</v>
      </c>
      <c r="B81" s="54">
        <f>D54</f>
        <v>0</v>
      </c>
      <c r="C81" s="54">
        <f>ROUND(20*(1+'Price Out'!$D$4),2)</f>
        <v>21.97</v>
      </c>
      <c r="D81" s="54">
        <f>ROUND(25.7*(1+'Price Out'!$D$4),2)</f>
        <v>28.24</v>
      </c>
      <c r="E81" s="54">
        <f>ROUND(34.7*(1+'Price Out'!$D$4),2)</f>
        <v>38.130000000000003</v>
      </c>
      <c r="F81" s="54"/>
      <c r="G81" s="54">
        <f>ROUND(44.25*(1+'Price Out'!$D$4),2)</f>
        <v>48.62</v>
      </c>
      <c r="H81" s="54">
        <f>ROUND(51.45*(1+'Price Out'!$D$4),2)</f>
        <v>56.53</v>
      </c>
      <c r="I81" s="54">
        <f>ROUND(58.45*(1+'Price Out'!$D$4),2)</f>
        <v>64.22</v>
      </c>
      <c r="J81" s="4" t="s">
        <v>54</v>
      </c>
    </row>
    <row r="82" spans="1:10">
      <c r="B82" s="54"/>
      <c r="C82" s="54"/>
      <c r="D82" s="54"/>
      <c r="E82" s="54"/>
      <c r="F82" s="54"/>
      <c r="G82" s="54"/>
      <c r="H82" s="54"/>
      <c r="I82" s="54"/>
    </row>
    <row r="83" spans="1:10">
      <c r="A83" s="105" t="s">
        <v>71</v>
      </c>
      <c r="B83" s="54"/>
      <c r="C83" s="54"/>
      <c r="D83" s="54"/>
      <c r="E83" s="54"/>
      <c r="F83" s="54"/>
      <c r="G83" s="54"/>
      <c r="H83" s="54"/>
      <c r="I83" s="54"/>
    </row>
    <row r="84" spans="1:10">
      <c r="A84" s="4" t="s">
        <v>92</v>
      </c>
      <c r="B84" s="116">
        <f>(B76+B80)/2</f>
        <v>81.58</v>
      </c>
      <c r="C84" s="116">
        <f t="shared" ref="C84:I85" si="8">(C76+C80)/2</f>
        <v>106.96</v>
      </c>
      <c r="D84" s="116">
        <f t="shared" si="8"/>
        <v>135.005</v>
      </c>
      <c r="E84" s="116">
        <f t="shared" si="8"/>
        <v>180.435</v>
      </c>
      <c r="F84" s="54"/>
      <c r="G84" s="116">
        <f t="shared" si="8"/>
        <v>225.07499999999999</v>
      </c>
      <c r="H84" s="116">
        <f t="shared" si="8"/>
        <v>262.92500000000001</v>
      </c>
      <c r="I84" s="116">
        <f t="shared" si="8"/>
        <v>297.91999999999996</v>
      </c>
    </row>
    <row r="85" spans="1:10">
      <c r="A85" s="4" t="s">
        <v>93</v>
      </c>
      <c r="B85" s="116" t="e">
        <f>J32</f>
        <v>#DIV/0!</v>
      </c>
      <c r="C85" s="116">
        <f>(C77+C81)/2</f>
        <v>22.934999999999999</v>
      </c>
      <c r="D85" s="116">
        <f t="shared" si="8"/>
        <v>29.28</v>
      </c>
      <c r="E85" s="116">
        <f t="shared" si="8"/>
        <v>39.61</v>
      </c>
      <c r="F85" s="54"/>
      <c r="G85" s="116">
        <f t="shared" si="8"/>
        <v>49.69</v>
      </c>
      <c r="H85" s="116">
        <f t="shared" si="8"/>
        <v>58.89</v>
      </c>
      <c r="I85" s="116">
        <f t="shared" si="8"/>
        <v>66.58</v>
      </c>
    </row>
    <row r="86" spans="1:10">
      <c r="B86" s="54"/>
      <c r="C86" s="54"/>
      <c r="D86" s="54"/>
      <c r="E86" s="54"/>
      <c r="F86" s="54"/>
      <c r="G86" s="54"/>
      <c r="H86" s="54"/>
      <c r="I86" s="54"/>
    </row>
    <row r="87" spans="1:10">
      <c r="B87" s="54"/>
      <c r="C87" s="54"/>
      <c r="D87" s="54"/>
      <c r="E87" s="54"/>
      <c r="F87" s="54"/>
      <c r="G87" s="54"/>
      <c r="H87" s="54"/>
      <c r="I87" s="54"/>
    </row>
    <row r="88" spans="1:10">
      <c r="B88" s="54"/>
      <c r="C88" s="54"/>
      <c r="D88" s="54"/>
      <c r="E88" s="54"/>
      <c r="F88" s="54"/>
      <c r="G88" s="54"/>
      <c r="H88" s="54"/>
      <c r="I88" s="54"/>
    </row>
    <row r="89" spans="1:10">
      <c r="B89" s="54"/>
      <c r="C89" s="54"/>
      <c r="D89" s="54"/>
      <c r="E89" s="54"/>
      <c r="F89" s="54"/>
      <c r="G89" s="54"/>
      <c r="H89" s="54"/>
      <c r="I89" s="54"/>
    </row>
    <row r="90" spans="1:10">
      <c r="B90" s="54"/>
      <c r="C90" s="54"/>
      <c r="D90" s="54"/>
      <c r="E90" s="54"/>
      <c r="F90" s="54"/>
      <c r="G90" s="54"/>
      <c r="H90" s="54"/>
      <c r="I90" s="54"/>
    </row>
  </sheetData>
  <printOptions headings="1"/>
  <pageMargins left="0.7" right="0.7" top="0.75" bottom="0.75" header="0.3" footer="0.3"/>
  <pageSetup scale="70" fitToHeight="0" orientation="landscape" r:id="rId1"/>
  <headerFooter>
    <oddHeader>&amp;C&amp;"Times New Roman,Regular"&amp;20REVISED 
SINGLE, COMPANY WIDE RATES&amp;R&amp;"Times New Roman,Regular"&amp;15ATTACHMENT A1</oddHeader>
    <oddFooter>&amp;L&amp;"Times New Roman,Regular"&amp;15Tab: &amp;A&amp;R&amp;"Times New Roman,Regular"&amp;15&amp;P of &amp;N</oddFooter>
  </headerFooter>
  <rowBreaks count="2" manualBreakCount="2">
    <brk id="25" max="16383" man="1"/>
    <brk id="7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2018-07-24T07:00:00+00:00</OpenedDate>
    <SignificantOrder xmlns="dc463f71-b30c-4ab2-9473-d307f9d35888">false</SignificantOrder>
    <Date1 xmlns="dc463f71-b30c-4ab2-9473-d307f9d35888">2018-07-24T07:00:00+00:00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CONTROL, INC.</CaseCompanyNames>
    <Nickname xmlns="http://schemas.microsoft.com/sharepoint/v3" xsi:nil="true"/>
    <DocketNumber xmlns="dc463f71-b30c-4ab2-9473-d307f9d35888">180636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6AB86C50EE204ABE4D7BA7CDB60923" ma:contentTypeVersion="68" ma:contentTypeDescription="" ma:contentTypeScope="" ma:versionID="731082d181a24acc1a0b104546f1243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D15C1-1128-4619-9B6D-9414BEC65DE5}"/>
</file>

<file path=customXml/itemProps2.xml><?xml version="1.0" encoding="utf-8"?>
<ds:datastoreItem xmlns:ds="http://schemas.openxmlformats.org/officeDocument/2006/customXml" ds:itemID="{3E41239F-79CB-411E-A69E-19BD8ACDD2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87539-49FA-4AB1-AF82-C4ED2ABB7B65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A02AF60-CE43-4402-857F-308563163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 Out</vt:lpstr>
      <vt:lpstr>Average</vt:lpstr>
      <vt:lpstr>Average!Print_Area</vt:lpstr>
      <vt:lpstr>'Price Out'!Print_Area</vt:lpstr>
      <vt:lpstr>'Price Out'!Print_Titles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Cheesman</dc:creator>
  <cp:lastModifiedBy>Randy Poole</cp:lastModifiedBy>
  <cp:lastPrinted>2018-07-19T23:14:41Z</cp:lastPrinted>
  <dcterms:created xsi:type="dcterms:W3CDTF">2014-08-14T17:03:28Z</dcterms:created>
  <dcterms:modified xsi:type="dcterms:W3CDTF">2018-07-24T20:05:06Z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0x0101006E56B4D1795A2E4DB2F0B01679ED314A00DA6AB86C50EE204ABE4D7BA7CDB60923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