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13\PSE Tariff\"/>
    </mc:Choice>
  </mc:AlternateContent>
  <bookViews>
    <workbookView xWindow="-825" yWindow="1695" windowWidth="19935" windowHeight="9225" tabRatio="785"/>
  </bookViews>
  <sheets>
    <sheet name="Sch 140 Combined Charges" sheetId="73" r:id="rId1"/>
    <sheet name="Sch 140 Capital Charge" sheetId="67" r:id="rId2"/>
    <sheet name="Sch 140 O&amp;M Charge" sheetId="66" r:id="rId3"/>
    <sheet name="Sch 140 Customer Charge" sheetId="72" r:id="rId4"/>
    <sheet name="Sch 140 Demand Charge" sheetId="70" r:id="rId5"/>
    <sheet name="Sch 140 Energy Charge" sheetId="68" r:id="rId6"/>
    <sheet name="WP 1 Sch 140 Cost Allocations" sheetId="40" r:id="rId7"/>
    <sheet name="PTDGP.T" sheetId="74" r:id="rId8"/>
    <sheet name="WP2 GRC Sch Level Costs" sheetId="38" r:id="rId9"/>
  </sheets>
  <externalReferences>
    <externalReference r:id="rId10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'Sch 140 Capital Charge'!$A$1:$H$190</definedName>
    <definedName name="_xlnm.Print_Area" localSheetId="0">'Sch 140 Combined Charges'!$A$1:$Q$198</definedName>
    <definedName name="_xlnm.Print_Area" localSheetId="3">'Sch 140 Customer Charge'!$A$1:$H$189</definedName>
    <definedName name="_xlnm.Print_Area" localSheetId="4">'Sch 140 Demand Charge'!$A$1:$F$189</definedName>
    <definedName name="_xlnm.Print_Area" localSheetId="5">'Sch 140 Energy Charge'!$A$1:$H$189</definedName>
    <definedName name="_xlnm.Print_Area" localSheetId="2">'Sch 140 O&amp;M Charge'!$A$1:$H$189</definedName>
    <definedName name="_xlnm.Print_Titles" localSheetId="1">'Sch 140 Capital Charge'!$1:$8</definedName>
    <definedName name="_xlnm.Print_Titles" localSheetId="0">'Sch 140 Combined Charges'!$1:$8</definedName>
    <definedName name="_xlnm.Print_Titles" localSheetId="3">'Sch 140 Customer Charge'!$1:$8</definedName>
    <definedName name="_xlnm.Print_Titles" localSheetId="4">'Sch 140 Demand Charge'!$1:$8</definedName>
    <definedName name="_xlnm.Print_Titles" localSheetId="5">'Sch 140 Energy Charge'!$1:$8</definedName>
    <definedName name="_xlnm.Print_Titles" localSheetId="2">'Sch 140 O&amp;M Charge'!$1:$8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52511"/>
</workbook>
</file>

<file path=xl/calcChain.xml><?xml version="1.0" encoding="utf-8"?>
<calcChain xmlns="http://schemas.openxmlformats.org/spreadsheetml/2006/main">
  <c r="E82" i="74" l="1"/>
  <c r="E81" i="74"/>
  <c r="M194" i="73"/>
  <c r="C74" i="74" l="1"/>
  <c r="C73" i="74"/>
  <c r="E64" i="74"/>
  <c r="E50" i="74"/>
  <c r="E69" i="74" s="1"/>
  <c r="F69" i="74" s="1"/>
  <c r="E26" i="74"/>
  <c r="E20" i="74"/>
  <c r="E68" i="74" s="1"/>
  <c r="F68" i="74" s="1"/>
  <c r="E14" i="74"/>
  <c r="E70" i="74" s="1"/>
  <c r="A8" i="74"/>
  <c r="A9" i="74" s="1"/>
  <c r="A10" i="74" s="1"/>
  <c r="A11" i="74" s="1"/>
  <c r="A12" i="74" s="1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F71" i="74" l="1"/>
  <c r="G70" i="74" s="1"/>
  <c r="G69" i="74"/>
  <c r="F73" i="74"/>
  <c r="E75" i="74"/>
  <c r="F74" i="74" s="1"/>
  <c r="E66" i="74"/>
  <c r="E71" i="74"/>
  <c r="A39" i="74"/>
  <c r="A40" i="74" s="1"/>
  <c r="A41" i="74" s="1"/>
  <c r="A42" i="74" s="1"/>
  <c r="A43" i="74" s="1"/>
  <c r="A44" i="74" s="1"/>
  <c r="A45" i="74" s="1"/>
  <c r="A46" i="74" s="1"/>
  <c r="A47" i="74" s="1"/>
  <c r="A48" i="74" s="1"/>
  <c r="A49" i="74" s="1"/>
  <c r="A50" i="74" s="1"/>
  <c r="A51" i="74" s="1"/>
  <c r="A52" i="74" s="1"/>
  <c r="A53" i="74" s="1"/>
  <c r="A54" i="74" s="1"/>
  <c r="A55" i="74" s="1"/>
  <c r="A56" i="74" s="1"/>
  <c r="A57" i="74" s="1"/>
  <c r="A58" i="74" s="1"/>
  <c r="A59" i="74" s="1"/>
  <c r="A60" i="74" s="1"/>
  <c r="A61" i="74" s="1"/>
  <c r="A62" i="74" s="1"/>
  <c r="A63" i="74" s="1"/>
  <c r="A64" i="74" s="1"/>
  <c r="A65" i="74" s="1"/>
  <c r="A66" i="74" s="1"/>
  <c r="A38" i="74"/>
  <c r="G68" i="74" l="1"/>
  <c r="G71" i="74" s="1"/>
  <c r="F75" i="74"/>
  <c r="L193" i="73" l="1"/>
  <c r="L195" i="73" s="1"/>
  <c r="A4" i="68" l="1"/>
  <c r="A3" i="68"/>
  <c r="A4" i="70"/>
  <c r="A3" i="70"/>
  <c r="A4" i="72"/>
  <c r="A3" i="72"/>
  <c r="A4" i="66"/>
  <c r="A3" i="66"/>
  <c r="A4" i="67"/>
  <c r="A3" i="67"/>
  <c r="U181" i="38" l="1"/>
  <c r="A10" i="70" l="1"/>
  <c r="A11" i="70" s="1"/>
  <c r="A12" i="70" s="1"/>
  <c r="A13" i="70" s="1"/>
  <c r="A14" i="70" s="1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47" i="70" s="1"/>
  <c r="A48" i="70" s="1"/>
  <c r="A49" i="70" s="1"/>
  <c r="A50" i="70" s="1"/>
  <c r="A51" i="70" s="1"/>
  <c r="A52" i="70" s="1"/>
  <c r="A53" i="70" s="1"/>
  <c r="A54" i="70" s="1"/>
  <c r="A55" i="70" s="1"/>
  <c r="A56" i="70" s="1"/>
  <c r="A57" i="70" s="1"/>
  <c r="A58" i="70" s="1"/>
  <c r="A59" i="70" s="1"/>
  <c r="A60" i="70" s="1"/>
  <c r="A61" i="70" s="1"/>
  <c r="A62" i="70" s="1"/>
  <c r="A63" i="70" s="1"/>
  <c r="A64" i="70" s="1"/>
  <c r="A65" i="70" s="1"/>
  <c r="A66" i="70" s="1"/>
  <c r="A67" i="70" s="1"/>
  <c r="A68" i="70" s="1"/>
  <c r="A69" i="70" s="1"/>
  <c r="A70" i="70" s="1"/>
  <c r="A71" i="70" s="1"/>
  <c r="A72" i="70" s="1"/>
  <c r="A73" i="70" s="1"/>
  <c r="A74" i="70" s="1"/>
  <c r="A75" i="70" s="1"/>
  <c r="A76" i="70" s="1"/>
  <c r="A77" i="70" s="1"/>
  <c r="A78" i="70" s="1"/>
  <c r="A79" i="70" s="1"/>
  <c r="A80" i="70" s="1"/>
  <c r="A81" i="70" s="1"/>
  <c r="A82" i="70" s="1"/>
  <c r="A83" i="70" s="1"/>
  <c r="A84" i="70" s="1"/>
  <c r="A85" i="70" s="1"/>
  <c r="A86" i="70" s="1"/>
  <c r="A87" i="70" s="1"/>
  <c r="A88" i="70" s="1"/>
  <c r="A89" i="70" s="1"/>
  <c r="A90" i="70" s="1"/>
  <c r="A91" i="70" s="1"/>
  <c r="A92" i="70" s="1"/>
  <c r="A93" i="70" s="1"/>
  <c r="A94" i="70" s="1"/>
  <c r="A95" i="70" s="1"/>
  <c r="A96" i="70" s="1"/>
  <c r="A97" i="70" s="1"/>
  <c r="A98" i="70" s="1"/>
  <c r="A99" i="70" s="1"/>
  <c r="A100" i="70" s="1"/>
  <c r="A101" i="70" s="1"/>
  <c r="A102" i="70" s="1"/>
  <c r="A103" i="70" s="1"/>
  <c r="A104" i="70" s="1"/>
  <c r="A105" i="70" s="1"/>
  <c r="A106" i="70" s="1"/>
  <c r="A107" i="70" s="1"/>
  <c r="A108" i="70" s="1"/>
  <c r="A109" i="70" s="1"/>
  <c r="A110" i="70" s="1"/>
  <c r="A111" i="70" s="1"/>
  <c r="A112" i="70" s="1"/>
  <c r="A113" i="70" s="1"/>
  <c r="A114" i="70" s="1"/>
  <c r="A115" i="70" s="1"/>
  <c r="A116" i="70" s="1"/>
  <c r="A117" i="70" s="1"/>
  <c r="A118" i="70" s="1"/>
  <c r="A119" i="70" s="1"/>
  <c r="A120" i="70" s="1"/>
  <c r="A121" i="70" s="1"/>
  <c r="A122" i="70" s="1"/>
  <c r="A123" i="70" s="1"/>
  <c r="A124" i="70" s="1"/>
  <c r="A125" i="70" s="1"/>
  <c r="A126" i="70" s="1"/>
  <c r="A127" i="70" s="1"/>
  <c r="A128" i="70" s="1"/>
  <c r="A129" i="70" s="1"/>
  <c r="A130" i="70" s="1"/>
  <c r="A131" i="70" s="1"/>
  <c r="A132" i="70" s="1"/>
  <c r="A133" i="70" s="1"/>
  <c r="A134" i="70" s="1"/>
  <c r="A135" i="70" s="1"/>
  <c r="A136" i="70" s="1"/>
  <c r="A137" i="70" s="1"/>
  <c r="A138" i="70" s="1"/>
  <c r="A139" i="70" s="1"/>
  <c r="A140" i="70" s="1"/>
  <c r="A141" i="70" s="1"/>
  <c r="A142" i="70" s="1"/>
  <c r="A143" i="70" s="1"/>
  <c r="A144" i="70" s="1"/>
  <c r="A145" i="70" s="1"/>
  <c r="A146" i="70" s="1"/>
  <c r="A147" i="70" s="1"/>
  <c r="A148" i="70" s="1"/>
  <c r="A149" i="70" s="1"/>
  <c r="A150" i="70" s="1"/>
  <c r="A151" i="70" s="1"/>
  <c r="A152" i="70" s="1"/>
  <c r="A153" i="70" s="1"/>
  <c r="A154" i="70" s="1"/>
  <c r="A155" i="70" s="1"/>
  <c r="A156" i="70" s="1"/>
  <c r="A157" i="70" s="1"/>
  <c r="A158" i="70" s="1"/>
  <c r="A159" i="70" s="1"/>
  <c r="A160" i="70" s="1"/>
  <c r="A161" i="70" s="1"/>
  <c r="A162" i="70" s="1"/>
  <c r="A163" i="70" s="1"/>
  <c r="A164" i="70" s="1"/>
  <c r="A165" i="70" s="1"/>
  <c r="A166" i="70" s="1"/>
  <c r="A167" i="70" s="1"/>
  <c r="A168" i="70" s="1"/>
  <c r="A169" i="70" s="1"/>
  <c r="A170" i="70" s="1"/>
  <c r="A171" i="70" s="1"/>
  <c r="A172" i="70" s="1"/>
  <c r="A173" i="70" s="1"/>
  <c r="A174" i="70" s="1"/>
  <c r="A175" i="70" s="1"/>
  <c r="A176" i="70" s="1"/>
  <c r="A177" i="70" s="1"/>
  <c r="A178" i="70" s="1"/>
  <c r="A179" i="70" s="1"/>
  <c r="A180" i="70" s="1"/>
  <c r="A181" i="70" s="1"/>
  <c r="A182" i="70" s="1"/>
  <c r="A183" i="70" s="1"/>
  <c r="A184" i="70" s="1"/>
  <c r="A185" i="70" s="1"/>
  <c r="A186" i="70" s="1"/>
  <c r="A187" i="70" s="1"/>
  <c r="A188" i="70" s="1"/>
  <c r="A189" i="70" s="1"/>
  <c r="A10" i="68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A74" i="68" s="1"/>
  <c r="A75" i="68" s="1"/>
  <c r="A76" i="68" s="1"/>
  <c r="A77" i="68" s="1"/>
  <c r="A78" i="68" s="1"/>
  <c r="A79" i="68" s="1"/>
  <c r="A80" i="68" s="1"/>
  <c r="A81" i="68" s="1"/>
  <c r="A82" i="68" s="1"/>
  <c r="A83" i="68" s="1"/>
  <c r="A84" i="68" s="1"/>
  <c r="A85" i="68" s="1"/>
  <c r="A86" i="68" s="1"/>
  <c r="A87" i="68" s="1"/>
  <c r="A88" i="68" s="1"/>
  <c r="A89" i="68" s="1"/>
  <c r="A90" i="68" s="1"/>
  <c r="A91" i="68" s="1"/>
  <c r="A92" i="68" s="1"/>
  <c r="A93" i="68" s="1"/>
  <c r="A94" i="68" s="1"/>
  <c r="A95" i="68" s="1"/>
  <c r="A96" i="68" s="1"/>
  <c r="A97" i="68" s="1"/>
  <c r="A98" i="68" s="1"/>
  <c r="A99" i="68" s="1"/>
  <c r="A100" i="68" s="1"/>
  <c r="A101" i="68" s="1"/>
  <c r="A102" i="68" s="1"/>
  <c r="A103" i="68" s="1"/>
  <c r="A104" i="68" s="1"/>
  <c r="A105" i="68" s="1"/>
  <c r="A106" i="68" s="1"/>
  <c r="A107" i="68" s="1"/>
  <c r="A108" i="68" s="1"/>
  <c r="A109" i="68" s="1"/>
  <c r="A110" i="68" s="1"/>
  <c r="A111" i="68" s="1"/>
  <c r="A112" i="68" s="1"/>
  <c r="A113" i="68" s="1"/>
  <c r="A114" i="68" s="1"/>
  <c r="A115" i="68" s="1"/>
  <c r="A116" i="68" s="1"/>
  <c r="A117" i="68" s="1"/>
  <c r="A118" i="68" s="1"/>
  <c r="A119" i="68" s="1"/>
  <c r="A120" i="68" s="1"/>
  <c r="A121" i="68" s="1"/>
  <c r="A122" i="68" s="1"/>
  <c r="A123" i="68" s="1"/>
  <c r="A124" i="68" s="1"/>
  <c r="A125" i="68" s="1"/>
  <c r="A126" i="68" s="1"/>
  <c r="A127" i="68" s="1"/>
  <c r="A128" i="68" s="1"/>
  <c r="A129" i="68" s="1"/>
  <c r="A130" i="68" s="1"/>
  <c r="A131" i="68" s="1"/>
  <c r="A132" i="68" s="1"/>
  <c r="A133" i="68" s="1"/>
  <c r="A134" i="68" s="1"/>
  <c r="A135" i="68" s="1"/>
  <c r="A136" i="68" s="1"/>
  <c r="A137" i="68" s="1"/>
  <c r="A138" i="68" s="1"/>
  <c r="A139" i="68" s="1"/>
  <c r="A140" i="68" s="1"/>
  <c r="A141" i="68" s="1"/>
  <c r="A142" i="68" s="1"/>
  <c r="A143" i="68" s="1"/>
  <c r="A144" i="68" s="1"/>
  <c r="A145" i="68" s="1"/>
  <c r="A146" i="68" s="1"/>
  <c r="A147" i="68" s="1"/>
  <c r="A148" i="68" s="1"/>
  <c r="A149" i="68" s="1"/>
  <c r="A150" i="68" s="1"/>
  <c r="A151" i="68" s="1"/>
  <c r="A152" i="68" s="1"/>
  <c r="A153" i="68" s="1"/>
  <c r="A154" i="68" s="1"/>
  <c r="A155" i="68" s="1"/>
  <c r="A156" i="68" s="1"/>
  <c r="A157" i="68" s="1"/>
  <c r="A158" i="68" s="1"/>
  <c r="A159" i="68" s="1"/>
  <c r="A160" i="68" s="1"/>
  <c r="A161" i="68" s="1"/>
  <c r="A162" i="68" s="1"/>
  <c r="A163" i="68" s="1"/>
  <c r="A164" i="68" s="1"/>
  <c r="A165" i="68" s="1"/>
  <c r="A166" i="68" s="1"/>
  <c r="A167" i="68" s="1"/>
  <c r="A168" i="68" s="1"/>
  <c r="A169" i="68" s="1"/>
  <c r="A170" i="68" s="1"/>
  <c r="A171" i="68" s="1"/>
  <c r="A172" i="68" s="1"/>
  <c r="A173" i="68" s="1"/>
  <c r="A174" i="68" s="1"/>
  <c r="A175" i="68" s="1"/>
  <c r="A176" i="68" s="1"/>
  <c r="A177" i="68" s="1"/>
  <c r="A178" i="68" s="1"/>
  <c r="A179" i="68" s="1"/>
  <c r="A180" i="68" s="1"/>
  <c r="A181" i="68" s="1"/>
  <c r="A182" i="68" s="1"/>
  <c r="A183" i="68" s="1"/>
  <c r="A184" i="68" s="1"/>
  <c r="A185" i="68" s="1"/>
  <c r="A186" i="68" s="1"/>
  <c r="A187" i="68" s="1"/>
  <c r="A188" i="68" s="1"/>
  <c r="A189" i="68" s="1"/>
  <c r="D183" i="68" l="1"/>
  <c r="B167" i="68"/>
  <c r="B168" i="68" s="1"/>
  <c r="B169" i="68" s="1"/>
  <c r="B170" i="68" s="1"/>
  <c r="B171" i="68" s="1"/>
  <c r="B172" i="68" s="1"/>
  <c r="B173" i="68" s="1"/>
  <c r="B174" i="68" s="1"/>
  <c r="B175" i="68" s="1"/>
  <c r="B176" i="68" s="1"/>
  <c r="B177" i="68" s="1"/>
  <c r="B178" i="68" s="1"/>
  <c r="B179" i="68" s="1"/>
  <c r="B180" i="68" s="1"/>
  <c r="B163" i="68"/>
  <c r="B164" i="68" s="1"/>
  <c r="B153" i="68"/>
  <c r="B154" i="68" s="1"/>
  <c r="B155" i="68" s="1"/>
  <c r="B156" i="68" s="1"/>
  <c r="B146" i="68"/>
  <c r="B126" i="68"/>
  <c r="B127" i="68" s="1"/>
  <c r="B128" i="68" s="1"/>
  <c r="B129" i="68" s="1"/>
  <c r="B130" i="68" s="1"/>
  <c r="B132" i="68" s="1"/>
  <c r="B105" i="68"/>
  <c r="B106" i="68" s="1"/>
  <c r="B107" i="68" s="1"/>
  <c r="B108" i="68" s="1"/>
  <c r="B109" i="68" s="1"/>
  <c r="B110" i="68" s="1"/>
  <c r="B111" i="68" s="1"/>
  <c r="B112" i="68" s="1"/>
  <c r="B114" i="68" s="1"/>
  <c r="B115" i="68" s="1"/>
  <c r="B116" i="68" s="1"/>
  <c r="B117" i="68" s="1"/>
  <c r="B118" i="68" s="1"/>
  <c r="B119" i="68" s="1"/>
  <c r="B120" i="68" s="1"/>
  <c r="B121" i="68" s="1"/>
  <c r="B122" i="68" s="1"/>
  <c r="B77" i="68"/>
  <c r="B78" i="68" s="1"/>
  <c r="B79" i="68" s="1"/>
  <c r="B80" i="68" s="1"/>
  <c r="B81" i="68" s="1"/>
  <c r="B82" i="68" s="1"/>
  <c r="B83" i="68" s="1"/>
  <c r="B84" i="68" s="1"/>
  <c r="B86" i="68" s="1"/>
  <c r="B87" i="68" s="1"/>
  <c r="B88" i="68" s="1"/>
  <c r="B89" i="68" s="1"/>
  <c r="B90" i="68" s="1"/>
  <c r="B91" i="68" s="1"/>
  <c r="B93" i="68" s="1"/>
  <c r="B94" i="68" s="1"/>
  <c r="B95" i="68" s="1"/>
  <c r="B96" i="68" s="1"/>
  <c r="B97" i="68" s="1"/>
  <c r="B98" i="68" s="1"/>
  <c r="B99" i="68" s="1"/>
  <c r="B100" i="68" s="1"/>
  <c r="B101" i="68" s="1"/>
  <c r="B51" i="68"/>
  <c r="B52" i="68" s="1"/>
  <c r="B53" i="68" s="1"/>
  <c r="B54" i="68" s="1"/>
  <c r="B55" i="68" s="1"/>
  <c r="B56" i="68" s="1"/>
  <c r="B57" i="68" s="1"/>
  <c r="B58" i="68" s="1"/>
  <c r="B60" i="68" s="1"/>
  <c r="B61" i="68" s="1"/>
  <c r="B62" i="68" s="1"/>
  <c r="B63" i="68" s="1"/>
  <c r="B64" i="68" s="1"/>
  <c r="B66" i="68" s="1"/>
  <c r="B67" i="68" s="1"/>
  <c r="B68" i="68" s="1"/>
  <c r="B69" i="68" s="1"/>
  <c r="B70" i="68" s="1"/>
  <c r="B71" i="68" s="1"/>
  <c r="B72" i="68" s="1"/>
  <c r="B73" i="68" s="1"/>
  <c r="B74" i="68" s="1"/>
  <c r="C45" i="68"/>
  <c r="C46" i="68" s="1"/>
  <c r="C47" i="68" s="1"/>
  <c r="B33" i="68"/>
  <c r="B34" i="68" s="1"/>
  <c r="B35" i="68" s="1"/>
  <c r="B36" i="68" s="1"/>
  <c r="B16" i="68"/>
  <c r="B17" i="68" s="1"/>
  <c r="B18" i="68" s="1"/>
  <c r="C13" i="68"/>
  <c r="C14" i="68" s="1"/>
  <c r="C15" i="68" s="1"/>
  <c r="C16" i="68" s="1"/>
  <c r="C17" i="68" s="1"/>
  <c r="C18" i="68" s="1"/>
  <c r="B13" i="68"/>
  <c r="B14" i="68" s="1"/>
  <c r="D183" i="70"/>
  <c r="B167" i="70"/>
  <c r="B168" i="70" s="1"/>
  <c r="B169" i="70" s="1"/>
  <c r="B170" i="70" s="1"/>
  <c r="B171" i="70" s="1"/>
  <c r="B172" i="70" s="1"/>
  <c r="B173" i="70" s="1"/>
  <c r="B174" i="70" s="1"/>
  <c r="B175" i="70" s="1"/>
  <c r="B176" i="70" s="1"/>
  <c r="B177" i="70" s="1"/>
  <c r="B178" i="70" s="1"/>
  <c r="B179" i="70" s="1"/>
  <c r="B180" i="70" s="1"/>
  <c r="B163" i="70"/>
  <c r="B164" i="70" s="1"/>
  <c r="B153" i="70"/>
  <c r="B154" i="70" s="1"/>
  <c r="B155" i="70" s="1"/>
  <c r="B156" i="70" s="1"/>
  <c r="B146" i="70"/>
  <c r="B158" i="70" s="1"/>
  <c r="B159" i="70" s="1"/>
  <c r="B160" i="70" s="1"/>
  <c r="B161" i="70" s="1"/>
  <c r="B126" i="70"/>
  <c r="B127" i="70" s="1"/>
  <c r="B128" i="70" s="1"/>
  <c r="B129" i="70" s="1"/>
  <c r="B130" i="70" s="1"/>
  <c r="B132" i="70" s="1"/>
  <c r="B105" i="70"/>
  <c r="B106" i="70" s="1"/>
  <c r="B107" i="70" s="1"/>
  <c r="B108" i="70" s="1"/>
  <c r="B109" i="70" s="1"/>
  <c r="B110" i="70" s="1"/>
  <c r="B111" i="70" s="1"/>
  <c r="B112" i="70" s="1"/>
  <c r="B114" i="70" s="1"/>
  <c r="B115" i="70" s="1"/>
  <c r="B116" i="70" s="1"/>
  <c r="B117" i="70" s="1"/>
  <c r="B118" i="70" s="1"/>
  <c r="B119" i="70" s="1"/>
  <c r="B120" i="70" s="1"/>
  <c r="B121" i="70" s="1"/>
  <c r="B122" i="70" s="1"/>
  <c r="B77" i="70"/>
  <c r="B78" i="70" s="1"/>
  <c r="B79" i="70" s="1"/>
  <c r="B80" i="70" s="1"/>
  <c r="B81" i="70" s="1"/>
  <c r="B82" i="70" s="1"/>
  <c r="B83" i="70" s="1"/>
  <c r="B84" i="70" s="1"/>
  <c r="B86" i="70" s="1"/>
  <c r="B87" i="70" s="1"/>
  <c r="B88" i="70" s="1"/>
  <c r="B89" i="70" s="1"/>
  <c r="B90" i="70" s="1"/>
  <c r="B91" i="70" s="1"/>
  <c r="B93" i="70" s="1"/>
  <c r="B94" i="70" s="1"/>
  <c r="B95" i="70" s="1"/>
  <c r="B96" i="70" s="1"/>
  <c r="B97" i="70" s="1"/>
  <c r="B98" i="70" s="1"/>
  <c r="B99" i="70" s="1"/>
  <c r="B100" i="70" s="1"/>
  <c r="B101" i="70" s="1"/>
  <c r="B51" i="70"/>
  <c r="B52" i="70" s="1"/>
  <c r="B53" i="70" s="1"/>
  <c r="B54" i="70" s="1"/>
  <c r="B55" i="70" s="1"/>
  <c r="B56" i="70" s="1"/>
  <c r="B57" i="70" s="1"/>
  <c r="B58" i="70" s="1"/>
  <c r="B60" i="70" s="1"/>
  <c r="B61" i="70" s="1"/>
  <c r="B62" i="70" s="1"/>
  <c r="B63" i="70" s="1"/>
  <c r="B64" i="70" s="1"/>
  <c r="B66" i="70" s="1"/>
  <c r="B67" i="70" s="1"/>
  <c r="B68" i="70" s="1"/>
  <c r="B69" i="70" s="1"/>
  <c r="B70" i="70" s="1"/>
  <c r="B71" i="70" s="1"/>
  <c r="B72" i="70" s="1"/>
  <c r="B73" i="70" s="1"/>
  <c r="B74" i="70" s="1"/>
  <c r="C45" i="70"/>
  <c r="C46" i="70" s="1"/>
  <c r="C47" i="70" s="1"/>
  <c r="B33" i="70"/>
  <c r="B34" i="70" s="1"/>
  <c r="B35" i="70" s="1"/>
  <c r="B36" i="70" s="1"/>
  <c r="B16" i="70"/>
  <c r="B17" i="70" s="1"/>
  <c r="B18" i="70" s="1"/>
  <c r="C13" i="70"/>
  <c r="C14" i="70" s="1"/>
  <c r="C15" i="70" s="1"/>
  <c r="C16" i="70" s="1"/>
  <c r="C17" i="70" s="1"/>
  <c r="C18" i="70" s="1"/>
  <c r="B13" i="70"/>
  <c r="B14" i="70" s="1"/>
  <c r="D183" i="72"/>
  <c r="B167" i="72"/>
  <c r="B168" i="72" s="1"/>
  <c r="B169" i="72" s="1"/>
  <c r="B170" i="72" s="1"/>
  <c r="B171" i="72" s="1"/>
  <c r="B172" i="72" s="1"/>
  <c r="B173" i="72" s="1"/>
  <c r="B174" i="72" s="1"/>
  <c r="B175" i="72" s="1"/>
  <c r="B176" i="72" s="1"/>
  <c r="B177" i="72" s="1"/>
  <c r="B178" i="72" s="1"/>
  <c r="B179" i="72" s="1"/>
  <c r="B180" i="72" s="1"/>
  <c r="B163" i="72"/>
  <c r="B164" i="72" s="1"/>
  <c r="B153" i="72"/>
  <c r="B154" i="72" s="1"/>
  <c r="B155" i="72" s="1"/>
  <c r="B156" i="72" s="1"/>
  <c r="B146" i="72"/>
  <c r="B158" i="72" s="1"/>
  <c r="B159" i="72" s="1"/>
  <c r="B160" i="72" s="1"/>
  <c r="B161" i="72" s="1"/>
  <c r="B126" i="72"/>
  <c r="B127" i="72" s="1"/>
  <c r="B128" i="72" s="1"/>
  <c r="B129" i="72" s="1"/>
  <c r="B130" i="72" s="1"/>
  <c r="B132" i="72" s="1"/>
  <c r="B105" i="72"/>
  <c r="B106" i="72" s="1"/>
  <c r="B107" i="72" s="1"/>
  <c r="B108" i="72" s="1"/>
  <c r="B109" i="72" s="1"/>
  <c r="B110" i="72" s="1"/>
  <c r="B111" i="72" s="1"/>
  <c r="B112" i="72" s="1"/>
  <c r="B114" i="72" s="1"/>
  <c r="B115" i="72" s="1"/>
  <c r="B116" i="72" s="1"/>
  <c r="B117" i="72" s="1"/>
  <c r="B118" i="72" s="1"/>
  <c r="B119" i="72" s="1"/>
  <c r="B120" i="72" s="1"/>
  <c r="B121" i="72" s="1"/>
  <c r="B122" i="72" s="1"/>
  <c r="B77" i="72"/>
  <c r="B78" i="72" s="1"/>
  <c r="B79" i="72" s="1"/>
  <c r="B80" i="72" s="1"/>
  <c r="B81" i="72" s="1"/>
  <c r="B82" i="72" s="1"/>
  <c r="B83" i="72" s="1"/>
  <c r="B84" i="72" s="1"/>
  <c r="B86" i="72" s="1"/>
  <c r="B87" i="72" s="1"/>
  <c r="B88" i="72" s="1"/>
  <c r="B89" i="72" s="1"/>
  <c r="B90" i="72" s="1"/>
  <c r="B91" i="72" s="1"/>
  <c r="B93" i="72" s="1"/>
  <c r="B94" i="72" s="1"/>
  <c r="B95" i="72" s="1"/>
  <c r="B96" i="72" s="1"/>
  <c r="B97" i="72" s="1"/>
  <c r="B98" i="72" s="1"/>
  <c r="B99" i="72" s="1"/>
  <c r="B100" i="72" s="1"/>
  <c r="B101" i="72" s="1"/>
  <c r="B51" i="72"/>
  <c r="B52" i="72" s="1"/>
  <c r="B53" i="72" s="1"/>
  <c r="B54" i="72" s="1"/>
  <c r="B55" i="72" s="1"/>
  <c r="B56" i="72" s="1"/>
  <c r="B57" i="72" s="1"/>
  <c r="B58" i="72" s="1"/>
  <c r="B60" i="72" s="1"/>
  <c r="B61" i="72" s="1"/>
  <c r="B62" i="72" s="1"/>
  <c r="B63" i="72" s="1"/>
  <c r="B64" i="72" s="1"/>
  <c r="B66" i="72" s="1"/>
  <c r="B67" i="72" s="1"/>
  <c r="B68" i="72" s="1"/>
  <c r="B69" i="72" s="1"/>
  <c r="B70" i="72" s="1"/>
  <c r="B71" i="72" s="1"/>
  <c r="B72" i="72" s="1"/>
  <c r="B73" i="72" s="1"/>
  <c r="B74" i="72" s="1"/>
  <c r="C45" i="72"/>
  <c r="C46" i="72" s="1"/>
  <c r="C47" i="72" s="1"/>
  <c r="B33" i="72"/>
  <c r="B34" i="72" s="1"/>
  <c r="B35" i="72" s="1"/>
  <c r="B36" i="72" s="1"/>
  <c r="B16" i="72"/>
  <c r="B17" i="72" s="1"/>
  <c r="B18" i="72" s="1"/>
  <c r="C13" i="72"/>
  <c r="C14" i="72" s="1"/>
  <c r="C15" i="72" s="1"/>
  <c r="C16" i="72" s="1"/>
  <c r="C17" i="72" s="1"/>
  <c r="C18" i="72" s="1"/>
  <c r="B13" i="72"/>
  <c r="B14" i="72" s="1"/>
  <c r="A10" i="72"/>
  <c r="A11" i="72" s="1"/>
  <c r="A12" i="72" s="1"/>
  <c r="A13" i="72" s="1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45" i="72" s="1"/>
  <c r="A46" i="72" s="1"/>
  <c r="A47" i="72" s="1"/>
  <c r="A48" i="72" s="1"/>
  <c r="A49" i="72" s="1"/>
  <c r="A50" i="72" s="1"/>
  <c r="A51" i="72" s="1"/>
  <c r="A52" i="72" s="1"/>
  <c r="A53" i="72" s="1"/>
  <c r="A54" i="72" s="1"/>
  <c r="A55" i="72" s="1"/>
  <c r="A56" i="72" s="1"/>
  <c r="A57" i="72" s="1"/>
  <c r="A58" i="72" s="1"/>
  <c r="A59" i="72" s="1"/>
  <c r="A60" i="72" s="1"/>
  <c r="A61" i="72" s="1"/>
  <c r="A62" i="72" s="1"/>
  <c r="A63" i="72" s="1"/>
  <c r="A64" i="72" s="1"/>
  <c r="A65" i="72" s="1"/>
  <c r="A66" i="72" s="1"/>
  <c r="A67" i="72" s="1"/>
  <c r="A68" i="72" s="1"/>
  <c r="A69" i="72" s="1"/>
  <c r="A70" i="72" s="1"/>
  <c r="A71" i="72" s="1"/>
  <c r="A72" i="72" s="1"/>
  <c r="A73" i="72" s="1"/>
  <c r="A74" i="72" s="1"/>
  <c r="A75" i="72" s="1"/>
  <c r="A76" i="72" s="1"/>
  <c r="A77" i="72" s="1"/>
  <c r="A78" i="72" s="1"/>
  <c r="A79" i="72" s="1"/>
  <c r="A80" i="72" s="1"/>
  <c r="A81" i="72" s="1"/>
  <c r="A82" i="72" s="1"/>
  <c r="A83" i="72" s="1"/>
  <c r="A84" i="72" s="1"/>
  <c r="A85" i="72" s="1"/>
  <c r="A86" i="72" s="1"/>
  <c r="A87" i="72" s="1"/>
  <c r="A88" i="72" s="1"/>
  <c r="A89" i="72" s="1"/>
  <c r="A90" i="72" s="1"/>
  <c r="A91" i="72" s="1"/>
  <c r="A92" i="72" s="1"/>
  <c r="A93" i="72" s="1"/>
  <c r="A94" i="72" s="1"/>
  <c r="A95" i="72" s="1"/>
  <c r="A96" i="72" s="1"/>
  <c r="A97" i="72" s="1"/>
  <c r="A98" i="72" s="1"/>
  <c r="A99" i="72" s="1"/>
  <c r="A100" i="72" s="1"/>
  <c r="A101" i="72" s="1"/>
  <c r="A102" i="72" s="1"/>
  <c r="A103" i="72" s="1"/>
  <c r="A104" i="72" s="1"/>
  <c r="A105" i="72" s="1"/>
  <c r="A106" i="72" s="1"/>
  <c r="A107" i="72" s="1"/>
  <c r="A108" i="72" s="1"/>
  <c r="A109" i="72" s="1"/>
  <c r="A110" i="72" s="1"/>
  <c r="A111" i="72" s="1"/>
  <c r="A112" i="72" s="1"/>
  <c r="A113" i="72" s="1"/>
  <c r="A114" i="72" s="1"/>
  <c r="A115" i="72" s="1"/>
  <c r="A116" i="72" s="1"/>
  <c r="A117" i="72" s="1"/>
  <c r="A118" i="72" s="1"/>
  <c r="A119" i="72" s="1"/>
  <c r="A120" i="72" s="1"/>
  <c r="A121" i="72" s="1"/>
  <c r="A122" i="72" s="1"/>
  <c r="A123" i="72" s="1"/>
  <c r="A124" i="72" s="1"/>
  <c r="A125" i="72" s="1"/>
  <c r="A126" i="72" s="1"/>
  <c r="A127" i="72" s="1"/>
  <c r="A128" i="72" s="1"/>
  <c r="A129" i="72" s="1"/>
  <c r="A130" i="72" s="1"/>
  <c r="A131" i="72" s="1"/>
  <c r="A132" i="72" s="1"/>
  <c r="A133" i="72" s="1"/>
  <c r="A134" i="72" s="1"/>
  <c r="A135" i="72" s="1"/>
  <c r="A136" i="72" s="1"/>
  <c r="A137" i="72" s="1"/>
  <c r="A138" i="72" s="1"/>
  <c r="A139" i="72" s="1"/>
  <c r="A140" i="72" s="1"/>
  <c r="A141" i="72" s="1"/>
  <c r="A142" i="72" s="1"/>
  <c r="A143" i="72" s="1"/>
  <c r="A144" i="72" s="1"/>
  <c r="A145" i="72" s="1"/>
  <c r="A146" i="72" s="1"/>
  <c r="A147" i="72" s="1"/>
  <c r="A148" i="72" s="1"/>
  <c r="A149" i="72" s="1"/>
  <c r="A150" i="72" s="1"/>
  <c r="A151" i="72" s="1"/>
  <c r="A152" i="72" s="1"/>
  <c r="A153" i="72" s="1"/>
  <c r="A154" i="72" s="1"/>
  <c r="A155" i="72" s="1"/>
  <c r="A156" i="72" s="1"/>
  <c r="A157" i="72" s="1"/>
  <c r="A158" i="72" s="1"/>
  <c r="A159" i="72" s="1"/>
  <c r="A160" i="72" s="1"/>
  <c r="A161" i="72" s="1"/>
  <c r="A162" i="72" s="1"/>
  <c r="A163" i="72" s="1"/>
  <c r="A164" i="72" s="1"/>
  <c r="A165" i="72" s="1"/>
  <c r="A166" i="72" s="1"/>
  <c r="A167" i="72" s="1"/>
  <c r="A168" i="72" s="1"/>
  <c r="A169" i="72" s="1"/>
  <c r="A170" i="72" s="1"/>
  <c r="A171" i="72" s="1"/>
  <c r="A172" i="72" s="1"/>
  <c r="A173" i="72" s="1"/>
  <c r="A174" i="72" s="1"/>
  <c r="A175" i="72" s="1"/>
  <c r="A176" i="72" s="1"/>
  <c r="A177" i="72" s="1"/>
  <c r="A178" i="72" s="1"/>
  <c r="A179" i="72" s="1"/>
  <c r="A180" i="72" s="1"/>
  <c r="A181" i="72" s="1"/>
  <c r="A182" i="72" s="1"/>
  <c r="A183" i="72" s="1"/>
  <c r="A184" i="72" s="1"/>
  <c r="A185" i="72" s="1"/>
  <c r="A186" i="72" s="1"/>
  <c r="A187" i="72" s="1"/>
  <c r="A188" i="72" s="1"/>
  <c r="A189" i="72" s="1"/>
  <c r="D183" i="66"/>
  <c r="B167" i="66"/>
  <c r="B168" i="66" s="1"/>
  <c r="B169" i="66" s="1"/>
  <c r="B170" i="66" s="1"/>
  <c r="B171" i="66" s="1"/>
  <c r="B172" i="66" s="1"/>
  <c r="B173" i="66" s="1"/>
  <c r="B174" i="66" s="1"/>
  <c r="B175" i="66" s="1"/>
  <c r="B176" i="66" s="1"/>
  <c r="B177" i="66" s="1"/>
  <c r="B178" i="66" s="1"/>
  <c r="B179" i="66" s="1"/>
  <c r="B180" i="66" s="1"/>
  <c r="B163" i="66"/>
  <c r="B164" i="66" s="1"/>
  <c r="B153" i="66"/>
  <c r="B154" i="66" s="1"/>
  <c r="B155" i="66" s="1"/>
  <c r="B156" i="66" s="1"/>
  <c r="B146" i="66"/>
  <c r="B158" i="66" s="1"/>
  <c r="B159" i="66" s="1"/>
  <c r="B160" i="66" s="1"/>
  <c r="B161" i="66" s="1"/>
  <c r="B126" i="66"/>
  <c r="B127" i="66" s="1"/>
  <c r="B128" i="66" s="1"/>
  <c r="B129" i="66" s="1"/>
  <c r="B130" i="66" s="1"/>
  <c r="B132" i="66" s="1"/>
  <c r="B105" i="66"/>
  <c r="B106" i="66" s="1"/>
  <c r="B107" i="66" s="1"/>
  <c r="B108" i="66" s="1"/>
  <c r="B109" i="66" s="1"/>
  <c r="B110" i="66" s="1"/>
  <c r="B111" i="66" s="1"/>
  <c r="B112" i="66" s="1"/>
  <c r="B114" i="66" s="1"/>
  <c r="B115" i="66" s="1"/>
  <c r="B116" i="66" s="1"/>
  <c r="B117" i="66" s="1"/>
  <c r="B118" i="66" s="1"/>
  <c r="B119" i="66" s="1"/>
  <c r="B120" i="66" s="1"/>
  <c r="B121" i="66" s="1"/>
  <c r="B122" i="66" s="1"/>
  <c r="B77" i="66"/>
  <c r="B78" i="66" s="1"/>
  <c r="B79" i="66" s="1"/>
  <c r="B80" i="66" s="1"/>
  <c r="B81" i="66" s="1"/>
  <c r="B82" i="66" s="1"/>
  <c r="B83" i="66" s="1"/>
  <c r="B84" i="66" s="1"/>
  <c r="B86" i="66" s="1"/>
  <c r="B87" i="66" s="1"/>
  <c r="B88" i="66" s="1"/>
  <c r="B89" i="66" s="1"/>
  <c r="B90" i="66" s="1"/>
  <c r="B91" i="66" s="1"/>
  <c r="B93" i="66" s="1"/>
  <c r="B94" i="66" s="1"/>
  <c r="B95" i="66" s="1"/>
  <c r="B96" i="66" s="1"/>
  <c r="B97" i="66" s="1"/>
  <c r="B98" i="66" s="1"/>
  <c r="B99" i="66" s="1"/>
  <c r="B100" i="66" s="1"/>
  <c r="B101" i="66" s="1"/>
  <c r="B51" i="66"/>
  <c r="B52" i="66" s="1"/>
  <c r="B53" i="66" s="1"/>
  <c r="B54" i="66" s="1"/>
  <c r="B55" i="66" s="1"/>
  <c r="B56" i="66" s="1"/>
  <c r="B57" i="66" s="1"/>
  <c r="B58" i="66" s="1"/>
  <c r="B60" i="66" s="1"/>
  <c r="B61" i="66" s="1"/>
  <c r="B62" i="66" s="1"/>
  <c r="B63" i="66" s="1"/>
  <c r="B64" i="66" s="1"/>
  <c r="B66" i="66" s="1"/>
  <c r="B67" i="66" s="1"/>
  <c r="B68" i="66" s="1"/>
  <c r="B69" i="66" s="1"/>
  <c r="B70" i="66" s="1"/>
  <c r="B71" i="66" s="1"/>
  <c r="B72" i="66" s="1"/>
  <c r="B73" i="66" s="1"/>
  <c r="B74" i="66" s="1"/>
  <c r="C45" i="66"/>
  <c r="C46" i="66" s="1"/>
  <c r="C47" i="66" s="1"/>
  <c r="B33" i="66"/>
  <c r="B34" i="66" s="1"/>
  <c r="B35" i="66" s="1"/>
  <c r="B36" i="66" s="1"/>
  <c r="B16" i="66"/>
  <c r="B17" i="66" s="1"/>
  <c r="B18" i="66" s="1"/>
  <c r="C13" i="66"/>
  <c r="C14" i="66" s="1"/>
  <c r="C15" i="66" s="1"/>
  <c r="C16" i="66" s="1"/>
  <c r="C17" i="66" s="1"/>
  <c r="C18" i="66" s="1"/>
  <c r="B13" i="66"/>
  <c r="B14" i="66" s="1"/>
  <c r="A10" i="66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s="1"/>
  <c r="A75" i="66" s="1"/>
  <c r="A76" i="66" s="1"/>
  <c r="A77" i="66" s="1"/>
  <c r="A78" i="66" s="1"/>
  <c r="A79" i="66" s="1"/>
  <c r="A80" i="66" s="1"/>
  <c r="A81" i="66" s="1"/>
  <c r="A82" i="66" s="1"/>
  <c r="A83" i="66" s="1"/>
  <c r="A84" i="66" s="1"/>
  <c r="A85" i="66" s="1"/>
  <c r="A86" i="66" s="1"/>
  <c r="A87" i="66" s="1"/>
  <c r="A88" i="66" s="1"/>
  <c r="A89" i="66" s="1"/>
  <c r="A90" i="66" s="1"/>
  <c r="A91" i="66" s="1"/>
  <c r="A92" i="66" s="1"/>
  <c r="A93" i="66" s="1"/>
  <c r="A94" i="66" s="1"/>
  <c r="A95" i="66" s="1"/>
  <c r="A96" i="66" s="1"/>
  <c r="A97" i="66" s="1"/>
  <c r="A98" i="66" s="1"/>
  <c r="A99" i="66" s="1"/>
  <c r="A100" i="66" s="1"/>
  <c r="A101" i="66" s="1"/>
  <c r="A102" i="66" s="1"/>
  <c r="A103" i="66" s="1"/>
  <c r="A104" i="66" s="1"/>
  <c r="A105" i="66" s="1"/>
  <c r="A106" i="66" s="1"/>
  <c r="A107" i="66" s="1"/>
  <c r="A108" i="66" s="1"/>
  <c r="A109" i="66" s="1"/>
  <c r="A110" i="66" s="1"/>
  <c r="A111" i="66" s="1"/>
  <c r="A112" i="66" s="1"/>
  <c r="A113" i="66" s="1"/>
  <c r="A114" i="66" s="1"/>
  <c r="A115" i="66" s="1"/>
  <c r="A116" i="66" s="1"/>
  <c r="A117" i="66" s="1"/>
  <c r="A118" i="66" s="1"/>
  <c r="A119" i="66" s="1"/>
  <c r="A120" i="66" s="1"/>
  <c r="A121" i="66" s="1"/>
  <c r="A122" i="66" s="1"/>
  <c r="A123" i="66" s="1"/>
  <c r="A124" i="66" s="1"/>
  <c r="A125" i="66" s="1"/>
  <c r="A126" i="66" s="1"/>
  <c r="A127" i="66" s="1"/>
  <c r="A128" i="66" s="1"/>
  <c r="A129" i="66" s="1"/>
  <c r="A130" i="66" s="1"/>
  <c r="A131" i="66" s="1"/>
  <c r="A132" i="66" s="1"/>
  <c r="A133" i="66" s="1"/>
  <c r="A134" i="66" s="1"/>
  <c r="A135" i="66" s="1"/>
  <c r="A136" i="66" s="1"/>
  <c r="A137" i="66" s="1"/>
  <c r="A138" i="66" s="1"/>
  <c r="A139" i="66" s="1"/>
  <c r="A140" i="66" s="1"/>
  <c r="A141" i="66" s="1"/>
  <c r="A142" i="66" s="1"/>
  <c r="A143" i="66" s="1"/>
  <c r="A144" i="66" s="1"/>
  <c r="A145" i="66" s="1"/>
  <c r="A146" i="66" s="1"/>
  <c r="A147" i="66" s="1"/>
  <c r="A148" i="66" s="1"/>
  <c r="A149" i="66" s="1"/>
  <c r="A150" i="66" s="1"/>
  <c r="A151" i="66" s="1"/>
  <c r="A152" i="66" s="1"/>
  <c r="A153" i="66" s="1"/>
  <c r="A154" i="66" s="1"/>
  <c r="A155" i="66" s="1"/>
  <c r="A156" i="66" s="1"/>
  <c r="A157" i="66" s="1"/>
  <c r="A158" i="66" s="1"/>
  <c r="A159" i="66" s="1"/>
  <c r="A160" i="66" s="1"/>
  <c r="A161" i="66" s="1"/>
  <c r="A162" i="66" s="1"/>
  <c r="A163" i="66" s="1"/>
  <c r="A164" i="66" s="1"/>
  <c r="A165" i="66" s="1"/>
  <c r="A166" i="66" s="1"/>
  <c r="A167" i="66" s="1"/>
  <c r="A168" i="66" s="1"/>
  <c r="A169" i="66" s="1"/>
  <c r="A170" i="66" s="1"/>
  <c r="A171" i="66" s="1"/>
  <c r="A172" i="66" s="1"/>
  <c r="A173" i="66" s="1"/>
  <c r="A174" i="66" s="1"/>
  <c r="A175" i="66" s="1"/>
  <c r="A176" i="66" s="1"/>
  <c r="A177" i="66" s="1"/>
  <c r="A178" i="66" s="1"/>
  <c r="A179" i="66" s="1"/>
  <c r="A180" i="66" s="1"/>
  <c r="A181" i="66" s="1"/>
  <c r="A182" i="66" s="1"/>
  <c r="A183" i="66" s="1"/>
  <c r="A184" i="66" s="1"/>
  <c r="A185" i="66" s="1"/>
  <c r="A186" i="66" s="1"/>
  <c r="A187" i="66" s="1"/>
  <c r="A188" i="66" s="1"/>
  <c r="A189" i="66" s="1"/>
  <c r="D184" i="67"/>
  <c r="B168" i="67"/>
  <c r="B169" i="67" s="1"/>
  <c r="B170" i="67" s="1"/>
  <c r="B171" i="67" s="1"/>
  <c r="B172" i="67" s="1"/>
  <c r="B173" i="67" s="1"/>
  <c r="B174" i="67" s="1"/>
  <c r="B175" i="67" s="1"/>
  <c r="B176" i="67" s="1"/>
  <c r="B177" i="67" s="1"/>
  <c r="B178" i="67" s="1"/>
  <c r="B179" i="67" s="1"/>
  <c r="B180" i="67" s="1"/>
  <c r="B181" i="67" s="1"/>
  <c r="B164" i="67"/>
  <c r="B165" i="67" s="1"/>
  <c r="B153" i="67"/>
  <c r="B154" i="67" s="1"/>
  <c r="B155" i="67" s="1"/>
  <c r="B156" i="67" s="1"/>
  <c r="B146" i="67"/>
  <c r="B126" i="67"/>
  <c r="B127" i="67" s="1"/>
  <c r="B128" i="67" s="1"/>
  <c r="B129" i="67" s="1"/>
  <c r="B130" i="67" s="1"/>
  <c r="B132" i="67" s="1"/>
  <c r="B105" i="67"/>
  <c r="B106" i="67" s="1"/>
  <c r="B107" i="67" s="1"/>
  <c r="B108" i="67" s="1"/>
  <c r="B109" i="67" s="1"/>
  <c r="B110" i="67" s="1"/>
  <c r="B111" i="67" s="1"/>
  <c r="B112" i="67" s="1"/>
  <c r="B114" i="67" s="1"/>
  <c r="B115" i="67" s="1"/>
  <c r="B116" i="67" s="1"/>
  <c r="B117" i="67" s="1"/>
  <c r="B118" i="67" s="1"/>
  <c r="B119" i="67" s="1"/>
  <c r="B120" i="67" s="1"/>
  <c r="B121" i="67" s="1"/>
  <c r="B122" i="67" s="1"/>
  <c r="B77" i="67"/>
  <c r="B78" i="67" s="1"/>
  <c r="B79" i="67" s="1"/>
  <c r="B80" i="67" s="1"/>
  <c r="B81" i="67" s="1"/>
  <c r="B82" i="67" s="1"/>
  <c r="B83" i="67" s="1"/>
  <c r="B84" i="67" s="1"/>
  <c r="B86" i="67" s="1"/>
  <c r="B87" i="67" s="1"/>
  <c r="B88" i="67" s="1"/>
  <c r="B89" i="67" s="1"/>
  <c r="B90" i="67" s="1"/>
  <c r="B91" i="67" s="1"/>
  <c r="B93" i="67" s="1"/>
  <c r="B94" i="67" s="1"/>
  <c r="B95" i="67" s="1"/>
  <c r="B96" i="67" s="1"/>
  <c r="B97" i="67" s="1"/>
  <c r="B98" i="67" s="1"/>
  <c r="B99" i="67" s="1"/>
  <c r="B100" i="67" s="1"/>
  <c r="B101" i="67" s="1"/>
  <c r="B51" i="67"/>
  <c r="B52" i="67" s="1"/>
  <c r="B53" i="67" s="1"/>
  <c r="B54" i="67" s="1"/>
  <c r="B55" i="67" s="1"/>
  <c r="B56" i="67" s="1"/>
  <c r="B57" i="67" s="1"/>
  <c r="B58" i="67" s="1"/>
  <c r="B60" i="67" s="1"/>
  <c r="B61" i="67" s="1"/>
  <c r="B62" i="67" s="1"/>
  <c r="B63" i="67" s="1"/>
  <c r="B64" i="67" s="1"/>
  <c r="B66" i="67" s="1"/>
  <c r="B67" i="67" s="1"/>
  <c r="B68" i="67" s="1"/>
  <c r="B69" i="67" s="1"/>
  <c r="B70" i="67" s="1"/>
  <c r="B71" i="67" s="1"/>
  <c r="B72" i="67" s="1"/>
  <c r="B73" i="67" s="1"/>
  <c r="B74" i="67" s="1"/>
  <c r="C45" i="67"/>
  <c r="C46" i="67" s="1"/>
  <c r="C47" i="67" s="1"/>
  <c r="B33" i="67"/>
  <c r="B34" i="67" s="1"/>
  <c r="B35" i="67" s="1"/>
  <c r="B36" i="67" s="1"/>
  <c r="B16" i="67"/>
  <c r="B17" i="67" s="1"/>
  <c r="B18" i="67" s="1"/>
  <c r="C13" i="67"/>
  <c r="C14" i="67" s="1"/>
  <c r="C15" i="67" s="1"/>
  <c r="C16" i="67" s="1"/>
  <c r="C17" i="67" s="1"/>
  <c r="C18" i="67" s="1"/>
  <c r="B13" i="67"/>
  <c r="B14" i="67" s="1"/>
  <c r="A10" i="67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A72" i="67" s="1"/>
  <c r="A73" i="67" s="1"/>
  <c r="A74" i="67" s="1"/>
  <c r="A75" i="67" s="1"/>
  <c r="A76" i="67" s="1"/>
  <c r="A77" i="67" s="1"/>
  <c r="A78" i="67" s="1"/>
  <c r="A79" i="67" s="1"/>
  <c r="A80" i="67" s="1"/>
  <c r="A81" i="67" s="1"/>
  <c r="A82" i="67" s="1"/>
  <c r="A83" i="67" s="1"/>
  <c r="A84" i="67" s="1"/>
  <c r="A85" i="67" s="1"/>
  <c r="A86" i="67" s="1"/>
  <c r="A87" i="67" s="1"/>
  <c r="A88" i="67" s="1"/>
  <c r="A89" i="67" s="1"/>
  <c r="A90" i="67" s="1"/>
  <c r="A91" i="67" s="1"/>
  <c r="A92" i="67" s="1"/>
  <c r="A93" i="67" s="1"/>
  <c r="A94" i="67" s="1"/>
  <c r="A95" i="67" s="1"/>
  <c r="A96" i="67" s="1"/>
  <c r="A97" i="67" s="1"/>
  <c r="A98" i="67" s="1"/>
  <c r="A99" i="67" s="1"/>
  <c r="A100" i="67" s="1"/>
  <c r="A101" i="67" s="1"/>
  <c r="A102" i="67" s="1"/>
  <c r="A103" i="67" s="1"/>
  <c r="A104" i="67" s="1"/>
  <c r="A105" i="67" s="1"/>
  <c r="A106" i="67" s="1"/>
  <c r="A107" i="67" s="1"/>
  <c r="A108" i="67" s="1"/>
  <c r="A109" i="67" s="1"/>
  <c r="A110" i="67" s="1"/>
  <c r="A111" i="67" s="1"/>
  <c r="A112" i="67" s="1"/>
  <c r="A113" i="67" s="1"/>
  <c r="A114" i="67" s="1"/>
  <c r="A115" i="67" s="1"/>
  <c r="A116" i="67" s="1"/>
  <c r="A117" i="67" s="1"/>
  <c r="A118" i="67" s="1"/>
  <c r="A119" i="67" s="1"/>
  <c r="A120" i="67" s="1"/>
  <c r="A121" i="67" s="1"/>
  <c r="A122" i="67" s="1"/>
  <c r="A123" i="67" s="1"/>
  <c r="A124" i="67" s="1"/>
  <c r="A125" i="67" s="1"/>
  <c r="A126" i="67" s="1"/>
  <c r="A127" i="67" s="1"/>
  <c r="A128" i="67" s="1"/>
  <c r="A129" i="67" s="1"/>
  <c r="A130" i="67" s="1"/>
  <c r="A131" i="67" s="1"/>
  <c r="A132" i="67" s="1"/>
  <c r="A133" i="67" s="1"/>
  <c r="A134" i="67" s="1"/>
  <c r="A135" i="67" s="1"/>
  <c r="A136" i="67" s="1"/>
  <c r="A137" i="67" s="1"/>
  <c r="A138" i="67" s="1"/>
  <c r="A139" i="67" s="1"/>
  <c r="A140" i="67" s="1"/>
  <c r="A141" i="67" s="1"/>
  <c r="A142" i="67" s="1"/>
  <c r="A143" i="67" s="1"/>
  <c r="A144" i="67" s="1"/>
  <c r="A145" i="67" s="1"/>
  <c r="A146" i="67" s="1"/>
  <c r="A147" i="67" s="1"/>
  <c r="A148" i="67" s="1"/>
  <c r="A149" i="67" s="1"/>
  <c r="A150" i="67" s="1"/>
  <c r="A151" i="67" s="1"/>
  <c r="A152" i="67" s="1"/>
  <c r="A153" i="67" s="1"/>
  <c r="A154" i="67" s="1"/>
  <c r="A155" i="67" s="1"/>
  <c r="A156" i="67" s="1"/>
  <c r="A157" i="67" s="1"/>
  <c r="A159" i="67" s="1"/>
  <c r="A160" i="67" s="1"/>
  <c r="A161" i="67" s="1"/>
  <c r="A162" i="67" s="1"/>
  <c r="A163" i="67" s="1"/>
  <c r="A164" i="67" s="1"/>
  <c r="A165" i="67" s="1"/>
  <c r="A166" i="67" s="1"/>
  <c r="A167" i="67" s="1"/>
  <c r="A168" i="67" s="1"/>
  <c r="A169" i="67" s="1"/>
  <c r="A170" i="67" s="1"/>
  <c r="A171" i="67" s="1"/>
  <c r="A172" i="67" s="1"/>
  <c r="A173" i="67" s="1"/>
  <c r="A174" i="67" s="1"/>
  <c r="A175" i="67" s="1"/>
  <c r="A176" i="67" s="1"/>
  <c r="A177" i="67" s="1"/>
  <c r="A178" i="67" s="1"/>
  <c r="A179" i="67" s="1"/>
  <c r="A180" i="67" s="1"/>
  <c r="A181" i="67" s="1"/>
  <c r="A182" i="67" s="1"/>
  <c r="A183" i="67" s="1"/>
  <c r="A184" i="67" s="1"/>
  <c r="A185" i="67" s="1"/>
  <c r="A186" i="67" s="1"/>
  <c r="A187" i="67" s="1"/>
  <c r="A188" i="67" s="1"/>
  <c r="A189" i="67" s="1"/>
  <c r="A190" i="67" s="1"/>
  <c r="E148" i="68"/>
  <c r="E149" i="68"/>
  <c r="E150" i="68"/>
  <c r="E150" i="72"/>
  <c r="E149" i="72"/>
  <c r="E148" i="72"/>
  <c r="E150" i="66"/>
  <c r="E149" i="66"/>
  <c r="E148" i="66"/>
  <c r="B147" i="66" l="1"/>
  <c r="B148" i="66" s="1"/>
  <c r="B149" i="66" s="1"/>
  <c r="B150" i="66" s="1"/>
  <c r="B147" i="72"/>
  <c r="B148" i="72" s="1"/>
  <c r="B149" i="72" s="1"/>
  <c r="B150" i="72" s="1"/>
  <c r="B41" i="68"/>
  <c r="B37" i="68"/>
  <c r="B158" i="68"/>
  <c r="B159" i="68" s="1"/>
  <c r="B160" i="68" s="1"/>
  <c r="B161" i="68" s="1"/>
  <c r="B147" i="68"/>
  <c r="B148" i="68" s="1"/>
  <c r="B149" i="68" s="1"/>
  <c r="B150" i="68" s="1"/>
  <c r="B37" i="70"/>
  <c r="B41" i="70"/>
  <c r="B147" i="70"/>
  <c r="B148" i="70" s="1"/>
  <c r="B149" i="70" s="1"/>
  <c r="B150" i="70" s="1"/>
  <c r="B37" i="72"/>
  <c r="B41" i="72"/>
  <c r="B37" i="66"/>
  <c r="B41" i="66"/>
  <c r="B37" i="67"/>
  <c r="B41" i="67"/>
  <c r="B159" i="67"/>
  <c r="B160" i="67" s="1"/>
  <c r="B161" i="67" s="1"/>
  <c r="B162" i="67" s="1"/>
  <c r="B147" i="67"/>
  <c r="B148" i="67" s="1"/>
  <c r="B149" i="67" s="1"/>
  <c r="B150" i="67" s="1"/>
  <c r="B42" i="68" l="1"/>
  <c r="B38" i="68"/>
  <c r="B42" i="70"/>
  <c r="B38" i="70"/>
  <c r="B42" i="72"/>
  <c r="B38" i="72"/>
  <c r="B42" i="66"/>
  <c r="B38" i="66"/>
  <c r="B42" i="67"/>
  <c r="B38" i="67"/>
  <c r="B43" i="68" l="1"/>
  <c r="B39" i="68"/>
  <c r="B43" i="70"/>
  <c r="B39" i="70"/>
  <c r="B39" i="72"/>
  <c r="B43" i="72"/>
  <c r="B39" i="66"/>
  <c r="B43" i="66"/>
  <c r="B39" i="67"/>
  <c r="B43" i="67"/>
  <c r="B44" i="68" l="1"/>
  <c r="B45" i="68" s="1"/>
  <c r="B46" i="68" s="1"/>
  <c r="B47" i="68" s="1"/>
  <c r="B44" i="70"/>
  <c r="B45" i="70" s="1"/>
  <c r="B46" i="70" s="1"/>
  <c r="B47" i="70" s="1"/>
  <c r="B44" i="72"/>
  <c r="B45" i="72" s="1"/>
  <c r="B46" i="72" s="1"/>
  <c r="B47" i="72" s="1"/>
  <c r="B44" i="66"/>
  <c r="B45" i="66" s="1"/>
  <c r="B46" i="66" s="1"/>
  <c r="B47" i="66" s="1"/>
  <c r="B44" i="67"/>
  <c r="B45" i="67" s="1"/>
  <c r="B46" i="67" s="1"/>
  <c r="B47" i="67" s="1"/>
  <c r="AK130" i="38" l="1"/>
  <c r="AJ130" i="38"/>
  <c r="AH130" i="38"/>
  <c r="AG130" i="38"/>
  <c r="M18" i="38"/>
  <c r="E167" i="66" l="1"/>
  <c r="E168" i="66"/>
  <c r="E169" i="66"/>
  <c r="E170" i="66"/>
  <c r="E171" i="66"/>
  <c r="E172" i="66"/>
  <c r="E173" i="66"/>
  <c r="E174" i="66"/>
  <c r="E175" i="66"/>
  <c r="E176" i="66"/>
  <c r="E177" i="66"/>
  <c r="E178" i="66"/>
  <c r="E179" i="66"/>
  <c r="E180" i="66"/>
  <c r="E135" i="66"/>
  <c r="E136" i="66"/>
  <c r="E137" i="66"/>
  <c r="E138" i="66"/>
  <c r="E139" i="66"/>
  <c r="E140" i="66"/>
  <c r="E141" i="66"/>
  <c r="E142" i="66"/>
  <c r="E134" i="66"/>
  <c r="E22" i="68"/>
  <c r="K98" i="38" l="1"/>
  <c r="K4" i="38"/>
  <c r="J4" i="38"/>
  <c r="M17" i="38" l="1"/>
  <c r="M4" i="38"/>
  <c r="A164" i="38" l="1"/>
  <c r="A165" i="38" s="1"/>
  <c r="A166" i="38" s="1"/>
  <c r="A167" i="38" s="1"/>
  <c r="A168" i="38" s="1"/>
  <c r="A169" i="38" s="1"/>
  <c r="A170" i="38" s="1"/>
  <c r="A171" i="38" s="1"/>
  <c r="A172" i="38" s="1"/>
  <c r="A173" i="38" s="1"/>
  <c r="A174" i="38" s="1"/>
  <c r="A175" i="38" s="1"/>
  <c r="A176" i="38" s="1"/>
  <c r="A177" i="38" s="1"/>
  <c r="F21" i="67"/>
  <c r="F22" i="67" l="1"/>
  <c r="F23" i="67" l="1"/>
  <c r="F24" i="67" l="1"/>
  <c r="F25" i="67" l="1"/>
  <c r="F26" i="67" l="1"/>
  <c r="F27" i="67" l="1"/>
  <c r="F28" i="67" l="1"/>
  <c r="F29" i="67" l="1"/>
  <c r="N133" i="38" l="1"/>
  <c r="N132" i="38"/>
  <c r="N134" i="38"/>
  <c r="M134" i="38"/>
  <c r="L134" i="38"/>
  <c r="M133" i="38"/>
  <c r="L133" i="38"/>
  <c r="M132" i="38"/>
  <c r="L132" i="38"/>
  <c r="N131" i="38"/>
  <c r="M131" i="38"/>
  <c r="L131" i="38"/>
  <c r="J134" i="38" l="1"/>
  <c r="F137" i="66"/>
  <c r="F136" i="68"/>
  <c r="F136" i="72"/>
  <c r="J131" i="38"/>
  <c r="F134" i="66"/>
  <c r="J132" i="38"/>
  <c r="F135" i="66"/>
  <c r="F137" i="68"/>
  <c r="F137" i="72"/>
  <c r="J133" i="38"/>
  <c r="F136" i="66"/>
  <c r="F134" i="68"/>
  <c r="F134" i="72"/>
  <c r="F135" i="68"/>
  <c r="F135" i="72"/>
  <c r="E183" i="68"/>
  <c r="F183" i="68" s="1"/>
  <c r="E180" i="68"/>
  <c r="E179" i="68"/>
  <c r="E178" i="68"/>
  <c r="E177" i="68"/>
  <c r="E176" i="68"/>
  <c r="E175" i="68"/>
  <c r="E174" i="68"/>
  <c r="E173" i="68"/>
  <c r="E172" i="68"/>
  <c r="E171" i="68"/>
  <c r="E170" i="68"/>
  <c r="E169" i="68"/>
  <c r="E168" i="68"/>
  <c r="E167" i="68"/>
  <c r="E166" i="68"/>
  <c r="E164" i="68"/>
  <c r="E163" i="68"/>
  <c r="E161" i="68"/>
  <c r="E160" i="68"/>
  <c r="E159" i="68"/>
  <c r="E158" i="68"/>
  <c r="E156" i="68"/>
  <c r="E155" i="68"/>
  <c r="E154" i="68"/>
  <c r="E153" i="68"/>
  <c r="E152" i="68"/>
  <c r="E147" i="68"/>
  <c r="E146" i="68"/>
  <c r="E145" i="68"/>
  <c r="E142" i="68"/>
  <c r="E141" i="68"/>
  <c r="E140" i="68"/>
  <c r="E139" i="68"/>
  <c r="E138" i="68"/>
  <c r="E137" i="68"/>
  <c r="E136" i="68"/>
  <c r="E135" i="68"/>
  <c r="E134" i="68"/>
  <c r="E132" i="68"/>
  <c r="E130" i="68"/>
  <c r="E129" i="68"/>
  <c r="E128" i="68"/>
  <c r="E127" i="68"/>
  <c r="E126" i="68"/>
  <c r="E125" i="68"/>
  <c r="E122" i="68"/>
  <c r="E121" i="68"/>
  <c r="E120" i="68"/>
  <c r="E119" i="68"/>
  <c r="E118" i="68"/>
  <c r="E117" i="68"/>
  <c r="E116" i="68"/>
  <c r="E115" i="68"/>
  <c r="E114" i="68"/>
  <c r="E112" i="68"/>
  <c r="E111" i="68"/>
  <c r="E110" i="68"/>
  <c r="E109" i="68"/>
  <c r="E108" i="68"/>
  <c r="E107" i="68"/>
  <c r="E106" i="68"/>
  <c r="E105" i="68"/>
  <c r="E104" i="68"/>
  <c r="E101" i="68"/>
  <c r="E100" i="68"/>
  <c r="E99" i="68"/>
  <c r="E98" i="68"/>
  <c r="E97" i="68"/>
  <c r="E96" i="68"/>
  <c r="E95" i="68"/>
  <c r="E94" i="68"/>
  <c r="E93" i="68"/>
  <c r="E91" i="68"/>
  <c r="E90" i="68"/>
  <c r="E89" i="68"/>
  <c r="E88" i="68"/>
  <c r="E87" i="68"/>
  <c r="E86" i="68"/>
  <c r="E84" i="68"/>
  <c r="E83" i="68"/>
  <c r="E82" i="68"/>
  <c r="E81" i="68"/>
  <c r="E80" i="68"/>
  <c r="E79" i="68"/>
  <c r="E78" i="68"/>
  <c r="E77" i="68"/>
  <c r="E76" i="68"/>
  <c r="E74" i="68"/>
  <c r="E73" i="68"/>
  <c r="E72" i="68"/>
  <c r="E71" i="68"/>
  <c r="E70" i="68"/>
  <c r="E69" i="68"/>
  <c r="E68" i="68"/>
  <c r="E67" i="68"/>
  <c r="E66" i="68"/>
  <c r="E64" i="68"/>
  <c r="E63" i="68"/>
  <c r="E62" i="68"/>
  <c r="E61" i="68"/>
  <c r="E60" i="68"/>
  <c r="E58" i="68"/>
  <c r="E57" i="68"/>
  <c r="E56" i="68"/>
  <c r="E55" i="68"/>
  <c r="E54" i="68"/>
  <c r="E53" i="68"/>
  <c r="E52" i="68"/>
  <c r="E51" i="68"/>
  <c r="E50" i="68"/>
  <c r="E47" i="68"/>
  <c r="E46" i="68"/>
  <c r="E45" i="68"/>
  <c r="E44" i="68"/>
  <c r="E43" i="68"/>
  <c r="E42" i="68"/>
  <c r="E41" i="68"/>
  <c r="E39" i="68"/>
  <c r="E38" i="68"/>
  <c r="E37" i="68"/>
  <c r="E36" i="68"/>
  <c r="E35" i="68"/>
  <c r="E34" i="68"/>
  <c r="E33" i="68"/>
  <c r="E32" i="68"/>
  <c r="E29" i="68"/>
  <c r="E28" i="68"/>
  <c r="E27" i="68"/>
  <c r="E26" i="68"/>
  <c r="E25" i="68"/>
  <c r="E24" i="68"/>
  <c r="E23" i="68"/>
  <c r="E21" i="68"/>
  <c r="E18" i="68"/>
  <c r="E17" i="68"/>
  <c r="E16" i="68"/>
  <c r="E15" i="68"/>
  <c r="E14" i="68"/>
  <c r="E13" i="68"/>
  <c r="E12" i="68"/>
  <c r="E10" i="68"/>
  <c r="E183" i="72"/>
  <c r="F183" i="72" s="1"/>
  <c r="E180" i="72"/>
  <c r="E179" i="72"/>
  <c r="E178" i="72"/>
  <c r="E177" i="72"/>
  <c r="E176" i="72"/>
  <c r="E175" i="72"/>
  <c r="E174" i="72"/>
  <c r="E173" i="72"/>
  <c r="E172" i="72"/>
  <c r="E171" i="72"/>
  <c r="E170" i="72"/>
  <c r="E169" i="72"/>
  <c r="E168" i="72"/>
  <c r="E167" i="72"/>
  <c r="E166" i="72"/>
  <c r="E164" i="72"/>
  <c r="E163" i="72"/>
  <c r="E161" i="72"/>
  <c r="E160" i="72"/>
  <c r="E159" i="72"/>
  <c r="E158" i="72"/>
  <c r="E156" i="72"/>
  <c r="E155" i="72"/>
  <c r="E154" i="72"/>
  <c r="E153" i="72"/>
  <c r="E152" i="72"/>
  <c r="E147" i="72"/>
  <c r="E146" i="72"/>
  <c r="E145" i="72"/>
  <c r="E142" i="72"/>
  <c r="E141" i="72"/>
  <c r="E140" i="72"/>
  <c r="E139" i="72"/>
  <c r="E138" i="72"/>
  <c r="E137" i="72"/>
  <c r="E136" i="72"/>
  <c r="E135" i="72"/>
  <c r="E134" i="72"/>
  <c r="E132" i="72"/>
  <c r="E130" i="72"/>
  <c r="E129" i="72"/>
  <c r="E128" i="72"/>
  <c r="E127" i="72"/>
  <c r="E126" i="72"/>
  <c r="E125" i="72"/>
  <c r="E122" i="72"/>
  <c r="E121" i="72"/>
  <c r="E120" i="72"/>
  <c r="E119" i="72"/>
  <c r="E118" i="72"/>
  <c r="E117" i="72"/>
  <c r="E116" i="72"/>
  <c r="E115" i="72"/>
  <c r="E114" i="72"/>
  <c r="E112" i="72"/>
  <c r="E111" i="72"/>
  <c r="E110" i="72"/>
  <c r="E109" i="72"/>
  <c r="E108" i="72"/>
  <c r="E107" i="72"/>
  <c r="E106" i="72"/>
  <c r="E105" i="72"/>
  <c r="E104" i="72"/>
  <c r="E101" i="72"/>
  <c r="E100" i="72"/>
  <c r="E99" i="72"/>
  <c r="E98" i="72"/>
  <c r="E97" i="72"/>
  <c r="E96" i="72"/>
  <c r="E95" i="72"/>
  <c r="E94" i="72"/>
  <c r="E93" i="72"/>
  <c r="E91" i="72"/>
  <c r="E90" i="72"/>
  <c r="E89" i="72"/>
  <c r="E88" i="72"/>
  <c r="E87" i="72"/>
  <c r="E86" i="72"/>
  <c r="E84" i="72"/>
  <c r="E83" i="72"/>
  <c r="E82" i="72"/>
  <c r="E81" i="72"/>
  <c r="E80" i="72"/>
  <c r="E79" i="72"/>
  <c r="E78" i="72"/>
  <c r="E77" i="72"/>
  <c r="E76" i="72"/>
  <c r="E74" i="72"/>
  <c r="E73" i="72"/>
  <c r="E72" i="72"/>
  <c r="E71" i="72"/>
  <c r="E70" i="72"/>
  <c r="E69" i="72"/>
  <c r="E68" i="72"/>
  <c r="E67" i="72"/>
  <c r="E66" i="72"/>
  <c r="E65" i="72"/>
  <c r="E64" i="72"/>
  <c r="E63" i="72"/>
  <c r="E62" i="72"/>
  <c r="E61" i="72"/>
  <c r="E60" i="72"/>
  <c r="E58" i="72"/>
  <c r="E57" i="72"/>
  <c r="E56" i="72"/>
  <c r="E55" i="72"/>
  <c r="E54" i="72"/>
  <c r="E53" i="72"/>
  <c r="E52" i="72"/>
  <c r="E51" i="72"/>
  <c r="E50" i="72"/>
  <c r="E47" i="72"/>
  <c r="E46" i="72"/>
  <c r="E45" i="72"/>
  <c r="E44" i="72"/>
  <c r="E43" i="72"/>
  <c r="E42" i="72"/>
  <c r="E41" i="72"/>
  <c r="E39" i="72"/>
  <c r="E38" i="72"/>
  <c r="E37" i="72"/>
  <c r="E36" i="72"/>
  <c r="E35" i="72"/>
  <c r="E34" i="72"/>
  <c r="E33" i="72"/>
  <c r="E32" i="72"/>
  <c r="E29" i="72"/>
  <c r="E28" i="72"/>
  <c r="E27" i="72"/>
  <c r="E26" i="72"/>
  <c r="E25" i="72"/>
  <c r="E24" i="72"/>
  <c r="E23" i="72"/>
  <c r="E22" i="72"/>
  <c r="E21" i="72"/>
  <c r="E18" i="72"/>
  <c r="E17" i="72"/>
  <c r="E16" i="72"/>
  <c r="E15" i="72"/>
  <c r="E14" i="72"/>
  <c r="E13" i="72"/>
  <c r="E12" i="72"/>
  <c r="E10" i="72"/>
  <c r="A10" i="73" l="1"/>
  <c r="A11" i="73" s="1"/>
  <c r="A12" i="73" s="1"/>
  <c r="A13" i="73" s="1"/>
  <c r="A14" i="73" s="1"/>
  <c r="A15" i="73" s="1"/>
  <c r="A16" i="73" s="1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A42" i="73" s="1"/>
  <c r="A43" i="73" s="1"/>
  <c r="A44" i="73" s="1"/>
  <c r="A45" i="73" s="1"/>
  <c r="A46" i="73" s="1"/>
  <c r="A47" i="73" s="1"/>
  <c r="A48" i="73" s="1"/>
  <c r="A49" i="73" s="1"/>
  <c r="A50" i="73" s="1"/>
  <c r="A51" i="73" s="1"/>
  <c r="A52" i="73" s="1"/>
  <c r="A53" i="73" s="1"/>
  <c r="A54" i="73" s="1"/>
  <c r="A55" i="73" s="1"/>
  <c r="A56" i="73" s="1"/>
  <c r="A57" i="73" s="1"/>
  <c r="A58" i="73" s="1"/>
  <c r="A59" i="73" s="1"/>
  <c r="A60" i="73" s="1"/>
  <c r="A61" i="73" s="1"/>
  <c r="A62" i="73" s="1"/>
  <c r="A63" i="73" s="1"/>
  <c r="A64" i="73" s="1"/>
  <c r="A65" i="73" s="1"/>
  <c r="A66" i="73" s="1"/>
  <c r="A67" i="73" s="1"/>
  <c r="A68" i="73" s="1"/>
  <c r="A69" i="73" s="1"/>
  <c r="A70" i="73" s="1"/>
  <c r="A71" i="73" s="1"/>
  <c r="A72" i="73" s="1"/>
  <c r="A73" i="73" s="1"/>
  <c r="A74" i="73" s="1"/>
  <c r="A75" i="73" s="1"/>
  <c r="A76" i="73" s="1"/>
  <c r="A77" i="73" s="1"/>
  <c r="A78" i="73" s="1"/>
  <c r="A79" i="73" s="1"/>
  <c r="A80" i="73" s="1"/>
  <c r="A81" i="73" s="1"/>
  <c r="A82" i="73" s="1"/>
  <c r="A83" i="73" s="1"/>
  <c r="A84" i="73" s="1"/>
  <c r="A85" i="73" s="1"/>
  <c r="A86" i="73" s="1"/>
  <c r="A87" i="73" s="1"/>
  <c r="A88" i="73" s="1"/>
  <c r="A89" i="73" s="1"/>
  <c r="A90" i="73" s="1"/>
  <c r="A91" i="73" s="1"/>
  <c r="A92" i="73" s="1"/>
  <c r="A93" i="73" s="1"/>
  <c r="A94" i="73" s="1"/>
  <c r="A95" i="73" s="1"/>
  <c r="A96" i="73" s="1"/>
  <c r="A97" i="73" s="1"/>
  <c r="A98" i="73" s="1"/>
  <c r="A99" i="73" s="1"/>
  <c r="A100" i="73" s="1"/>
  <c r="A101" i="73" s="1"/>
  <c r="A102" i="73" s="1"/>
  <c r="A103" i="73" s="1"/>
  <c r="A104" i="73" s="1"/>
  <c r="A105" i="73" s="1"/>
  <c r="A106" i="73" s="1"/>
  <c r="A107" i="73" s="1"/>
  <c r="A108" i="73" s="1"/>
  <c r="A109" i="73" s="1"/>
  <c r="A110" i="73" s="1"/>
  <c r="A111" i="73" s="1"/>
  <c r="A112" i="73" s="1"/>
  <c r="A113" i="73" s="1"/>
  <c r="A115" i="73" s="1"/>
  <c r="A116" i="73" s="1"/>
  <c r="A117" i="73" s="1"/>
  <c r="A118" i="73" s="1"/>
  <c r="A119" i="73" s="1"/>
  <c r="A120" i="73" s="1"/>
  <c r="A121" i="73" s="1"/>
  <c r="A122" i="73" s="1"/>
  <c r="A123" i="73" s="1"/>
  <c r="A124" i="73" s="1"/>
  <c r="A125" i="73" s="1"/>
  <c r="A126" i="73" s="1"/>
  <c r="A127" i="73" s="1"/>
  <c r="A128" i="73" s="1"/>
  <c r="A129" i="73" s="1"/>
  <c r="A130" i="73" s="1"/>
  <c r="A131" i="73" s="1"/>
  <c r="A132" i="73" s="1"/>
  <c r="A133" i="73" s="1"/>
  <c r="A134" i="73" s="1"/>
  <c r="A135" i="73" s="1"/>
  <c r="A136" i="73" s="1"/>
  <c r="A137" i="73" s="1"/>
  <c r="A138" i="73" s="1"/>
  <c r="A139" i="73" s="1"/>
  <c r="A140" i="73" s="1"/>
  <c r="A141" i="73" s="1"/>
  <c r="A142" i="73" s="1"/>
  <c r="A143" i="73" s="1"/>
  <c r="A144" i="73" s="1"/>
  <c r="A145" i="73" s="1"/>
  <c r="A146" i="73" s="1"/>
  <c r="A147" i="73" s="1"/>
  <c r="A148" i="73" s="1"/>
  <c r="A149" i="73" s="1"/>
  <c r="A150" i="73" s="1"/>
  <c r="A151" i="73" s="1"/>
  <c r="A152" i="73" s="1"/>
  <c r="A153" i="73" s="1"/>
  <c r="A154" i="73" s="1"/>
  <c r="A155" i="73" s="1"/>
  <c r="A156" i="73" s="1"/>
  <c r="A157" i="73" s="1"/>
  <c r="A158" i="73" s="1"/>
  <c r="A159" i="73" s="1"/>
  <c r="A160" i="73" s="1"/>
  <c r="A161" i="73" s="1"/>
  <c r="A162" i="73" s="1"/>
  <c r="A163" i="73" s="1"/>
  <c r="A164" i="73" s="1"/>
  <c r="A165" i="73" s="1"/>
  <c r="A166" i="73" s="1"/>
  <c r="A168" i="73" s="1"/>
  <c r="A169" i="73" s="1"/>
  <c r="A170" i="73" s="1"/>
  <c r="A171" i="73" s="1"/>
  <c r="A172" i="73" s="1"/>
  <c r="A173" i="73" s="1"/>
  <c r="A174" i="73" s="1"/>
  <c r="A175" i="73" s="1"/>
  <c r="A176" i="73" s="1"/>
  <c r="A177" i="73" s="1"/>
  <c r="A178" i="73" s="1"/>
  <c r="A179" i="73" s="1"/>
  <c r="A180" i="73" s="1"/>
  <c r="A181" i="73" s="1"/>
  <c r="A182" i="73" s="1"/>
  <c r="A183" i="73" s="1"/>
  <c r="A184" i="73" s="1"/>
  <c r="A185" i="73" s="1"/>
  <c r="A186" i="73" s="1"/>
  <c r="A187" i="73" s="1"/>
  <c r="A188" i="73" s="1"/>
  <c r="A189" i="73" s="1"/>
  <c r="A190" i="73" s="1"/>
  <c r="A191" i="73" s="1"/>
  <c r="A192" i="73" s="1"/>
  <c r="A193" i="73" s="1"/>
  <c r="A194" i="73" s="1"/>
  <c r="A195" i="73" s="1"/>
  <c r="A196" i="73" s="1"/>
  <c r="A197" i="73" s="1"/>
  <c r="A198" i="73" s="1"/>
  <c r="D185" i="73"/>
  <c r="B169" i="73"/>
  <c r="B170" i="73" s="1"/>
  <c r="B171" i="73" s="1"/>
  <c r="B172" i="73" s="1"/>
  <c r="B173" i="73" s="1"/>
  <c r="B174" i="73" s="1"/>
  <c r="B175" i="73" s="1"/>
  <c r="B176" i="73" s="1"/>
  <c r="B177" i="73" s="1"/>
  <c r="B178" i="73" s="1"/>
  <c r="B179" i="73" s="1"/>
  <c r="B180" i="73" s="1"/>
  <c r="B181" i="73" s="1"/>
  <c r="B182" i="73" s="1"/>
  <c r="B164" i="73"/>
  <c r="B165" i="73" s="1"/>
  <c r="B154" i="73"/>
  <c r="B155" i="73" s="1"/>
  <c r="B156" i="73" s="1"/>
  <c r="B157" i="73" s="1"/>
  <c r="B147" i="73"/>
  <c r="B127" i="73"/>
  <c r="B128" i="73" s="1"/>
  <c r="B129" i="73" s="1"/>
  <c r="B130" i="73" s="1"/>
  <c r="B105" i="73"/>
  <c r="B106" i="73" s="1"/>
  <c r="B107" i="73" s="1"/>
  <c r="B108" i="73" s="1"/>
  <c r="B109" i="73" s="1"/>
  <c r="B110" i="73" s="1"/>
  <c r="B111" i="73" s="1"/>
  <c r="B112" i="73" s="1"/>
  <c r="B115" i="73" s="1"/>
  <c r="B116" i="73" s="1"/>
  <c r="B117" i="73" s="1"/>
  <c r="B118" i="73" s="1"/>
  <c r="B119" i="73" s="1"/>
  <c r="B120" i="73" s="1"/>
  <c r="B121" i="73" s="1"/>
  <c r="B122" i="73" s="1"/>
  <c r="B123" i="73" s="1"/>
  <c r="B77" i="73"/>
  <c r="B78" i="73" s="1"/>
  <c r="B79" i="73" s="1"/>
  <c r="B80" i="73" s="1"/>
  <c r="B81" i="73" s="1"/>
  <c r="B82" i="73" s="1"/>
  <c r="B83" i="73" s="1"/>
  <c r="B84" i="73" s="1"/>
  <c r="B86" i="73" s="1"/>
  <c r="B87" i="73" s="1"/>
  <c r="B88" i="73" s="1"/>
  <c r="B89" i="73" s="1"/>
  <c r="B90" i="73" s="1"/>
  <c r="B91" i="73" s="1"/>
  <c r="B93" i="73" s="1"/>
  <c r="B94" i="73" s="1"/>
  <c r="B95" i="73" s="1"/>
  <c r="B96" i="73" s="1"/>
  <c r="B97" i="73" s="1"/>
  <c r="B98" i="73" s="1"/>
  <c r="B99" i="73" s="1"/>
  <c r="B100" i="73" s="1"/>
  <c r="B101" i="73" s="1"/>
  <c r="B51" i="73"/>
  <c r="B52" i="73" s="1"/>
  <c r="B53" i="73" s="1"/>
  <c r="B54" i="73" s="1"/>
  <c r="B55" i="73" s="1"/>
  <c r="B56" i="73" s="1"/>
  <c r="B57" i="73" s="1"/>
  <c r="B58" i="73" s="1"/>
  <c r="B60" i="73" s="1"/>
  <c r="B61" i="73" s="1"/>
  <c r="B62" i="73" s="1"/>
  <c r="C45" i="73"/>
  <c r="C46" i="73" s="1"/>
  <c r="C47" i="73" s="1"/>
  <c r="B33" i="73"/>
  <c r="B34" i="73" s="1"/>
  <c r="B35" i="73" s="1"/>
  <c r="B36" i="73" s="1"/>
  <c r="B16" i="73"/>
  <c r="B17" i="73" s="1"/>
  <c r="B18" i="73" s="1"/>
  <c r="C13" i="73"/>
  <c r="C14" i="73" s="1"/>
  <c r="C15" i="73" s="1"/>
  <c r="C16" i="73" s="1"/>
  <c r="C17" i="73" s="1"/>
  <c r="C18" i="73" s="1"/>
  <c r="B13" i="73"/>
  <c r="B14" i="73" s="1"/>
  <c r="H185" i="72"/>
  <c r="G185" i="72"/>
  <c r="F65" i="72"/>
  <c r="H185" i="68"/>
  <c r="H188" i="68"/>
  <c r="F185" i="70"/>
  <c r="F188" i="70"/>
  <c r="G185" i="68"/>
  <c r="F187" i="66"/>
  <c r="E187" i="66"/>
  <c r="L4" i="38"/>
  <c r="F162" i="68"/>
  <c r="B159" i="73" l="1"/>
  <c r="B160" i="73" s="1"/>
  <c r="B161" i="73" s="1"/>
  <c r="B162" i="73" s="1"/>
  <c r="B148" i="73"/>
  <c r="B149" i="73" s="1"/>
  <c r="B150" i="73" s="1"/>
  <c r="B151" i="73" s="1"/>
  <c r="B63" i="73"/>
  <c r="B64" i="73" s="1"/>
  <c r="B66" i="73" s="1"/>
  <c r="B67" i="73" s="1"/>
  <c r="B68" i="73" s="1"/>
  <c r="B69" i="73" s="1"/>
  <c r="B70" i="73" s="1"/>
  <c r="B71" i="73" s="1"/>
  <c r="B72" i="73" s="1"/>
  <c r="B73" i="73" s="1"/>
  <c r="B74" i="73" s="1"/>
  <c r="B41" i="73"/>
  <c r="B37" i="73"/>
  <c r="B131" i="73"/>
  <c r="B133" i="73" s="1"/>
  <c r="E50" i="66"/>
  <c r="E163" i="66"/>
  <c r="F190" i="67"/>
  <c r="F188" i="67"/>
  <c r="F187" i="67"/>
  <c r="F184" i="67"/>
  <c r="F18" i="67"/>
  <c r="F17" i="67"/>
  <c r="F16" i="67"/>
  <c r="F15" i="67"/>
  <c r="F14" i="67"/>
  <c r="F13" i="67"/>
  <c r="F12" i="67"/>
  <c r="F10" i="67"/>
  <c r="B42" i="73" l="1"/>
  <c r="B38" i="73"/>
  <c r="B43" i="73" l="1"/>
  <c r="B39" i="73"/>
  <c r="B44" i="73" l="1"/>
  <c r="B45" i="73" s="1"/>
  <c r="B46" i="73" s="1"/>
  <c r="B47" i="73" s="1"/>
  <c r="E12" i="66" l="1"/>
  <c r="E13" i="66"/>
  <c r="E14" i="66"/>
  <c r="E15" i="66"/>
  <c r="E16" i="66"/>
  <c r="E17" i="66"/>
  <c r="E18" i="66"/>
  <c r="E21" i="66"/>
  <c r="E22" i="66"/>
  <c r="E23" i="66"/>
  <c r="E24" i="66"/>
  <c r="E25" i="66"/>
  <c r="E26" i="66"/>
  <c r="E27" i="66"/>
  <c r="E28" i="66"/>
  <c r="E29" i="66"/>
  <c r="E32" i="66"/>
  <c r="E33" i="66"/>
  <c r="E34" i="66"/>
  <c r="E35" i="66"/>
  <c r="E36" i="66"/>
  <c r="E37" i="66"/>
  <c r="E38" i="66"/>
  <c r="E39" i="66"/>
  <c r="E41" i="66"/>
  <c r="E42" i="66"/>
  <c r="E43" i="66"/>
  <c r="E44" i="66"/>
  <c r="E45" i="66"/>
  <c r="E46" i="66"/>
  <c r="E47" i="66"/>
  <c r="E51" i="66"/>
  <c r="E52" i="66"/>
  <c r="E53" i="66"/>
  <c r="E54" i="66"/>
  <c r="E55" i="66"/>
  <c r="E56" i="66"/>
  <c r="E57" i="66"/>
  <c r="E58" i="66"/>
  <c r="E60" i="66"/>
  <c r="E61" i="66"/>
  <c r="E62" i="66"/>
  <c r="E63" i="66"/>
  <c r="E64" i="66"/>
  <c r="E66" i="66"/>
  <c r="E67" i="66"/>
  <c r="E68" i="66"/>
  <c r="E69" i="66"/>
  <c r="E70" i="66"/>
  <c r="E71" i="66"/>
  <c r="E72" i="66"/>
  <c r="E73" i="66"/>
  <c r="E74" i="66"/>
  <c r="E76" i="66"/>
  <c r="E77" i="66"/>
  <c r="E78" i="66"/>
  <c r="E79" i="66"/>
  <c r="E80" i="66"/>
  <c r="E81" i="66"/>
  <c r="E82" i="66"/>
  <c r="E83" i="66"/>
  <c r="E84" i="66"/>
  <c r="E86" i="66"/>
  <c r="E87" i="66"/>
  <c r="E88" i="66"/>
  <c r="E89" i="66"/>
  <c r="E90" i="66"/>
  <c r="E91" i="66"/>
  <c r="E93" i="66"/>
  <c r="E94" i="66"/>
  <c r="E95" i="66"/>
  <c r="E96" i="66"/>
  <c r="E97" i="66"/>
  <c r="E98" i="66"/>
  <c r="E99" i="66"/>
  <c r="E100" i="66"/>
  <c r="E101" i="66"/>
  <c r="E104" i="66"/>
  <c r="E105" i="66"/>
  <c r="E106" i="66"/>
  <c r="E107" i="66"/>
  <c r="E108" i="66"/>
  <c r="E109" i="66"/>
  <c r="E110" i="66"/>
  <c r="E111" i="66"/>
  <c r="E112" i="66"/>
  <c r="E114" i="66"/>
  <c r="E115" i="66"/>
  <c r="E116" i="66"/>
  <c r="E117" i="66"/>
  <c r="E118" i="66"/>
  <c r="E119" i="66"/>
  <c r="E120" i="66"/>
  <c r="E121" i="66"/>
  <c r="E122" i="66"/>
  <c r="E125" i="66"/>
  <c r="E126" i="66"/>
  <c r="E127" i="66"/>
  <c r="E128" i="66"/>
  <c r="E129" i="66"/>
  <c r="E130" i="66"/>
  <c r="E132" i="66"/>
  <c r="E145" i="66"/>
  <c r="E146" i="66"/>
  <c r="E147" i="66"/>
  <c r="E152" i="66"/>
  <c r="E153" i="66"/>
  <c r="E154" i="66"/>
  <c r="E155" i="66"/>
  <c r="E156" i="66"/>
  <c r="E158" i="66"/>
  <c r="E159" i="66"/>
  <c r="E160" i="66"/>
  <c r="E161" i="66"/>
  <c r="E164" i="66"/>
  <c r="E166" i="66"/>
  <c r="E183" i="66"/>
  <c r="E186" i="66"/>
  <c r="F186" i="66"/>
  <c r="E189" i="66"/>
  <c r="F189" i="66"/>
  <c r="E10" i="66"/>
  <c r="AI183" i="38" l="1"/>
  <c r="AI182" i="38"/>
  <c r="AI180" i="38"/>
  <c r="AI179" i="38"/>
  <c r="AI178" i="38"/>
  <c r="AH162" i="38"/>
  <c r="AH159" i="38"/>
  <c r="AH154" i="38"/>
  <c r="AH148" i="38"/>
  <c r="AH141" i="38"/>
  <c r="AH140" i="38"/>
  <c r="AH128" i="38"/>
  <c r="AH121" i="38"/>
  <c r="AH120" i="38"/>
  <c r="AH110" i="38"/>
  <c r="AH100" i="38"/>
  <c r="AH99" i="38"/>
  <c r="AH89" i="38"/>
  <c r="AH82" i="38"/>
  <c r="AH72" i="38"/>
  <c r="AH62" i="38"/>
  <c r="AH56" i="38"/>
  <c r="AH46" i="38"/>
  <c r="AH45" i="38"/>
  <c r="AH37" i="38"/>
  <c r="AH27" i="38"/>
  <c r="AH26" i="38"/>
  <c r="AH16" i="38"/>
  <c r="AH15" i="38"/>
  <c r="AH9" i="38"/>
  <c r="AH5" i="38"/>
  <c r="K188" i="38" l="1"/>
  <c r="L129" i="38" l="1"/>
  <c r="M129" i="38"/>
  <c r="T4" i="38" l="1"/>
  <c r="J188" i="38"/>
  <c r="J187" i="38"/>
  <c r="J186" i="38"/>
  <c r="J185" i="38"/>
  <c r="J184" i="38"/>
  <c r="J183" i="38"/>
  <c r="J182" i="38"/>
  <c r="J181" i="38"/>
  <c r="J180" i="38"/>
  <c r="J179" i="38"/>
  <c r="J178" i="38"/>
  <c r="J162" i="38"/>
  <c r="J159" i="38"/>
  <c r="J154" i="38"/>
  <c r="J148" i="38"/>
  <c r="J141" i="38"/>
  <c r="J140" i="38"/>
  <c r="J130" i="38"/>
  <c r="J128" i="38"/>
  <c r="J121" i="38"/>
  <c r="J120" i="38"/>
  <c r="J119" i="38"/>
  <c r="J118" i="38"/>
  <c r="J117" i="38"/>
  <c r="J116" i="38"/>
  <c r="J115" i="38"/>
  <c r="J114" i="38"/>
  <c r="J113" i="38"/>
  <c r="J112" i="38"/>
  <c r="J111" i="38"/>
  <c r="J110" i="38"/>
  <c r="J109" i="38"/>
  <c r="J108" i="38"/>
  <c r="J107" i="38"/>
  <c r="J106" i="38"/>
  <c r="J105" i="38"/>
  <c r="J104" i="38"/>
  <c r="J103" i="38"/>
  <c r="J102" i="38"/>
  <c r="J101" i="38"/>
  <c r="J100" i="38"/>
  <c r="J99" i="38"/>
  <c r="J89" i="38"/>
  <c r="J44" i="38"/>
  <c r="J43" i="38"/>
  <c r="J42" i="38"/>
  <c r="J41" i="38"/>
  <c r="J40" i="38"/>
  <c r="J39" i="38"/>
  <c r="J38" i="38"/>
  <c r="J36" i="38"/>
  <c r="J35" i="38"/>
  <c r="J34" i="38"/>
  <c r="J33" i="38"/>
  <c r="J32" i="38"/>
  <c r="J31" i="38"/>
  <c r="J30" i="38"/>
  <c r="J29" i="38"/>
  <c r="J28" i="38"/>
  <c r="J25" i="38"/>
  <c r="J24" i="38"/>
  <c r="J23" i="38"/>
  <c r="J22" i="38"/>
  <c r="J21" i="38"/>
  <c r="J20" i="38"/>
  <c r="J19" i="38"/>
  <c r="J18" i="38"/>
  <c r="J17" i="38"/>
  <c r="J14" i="38"/>
  <c r="J13" i="38"/>
  <c r="J12" i="38"/>
  <c r="J11" i="38"/>
  <c r="J10" i="38"/>
  <c r="U4" i="38"/>
  <c r="H10" i="67" l="1"/>
  <c r="E10" i="73" s="1"/>
  <c r="AH4" i="38"/>
  <c r="H10" i="66"/>
  <c r="L8" i="38"/>
  <c r="F10" i="73" l="1"/>
  <c r="K184" i="38" l="1"/>
  <c r="F174" i="66" l="1"/>
  <c r="L171" i="38"/>
  <c r="M171" i="38"/>
  <c r="N171" i="38"/>
  <c r="N177" i="38"/>
  <c r="N176" i="38"/>
  <c r="F179" i="72" s="1"/>
  <c r="N175" i="38"/>
  <c r="N174" i="38"/>
  <c r="N173" i="38"/>
  <c r="N172" i="38"/>
  <c r="N170" i="38"/>
  <c r="N169" i="38"/>
  <c r="N168" i="38"/>
  <c r="N167" i="38"/>
  <c r="N166" i="38"/>
  <c r="N165" i="38"/>
  <c r="N164" i="38"/>
  <c r="N163" i="38"/>
  <c r="F166" i="68" s="1"/>
  <c r="M177" i="38"/>
  <c r="M176" i="38"/>
  <c r="M175" i="38"/>
  <c r="M174" i="38"/>
  <c r="M173" i="38"/>
  <c r="M172" i="38"/>
  <c r="M170" i="38"/>
  <c r="M169" i="38"/>
  <c r="M168" i="38"/>
  <c r="M167" i="38"/>
  <c r="M166" i="38"/>
  <c r="M165" i="38"/>
  <c r="M164" i="38"/>
  <c r="M163" i="38"/>
  <c r="L177" i="38"/>
  <c r="L176" i="38"/>
  <c r="L175" i="38"/>
  <c r="L174" i="38"/>
  <c r="L173" i="38"/>
  <c r="L172" i="38"/>
  <c r="L170" i="38"/>
  <c r="L169" i="38"/>
  <c r="L168" i="38"/>
  <c r="L167" i="38"/>
  <c r="L166" i="38"/>
  <c r="L165" i="38"/>
  <c r="L164" i="38"/>
  <c r="L163" i="38"/>
  <c r="F180" i="66"/>
  <c r="F179" i="66"/>
  <c r="F178" i="66"/>
  <c r="F177" i="66"/>
  <c r="F176" i="66"/>
  <c r="F175" i="66"/>
  <c r="F173" i="66"/>
  <c r="F172" i="66"/>
  <c r="F171" i="66"/>
  <c r="F170" i="66"/>
  <c r="F169" i="66"/>
  <c r="F168" i="66"/>
  <c r="F167" i="66"/>
  <c r="F167" i="72" l="1"/>
  <c r="F167" i="68"/>
  <c r="F168" i="72"/>
  <c r="F168" i="68"/>
  <c r="F169" i="68"/>
  <c r="F169" i="72"/>
  <c r="F170" i="72"/>
  <c r="F170" i="68"/>
  <c r="F171" i="72"/>
  <c r="F171" i="68"/>
  <c r="F172" i="72"/>
  <c r="F172" i="68"/>
  <c r="F173" i="68"/>
  <c r="F173" i="72"/>
  <c r="F175" i="72"/>
  <c r="F175" i="68"/>
  <c r="F176" i="72"/>
  <c r="F176" i="68"/>
  <c r="F177" i="68"/>
  <c r="F177" i="72"/>
  <c r="F178" i="72"/>
  <c r="F178" i="68"/>
  <c r="F179" i="68"/>
  <c r="F180" i="72"/>
  <c r="F180" i="68"/>
  <c r="F174" i="72"/>
  <c r="F174" i="68"/>
  <c r="F166" i="72"/>
  <c r="F179" i="67"/>
  <c r="J165" i="38"/>
  <c r="J169" i="38"/>
  <c r="J174" i="38"/>
  <c r="J171" i="38"/>
  <c r="J166" i="38"/>
  <c r="J170" i="38"/>
  <c r="J175" i="38"/>
  <c r="K177" i="38"/>
  <c r="F181" i="67"/>
  <c r="J163" i="38"/>
  <c r="F166" i="66"/>
  <c r="J167" i="38"/>
  <c r="J172" i="38"/>
  <c r="J176" i="38"/>
  <c r="K176" i="38"/>
  <c r="F180" i="67"/>
  <c r="J164" i="38"/>
  <c r="J168" i="38"/>
  <c r="J173" i="38"/>
  <c r="J177" i="38"/>
  <c r="K175" i="38"/>
  <c r="T181" i="38" l="1"/>
  <c r="H183" i="66" l="1"/>
  <c r="F185" i="73" s="1"/>
  <c r="H184" i="67"/>
  <c r="E185" i="73" s="1"/>
  <c r="AG181" i="38"/>
  <c r="AG4" i="38"/>
  <c r="N10" i="38" l="1"/>
  <c r="F15" i="72" l="1"/>
  <c r="F15" i="68"/>
  <c r="N181" i="38"/>
  <c r="L181" i="38"/>
  <c r="E8" i="40" s="1"/>
  <c r="M181" i="38"/>
  <c r="N188" i="38" l="1"/>
  <c r="N187" i="38"/>
  <c r="N185" i="38"/>
  <c r="N184" i="38"/>
  <c r="N161" i="38"/>
  <c r="N160" i="38"/>
  <c r="N158" i="38"/>
  <c r="N157" i="38"/>
  <c r="N156" i="38"/>
  <c r="N155" i="38"/>
  <c r="N153" i="38"/>
  <c r="N152" i="38"/>
  <c r="N151" i="38"/>
  <c r="N150" i="38"/>
  <c r="N149" i="38"/>
  <c r="N147" i="38"/>
  <c r="N146" i="38"/>
  <c r="N145" i="38"/>
  <c r="N144" i="38"/>
  <c r="N143" i="38"/>
  <c r="N142" i="38"/>
  <c r="N139" i="38"/>
  <c r="N138" i="38"/>
  <c r="N137" i="38"/>
  <c r="N136" i="38"/>
  <c r="N135" i="38"/>
  <c r="N129" i="38"/>
  <c r="N127" i="38"/>
  <c r="N126" i="38"/>
  <c r="N125" i="38"/>
  <c r="N124" i="38"/>
  <c r="N123" i="38"/>
  <c r="N122" i="38"/>
  <c r="N119" i="38"/>
  <c r="N118" i="38"/>
  <c r="N117" i="38"/>
  <c r="N116" i="38"/>
  <c r="N115" i="38"/>
  <c r="N114" i="38"/>
  <c r="N113" i="38"/>
  <c r="N112" i="38"/>
  <c r="N111" i="38"/>
  <c r="N109" i="38"/>
  <c r="N108" i="38"/>
  <c r="N107" i="38"/>
  <c r="N106" i="38"/>
  <c r="N105" i="38"/>
  <c r="N104" i="38"/>
  <c r="N103" i="38"/>
  <c r="N102" i="38"/>
  <c r="N101" i="38"/>
  <c r="N98" i="38"/>
  <c r="N97" i="38"/>
  <c r="N96" i="38"/>
  <c r="N95" i="38"/>
  <c r="N94" i="38"/>
  <c r="N93" i="38"/>
  <c r="N92" i="38"/>
  <c r="N91" i="38"/>
  <c r="N90" i="38"/>
  <c r="N88" i="38"/>
  <c r="N87" i="38"/>
  <c r="N86" i="38"/>
  <c r="N85" i="38"/>
  <c r="N84" i="38"/>
  <c r="N83" i="38"/>
  <c r="N81" i="38"/>
  <c r="N80" i="38"/>
  <c r="N79" i="38"/>
  <c r="N78" i="38"/>
  <c r="N77" i="38"/>
  <c r="N76" i="38"/>
  <c r="N75" i="38"/>
  <c r="N74" i="38"/>
  <c r="N73" i="38"/>
  <c r="N71" i="38"/>
  <c r="N70" i="38"/>
  <c r="N69" i="38"/>
  <c r="N68" i="38"/>
  <c r="N67" i="38"/>
  <c r="N66" i="38"/>
  <c r="N65" i="38"/>
  <c r="N64" i="38"/>
  <c r="N63" i="38"/>
  <c r="N61" i="38"/>
  <c r="N60" i="38"/>
  <c r="N59" i="38"/>
  <c r="N58" i="38"/>
  <c r="N57" i="38"/>
  <c r="N55" i="38"/>
  <c r="N54" i="38"/>
  <c r="N53" i="38"/>
  <c r="N52" i="38"/>
  <c r="N51" i="38"/>
  <c r="N50" i="38"/>
  <c r="N49" i="38"/>
  <c r="N48" i="38"/>
  <c r="N47" i="38"/>
  <c r="N44" i="38"/>
  <c r="N43" i="38"/>
  <c r="N42" i="38"/>
  <c r="N41" i="38"/>
  <c r="N40" i="38"/>
  <c r="N39" i="38"/>
  <c r="N38" i="38"/>
  <c r="N36" i="38"/>
  <c r="N35" i="38"/>
  <c r="N34" i="38"/>
  <c r="N33" i="38"/>
  <c r="N32" i="38"/>
  <c r="N31" i="38"/>
  <c r="N30" i="38"/>
  <c r="N29" i="38"/>
  <c r="N28" i="38"/>
  <c r="N25" i="38"/>
  <c r="N24" i="38"/>
  <c r="N23" i="38"/>
  <c r="F27" i="68" s="1"/>
  <c r="N22" i="38"/>
  <c r="N21" i="38"/>
  <c r="N20" i="38"/>
  <c r="N19" i="38"/>
  <c r="N18" i="38"/>
  <c r="N17" i="38"/>
  <c r="N14" i="38"/>
  <c r="N13" i="38"/>
  <c r="N12" i="38"/>
  <c r="N11" i="38"/>
  <c r="N8" i="38"/>
  <c r="N7" i="38"/>
  <c r="N6" i="38"/>
  <c r="N4" i="38"/>
  <c r="F148" i="72" l="1"/>
  <c r="F148" i="68"/>
  <c r="F150" i="68"/>
  <c r="F150" i="72"/>
  <c r="F149" i="68"/>
  <c r="F149" i="72"/>
  <c r="F138" i="72"/>
  <c r="F138" i="68"/>
  <c r="F139" i="68"/>
  <c r="F139" i="72"/>
  <c r="F140" i="68"/>
  <c r="F140" i="72"/>
  <c r="F141" i="68"/>
  <c r="F141" i="72"/>
  <c r="F142" i="72"/>
  <c r="F142" i="68"/>
  <c r="AA4" i="38"/>
  <c r="F10" i="68"/>
  <c r="F10" i="72"/>
  <c r="F16" i="68"/>
  <c r="F16" i="72"/>
  <c r="F153" i="68"/>
  <c r="F153" i="72"/>
  <c r="F158" i="68"/>
  <c r="F158" i="72"/>
  <c r="F163" i="72"/>
  <c r="F163" i="68"/>
  <c r="F12" i="68"/>
  <c r="F12" i="72"/>
  <c r="F17" i="72"/>
  <c r="F17" i="68"/>
  <c r="F145" i="68"/>
  <c r="F145" i="72"/>
  <c r="F154" i="72"/>
  <c r="F154" i="68"/>
  <c r="F159" i="72"/>
  <c r="F159" i="68"/>
  <c r="F164" i="72"/>
  <c r="F164" i="68"/>
  <c r="F189" i="68"/>
  <c r="F189" i="72"/>
  <c r="F13" i="72"/>
  <c r="F13" i="68"/>
  <c r="F18" i="68"/>
  <c r="F18" i="72"/>
  <c r="F132" i="72"/>
  <c r="F132" i="68"/>
  <c r="F146" i="72"/>
  <c r="F146" i="68"/>
  <c r="F155" i="72"/>
  <c r="F155" i="68"/>
  <c r="F160" i="68"/>
  <c r="F160" i="72"/>
  <c r="F186" i="72"/>
  <c r="F186" i="68"/>
  <c r="F14" i="68"/>
  <c r="F14" i="72"/>
  <c r="F147" i="72"/>
  <c r="F147" i="68"/>
  <c r="F152" i="72"/>
  <c r="F152" i="68"/>
  <c r="F156" i="72"/>
  <c r="F156" i="68"/>
  <c r="F161" i="72"/>
  <c r="F161" i="68"/>
  <c r="F187" i="72"/>
  <c r="F187" i="68"/>
  <c r="F26" i="72"/>
  <c r="F26" i="68"/>
  <c r="F35" i="72"/>
  <c r="F35" i="68"/>
  <c r="F39" i="72"/>
  <c r="F39" i="68"/>
  <c r="F43" i="72"/>
  <c r="F43" i="68"/>
  <c r="F47" i="72"/>
  <c r="F47" i="68"/>
  <c r="F53" i="72"/>
  <c r="F53" i="68"/>
  <c r="F57" i="72"/>
  <c r="F57" i="68"/>
  <c r="F62" i="72"/>
  <c r="F62" i="68"/>
  <c r="F66" i="72"/>
  <c r="F66" i="68"/>
  <c r="F70" i="72"/>
  <c r="F70" i="68"/>
  <c r="F74" i="72"/>
  <c r="F74" i="68"/>
  <c r="F78" i="72"/>
  <c r="F78" i="68"/>
  <c r="F82" i="72"/>
  <c r="F82" i="68"/>
  <c r="F87" i="72"/>
  <c r="F87" i="68"/>
  <c r="F91" i="72"/>
  <c r="F91" i="68"/>
  <c r="F96" i="72"/>
  <c r="F96" i="68"/>
  <c r="F100" i="72"/>
  <c r="F100" i="68"/>
  <c r="F105" i="72"/>
  <c r="F105" i="68"/>
  <c r="F109" i="72"/>
  <c r="F109" i="68"/>
  <c r="F114" i="72"/>
  <c r="F114" i="68"/>
  <c r="F118" i="72"/>
  <c r="F118" i="68"/>
  <c r="F122" i="72"/>
  <c r="F122" i="68"/>
  <c r="F126" i="72"/>
  <c r="F126" i="68"/>
  <c r="F27" i="72"/>
  <c r="F32" i="72"/>
  <c r="F32" i="68"/>
  <c r="F36" i="72"/>
  <c r="F36" i="68"/>
  <c r="F44" i="72"/>
  <c r="F44" i="68"/>
  <c r="F50" i="72"/>
  <c r="F50" i="68"/>
  <c r="F54" i="72"/>
  <c r="F54" i="68"/>
  <c r="F58" i="72"/>
  <c r="F58" i="68"/>
  <c r="F67" i="72"/>
  <c r="F67" i="68"/>
  <c r="F71" i="72"/>
  <c r="F71" i="68"/>
  <c r="F79" i="72"/>
  <c r="F79" i="68"/>
  <c r="F83" i="72"/>
  <c r="F83" i="68"/>
  <c r="F88" i="72"/>
  <c r="F88" i="68"/>
  <c r="F93" i="72"/>
  <c r="F93" i="68"/>
  <c r="F97" i="72"/>
  <c r="F97" i="68"/>
  <c r="F101" i="72"/>
  <c r="F101" i="68"/>
  <c r="F106" i="72"/>
  <c r="F106" i="68"/>
  <c r="F110" i="72"/>
  <c r="F110" i="68"/>
  <c r="F115" i="72"/>
  <c r="F115" i="68"/>
  <c r="F119" i="72"/>
  <c r="F119" i="68"/>
  <c r="F127" i="68"/>
  <c r="F127" i="72"/>
  <c r="F130" i="68"/>
  <c r="F130" i="72"/>
  <c r="F22" i="72"/>
  <c r="F22" i="68"/>
  <c r="F23" i="72"/>
  <c r="F23" i="68"/>
  <c r="F24" i="72"/>
  <c r="F24" i="68"/>
  <c r="F28" i="72"/>
  <c r="F28" i="68"/>
  <c r="F33" i="72"/>
  <c r="F33" i="68"/>
  <c r="F37" i="72"/>
  <c r="F37" i="68"/>
  <c r="F41" i="72"/>
  <c r="F41" i="68"/>
  <c r="F45" i="72"/>
  <c r="F45" i="68"/>
  <c r="F51" i="72"/>
  <c r="F51" i="68"/>
  <c r="F55" i="72"/>
  <c r="F55" i="68"/>
  <c r="F60" i="72"/>
  <c r="F60" i="68"/>
  <c r="F63" i="72"/>
  <c r="F63" i="68"/>
  <c r="F68" i="72"/>
  <c r="F68" i="68"/>
  <c r="F72" i="72"/>
  <c r="F72" i="68"/>
  <c r="F76" i="72"/>
  <c r="F76" i="68"/>
  <c r="F80" i="72"/>
  <c r="F80" i="68"/>
  <c r="F84" i="72"/>
  <c r="F84" i="68"/>
  <c r="F89" i="72"/>
  <c r="F89" i="68"/>
  <c r="F94" i="72"/>
  <c r="F94" i="68"/>
  <c r="F98" i="72"/>
  <c r="F98" i="68"/>
  <c r="F107" i="72"/>
  <c r="F107" i="68"/>
  <c r="F111" i="72"/>
  <c r="F111" i="68"/>
  <c r="F116" i="72"/>
  <c r="F116" i="68"/>
  <c r="F120" i="72"/>
  <c r="F120" i="68"/>
  <c r="F128" i="72"/>
  <c r="F128" i="68"/>
  <c r="F21" i="72"/>
  <c r="F21" i="68"/>
  <c r="F25" i="72"/>
  <c r="F25" i="68"/>
  <c r="F29" i="72"/>
  <c r="F29" i="68"/>
  <c r="F34" i="72"/>
  <c r="F34" i="68"/>
  <c r="F38" i="72"/>
  <c r="F38" i="68"/>
  <c r="F42" i="72"/>
  <c r="F42" i="68"/>
  <c r="F46" i="72"/>
  <c r="F46" i="68"/>
  <c r="F52" i="72"/>
  <c r="F52" i="68"/>
  <c r="F56" i="72"/>
  <c r="F56" i="68"/>
  <c r="F61" i="72"/>
  <c r="F61" i="68"/>
  <c r="F64" i="72"/>
  <c r="F64" i="68"/>
  <c r="F69" i="72"/>
  <c r="F69" i="68"/>
  <c r="F73" i="72"/>
  <c r="F73" i="68"/>
  <c r="F77" i="72"/>
  <c r="F77" i="68"/>
  <c r="F81" i="72"/>
  <c r="F81" i="68"/>
  <c r="F86" i="72"/>
  <c r="F86" i="68"/>
  <c r="F90" i="72"/>
  <c r="F90" i="68"/>
  <c r="F95" i="72"/>
  <c r="F95" i="68"/>
  <c r="F99" i="72"/>
  <c r="F99" i="68"/>
  <c r="F104" i="72"/>
  <c r="F104" i="68"/>
  <c r="F108" i="72"/>
  <c r="F108" i="68"/>
  <c r="F112" i="72"/>
  <c r="F112" i="68"/>
  <c r="F117" i="72"/>
  <c r="F117" i="68"/>
  <c r="F121" i="72"/>
  <c r="F121" i="68"/>
  <c r="F125" i="72"/>
  <c r="F125" i="68"/>
  <c r="F129" i="72"/>
  <c r="F129" i="68"/>
  <c r="K181" i="38" l="1"/>
  <c r="F183" i="66"/>
  <c r="AH181" i="38" l="1"/>
  <c r="AB181" i="38"/>
  <c r="AA181" i="38"/>
  <c r="M139" i="38" l="1"/>
  <c r="L139" i="38"/>
  <c r="M138" i="38"/>
  <c r="L138" i="38"/>
  <c r="M137" i="38"/>
  <c r="L137" i="38"/>
  <c r="M136" i="38"/>
  <c r="L136" i="38"/>
  <c r="F10" i="66" l="1"/>
  <c r="J6" i="38" l="1"/>
  <c r="F12" i="66"/>
  <c r="F148" i="67"/>
  <c r="F150" i="67"/>
  <c r="G53" i="38" l="1"/>
  <c r="F38" i="67"/>
  <c r="G149" i="38"/>
  <c r="F152" i="67" s="1"/>
  <c r="F146" i="67"/>
  <c r="G52" i="38"/>
  <c r="F37" i="67"/>
  <c r="G48" i="38"/>
  <c r="F33" i="67"/>
  <c r="G47" i="38"/>
  <c r="F32" i="67"/>
  <c r="G151" i="38"/>
  <c r="F154" i="67" s="1"/>
  <c r="G55" i="38"/>
  <c r="G153" i="38"/>
  <c r="F156" i="67" s="1"/>
  <c r="G150" i="38"/>
  <c r="F153" i="67" s="1"/>
  <c r="F147" i="67"/>
  <c r="F132" i="67"/>
  <c r="F90" i="67"/>
  <c r="F145" i="67"/>
  <c r="F149" i="67"/>
  <c r="G66" i="38" l="1"/>
  <c r="F69" i="67" s="1"/>
  <c r="G64" i="38"/>
  <c r="F67" i="67" s="1"/>
  <c r="G152" i="38"/>
  <c r="F155" i="67" s="1"/>
  <c r="G49" i="38"/>
  <c r="F34" i="67"/>
  <c r="G160" i="38"/>
  <c r="F164" i="67" s="1"/>
  <c r="F160" i="67"/>
  <c r="G74" i="38"/>
  <c r="F51" i="67"/>
  <c r="G65" i="38"/>
  <c r="F68" i="67" s="1"/>
  <c r="G60" i="38"/>
  <c r="F63" i="67" s="1"/>
  <c r="F45" i="67"/>
  <c r="G63" i="38"/>
  <c r="G51" i="38"/>
  <c r="F36" i="67"/>
  <c r="G50" i="38"/>
  <c r="F35" i="67"/>
  <c r="G54" i="38"/>
  <c r="F39" i="67"/>
  <c r="G81" i="38"/>
  <c r="F58" i="67"/>
  <c r="G73" i="38"/>
  <c r="F50" i="67"/>
  <c r="G78" i="38"/>
  <c r="F55" i="67"/>
  <c r="G79" i="38"/>
  <c r="F56" i="67"/>
  <c r="F87" i="67"/>
  <c r="F88" i="67"/>
  <c r="F91" i="67"/>
  <c r="F86" i="67"/>
  <c r="F89" i="67"/>
  <c r="F159" i="67"/>
  <c r="F47" i="67"/>
  <c r="F162" i="67"/>
  <c r="F66" i="67" l="1"/>
  <c r="G90" i="38"/>
  <c r="F93" i="67" s="1"/>
  <c r="K63" i="38"/>
  <c r="K171" i="38"/>
  <c r="F175" i="67"/>
  <c r="G71" i="38"/>
  <c r="F74" i="67" s="1"/>
  <c r="G68" i="38"/>
  <c r="F71" i="67" s="1"/>
  <c r="K173" i="38"/>
  <c r="F177" i="67"/>
  <c r="K169" i="38"/>
  <c r="F173" i="67"/>
  <c r="K174" i="38"/>
  <c r="F178" i="67"/>
  <c r="G61" i="38"/>
  <c r="F64" i="67" s="1"/>
  <c r="F46" i="67"/>
  <c r="G58" i="38"/>
  <c r="F61" i="67" s="1"/>
  <c r="F42" i="67"/>
  <c r="K163" i="38"/>
  <c r="F167" i="67"/>
  <c r="K172" i="38"/>
  <c r="F176" i="67"/>
  <c r="K168" i="38"/>
  <c r="F172" i="67"/>
  <c r="G106" i="38"/>
  <c r="F81" i="67"/>
  <c r="G109" i="38"/>
  <c r="F112" i="67" s="1"/>
  <c r="F84" i="67"/>
  <c r="G76" i="38"/>
  <c r="F53" i="67"/>
  <c r="G75" i="38"/>
  <c r="F52" i="67"/>
  <c r="G91" i="38"/>
  <c r="F94" i="67" s="1"/>
  <c r="F44" i="67"/>
  <c r="G57" i="38"/>
  <c r="F60" i="67" s="1"/>
  <c r="F41" i="67"/>
  <c r="K166" i="38"/>
  <c r="F170" i="67"/>
  <c r="G67" i="38"/>
  <c r="K165" i="38"/>
  <c r="F169" i="67"/>
  <c r="K170" i="38"/>
  <c r="F174" i="67"/>
  <c r="G161" i="38"/>
  <c r="F161" i="67"/>
  <c r="G59" i="38"/>
  <c r="F62" i="67" s="1"/>
  <c r="F43" i="67"/>
  <c r="G70" i="38"/>
  <c r="F73" i="67" s="1"/>
  <c r="K167" i="38"/>
  <c r="F171" i="67"/>
  <c r="K164" i="38"/>
  <c r="F168" i="67"/>
  <c r="G69" i="38"/>
  <c r="F72" i="67" s="1"/>
  <c r="G107" i="38"/>
  <c r="F82" i="67"/>
  <c r="G101" i="38"/>
  <c r="F76" i="67"/>
  <c r="G80" i="38"/>
  <c r="F57" i="67"/>
  <c r="G77" i="38"/>
  <c r="F54" i="67"/>
  <c r="G92" i="38"/>
  <c r="F95" i="67" s="1"/>
  <c r="G102" i="38"/>
  <c r="F77" i="67"/>
  <c r="G93" i="38"/>
  <c r="F96" i="67" s="1"/>
  <c r="K47" i="38"/>
  <c r="F70" i="67" l="1"/>
  <c r="K67" i="38"/>
  <c r="G105" i="38"/>
  <c r="F80" i="67"/>
  <c r="F104" i="67"/>
  <c r="G94" i="38"/>
  <c r="F97" i="67" s="1"/>
  <c r="G103" i="38"/>
  <c r="F78" i="67"/>
  <c r="G111" i="38"/>
  <c r="G98" i="38"/>
  <c r="F101" i="67" s="1"/>
  <c r="G114" i="38"/>
  <c r="G122" i="38"/>
  <c r="F125" i="67" s="1"/>
  <c r="F105" i="67"/>
  <c r="G113" i="38"/>
  <c r="G108" i="38"/>
  <c r="F83" i="67"/>
  <c r="F110" i="67"/>
  <c r="G96" i="38"/>
  <c r="F99" i="67" s="1"/>
  <c r="G97" i="38"/>
  <c r="F100" i="67" s="1"/>
  <c r="K161" i="38"/>
  <c r="F165" i="67"/>
  <c r="G112" i="38"/>
  <c r="G104" i="38"/>
  <c r="F79" i="67"/>
  <c r="G126" i="38"/>
  <c r="F129" i="67" s="1"/>
  <c r="F109" i="67"/>
  <c r="G95" i="38"/>
  <c r="F98" i="67" s="1"/>
  <c r="AB4" i="38"/>
  <c r="F115" i="67" l="1"/>
  <c r="G132" i="38"/>
  <c r="F135" i="67" s="1"/>
  <c r="F116" i="67"/>
  <c r="G133" i="38"/>
  <c r="F136" i="67" s="1"/>
  <c r="F117" i="67"/>
  <c r="G134" i="38"/>
  <c r="F137" i="67" s="1"/>
  <c r="F114" i="67"/>
  <c r="G131" i="38"/>
  <c r="F134" i="67" s="1"/>
  <c r="G117" i="38"/>
  <c r="G127" i="38"/>
  <c r="F130" i="67" s="1"/>
  <c r="F111" i="67"/>
  <c r="G123" i="38"/>
  <c r="F126" i="67" s="1"/>
  <c r="F106" i="67"/>
  <c r="G115" i="38"/>
  <c r="G116" i="38"/>
  <c r="G124" i="38"/>
  <c r="F127" i="67" s="1"/>
  <c r="F107" i="67"/>
  <c r="G118" i="38"/>
  <c r="G119" i="38"/>
  <c r="G125" i="38"/>
  <c r="F128" i="67" s="1"/>
  <c r="F108" i="67"/>
  <c r="K133" i="38" l="1"/>
  <c r="K131" i="38"/>
  <c r="K134" i="38"/>
  <c r="K132" i="38"/>
  <c r="F122" i="67"/>
  <c r="G139" i="38"/>
  <c r="F142" i="67" s="1"/>
  <c r="F121" i="67"/>
  <c r="G138" i="38"/>
  <c r="F141" i="67" s="1"/>
  <c r="F119" i="67"/>
  <c r="G136" i="38"/>
  <c r="F139" i="67" s="1"/>
  <c r="F118" i="67"/>
  <c r="G135" i="38"/>
  <c r="F138" i="67" s="1"/>
  <c r="F120" i="67"/>
  <c r="G137" i="38"/>
  <c r="F140" i="67" s="1"/>
  <c r="K136" i="38"/>
  <c r="K139" i="38"/>
  <c r="M10" i="38"/>
  <c r="L10" i="38"/>
  <c r="K137" i="38" l="1"/>
  <c r="K138" i="38"/>
  <c r="M188" i="38"/>
  <c r="L188" i="38"/>
  <c r="M187" i="38"/>
  <c r="L187" i="38"/>
  <c r="K187" i="38"/>
  <c r="M185" i="38"/>
  <c r="L185" i="38"/>
  <c r="K185" i="38"/>
  <c r="M184" i="38"/>
  <c r="L184" i="38"/>
  <c r="L44" i="38"/>
  <c r="K109" i="38"/>
  <c r="L109" i="38"/>
  <c r="M109" i="38"/>
  <c r="L5" i="38"/>
  <c r="L6" i="38"/>
  <c r="L7" i="38"/>
  <c r="L9" i="38"/>
  <c r="L11" i="38"/>
  <c r="L12" i="38"/>
  <c r="L13" i="38"/>
  <c r="L14" i="38"/>
  <c r="L17" i="38"/>
  <c r="L18" i="38"/>
  <c r="L19" i="38"/>
  <c r="L20" i="38"/>
  <c r="L21" i="38"/>
  <c r="L22" i="38"/>
  <c r="L23" i="38"/>
  <c r="L24" i="38"/>
  <c r="L25" i="38"/>
  <c r="L28" i="38"/>
  <c r="L29" i="38"/>
  <c r="L30" i="38"/>
  <c r="L31" i="38"/>
  <c r="L32" i="38"/>
  <c r="L33" i="38"/>
  <c r="L34" i="38"/>
  <c r="L35" i="38"/>
  <c r="L36" i="38"/>
  <c r="L38" i="38"/>
  <c r="L39" i="38"/>
  <c r="L40" i="38"/>
  <c r="L41" i="38"/>
  <c r="L42" i="38"/>
  <c r="L43" i="38"/>
  <c r="L47" i="38"/>
  <c r="L48" i="38"/>
  <c r="L49" i="38"/>
  <c r="L50" i="38"/>
  <c r="L51" i="38"/>
  <c r="L52" i="38"/>
  <c r="L53" i="38"/>
  <c r="L54" i="38"/>
  <c r="L55" i="38"/>
  <c r="L57" i="38"/>
  <c r="L58" i="38"/>
  <c r="L59" i="38"/>
  <c r="L60" i="38"/>
  <c r="L61" i="38"/>
  <c r="L63" i="38"/>
  <c r="L64" i="38"/>
  <c r="L65" i="38"/>
  <c r="L66" i="38"/>
  <c r="L67" i="38"/>
  <c r="L68" i="38"/>
  <c r="L69" i="38"/>
  <c r="L70" i="38"/>
  <c r="L71" i="38"/>
  <c r="L73" i="38"/>
  <c r="L74" i="38"/>
  <c r="L75" i="38"/>
  <c r="L76" i="38"/>
  <c r="L77" i="38"/>
  <c r="L78" i="38"/>
  <c r="L79" i="38"/>
  <c r="L80" i="38"/>
  <c r="L81" i="38"/>
  <c r="L83" i="38"/>
  <c r="L84" i="38"/>
  <c r="L85" i="38"/>
  <c r="L86" i="38"/>
  <c r="L87" i="38"/>
  <c r="L88" i="38"/>
  <c r="L90" i="38"/>
  <c r="L91" i="38"/>
  <c r="L92" i="38"/>
  <c r="L93" i="38"/>
  <c r="L94" i="38"/>
  <c r="L95" i="38"/>
  <c r="L96" i="38"/>
  <c r="L97" i="38"/>
  <c r="L98" i="38"/>
  <c r="L101" i="38"/>
  <c r="L102" i="38"/>
  <c r="L103" i="38"/>
  <c r="L104" i="38"/>
  <c r="L105" i="38"/>
  <c r="L106" i="38"/>
  <c r="L107" i="38"/>
  <c r="L108" i="38"/>
  <c r="L111" i="38"/>
  <c r="L112" i="38"/>
  <c r="L113" i="38"/>
  <c r="L114" i="38"/>
  <c r="L115" i="38"/>
  <c r="L116" i="38"/>
  <c r="L117" i="38"/>
  <c r="L118" i="38"/>
  <c r="L119" i="38"/>
  <c r="L122" i="38"/>
  <c r="L142" i="38"/>
  <c r="L143" i="38"/>
  <c r="L144" i="38"/>
  <c r="L145" i="38"/>
  <c r="L146" i="38"/>
  <c r="L147" i="38"/>
  <c r="L149" i="38"/>
  <c r="L150" i="38"/>
  <c r="L151" i="38"/>
  <c r="L152" i="38"/>
  <c r="L153" i="38"/>
  <c r="L155" i="38"/>
  <c r="L156" i="38"/>
  <c r="L157" i="38"/>
  <c r="L158" i="38"/>
  <c r="L160" i="38"/>
  <c r="L161" i="38"/>
  <c r="K160" i="38"/>
  <c r="K156" i="38"/>
  <c r="K157" i="38"/>
  <c r="K158" i="38"/>
  <c r="K155" i="38"/>
  <c r="K150" i="38"/>
  <c r="K151" i="38"/>
  <c r="K152" i="38"/>
  <c r="K153" i="38"/>
  <c r="K149" i="38"/>
  <c r="K143" i="38"/>
  <c r="K144" i="38"/>
  <c r="K145" i="38"/>
  <c r="K146" i="38"/>
  <c r="K147" i="38"/>
  <c r="K142" i="38"/>
  <c r="K122" i="38"/>
  <c r="K112" i="38"/>
  <c r="K113" i="38"/>
  <c r="K114" i="38"/>
  <c r="K115" i="38"/>
  <c r="K116" i="38"/>
  <c r="K117" i="38"/>
  <c r="K118" i="38"/>
  <c r="K119" i="38"/>
  <c r="K111" i="38"/>
  <c r="K102" i="38"/>
  <c r="K103" i="38"/>
  <c r="K104" i="38"/>
  <c r="K105" i="38"/>
  <c r="K106" i="38"/>
  <c r="K107" i="38"/>
  <c r="K108" i="38"/>
  <c r="K101" i="38"/>
  <c r="K91" i="38"/>
  <c r="K92" i="38"/>
  <c r="K93" i="38"/>
  <c r="K94" i="38"/>
  <c r="K95" i="38"/>
  <c r="K96" i="38"/>
  <c r="K97" i="38"/>
  <c r="K90" i="38"/>
  <c r="K84" i="38"/>
  <c r="K85" i="38"/>
  <c r="K86" i="38"/>
  <c r="K87" i="38"/>
  <c r="K88" i="38"/>
  <c r="K83" i="38"/>
  <c r="K74" i="38"/>
  <c r="K75" i="38"/>
  <c r="K76" i="38"/>
  <c r="K77" i="38"/>
  <c r="K78" i="38"/>
  <c r="K79" i="38"/>
  <c r="K80" i="38"/>
  <c r="K81" i="38"/>
  <c r="K73" i="38"/>
  <c r="K64" i="38"/>
  <c r="K65" i="38"/>
  <c r="K66" i="38"/>
  <c r="K68" i="38"/>
  <c r="K69" i="38"/>
  <c r="K70" i="38"/>
  <c r="K71" i="38"/>
  <c r="K58" i="38"/>
  <c r="K59" i="38"/>
  <c r="K60" i="38"/>
  <c r="K61" i="38"/>
  <c r="K57" i="38"/>
  <c r="K48" i="38"/>
  <c r="K49" i="38"/>
  <c r="K50" i="38"/>
  <c r="K51" i="38"/>
  <c r="K52" i="38"/>
  <c r="K53" i="38"/>
  <c r="K54" i="38"/>
  <c r="K55" i="38"/>
  <c r="K39" i="38"/>
  <c r="K40" i="38"/>
  <c r="K41" i="38"/>
  <c r="K42" i="38"/>
  <c r="K43" i="38"/>
  <c r="K44" i="38"/>
  <c r="K38" i="38"/>
  <c r="K29" i="38"/>
  <c r="K30" i="38"/>
  <c r="K31" i="38"/>
  <c r="K32" i="38"/>
  <c r="K33" i="38"/>
  <c r="K34" i="38"/>
  <c r="K35" i="38"/>
  <c r="K36" i="38"/>
  <c r="K28" i="38"/>
  <c r="K23" i="38"/>
  <c r="K24" i="38"/>
  <c r="K25" i="38"/>
  <c r="K22" i="38"/>
  <c r="K18" i="38"/>
  <c r="K19" i="38"/>
  <c r="K20" i="38"/>
  <c r="K21" i="38"/>
  <c r="K17" i="38"/>
  <c r="K11" i="38"/>
  <c r="K12" i="38"/>
  <c r="K13" i="38"/>
  <c r="K14" i="38"/>
  <c r="K10" i="38"/>
  <c r="K8" i="38"/>
  <c r="K7" i="38"/>
  <c r="K6" i="38"/>
  <c r="M161" i="38"/>
  <c r="M160" i="38"/>
  <c r="M156" i="38"/>
  <c r="M157" i="38"/>
  <c r="M158" i="38"/>
  <c r="M155" i="38"/>
  <c r="M150" i="38"/>
  <c r="M151" i="38"/>
  <c r="M152" i="38"/>
  <c r="M153" i="38"/>
  <c r="M149" i="38"/>
  <c r="M143" i="38"/>
  <c r="M144" i="38"/>
  <c r="M145" i="38"/>
  <c r="M146" i="38"/>
  <c r="M147" i="38"/>
  <c r="M142" i="38"/>
  <c r="M122" i="38"/>
  <c r="M112" i="38"/>
  <c r="M113" i="38"/>
  <c r="M114" i="38"/>
  <c r="M115" i="38"/>
  <c r="M116" i="38"/>
  <c r="M117" i="38"/>
  <c r="M118" i="38"/>
  <c r="M119" i="38"/>
  <c r="M111" i="38"/>
  <c r="M102" i="38"/>
  <c r="M103" i="38"/>
  <c r="M104" i="38"/>
  <c r="M105" i="38"/>
  <c r="M106" i="38"/>
  <c r="M107" i="38"/>
  <c r="M108" i="38"/>
  <c r="M101" i="38"/>
  <c r="M91" i="38"/>
  <c r="M92" i="38"/>
  <c r="M93" i="38"/>
  <c r="M94" i="38"/>
  <c r="M95" i="38"/>
  <c r="M96" i="38"/>
  <c r="M97" i="38"/>
  <c r="M98" i="38"/>
  <c r="M90" i="38"/>
  <c r="M84" i="38"/>
  <c r="M85" i="38"/>
  <c r="M86" i="38"/>
  <c r="M87" i="38"/>
  <c r="M88" i="38"/>
  <c r="M83" i="38"/>
  <c r="M74" i="38"/>
  <c r="M75" i="38"/>
  <c r="M76" i="38"/>
  <c r="M77" i="38"/>
  <c r="M78" i="38"/>
  <c r="M79" i="38"/>
  <c r="M80" i="38"/>
  <c r="M81" i="38"/>
  <c r="M73" i="38"/>
  <c r="M64" i="38"/>
  <c r="M65" i="38"/>
  <c r="M66" i="38"/>
  <c r="M67" i="38"/>
  <c r="M68" i="38"/>
  <c r="M69" i="38"/>
  <c r="M70" i="38"/>
  <c r="M71" i="38"/>
  <c r="M63" i="38"/>
  <c r="M58" i="38"/>
  <c r="M59" i="38"/>
  <c r="M60" i="38"/>
  <c r="M61" i="38"/>
  <c r="M57" i="38"/>
  <c r="M48" i="38"/>
  <c r="M49" i="38"/>
  <c r="M50" i="38"/>
  <c r="M51" i="38"/>
  <c r="M52" i="38"/>
  <c r="M53" i="38"/>
  <c r="M54" i="38"/>
  <c r="M55" i="38"/>
  <c r="M47" i="38"/>
  <c r="M39" i="38"/>
  <c r="M40" i="38"/>
  <c r="M41" i="38"/>
  <c r="M42" i="38"/>
  <c r="M43" i="38"/>
  <c r="M44" i="38"/>
  <c r="M38" i="38"/>
  <c r="M29" i="38"/>
  <c r="M30" i="38"/>
  <c r="M31" i="38"/>
  <c r="M32" i="38"/>
  <c r="M33" i="38"/>
  <c r="M34" i="38"/>
  <c r="M35" i="38"/>
  <c r="M36" i="38"/>
  <c r="M28" i="38"/>
  <c r="M25" i="38"/>
  <c r="M24" i="38"/>
  <c r="M23" i="38"/>
  <c r="M22" i="38"/>
  <c r="M21" i="38"/>
  <c r="M20" i="38"/>
  <c r="M19" i="38"/>
  <c r="M11" i="38"/>
  <c r="M12" i="38"/>
  <c r="M13" i="38"/>
  <c r="M14" i="38"/>
  <c r="M6" i="38"/>
  <c r="M7" i="38"/>
  <c r="M8" i="38"/>
  <c r="F118" i="66"/>
  <c r="T74" i="38"/>
  <c r="T75" i="38"/>
  <c r="T76" i="38"/>
  <c r="T77" i="38"/>
  <c r="T78" i="38"/>
  <c r="T79" i="38"/>
  <c r="T80" i="38"/>
  <c r="T81" i="38"/>
  <c r="T83" i="38"/>
  <c r="T84" i="38"/>
  <c r="T85" i="38"/>
  <c r="T86" i="38"/>
  <c r="T87" i="38"/>
  <c r="T88" i="38"/>
  <c r="T90" i="38"/>
  <c r="T91" i="38"/>
  <c r="T92" i="38"/>
  <c r="T93" i="38"/>
  <c r="T94" i="38"/>
  <c r="T95" i="38"/>
  <c r="T96" i="38"/>
  <c r="T97" i="38"/>
  <c r="T98" i="38"/>
  <c r="T101" i="38"/>
  <c r="U101" i="38"/>
  <c r="T102" i="38"/>
  <c r="U102" i="38"/>
  <c r="T103" i="38"/>
  <c r="U103" i="38"/>
  <c r="T104" i="38"/>
  <c r="U104" i="38"/>
  <c r="T105" i="38"/>
  <c r="U105" i="38"/>
  <c r="T106" i="38"/>
  <c r="U106" i="38"/>
  <c r="T107" i="38"/>
  <c r="U107" i="38"/>
  <c r="T108" i="38"/>
  <c r="U108" i="38"/>
  <c r="T109" i="38"/>
  <c r="U109" i="38"/>
  <c r="T111" i="38"/>
  <c r="U111" i="38"/>
  <c r="T112" i="38"/>
  <c r="U112" i="38"/>
  <c r="T113" i="38"/>
  <c r="U113" i="38"/>
  <c r="T114" i="38"/>
  <c r="U114" i="38"/>
  <c r="T115" i="38"/>
  <c r="U115" i="38"/>
  <c r="T116" i="38"/>
  <c r="U116" i="38"/>
  <c r="T117" i="38"/>
  <c r="U117" i="38"/>
  <c r="T118" i="38"/>
  <c r="U118" i="38"/>
  <c r="T119" i="38"/>
  <c r="U119" i="38"/>
  <c r="T73" i="38"/>
  <c r="T39" i="38"/>
  <c r="T40" i="38"/>
  <c r="T41" i="38"/>
  <c r="T42" i="38"/>
  <c r="T43" i="38"/>
  <c r="T44" i="38"/>
  <c r="T38" i="38"/>
  <c r="T30" i="38"/>
  <c r="T31" i="38"/>
  <c r="T32" i="38"/>
  <c r="T33" i="38"/>
  <c r="T34" i="38"/>
  <c r="T35" i="38"/>
  <c r="T36" i="38"/>
  <c r="T29" i="38"/>
  <c r="T28" i="38"/>
  <c r="T18" i="38"/>
  <c r="T19" i="38"/>
  <c r="T20" i="38"/>
  <c r="T21" i="38"/>
  <c r="T22" i="38"/>
  <c r="T23" i="38"/>
  <c r="T24" i="38"/>
  <c r="T25" i="38"/>
  <c r="T17" i="38"/>
  <c r="T11" i="38"/>
  <c r="U11" i="38"/>
  <c r="T12" i="38"/>
  <c r="U12" i="38"/>
  <c r="T13" i="38"/>
  <c r="U13" i="38"/>
  <c r="T14" i="38"/>
  <c r="U14" i="38"/>
  <c r="U10" i="38"/>
  <c r="T10" i="38"/>
  <c r="T6" i="38"/>
  <c r="T7" i="38"/>
  <c r="T8" i="38"/>
  <c r="A143" i="38"/>
  <c r="A144" i="38" s="1"/>
  <c r="A123" i="38"/>
  <c r="A124" i="38" s="1"/>
  <c r="A125" i="38" s="1"/>
  <c r="A126" i="38" s="1"/>
  <c r="A102" i="38"/>
  <c r="A103" i="38" s="1"/>
  <c r="A104" i="38" s="1"/>
  <c r="A105" i="38" s="1"/>
  <c r="A106" i="38" s="1"/>
  <c r="A107" i="38" s="1"/>
  <c r="A108" i="38" s="1"/>
  <c r="A109" i="38" s="1"/>
  <c r="A111" i="38" s="1"/>
  <c r="A112" i="38" s="1"/>
  <c r="A113" i="38" s="1"/>
  <c r="A114" i="38" s="1"/>
  <c r="A115" i="38" s="1"/>
  <c r="A116" i="38" s="1"/>
  <c r="A117" i="38" s="1"/>
  <c r="A118" i="38" s="1"/>
  <c r="A119" i="38" s="1"/>
  <c r="A74" i="38"/>
  <c r="A75" i="38" s="1"/>
  <c r="A76" i="38" s="1"/>
  <c r="A77" i="38" s="1"/>
  <c r="A78" i="38" s="1"/>
  <c r="A79" i="38" s="1"/>
  <c r="A80" i="38" s="1"/>
  <c r="A81" i="38" s="1"/>
  <c r="A83" i="38" s="1"/>
  <c r="A84" i="38" s="1"/>
  <c r="A85" i="38" s="1"/>
  <c r="A86" i="38" s="1"/>
  <c r="A87" i="38" s="1"/>
  <c r="A88" i="38" s="1"/>
  <c r="A90" i="38" s="1"/>
  <c r="A91" i="38" s="1"/>
  <c r="A92" i="38" s="1"/>
  <c r="A93" i="38" s="1"/>
  <c r="A94" i="38" s="1"/>
  <c r="A95" i="38" s="1"/>
  <c r="A96" i="38" s="1"/>
  <c r="A97" i="38" s="1"/>
  <c r="A98" i="38" s="1"/>
  <c r="A48" i="38"/>
  <c r="A49" i="38" s="1"/>
  <c r="A50" i="38" s="1"/>
  <c r="A51" i="38" s="1"/>
  <c r="A52" i="38" s="1"/>
  <c r="A53" i="38" s="1"/>
  <c r="A54" i="38" s="1"/>
  <c r="A55" i="38" s="1"/>
  <c r="A57" i="38" s="1"/>
  <c r="A58" i="38" s="1"/>
  <c r="A59" i="38" s="1"/>
  <c r="A60" i="38" s="1"/>
  <c r="A61" i="38" s="1"/>
  <c r="A63" i="38" s="1"/>
  <c r="A64" i="38" s="1"/>
  <c r="A65" i="38" s="1"/>
  <c r="A66" i="38" s="1"/>
  <c r="A67" i="38" s="1"/>
  <c r="A68" i="38" s="1"/>
  <c r="A69" i="38" s="1"/>
  <c r="A70" i="38" s="1"/>
  <c r="A71" i="38" s="1"/>
  <c r="C42" i="38"/>
  <c r="C43" i="38" s="1"/>
  <c r="C44" i="38" s="1"/>
  <c r="F47" i="66" s="1"/>
  <c r="A29" i="38"/>
  <c r="A30" i="38" s="1"/>
  <c r="A31" i="38" s="1"/>
  <c r="A32" i="38" s="1"/>
  <c r="A11" i="38"/>
  <c r="A12" i="38" s="1"/>
  <c r="A13" i="38" s="1"/>
  <c r="A14" i="38" s="1"/>
  <c r="C7" i="38"/>
  <c r="A7" i="38"/>
  <c r="A8" i="38" s="1"/>
  <c r="E36" i="40" l="1"/>
  <c r="E18" i="40"/>
  <c r="H15" i="67"/>
  <c r="E15" i="73" s="1"/>
  <c r="H18" i="66"/>
  <c r="F18" i="73" s="1"/>
  <c r="H16" i="66"/>
  <c r="H28" i="67"/>
  <c r="H24" i="67"/>
  <c r="H122" i="66"/>
  <c r="F123" i="73" s="1"/>
  <c r="H120" i="66"/>
  <c r="F121" i="73" s="1"/>
  <c r="H118" i="66"/>
  <c r="F119" i="73" s="1"/>
  <c r="H116" i="66"/>
  <c r="F117" i="73" s="1"/>
  <c r="H111" i="66"/>
  <c r="H109" i="66"/>
  <c r="F109" i="73" s="1"/>
  <c r="H107" i="66"/>
  <c r="F107" i="73" s="1"/>
  <c r="H105" i="66"/>
  <c r="F105" i="73" s="1"/>
  <c r="H101" i="67"/>
  <c r="E101" i="73" s="1"/>
  <c r="H97" i="67"/>
  <c r="E97" i="73" s="1"/>
  <c r="H93" i="67"/>
  <c r="H27" i="67"/>
  <c r="H23" i="67"/>
  <c r="H122" i="67"/>
  <c r="E123" i="73" s="1"/>
  <c r="H120" i="67"/>
  <c r="E121" i="73" s="1"/>
  <c r="H118" i="67"/>
  <c r="E119" i="73" s="1"/>
  <c r="H116" i="67"/>
  <c r="E117" i="73" s="1"/>
  <c r="H114" i="67"/>
  <c r="E115" i="73" s="1"/>
  <c r="H100" i="67"/>
  <c r="E100" i="73" s="1"/>
  <c r="H96" i="67"/>
  <c r="E96" i="73" s="1"/>
  <c r="H17" i="66"/>
  <c r="F17" i="73" s="1"/>
  <c r="H21" i="67"/>
  <c r="E21" i="73" s="1"/>
  <c r="H26" i="67"/>
  <c r="H22" i="67"/>
  <c r="H121" i="66"/>
  <c r="F122" i="73" s="1"/>
  <c r="H119" i="66"/>
  <c r="F120" i="73" s="1"/>
  <c r="H117" i="66"/>
  <c r="F118" i="73" s="1"/>
  <c r="H115" i="66"/>
  <c r="F116" i="73" s="1"/>
  <c r="H112" i="66"/>
  <c r="F112" i="73" s="1"/>
  <c r="H110" i="66"/>
  <c r="F110" i="73" s="1"/>
  <c r="H108" i="66"/>
  <c r="F108" i="73" s="1"/>
  <c r="H106" i="66"/>
  <c r="F106" i="73" s="1"/>
  <c r="H99" i="67"/>
  <c r="E99" i="73" s="1"/>
  <c r="H95" i="67"/>
  <c r="E95" i="73" s="1"/>
  <c r="H12" i="67"/>
  <c r="E12" i="73" s="1"/>
  <c r="H29" i="67"/>
  <c r="H25" i="67"/>
  <c r="H32" i="67"/>
  <c r="E32" i="73" s="1"/>
  <c r="H76" i="67"/>
  <c r="E76" i="73" s="1"/>
  <c r="H121" i="67"/>
  <c r="E122" i="73" s="1"/>
  <c r="H119" i="67"/>
  <c r="E120" i="73" s="1"/>
  <c r="H117" i="67"/>
  <c r="E118" i="73" s="1"/>
  <c r="H115" i="67"/>
  <c r="E116" i="73" s="1"/>
  <c r="H104" i="67"/>
  <c r="E104" i="73" s="1"/>
  <c r="H98" i="67"/>
  <c r="E98" i="73" s="1"/>
  <c r="H94" i="67"/>
  <c r="E94" i="73" s="1"/>
  <c r="K189" i="38"/>
  <c r="J160" i="38"/>
  <c r="F163" i="66"/>
  <c r="J150" i="38"/>
  <c r="F153" i="66"/>
  <c r="AA8" i="38"/>
  <c r="H14" i="67"/>
  <c r="AA13" i="38"/>
  <c r="H18" i="67"/>
  <c r="AA11" i="38"/>
  <c r="H16" i="67"/>
  <c r="AA24" i="38"/>
  <c r="AA29" i="38"/>
  <c r="H33" i="67"/>
  <c r="AA33" i="38"/>
  <c r="H37" i="67"/>
  <c r="AA38" i="38"/>
  <c r="H41" i="67"/>
  <c r="AA41" i="38"/>
  <c r="H44" i="67"/>
  <c r="AA97" i="38"/>
  <c r="AA93" i="38"/>
  <c r="AA88" i="38"/>
  <c r="H91" i="67"/>
  <c r="AA84" i="38"/>
  <c r="H87" i="67"/>
  <c r="AA79" i="38"/>
  <c r="H82" i="67"/>
  <c r="AA75" i="38"/>
  <c r="H78" i="67"/>
  <c r="AA23" i="38"/>
  <c r="AA19" i="38"/>
  <c r="AA36" i="38"/>
  <c r="AA32" i="38"/>
  <c r="H36" i="67"/>
  <c r="AA44" i="38"/>
  <c r="H47" i="67"/>
  <c r="AA40" i="38"/>
  <c r="H43" i="67"/>
  <c r="AA118" i="38"/>
  <c r="AA116" i="38"/>
  <c r="AA114" i="38"/>
  <c r="AA112" i="38"/>
  <c r="AA109" i="38"/>
  <c r="H112" i="67"/>
  <c r="AA107" i="38"/>
  <c r="H110" i="67"/>
  <c r="AA105" i="38"/>
  <c r="H108" i="67"/>
  <c r="AA103" i="38"/>
  <c r="H106" i="67"/>
  <c r="AA96" i="38"/>
  <c r="AA92" i="38"/>
  <c r="AA87" i="38"/>
  <c r="H90" i="67"/>
  <c r="AA83" i="38"/>
  <c r="H86" i="67"/>
  <c r="AA78" i="38"/>
  <c r="H81" i="67"/>
  <c r="AA74" i="38"/>
  <c r="H77" i="67"/>
  <c r="AA7" i="38"/>
  <c r="H13" i="67"/>
  <c r="AA14" i="38"/>
  <c r="AA12" i="38"/>
  <c r="H17" i="67"/>
  <c r="AA22" i="38"/>
  <c r="AA18" i="38"/>
  <c r="AA35" i="38"/>
  <c r="H39" i="67"/>
  <c r="AA31" i="38"/>
  <c r="H35" i="67"/>
  <c r="AA43" i="38"/>
  <c r="H46" i="67"/>
  <c r="AA39" i="38"/>
  <c r="H42" i="67"/>
  <c r="AA95" i="38"/>
  <c r="AA91" i="38"/>
  <c r="AA86" i="38"/>
  <c r="H89" i="67"/>
  <c r="AA81" i="38"/>
  <c r="H84" i="67"/>
  <c r="AA77" i="38"/>
  <c r="H80" i="67"/>
  <c r="AA25" i="38"/>
  <c r="AA21" i="38"/>
  <c r="AA34" i="38"/>
  <c r="H38" i="67"/>
  <c r="AA30" i="38"/>
  <c r="H34" i="67"/>
  <c r="AA42" i="38"/>
  <c r="H45" i="67"/>
  <c r="AA119" i="38"/>
  <c r="AA117" i="38"/>
  <c r="AA115" i="38"/>
  <c r="AA113" i="38"/>
  <c r="AA108" i="38"/>
  <c r="H111" i="67"/>
  <c r="AA106" i="38"/>
  <c r="H109" i="67"/>
  <c r="AA104" i="38"/>
  <c r="H107" i="67"/>
  <c r="AA102" i="38"/>
  <c r="H105" i="67"/>
  <c r="AA98" i="38"/>
  <c r="AA94" i="38"/>
  <c r="AA85" i="38"/>
  <c r="H88" i="67"/>
  <c r="AA80" i="38"/>
  <c r="H83" i="67"/>
  <c r="AA76" i="38"/>
  <c r="H79" i="67"/>
  <c r="AH101" i="38"/>
  <c r="H104" i="66"/>
  <c r="AH10" i="38"/>
  <c r="H15" i="66"/>
  <c r="AH111" i="38"/>
  <c r="H114" i="66"/>
  <c r="AB14" i="38"/>
  <c r="AH14" i="38"/>
  <c r="AB12" i="38"/>
  <c r="AH12" i="38"/>
  <c r="AB119" i="38"/>
  <c r="AH119" i="38"/>
  <c r="AB117" i="38"/>
  <c r="AH117" i="38"/>
  <c r="AB115" i="38"/>
  <c r="AH115" i="38"/>
  <c r="AB113" i="38"/>
  <c r="AH113" i="38"/>
  <c r="AB108" i="38"/>
  <c r="AH108" i="38"/>
  <c r="AB106" i="38"/>
  <c r="AH106" i="38"/>
  <c r="AB104" i="38"/>
  <c r="AH104" i="38"/>
  <c r="AB102" i="38"/>
  <c r="AH102" i="38"/>
  <c r="AB11" i="38"/>
  <c r="AH11" i="38"/>
  <c r="AB13" i="38"/>
  <c r="AH13" i="38"/>
  <c r="AB118" i="38"/>
  <c r="AH118" i="38"/>
  <c r="AB116" i="38"/>
  <c r="AH116" i="38"/>
  <c r="AB114" i="38"/>
  <c r="AH114" i="38"/>
  <c r="AB112" i="38"/>
  <c r="AH112" i="38"/>
  <c r="AB109" i="38"/>
  <c r="AH109" i="38"/>
  <c r="AB107" i="38"/>
  <c r="AH107" i="38"/>
  <c r="AB105" i="38"/>
  <c r="AH105" i="38"/>
  <c r="AB103" i="38"/>
  <c r="AH103" i="38"/>
  <c r="AA101" i="38"/>
  <c r="AB111" i="38"/>
  <c r="AA10" i="38"/>
  <c r="AA28" i="38"/>
  <c r="AA111" i="38"/>
  <c r="AA90" i="38"/>
  <c r="AB10" i="38"/>
  <c r="AB101" i="38"/>
  <c r="AA6" i="38"/>
  <c r="F37" i="66"/>
  <c r="F42" i="66"/>
  <c r="F112" i="66"/>
  <c r="F108" i="66"/>
  <c r="F114" i="66"/>
  <c r="F120" i="66"/>
  <c r="F116" i="66"/>
  <c r="F149" i="66"/>
  <c r="F34" i="66"/>
  <c r="F32" i="66"/>
  <c r="F33" i="66"/>
  <c r="F36" i="66"/>
  <c r="F41" i="66"/>
  <c r="F111" i="66"/>
  <c r="F107" i="66"/>
  <c r="F119" i="66"/>
  <c r="F115" i="66"/>
  <c r="F148" i="66"/>
  <c r="F39" i="66"/>
  <c r="F35" i="66"/>
  <c r="F44" i="66"/>
  <c r="F110" i="66"/>
  <c r="F106" i="66"/>
  <c r="F122" i="66"/>
  <c r="F141" i="66"/>
  <c r="F139" i="66"/>
  <c r="F142" i="66"/>
  <c r="F140" i="66"/>
  <c r="F21" i="66"/>
  <c r="F25" i="66"/>
  <c r="F29" i="66"/>
  <c r="F22" i="66"/>
  <c r="F26" i="66"/>
  <c r="F23" i="66"/>
  <c r="F27" i="66"/>
  <c r="F24" i="66"/>
  <c r="F28" i="66"/>
  <c r="F38" i="66"/>
  <c r="F43" i="66"/>
  <c r="F104" i="66"/>
  <c r="F109" i="66"/>
  <c r="F105" i="66"/>
  <c r="F121" i="66"/>
  <c r="F117" i="66"/>
  <c r="F138" i="66"/>
  <c r="F150" i="66"/>
  <c r="AA17" i="38"/>
  <c r="AG17" i="38"/>
  <c r="AG20" i="38"/>
  <c r="AA20" i="38"/>
  <c r="AG73" i="38"/>
  <c r="AA73" i="38"/>
  <c r="C8" i="38"/>
  <c r="AG10" i="38"/>
  <c r="AG24" i="38"/>
  <c r="AG29" i="38"/>
  <c r="AG33" i="38"/>
  <c r="AG38" i="38"/>
  <c r="AG41" i="38"/>
  <c r="AG97" i="38"/>
  <c r="AG93" i="38"/>
  <c r="AG88" i="38"/>
  <c r="AG84" i="38"/>
  <c r="AG79" i="38"/>
  <c r="AG75" i="38"/>
  <c r="AG8" i="38"/>
  <c r="AG13" i="38"/>
  <c r="AG11" i="38"/>
  <c r="AG23" i="38"/>
  <c r="AG19" i="38"/>
  <c r="AG36" i="38"/>
  <c r="AG32" i="38"/>
  <c r="AG44" i="38"/>
  <c r="AG40" i="38"/>
  <c r="AG118" i="38"/>
  <c r="AG116" i="38"/>
  <c r="AG114" i="38"/>
  <c r="AG112" i="38"/>
  <c r="AG109" i="38"/>
  <c r="AG107" i="38"/>
  <c r="AG105" i="38"/>
  <c r="AG103" i="38"/>
  <c r="AG101" i="38"/>
  <c r="AG96" i="38"/>
  <c r="AG92" i="38"/>
  <c r="AG87" i="38"/>
  <c r="AG83" i="38"/>
  <c r="AG78" i="38"/>
  <c r="AG74" i="38"/>
  <c r="AG7" i="38"/>
  <c r="AG22" i="38"/>
  <c r="AG18" i="38"/>
  <c r="AG35" i="38"/>
  <c r="AG31" i="38"/>
  <c r="AG43" i="38"/>
  <c r="AG39" i="38"/>
  <c r="AG95" i="38"/>
  <c r="AG91" i="38"/>
  <c r="AG86" i="38"/>
  <c r="AG81" i="38"/>
  <c r="AG77" i="38"/>
  <c r="AG6" i="38"/>
  <c r="AG14" i="38"/>
  <c r="AG12" i="38"/>
  <c r="AG25" i="38"/>
  <c r="AG21" i="38"/>
  <c r="AG28" i="38"/>
  <c r="AG34" i="38"/>
  <c r="AG30" i="38"/>
  <c r="AG42" i="38"/>
  <c r="AG119" i="38"/>
  <c r="AG117" i="38"/>
  <c r="AG115" i="38"/>
  <c r="AG113" i="38"/>
  <c r="AG111" i="38"/>
  <c r="AG108" i="38"/>
  <c r="AG106" i="38"/>
  <c r="AG104" i="38"/>
  <c r="AG102" i="38"/>
  <c r="AG98" i="38"/>
  <c r="AG94" i="38"/>
  <c r="AG90" i="38"/>
  <c r="AG85" i="38"/>
  <c r="AG80" i="38"/>
  <c r="AG76" i="38"/>
  <c r="M127" i="38"/>
  <c r="M124" i="38"/>
  <c r="M125" i="38"/>
  <c r="M135" i="38"/>
  <c r="K126" i="38"/>
  <c r="M123" i="38"/>
  <c r="L123" i="38"/>
  <c r="E28" i="40" s="1"/>
  <c r="L135" i="38"/>
  <c r="L126" i="38"/>
  <c r="K127" i="38"/>
  <c r="L125" i="38"/>
  <c r="L127" i="38"/>
  <c r="L124" i="38"/>
  <c r="K123" i="38"/>
  <c r="K135" i="38"/>
  <c r="M126" i="38"/>
  <c r="K125" i="38"/>
  <c r="K124" i="38"/>
  <c r="K129" i="38"/>
  <c r="F45" i="66"/>
  <c r="F46" i="66"/>
  <c r="A145" i="38"/>
  <c r="A150" i="38"/>
  <c r="A149" i="38"/>
  <c r="A127" i="38"/>
  <c r="A129" i="38" s="1"/>
  <c r="A131" i="38" s="1"/>
  <c r="A132" i="38" s="1"/>
  <c r="A133" i="38" s="1"/>
  <c r="A134" i="38" s="1"/>
  <c r="A135" i="38" s="1"/>
  <c r="A136" i="38" s="1"/>
  <c r="A137" i="38" s="1"/>
  <c r="A138" i="38" s="1"/>
  <c r="A139" i="38" s="1"/>
  <c r="A33" i="38"/>
  <c r="A38" i="38"/>
  <c r="E93" i="73" l="1"/>
  <c r="F111" i="73"/>
  <c r="F16" i="73"/>
  <c r="M191" i="38"/>
  <c r="J136" i="38"/>
  <c r="J70" i="38"/>
  <c r="F73" i="66"/>
  <c r="J125" i="38"/>
  <c r="F128" i="66"/>
  <c r="J73" i="38"/>
  <c r="F76" i="66"/>
  <c r="J153" i="38"/>
  <c r="F156" i="66"/>
  <c r="J96" i="38"/>
  <c r="F99" i="66"/>
  <c r="J60" i="38"/>
  <c r="F63" i="66"/>
  <c r="J157" i="38"/>
  <c r="F160" i="66"/>
  <c r="J135" i="38"/>
  <c r="J97" i="38"/>
  <c r="F100" i="66"/>
  <c r="J77" i="38"/>
  <c r="F80" i="66"/>
  <c r="J61" i="38"/>
  <c r="F64" i="66"/>
  <c r="J139" i="38"/>
  <c r="J138" i="38"/>
  <c r="J144" i="38"/>
  <c r="F147" i="66"/>
  <c r="J94" i="38"/>
  <c r="F97" i="66"/>
  <c r="J67" i="38"/>
  <c r="F70" i="66"/>
  <c r="J55" i="38"/>
  <c r="F58" i="66"/>
  <c r="J86" i="38"/>
  <c r="F89" i="66"/>
  <c r="J87" i="38"/>
  <c r="F90" i="66"/>
  <c r="J145" i="38"/>
  <c r="J91" i="38"/>
  <c r="F94" i="66"/>
  <c r="J64" i="38"/>
  <c r="F67" i="66"/>
  <c r="J52" i="38"/>
  <c r="F55" i="66"/>
  <c r="J156" i="38"/>
  <c r="F159" i="66"/>
  <c r="J123" i="38"/>
  <c r="F126" i="66"/>
  <c r="J80" i="38"/>
  <c r="F83" i="66"/>
  <c r="J49" i="38"/>
  <c r="F52" i="66"/>
  <c r="J93" i="38"/>
  <c r="F96" i="66"/>
  <c r="J58" i="38"/>
  <c r="F61" i="66"/>
  <c r="J137" i="38"/>
  <c r="J51" i="38"/>
  <c r="F54" i="66"/>
  <c r="J126" i="38"/>
  <c r="F129" i="66"/>
  <c r="J76" i="38"/>
  <c r="F79" i="66"/>
  <c r="J151" i="38"/>
  <c r="F154" i="66"/>
  <c r="J124" i="38"/>
  <c r="F127" i="66"/>
  <c r="J81" i="38"/>
  <c r="F84" i="66"/>
  <c r="J50" i="38"/>
  <c r="F53" i="66"/>
  <c r="J161" i="38"/>
  <c r="F164" i="66"/>
  <c r="J142" i="38"/>
  <c r="F145" i="66"/>
  <c r="J98" i="38"/>
  <c r="F101" i="66"/>
  <c r="J74" i="38"/>
  <c r="F77" i="66"/>
  <c r="J71" i="38"/>
  <c r="F74" i="66"/>
  <c r="J59" i="38"/>
  <c r="F62" i="66"/>
  <c r="J85" i="38"/>
  <c r="F88" i="66"/>
  <c r="J83" i="38"/>
  <c r="F86" i="66"/>
  <c r="J95" i="38"/>
  <c r="F98" i="66"/>
  <c r="J90" i="38"/>
  <c r="F93" i="66"/>
  <c r="J68" i="38"/>
  <c r="F71" i="66"/>
  <c r="J47" i="38"/>
  <c r="F50" i="66"/>
  <c r="J149" i="38"/>
  <c r="F152" i="66"/>
  <c r="J65" i="38"/>
  <c r="F68" i="66"/>
  <c r="J53" i="38"/>
  <c r="F56" i="66"/>
  <c r="J147" i="38"/>
  <c r="J152" i="38"/>
  <c r="F155" i="66"/>
  <c r="J84" i="38"/>
  <c r="F87" i="66"/>
  <c r="J79" i="38"/>
  <c r="F82" i="66"/>
  <c r="J48" i="38"/>
  <c r="F51" i="66"/>
  <c r="J7" i="38"/>
  <c r="F13" i="66"/>
  <c r="J143" i="38"/>
  <c r="F146" i="66"/>
  <c r="J127" i="38"/>
  <c r="F130" i="66"/>
  <c r="J66" i="38"/>
  <c r="F69" i="66"/>
  <c r="J54" i="38"/>
  <c r="F57" i="66"/>
  <c r="J158" i="38"/>
  <c r="F161" i="66"/>
  <c r="J129" i="38"/>
  <c r="F132" i="66"/>
  <c r="J78" i="38"/>
  <c r="F81" i="66"/>
  <c r="J57" i="38"/>
  <c r="F60" i="66"/>
  <c r="J88" i="38"/>
  <c r="F91" i="66"/>
  <c r="J155" i="38"/>
  <c r="F158" i="66"/>
  <c r="J122" i="38"/>
  <c r="F125" i="66"/>
  <c r="J75" i="38"/>
  <c r="F78" i="66"/>
  <c r="J146" i="38"/>
  <c r="J92" i="38"/>
  <c r="F95" i="66"/>
  <c r="J69" i="38"/>
  <c r="F72" i="66"/>
  <c r="J63" i="38"/>
  <c r="F66" i="66"/>
  <c r="F15" i="73"/>
  <c r="E79" i="73"/>
  <c r="E88" i="73"/>
  <c r="E105" i="73"/>
  <c r="E109" i="73"/>
  <c r="E45" i="73"/>
  <c r="E38" i="73"/>
  <c r="E25" i="73"/>
  <c r="E29" i="73"/>
  <c r="E80" i="73"/>
  <c r="E89" i="73"/>
  <c r="E46" i="73"/>
  <c r="E39" i="73"/>
  <c r="E77" i="73"/>
  <c r="E86" i="73"/>
  <c r="E108" i="73"/>
  <c r="E112" i="73"/>
  <c r="E43" i="73"/>
  <c r="E36" i="73"/>
  <c r="E24" i="73"/>
  <c r="E28" i="73"/>
  <c r="E82" i="73"/>
  <c r="E91" i="73"/>
  <c r="E44" i="73"/>
  <c r="E37" i="73"/>
  <c r="E16" i="73"/>
  <c r="E14" i="73"/>
  <c r="F115" i="73"/>
  <c r="F104" i="73"/>
  <c r="E83" i="73"/>
  <c r="E107" i="73"/>
  <c r="E111" i="73"/>
  <c r="E34" i="73"/>
  <c r="E23" i="73"/>
  <c r="E27" i="73"/>
  <c r="E84" i="73"/>
  <c r="E42" i="73"/>
  <c r="E35" i="73"/>
  <c r="E17" i="73"/>
  <c r="E13" i="73"/>
  <c r="E81" i="73"/>
  <c r="E90" i="73"/>
  <c r="E106" i="73"/>
  <c r="E110" i="73"/>
  <c r="E47" i="73"/>
  <c r="E22" i="73"/>
  <c r="E26" i="73"/>
  <c r="E78" i="73"/>
  <c r="E87" i="73"/>
  <c r="E41" i="73"/>
  <c r="E33" i="73"/>
  <c r="E18" i="73"/>
  <c r="C10" i="38"/>
  <c r="A153" i="38"/>
  <c r="A146" i="38"/>
  <c r="A151" i="38"/>
  <c r="A34" i="38"/>
  <c r="A39" i="38"/>
  <c r="J8" i="38" l="1"/>
  <c r="F14" i="66"/>
  <c r="C11" i="38"/>
  <c r="F15" i="66"/>
  <c r="A147" i="38"/>
  <c r="A152" i="38"/>
  <c r="A155" i="38"/>
  <c r="A35" i="38"/>
  <c r="A40" i="38"/>
  <c r="C12" i="38" l="1"/>
  <c r="F16" i="66"/>
  <c r="A41" i="38"/>
  <c r="A42" i="38" s="1"/>
  <c r="A43" i="38" s="1"/>
  <c r="A44" i="38" s="1"/>
  <c r="A36" i="38"/>
  <c r="A156" i="38"/>
  <c r="A160" i="38" s="1"/>
  <c r="A157" i="38"/>
  <c r="A161" i="38" l="1"/>
  <c r="A158" i="38" s="1"/>
  <c r="C13" i="38"/>
  <c r="F17" i="66"/>
  <c r="C14" i="38" l="1"/>
  <c r="F18" i="66"/>
  <c r="U28" i="38" l="1"/>
  <c r="U24" i="38"/>
  <c r="U35" i="38"/>
  <c r="U42" i="38"/>
  <c r="AH42" i="38" s="1"/>
  <c r="U40" i="38"/>
  <c r="U25" i="38"/>
  <c r="U44" i="38"/>
  <c r="U19" i="38"/>
  <c r="U43" i="38"/>
  <c r="U22" i="38"/>
  <c r="U23" i="38"/>
  <c r="U39" i="38"/>
  <c r="U18" i="38"/>
  <c r="U41" i="38"/>
  <c r="U36" i="38"/>
  <c r="U30" i="38"/>
  <c r="U31" i="38"/>
  <c r="U29" i="38"/>
  <c r="U34" i="38"/>
  <c r="U38" i="38"/>
  <c r="U20" i="38"/>
  <c r="U21" i="38"/>
  <c r="U33" i="38"/>
  <c r="U32" i="38"/>
  <c r="AI46" i="38"/>
  <c r="AI26" i="38"/>
  <c r="AI15" i="38"/>
  <c r="AI45" i="38"/>
  <c r="AI16" i="38"/>
  <c r="AI5" i="38"/>
  <c r="AI9" i="38"/>
  <c r="AI27" i="38"/>
  <c r="U17" i="38"/>
  <c r="H47" i="66" l="1"/>
  <c r="F47" i="73" s="1"/>
  <c r="H39" i="66"/>
  <c r="H37" i="66"/>
  <c r="H25" i="66"/>
  <c r="F25" i="73" s="1"/>
  <c r="H44" i="66"/>
  <c r="F44" i="73" s="1"/>
  <c r="H26" i="66"/>
  <c r="F26" i="73" s="1"/>
  <c r="H29" i="66"/>
  <c r="F29" i="73" s="1"/>
  <c r="H28" i="66"/>
  <c r="F28" i="73" s="1"/>
  <c r="H38" i="66"/>
  <c r="F38" i="73" s="1"/>
  <c r="H21" i="66"/>
  <c r="H24" i="66"/>
  <c r="F24" i="73" s="1"/>
  <c r="H35" i="66"/>
  <c r="F35" i="73" s="1"/>
  <c r="H22" i="66"/>
  <c r="F22" i="73" s="1"/>
  <c r="H46" i="66"/>
  <c r="H43" i="66"/>
  <c r="F43" i="73" s="1"/>
  <c r="AB28" i="38"/>
  <c r="H27" i="66"/>
  <c r="F27" i="73" s="1"/>
  <c r="H33" i="66"/>
  <c r="F33" i="73" s="1"/>
  <c r="H36" i="66"/>
  <c r="H41" i="66"/>
  <c r="F41" i="73" s="1"/>
  <c r="H34" i="66"/>
  <c r="H42" i="66"/>
  <c r="F42" i="73" s="1"/>
  <c r="H23" i="66"/>
  <c r="F23" i="73" s="1"/>
  <c r="H45" i="66"/>
  <c r="AH24" i="38"/>
  <c r="AB24" i="38"/>
  <c r="AB25" i="38"/>
  <c r="AB40" i="38"/>
  <c r="AB42" i="38"/>
  <c r="AH40" i="38"/>
  <c r="AB44" i="38"/>
  <c r="AH35" i="38"/>
  <c r="AH19" i="38"/>
  <c r="AB35" i="38"/>
  <c r="AH44" i="38"/>
  <c r="AH25" i="38"/>
  <c r="AB19" i="38"/>
  <c r="AB23" i="38"/>
  <c r="AB43" i="38"/>
  <c r="AB32" i="38"/>
  <c r="AH41" i="38"/>
  <c r="AB18" i="38"/>
  <c r="AB38" i="38"/>
  <c r="AB33" i="38"/>
  <c r="AB21" i="38"/>
  <c r="AB31" i="38"/>
  <c r="AB29" i="38"/>
  <c r="AB22" i="38"/>
  <c r="AB20" i="38"/>
  <c r="AB34" i="38"/>
  <c r="AB30" i="38"/>
  <c r="AB36" i="38"/>
  <c r="AB39" i="38"/>
  <c r="AH38" i="38"/>
  <c r="AH20" i="38"/>
  <c r="AH43" i="38"/>
  <c r="AH31" i="38"/>
  <c r="AB41" i="38"/>
  <c r="AH39" i="38"/>
  <c r="AH22" i="38"/>
  <c r="AH32" i="38"/>
  <c r="AH33" i="38"/>
  <c r="AH21" i="38"/>
  <c r="AH34" i="38"/>
  <c r="AH29" i="38"/>
  <c r="AH30" i="38"/>
  <c r="AH36" i="38"/>
  <c r="AH18" i="38"/>
  <c r="AH23" i="38"/>
  <c r="AH28" i="38"/>
  <c r="H32" i="66"/>
  <c r="AH17" i="38"/>
  <c r="AB17" i="38"/>
  <c r="F34" i="73" l="1"/>
  <c r="F46" i="73"/>
  <c r="F39" i="73"/>
  <c r="F37" i="73"/>
  <c r="F21" i="73"/>
  <c r="F45" i="73"/>
  <c r="F36" i="73"/>
  <c r="F32" i="73"/>
  <c r="P133" i="38" l="1"/>
  <c r="P52" i="38"/>
  <c r="P126" i="38"/>
  <c r="P157" i="38"/>
  <c r="P33" i="38"/>
  <c r="P11" i="38"/>
  <c r="P174" i="38"/>
  <c r="P58" i="38"/>
  <c r="P125" i="38"/>
  <c r="P31" i="38"/>
  <c r="P116" i="38"/>
  <c r="P117" i="38"/>
  <c r="P166" i="38"/>
  <c r="P160" i="38"/>
  <c r="P85" i="38"/>
  <c r="P53" i="38"/>
  <c r="P70" i="38"/>
  <c r="P171" i="38"/>
  <c r="P163" i="38"/>
  <c r="P25" i="38"/>
  <c r="P47" i="38"/>
  <c r="P42" i="38"/>
  <c r="P17" i="38"/>
  <c r="P150" i="38"/>
  <c r="P48" i="38"/>
  <c r="P111" i="38"/>
  <c r="P28" i="38"/>
  <c r="P6" i="38"/>
  <c r="P51" i="38"/>
  <c r="P78" i="38"/>
  <c r="P97" i="38"/>
  <c r="P143" i="38"/>
  <c r="P84" i="38"/>
  <c r="P136" i="38"/>
  <c r="P184" i="38"/>
  <c r="P88" i="38"/>
  <c r="P119" i="38"/>
  <c r="P155" i="38"/>
  <c r="P19" i="38"/>
  <c r="P188" i="38"/>
  <c r="P161" i="38"/>
  <c r="P144" i="38"/>
  <c r="P21" i="38"/>
  <c r="P102" i="38"/>
  <c r="P167" i="38"/>
  <c r="P49" i="38"/>
  <c r="P29" i="38"/>
  <c r="P60" i="38"/>
  <c r="P93" i="38"/>
  <c r="P12" i="38"/>
  <c r="P172" i="38"/>
  <c r="P74" i="38"/>
  <c r="P91" i="38"/>
  <c r="P105" i="38"/>
  <c r="P147" i="38"/>
  <c r="P175" i="38"/>
  <c r="P44" i="38"/>
  <c r="P40" i="38"/>
  <c r="P10" i="38"/>
  <c r="P59" i="38"/>
  <c r="P35" i="38"/>
  <c r="P151" i="38"/>
  <c r="P142" i="38"/>
  <c r="P92" i="38"/>
  <c r="P149" i="38"/>
  <c r="P41" i="38"/>
  <c r="P146" i="38"/>
  <c r="P118" i="38"/>
  <c r="P139" i="38"/>
  <c r="P63" i="38"/>
  <c r="P55" i="38"/>
  <c r="P22" i="38"/>
  <c r="P107" i="38"/>
  <c r="P109" i="38"/>
  <c r="P71" i="38"/>
  <c r="P38" i="38"/>
  <c r="P43" i="38"/>
  <c r="P169" i="38"/>
  <c r="P32" i="38"/>
  <c r="P145" i="38"/>
  <c r="P115" i="38"/>
  <c r="P20" i="38"/>
  <c r="P86" i="38"/>
  <c r="P122" i="38"/>
  <c r="P34" i="38"/>
  <c r="P90" i="38"/>
  <c r="P135" i="38"/>
  <c r="P96" i="38"/>
  <c r="P30" i="38"/>
  <c r="P165" i="38"/>
  <c r="P66" i="38"/>
  <c r="P87" i="38"/>
  <c r="P39" i="38"/>
  <c r="P101" i="38"/>
  <c r="P164" i="38"/>
  <c r="P14" i="38"/>
  <c r="P73" i="38"/>
  <c r="P124" i="38"/>
  <c r="P65" i="38"/>
  <c r="P24" i="38"/>
  <c r="P23" i="38"/>
  <c r="P67" i="38"/>
  <c r="P69" i="38"/>
  <c r="P138" i="38"/>
  <c r="P187" i="38"/>
  <c r="P104" i="38"/>
  <c r="P8" i="38"/>
  <c r="P13" i="38"/>
  <c r="P64" i="38"/>
  <c r="P68" i="38"/>
  <c r="P185" i="38"/>
  <c r="P80" i="38"/>
  <c r="P168" i="38"/>
  <c r="P94" i="38"/>
  <c r="P54" i="38"/>
  <c r="P127" i="38"/>
  <c r="P7" i="38"/>
  <c r="P103" i="38"/>
  <c r="P177" i="38"/>
  <c r="P18" i="38"/>
  <c r="P83" i="38"/>
  <c r="P57" i="38"/>
  <c r="P153" i="38"/>
  <c r="P79" i="38"/>
  <c r="P170" i="38"/>
  <c r="P95" i="38"/>
  <c r="P75" i="38"/>
  <c r="P108" i="38"/>
  <c r="P158" i="38"/>
  <c r="P123" i="38"/>
  <c r="P106" i="38"/>
  <c r="P61" i="38"/>
  <c r="P76" i="38"/>
  <c r="P152" i="38"/>
  <c r="P81" i="38"/>
  <c r="P50" i="38"/>
  <c r="P113" i="38"/>
  <c r="P156" i="38"/>
  <c r="P77" i="38"/>
  <c r="P36" i="38"/>
  <c r="P114" i="38"/>
  <c r="P129" i="38"/>
  <c r="P137" i="38"/>
  <c r="P98" i="38"/>
  <c r="P112" i="38"/>
  <c r="P176" i="38"/>
  <c r="P132" i="38"/>
  <c r="P173" i="38"/>
  <c r="P181" i="38"/>
  <c r="P131" i="38"/>
  <c r="P4" i="38"/>
  <c r="P134" i="38"/>
  <c r="U146" i="38" l="1"/>
  <c r="AH146" i="38" s="1"/>
  <c r="G149" i="66"/>
  <c r="U147" i="38"/>
  <c r="AB147" i="38" s="1"/>
  <c r="G150" i="66"/>
  <c r="U145" i="38"/>
  <c r="AB145" i="38" s="1"/>
  <c r="G148" i="66"/>
  <c r="G183" i="66"/>
  <c r="G115" i="66"/>
  <c r="G117" i="66"/>
  <c r="G116" i="66"/>
  <c r="G27" i="66"/>
  <c r="G42" i="66"/>
  <c r="G34" i="66"/>
  <c r="G38" i="66"/>
  <c r="G118" i="66"/>
  <c r="G46" i="66"/>
  <c r="G110" i="66"/>
  <c r="G39" i="66"/>
  <c r="G47" i="66"/>
  <c r="G122" i="66"/>
  <c r="G37" i="66"/>
  <c r="G111" i="66"/>
  <c r="G22" i="66"/>
  <c r="G18" i="66"/>
  <c r="G28" i="66"/>
  <c r="G41" i="66"/>
  <c r="G26" i="66"/>
  <c r="G121" i="66"/>
  <c r="G105" i="66"/>
  <c r="G29" i="66"/>
  <c r="G120" i="66"/>
  <c r="G10" i="66"/>
  <c r="G109" i="66"/>
  <c r="G36" i="66"/>
  <c r="G15" i="66"/>
  <c r="G33" i="66"/>
  <c r="G25" i="66"/>
  <c r="G23" i="66"/>
  <c r="G32" i="66"/>
  <c r="G21" i="66"/>
  <c r="G119" i="66"/>
  <c r="G106" i="66"/>
  <c r="G107" i="66"/>
  <c r="G104" i="66"/>
  <c r="G24" i="66"/>
  <c r="G112" i="66"/>
  <c r="G44" i="66"/>
  <c r="G43" i="66"/>
  <c r="G108" i="66"/>
  <c r="G17" i="66"/>
  <c r="G114" i="66"/>
  <c r="G45" i="66"/>
  <c r="G35" i="66"/>
  <c r="G16" i="66"/>
  <c r="U132" i="38"/>
  <c r="G135" i="66"/>
  <c r="G140" i="66"/>
  <c r="U137" i="38"/>
  <c r="U77" i="38"/>
  <c r="G80" i="66"/>
  <c r="G84" i="66"/>
  <c r="U81" i="38"/>
  <c r="U75" i="38"/>
  <c r="G78" i="66"/>
  <c r="G156" i="66"/>
  <c r="U153" i="38"/>
  <c r="G180" i="66"/>
  <c r="U177" i="38"/>
  <c r="U54" i="38"/>
  <c r="G57" i="66"/>
  <c r="G187" i="66"/>
  <c r="U185" i="38"/>
  <c r="U8" i="38"/>
  <c r="G14" i="66"/>
  <c r="G72" i="66"/>
  <c r="U69" i="38"/>
  <c r="G68" i="66"/>
  <c r="U65" i="38"/>
  <c r="G167" i="66"/>
  <c r="U164" i="38"/>
  <c r="G69" i="66"/>
  <c r="U66" i="38"/>
  <c r="G138" i="66"/>
  <c r="U135" i="38"/>
  <c r="U86" i="38"/>
  <c r="G89" i="66"/>
  <c r="U71" i="38"/>
  <c r="G74" i="66"/>
  <c r="G58" i="66"/>
  <c r="U55" i="38"/>
  <c r="U142" i="38"/>
  <c r="G145" i="66"/>
  <c r="G175" i="66"/>
  <c r="U172" i="38"/>
  <c r="U184" i="38"/>
  <c r="G186" i="66"/>
  <c r="U97" i="38"/>
  <c r="G100" i="66"/>
  <c r="U163" i="38"/>
  <c r="G166" i="66"/>
  <c r="U85" i="38"/>
  <c r="G88" i="66"/>
  <c r="G177" i="66"/>
  <c r="U174" i="38"/>
  <c r="U126" i="38"/>
  <c r="G129" i="66"/>
  <c r="G134" i="66"/>
  <c r="U131" i="38"/>
  <c r="G179" i="66"/>
  <c r="U176" i="38"/>
  <c r="U129" i="38"/>
  <c r="G132" i="66"/>
  <c r="G159" i="66"/>
  <c r="U156" i="38"/>
  <c r="G155" i="66"/>
  <c r="U152" i="38"/>
  <c r="G126" i="66"/>
  <c r="U123" i="38"/>
  <c r="G98" i="66"/>
  <c r="U95" i="38"/>
  <c r="G60" i="66"/>
  <c r="U57" i="38"/>
  <c r="U94" i="38"/>
  <c r="G97" i="66"/>
  <c r="U68" i="38"/>
  <c r="G71" i="66"/>
  <c r="G70" i="66"/>
  <c r="U67" i="38"/>
  <c r="G127" i="66"/>
  <c r="U124" i="38"/>
  <c r="G168" i="66"/>
  <c r="U165" i="38"/>
  <c r="U90" i="38"/>
  <c r="G93" i="66"/>
  <c r="G172" i="66"/>
  <c r="U169" i="38"/>
  <c r="G66" i="66"/>
  <c r="U63" i="38"/>
  <c r="G154" i="66"/>
  <c r="U151" i="38"/>
  <c r="U49" i="38"/>
  <c r="G52" i="66"/>
  <c r="U144" i="38"/>
  <c r="G147" i="66"/>
  <c r="G158" i="66"/>
  <c r="U155" i="38"/>
  <c r="G139" i="66"/>
  <c r="U136" i="38"/>
  <c r="U78" i="38"/>
  <c r="G81" i="66"/>
  <c r="G174" i="66"/>
  <c r="U171" i="38"/>
  <c r="U160" i="38"/>
  <c r="G163" i="66"/>
  <c r="U52" i="38"/>
  <c r="G55" i="66"/>
  <c r="U76" i="38"/>
  <c r="G79" i="66"/>
  <c r="G161" i="66"/>
  <c r="U158" i="38"/>
  <c r="G173" i="66"/>
  <c r="U170" i="38"/>
  <c r="G86" i="66"/>
  <c r="U83" i="38"/>
  <c r="U7" i="38"/>
  <c r="G13" i="66"/>
  <c r="G171" i="66"/>
  <c r="U168" i="38"/>
  <c r="U64" i="38"/>
  <c r="G67" i="66"/>
  <c r="U187" i="38"/>
  <c r="G76" i="66"/>
  <c r="U73" i="38"/>
  <c r="G142" i="66"/>
  <c r="U139" i="38"/>
  <c r="G152" i="66"/>
  <c r="U149" i="38"/>
  <c r="U91" i="38"/>
  <c r="G94" i="66"/>
  <c r="U93" i="38"/>
  <c r="G96" i="66"/>
  <c r="G170" i="66"/>
  <c r="U167" i="38"/>
  <c r="G164" i="66"/>
  <c r="U161" i="38"/>
  <c r="G87" i="66"/>
  <c r="U84" i="38"/>
  <c r="G54" i="66"/>
  <c r="U51" i="38"/>
  <c r="U48" i="38"/>
  <c r="G51" i="66"/>
  <c r="G50" i="66"/>
  <c r="U47" i="38"/>
  <c r="G73" i="66"/>
  <c r="U70" i="38"/>
  <c r="G169" i="66"/>
  <c r="U166" i="38"/>
  <c r="U125" i="38"/>
  <c r="G128" i="66"/>
  <c r="G136" i="66"/>
  <c r="U133" i="38"/>
  <c r="U134" i="38"/>
  <c r="G137" i="66"/>
  <c r="G176" i="66"/>
  <c r="U173" i="38"/>
  <c r="U98" i="38"/>
  <c r="G101" i="66"/>
  <c r="U50" i="38"/>
  <c r="G53" i="66"/>
  <c r="U61" i="38"/>
  <c r="G64" i="66"/>
  <c r="U79" i="38"/>
  <c r="G82" i="66"/>
  <c r="U127" i="38"/>
  <c r="G130" i="66"/>
  <c r="U80" i="38"/>
  <c r="G83" i="66"/>
  <c r="G141" i="66"/>
  <c r="U138" i="38"/>
  <c r="G90" i="66"/>
  <c r="U87" i="38"/>
  <c r="G99" i="66"/>
  <c r="U96" i="38"/>
  <c r="U122" i="38"/>
  <c r="G125" i="66"/>
  <c r="G95" i="66"/>
  <c r="U92" i="38"/>
  <c r="G62" i="66"/>
  <c r="U59" i="38"/>
  <c r="G178" i="66"/>
  <c r="U175" i="38"/>
  <c r="G77" i="66"/>
  <c r="U74" i="38"/>
  <c r="U60" i="38"/>
  <c r="G63" i="66"/>
  <c r="G189" i="66"/>
  <c r="U188" i="38"/>
  <c r="G91" i="66"/>
  <c r="U88" i="38"/>
  <c r="U143" i="38"/>
  <c r="G146" i="66"/>
  <c r="G12" i="66"/>
  <c r="U6" i="38"/>
  <c r="U150" i="38"/>
  <c r="G153" i="66"/>
  <c r="G56" i="66"/>
  <c r="U53" i="38"/>
  <c r="U58" i="38"/>
  <c r="G61" i="66"/>
  <c r="U157" i="38"/>
  <c r="G160" i="66"/>
  <c r="AB146" i="38" l="1"/>
  <c r="AH145" i="38"/>
  <c r="AH147" i="38"/>
  <c r="H148" i="66"/>
  <c r="F149" i="73" s="1"/>
  <c r="H149" i="66"/>
  <c r="F150" i="73" s="1"/>
  <c r="H150" i="66"/>
  <c r="F151" i="73" s="1"/>
  <c r="H56" i="66"/>
  <c r="AB53" i="38"/>
  <c r="AH53" i="38"/>
  <c r="H12" i="66"/>
  <c r="AB6" i="38"/>
  <c r="AH6" i="38"/>
  <c r="H91" i="66"/>
  <c r="AB88" i="38"/>
  <c r="AH88" i="38"/>
  <c r="H178" i="66"/>
  <c r="AB175" i="38"/>
  <c r="AH175" i="38"/>
  <c r="AB92" i="38"/>
  <c r="H95" i="66"/>
  <c r="AH92" i="38"/>
  <c r="H90" i="66"/>
  <c r="AB87" i="38"/>
  <c r="AH87" i="38"/>
  <c r="H176" i="66"/>
  <c r="AB173" i="38"/>
  <c r="AH173" i="38"/>
  <c r="AB70" i="38"/>
  <c r="AH70" i="38"/>
  <c r="H73" i="66"/>
  <c r="AH84" i="38"/>
  <c r="H87" i="66"/>
  <c r="AB84" i="38"/>
  <c r="H170" i="66"/>
  <c r="AB167" i="38"/>
  <c r="AH167" i="38"/>
  <c r="H142" i="66"/>
  <c r="AB139" i="38"/>
  <c r="AH139" i="38"/>
  <c r="AH187" i="38"/>
  <c r="AB187" i="38"/>
  <c r="H171" i="66"/>
  <c r="AH168" i="38"/>
  <c r="AB168" i="38"/>
  <c r="AH83" i="38"/>
  <c r="AB83" i="38"/>
  <c r="H86" i="66"/>
  <c r="AH158" i="38"/>
  <c r="AB158" i="38"/>
  <c r="H161" i="66"/>
  <c r="AB160" i="38"/>
  <c r="AH160" i="38"/>
  <c r="H163" i="66"/>
  <c r="AB78" i="38"/>
  <c r="AH78" i="38"/>
  <c r="H81" i="66"/>
  <c r="H52" i="66"/>
  <c r="AB49" i="38"/>
  <c r="AH49" i="38"/>
  <c r="AB90" i="38"/>
  <c r="H93" i="66"/>
  <c r="AH90" i="38"/>
  <c r="H71" i="66"/>
  <c r="AB68" i="38"/>
  <c r="AH68" i="38"/>
  <c r="Q181" i="38"/>
  <c r="H175" i="66"/>
  <c r="AB172" i="38"/>
  <c r="AH172" i="38"/>
  <c r="H58" i="66"/>
  <c r="AB55" i="38"/>
  <c r="AH55" i="38"/>
  <c r="AB66" i="38"/>
  <c r="AH66" i="38"/>
  <c r="H69" i="66"/>
  <c r="H68" i="66"/>
  <c r="AB65" i="38"/>
  <c r="AH65" i="38"/>
  <c r="AB153" i="38"/>
  <c r="AH153" i="38"/>
  <c r="H156" i="66"/>
  <c r="AH81" i="38"/>
  <c r="AB81" i="38"/>
  <c r="H84" i="66"/>
  <c r="H140" i="66"/>
  <c r="AB137" i="38"/>
  <c r="AH137" i="38"/>
  <c r="H160" i="66"/>
  <c r="AB157" i="38"/>
  <c r="AH157" i="38"/>
  <c r="AB60" i="38"/>
  <c r="AH60" i="38"/>
  <c r="H63" i="66"/>
  <c r="H125" i="66"/>
  <c r="AB122" i="38"/>
  <c r="AH122" i="38"/>
  <c r="AB80" i="38"/>
  <c r="AH80" i="38"/>
  <c r="H83" i="66"/>
  <c r="AH79" i="38"/>
  <c r="H82" i="66"/>
  <c r="AB79" i="38"/>
  <c r="H53" i="66"/>
  <c r="AB50" i="38"/>
  <c r="AH50" i="38"/>
  <c r="H128" i="66"/>
  <c r="AB125" i="38"/>
  <c r="AH125" i="38"/>
  <c r="H51" i="66"/>
  <c r="AB48" i="38"/>
  <c r="AH48" i="38"/>
  <c r="H94" i="66"/>
  <c r="AB91" i="38"/>
  <c r="AH91" i="38"/>
  <c r="H174" i="66"/>
  <c r="AB171" i="38"/>
  <c r="AH171" i="38"/>
  <c r="H139" i="66"/>
  <c r="AB136" i="38"/>
  <c r="AH136" i="38"/>
  <c r="AH151" i="38"/>
  <c r="H154" i="66"/>
  <c r="AB151" i="38"/>
  <c r="H172" i="66"/>
  <c r="AB169" i="38"/>
  <c r="AH169" i="38"/>
  <c r="H168" i="66"/>
  <c r="AB165" i="38"/>
  <c r="AH165" i="38"/>
  <c r="H70" i="66"/>
  <c r="AB67" i="38"/>
  <c r="AH67" i="38"/>
  <c r="H98" i="66"/>
  <c r="AB95" i="38"/>
  <c r="AH95" i="38"/>
  <c r="AH152" i="38"/>
  <c r="AB152" i="38"/>
  <c r="H155" i="66"/>
  <c r="H134" i="66"/>
  <c r="AB131" i="38"/>
  <c r="AH131" i="38"/>
  <c r="AB126" i="38"/>
  <c r="AH126" i="38"/>
  <c r="H129" i="66"/>
  <c r="AH85" i="38"/>
  <c r="H88" i="66"/>
  <c r="AB85" i="38"/>
  <c r="H100" i="66"/>
  <c r="AB97" i="38"/>
  <c r="AH97" i="38"/>
  <c r="AH142" i="38"/>
  <c r="AB142" i="38"/>
  <c r="H145" i="66"/>
  <c r="AH86" i="38"/>
  <c r="H89" i="66"/>
  <c r="AB86" i="38"/>
  <c r="H14" i="66"/>
  <c r="AB8" i="38"/>
  <c r="AH8" i="38"/>
  <c r="AH54" i="38"/>
  <c r="H57" i="66"/>
  <c r="AB54" i="38"/>
  <c r="H77" i="66"/>
  <c r="AB74" i="38"/>
  <c r="AH74" i="38"/>
  <c r="H141" i="66"/>
  <c r="AH138" i="38"/>
  <c r="AB138" i="38"/>
  <c r="H136" i="66"/>
  <c r="AB133" i="38"/>
  <c r="AH133" i="38"/>
  <c r="H169" i="66"/>
  <c r="AB166" i="38"/>
  <c r="AH166" i="38"/>
  <c r="AB47" i="38"/>
  <c r="AH47" i="38"/>
  <c r="H50" i="66"/>
  <c r="AB51" i="38"/>
  <c r="AH51" i="38"/>
  <c r="H54" i="66"/>
  <c r="H164" i="66"/>
  <c r="AH161" i="38"/>
  <c r="AB161" i="38"/>
  <c r="H152" i="66"/>
  <c r="AB149" i="38"/>
  <c r="AH149" i="38"/>
  <c r="H76" i="66"/>
  <c r="AH73" i="38"/>
  <c r="AB73" i="38"/>
  <c r="H173" i="66"/>
  <c r="AB170" i="38"/>
  <c r="AH170" i="38"/>
  <c r="AH52" i="38"/>
  <c r="H55" i="66"/>
  <c r="AB52" i="38"/>
  <c r="AH144" i="38"/>
  <c r="H147" i="66"/>
  <c r="AB144" i="38"/>
  <c r="H97" i="66"/>
  <c r="AB94" i="38"/>
  <c r="AH94" i="38"/>
  <c r="AB129" i="38"/>
  <c r="AH129" i="38"/>
  <c r="H132" i="66"/>
  <c r="H177" i="66"/>
  <c r="AB174" i="38"/>
  <c r="AH174" i="38"/>
  <c r="H138" i="66"/>
  <c r="AB135" i="38"/>
  <c r="AH135" i="38"/>
  <c r="H167" i="66"/>
  <c r="AH164" i="38"/>
  <c r="AB164" i="38"/>
  <c r="H72" i="66"/>
  <c r="AH69" i="38"/>
  <c r="AB69" i="38"/>
  <c r="AB185" i="38"/>
  <c r="AH185" i="38"/>
  <c r="H187" i="66"/>
  <c r="H180" i="66"/>
  <c r="AH177" i="38"/>
  <c r="AB177" i="38"/>
  <c r="AB188" i="38"/>
  <c r="AH188" i="38"/>
  <c r="H189" i="66"/>
  <c r="H62" i="66"/>
  <c r="AB59" i="38"/>
  <c r="AH59" i="38"/>
  <c r="AB96" i="38"/>
  <c r="AH96" i="38"/>
  <c r="H99" i="66"/>
  <c r="H61" i="66"/>
  <c r="AB58" i="38"/>
  <c r="AH58" i="38"/>
  <c r="AB150" i="38"/>
  <c r="H153" i="66"/>
  <c r="AH150" i="38"/>
  <c r="H146" i="66"/>
  <c r="AH143" i="38"/>
  <c r="AB143" i="38"/>
  <c r="AH127" i="38"/>
  <c r="H130" i="66"/>
  <c r="AB127" i="38"/>
  <c r="H64" i="66"/>
  <c r="AB61" i="38"/>
  <c r="AH61" i="38"/>
  <c r="AH98" i="38"/>
  <c r="H101" i="66"/>
  <c r="AB98" i="38"/>
  <c r="AH134" i="38"/>
  <c r="H137" i="66"/>
  <c r="AB134" i="38"/>
  <c r="H96" i="66"/>
  <c r="AB93" i="38"/>
  <c r="AH93" i="38"/>
  <c r="AB64" i="38"/>
  <c r="AH64" i="38"/>
  <c r="H67" i="66"/>
  <c r="H13" i="66"/>
  <c r="AB7" i="38"/>
  <c r="AH7" i="38"/>
  <c r="H79" i="66"/>
  <c r="AB76" i="38"/>
  <c r="AH76" i="38"/>
  <c r="H158" i="66"/>
  <c r="AB155" i="38"/>
  <c r="AH155" i="38"/>
  <c r="AB63" i="38"/>
  <c r="H66" i="66"/>
  <c r="AH63" i="38"/>
  <c r="AB124" i="38"/>
  <c r="AH124" i="38"/>
  <c r="H127" i="66"/>
  <c r="AH57" i="38"/>
  <c r="H60" i="66"/>
  <c r="AB57" i="38"/>
  <c r="AB123" i="38"/>
  <c r="H126" i="66"/>
  <c r="AH123" i="38"/>
  <c r="AB156" i="38"/>
  <c r="H159" i="66"/>
  <c r="AH156" i="38"/>
  <c r="H179" i="66"/>
  <c r="AB176" i="38"/>
  <c r="AH176" i="38"/>
  <c r="AH163" i="38"/>
  <c r="AB163" i="38"/>
  <c r="H166" i="66"/>
  <c r="H186" i="66"/>
  <c r="AB184" i="38"/>
  <c r="AH184" i="38"/>
  <c r="H74" i="66"/>
  <c r="AB71" i="38"/>
  <c r="AH71" i="38"/>
  <c r="AH75" i="38"/>
  <c r="H78" i="66"/>
  <c r="AB75" i="38"/>
  <c r="H80" i="66"/>
  <c r="AB77" i="38"/>
  <c r="AH77" i="38"/>
  <c r="AB132" i="38"/>
  <c r="AH132" i="38"/>
  <c r="H135" i="66"/>
  <c r="G183" i="72" l="1"/>
  <c r="H183" i="72" s="1"/>
  <c r="V181" i="38"/>
  <c r="F58" i="73"/>
  <c r="F148" i="73"/>
  <c r="F78" i="73"/>
  <c r="F136" i="73"/>
  <c r="F188" i="73"/>
  <c r="F160" i="73"/>
  <c r="F128" i="73"/>
  <c r="F66" i="73"/>
  <c r="F159" i="73"/>
  <c r="F96" i="73"/>
  <c r="F138" i="73"/>
  <c r="F101" i="73"/>
  <c r="F64" i="73"/>
  <c r="F154" i="73"/>
  <c r="F61" i="73"/>
  <c r="F99" i="73"/>
  <c r="F182" i="73"/>
  <c r="F139" i="73"/>
  <c r="F55" i="73"/>
  <c r="F142" i="73"/>
  <c r="F100" i="73"/>
  <c r="F70" i="73"/>
  <c r="F155" i="73"/>
  <c r="F140" i="73"/>
  <c r="F53" i="73"/>
  <c r="F63" i="73"/>
  <c r="F141" i="73"/>
  <c r="Q121" i="38"/>
  <c r="V121" i="38" s="1"/>
  <c r="AI121" i="38" s="1"/>
  <c r="Q10" i="38"/>
  <c r="Q122" i="38"/>
  <c r="Q24" i="38"/>
  <c r="Q162" i="38"/>
  <c r="V162" i="38" s="1"/>
  <c r="AI162" i="38" s="1"/>
  <c r="Q103" i="38"/>
  <c r="Q141" i="38"/>
  <c r="V141" i="38" s="1"/>
  <c r="AI141" i="38" s="1"/>
  <c r="Q80" i="38"/>
  <c r="Q88" i="38"/>
  <c r="Q62" i="38"/>
  <c r="V62" i="38" s="1"/>
  <c r="AI62" i="38" s="1"/>
  <c r="Q142" i="38"/>
  <c r="Q137" i="38"/>
  <c r="Q50" i="38"/>
  <c r="Q146" i="38"/>
  <c r="Q108" i="38"/>
  <c r="Q47" i="38"/>
  <c r="Q168" i="38"/>
  <c r="Q171" i="38"/>
  <c r="Q118" i="38"/>
  <c r="Q161" i="38"/>
  <c r="Q20" i="38"/>
  <c r="Q95" i="38"/>
  <c r="Q166" i="38"/>
  <c r="Q21" i="38"/>
  <c r="Q147" i="38"/>
  <c r="Q66" i="38"/>
  <c r="Q140" i="38"/>
  <c r="V140" i="38" s="1"/>
  <c r="AI140" i="38" s="1"/>
  <c r="Q48" i="38"/>
  <c r="Q7" i="38"/>
  <c r="Q29" i="38"/>
  <c r="Q157" i="38"/>
  <c r="Q69" i="38"/>
  <c r="Q65" i="38"/>
  <c r="Q165" i="38"/>
  <c r="Q115" i="38"/>
  <c r="Q173" i="38"/>
  <c r="Q57" i="38"/>
  <c r="Q130" i="38"/>
  <c r="V130" i="38" s="1"/>
  <c r="AI130" i="38" s="1"/>
  <c r="AL130" i="38" s="1"/>
  <c r="AM130" i="38" s="1"/>
  <c r="Q75" i="38"/>
  <c r="Q159" i="38"/>
  <c r="V159" i="38" s="1"/>
  <c r="AI159" i="38" s="1"/>
  <c r="Q188" i="38"/>
  <c r="Q184" i="38"/>
  <c r="Q35" i="38"/>
  <c r="Q17" i="38"/>
  <c r="Q51" i="38"/>
  <c r="Q19" i="38"/>
  <c r="Q127" i="38"/>
  <c r="Q99" i="38"/>
  <c r="V99" i="38" s="1"/>
  <c r="AI99" i="38" s="1"/>
  <c r="Q63" i="38"/>
  <c r="Q82" i="38"/>
  <c r="V82" i="38" s="1"/>
  <c r="AI82" i="38" s="1"/>
  <c r="Q104" i="38"/>
  <c r="Q119" i="38"/>
  <c r="Q43" i="38"/>
  <c r="Q153" i="38"/>
  <c r="Q169" i="38"/>
  <c r="Q117" i="38"/>
  <c r="Q31" i="38"/>
  <c r="Q126" i="38"/>
  <c r="Q40" i="38"/>
  <c r="Q67" i="38"/>
  <c r="Q174" i="38"/>
  <c r="Q155" i="38"/>
  <c r="Q49" i="38"/>
  <c r="Q96" i="38"/>
  <c r="Q160" i="38"/>
  <c r="Q39" i="38"/>
  <c r="Q12" i="38"/>
  <c r="Q98" i="38"/>
  <c r="Q44" i="38"/>
  <c r="Q59" i="38"/>
  <c r="Q134" i="38"/>
  <c r="Q110" i="38"/>
  <c r="Q125" i="38"/>
  <c r="Q60" i="38"/>
  <c r="Q11" i="38"/>
  <c r="Q112" i="38"/>
  <c r="Q42" i="38"/>
  <c r="Q116" i="38"/>
  <c r="Q52" i="38"/>
  <c r="Q14" i="38"/>
  <c r="Q89" i="38"/>
  <c r="V89" i="38" s="1"/>
  <c r="AI89" i="38" s="1"/>
  <c r="Q105" i="38"/>
  <c r="Q22" i="38"/>
  <c r="Q123" i="38"/>
  <c r="Q187" i="38"/>
  <c r="Q132" i="38"/>
  <c r="Q72" i="38"/>
  <c r="V72" i="38" s="1"/>
  <c r="AI72" i="38" s="1"/>
  <c r="Q150" i="38"/>
  <c r="Q28" i="38"/>
  <c r="Q64" i="38"/>
  <c r="Q151" i="38"/>
  <c r="Q129" i="38"/>
  <c r="Q37" i="38"/>
  <c r="V37" i="38" s="1"/>
  <c r="AI37" i="38" s="1"/>
  <c r="Q177" i="38"/>
  <c r="Q54" i="38"/>
  <c r="Q131" i="38"/>
  <c r="Q136" i="38"/>
  <c r="Q97" i="38"/>
  <c r="Q170" i="38"/>
  <c r="Q23" i="38"/>
  <c r="Q38" i="38"/>
  <c r="Q25" i="38"/>
  <c r="Q83" i="38"/>
  <c r="Q81" i="38"/>
  <c r="Q101" i="38"/>
  <c r="Q8" i="38"/>
  <c r="Q56" i="38"/>
  <c r="V56" i="38" s="1"/>
  <c r="AI56" i="38" s="1"/>
  <c r="Q128" i="38"/>
  <c r="V128" i="38" s="1"/>
  <c r="AI128" i="38" s="1"/>
  <c r="Q175" i="38"/>
  <c r="Q30" i="38"/>
  <c r="Q149" i="38"/>
  <c r="Q73" i="38"/>
  <c r="Q144" i="38"/>
  <c r="Q145" i="38"/>
  <c r="Q6" i="38"/>
  <c r="Q74" i="38"/>
  <c r="Q34" i="38"/>
  <c r="Q172" i="38"/>
  <c r="Q109" i="38"/>
  <c r="Q33" i="38"/>
  <c r="Q91" i="38"/>
  <c r="Q139" i="38"/>
  <c r="Q86" i="38"/>
  <c r="Q164" i="38"/>
  <c r="Q167" i="38"/>
  <c r="Q94" i="38"/>
  <c r="Q53" i="38"/>
  <c r="Q186" i="38"/>
  <c r="Q154" i="38"/>
  <c r="V154" i="38" s="1"/>
  <c r="AI154" i="38" s="1"/>
  <c r="Q158" i="38"/>
  <c r="Q77" i="38"/>
  <c r="Q120" i="38"/>
  <c r="V120" i="38" s="1"/>
  <c r="AI120" i="38" s="1"/>
  <c r="Q71" i="38"/>
  <c r="Q76" i="38"/>
  <c r="Q79" i="38"/>
  <c r="Q32" i="38"/>
  <c r="Q156" i="38"/>
  <c r="Q93" i="38"/>
  <c r="Q114" i="38"/>
  <c r="Q18" i="38"/>
  <c r="Q92" i="38"/>
  <c r="Q55" i="38"/>
  <c r="Q176" i="38"/>
  <c r="Q113" i="38"/>
  <c r="Q78" i="38"/>
  <c r="Q90" i="38"/>
  <c r="Q106" i="38"/>
  <c r="Q133" i="38"/>
  <c r="Q100" i="38"/>
  <c r="V100" i="38" s="1"/>
  <c r="AI100" i="38" s="1"/>
  <c r="Q13" i="38"/>
  <c r="Q124" i="38"/>
  <c r="Q148" i="38"/>
  <c r="V148" i="38" s="1"/>
  <c r="AI148" i="38" s="1"/>
  <c r="Q138" i="38"/>
  <c r="Q68" i="38"/>
  <c r="Q143" i="38"/>
  <c r="Q61" i="38"/>
  <c r="Q102" i="38"/>
  <c r="Q135" i="38"/>
  <c r="Q152" i="38"/>
  <c r="Q4" i="38"/>
  <c r="Q41" i="38"/>
  <c r="Q111" i="38"/>
  <c r="Q70" i="38"/>
  <c r="Q87" i="38"/>
  <c r="Q163" i="38"/>
  <c r="Q84" i="38"/>
  <c r="Q58" i="38"/>
  <c r="Q107" i="38"/>
  <c r="Q36" i="38"/>
  <c r="Q85" i="38"/>
  <c r="Q185" i="38"/>
  <c r="F93" i="73"/>
  <c r="F52" i="73"/>
  <c r="F172" i="73"/>
  <c r="F168" i="73"/>
  <c r="F62" i="73"/>
  <c r="F189" i="73"/>
  <c r="F169" i="73"/>
  <c r="F133" i="73"/>
  <c r="F165" i="73"/>
  <c r="F50" i="73"/>
  <c r="F137" i="73"/>
  <c r="F89" i="73"/>
  <c r="F130" i="73"/>
  <c r="F98" i="73"/>
  <c r="F129" i="73"/>
  <c r="F161" i="73"/>
  <c r="F157" i="73"/>
  <c r="F71" i="73"/>
  <c r="F164" i="73"/>
  <c r="F143" i="73"/>
  <c r="F73" i="73"/>
  <c r="F178" i="73"/>
  <c r="F90" i="73"/>
  <c r="AH194" i="38"/>
  <c r="AH195" i="38" s="1"/>
  <c r="F80" i="73"/>
  <c r="F60" i="73"/>
  <c r="F79" i="73"/>
  <c r="F13" i="73"/>
  <c r="F131" i="73"/>
  <c r="F147" i="73"/>
  <c r="F191" i="73"/>
  <c r="F72" i="73"/>
  <c r="F153" i="73"/>
  <c r="F54" i="73"/>
  <c r="F171" i="73"/>
  <c r="F57" i="73"/>
  <c r="F14" i="73"/>
  <c r="F135" i="73"/>
  <c r="F174" i="73"/>
  <c r="F51" i="73"/>
  <c r="F83" i="73"/>
  <c r="F84" i="73"/>
  <c r="F68" i="73"/>
  <c r="F81" i="73"/>
  <c r="F162" i="73"/>
  <c r="F86" i="73"/>
  <c r="F56" i="73"/>
  <c r="F74" i="73"/>
  <c r="F181" i="73"/>
  <c r="F127" i="73"/>
  <c r="F67" i="73"/>
  <c r="F179" i="73"/>
  <c r="F97" i="73"/>
  <c r="F175" i="73"/>
  <c r="F76" i="73"/>
  <c r="F77" i="73"/>
  <c r="F146" i="73"/>
  <c r="F88" i="73"/>
  <c r="F156" i="73"/>
  <c r="F170" i="73"/>
  <c r="F176" i="73"/>
  <c r="F94" i="73"/>
  <c r="F82" i="73"/>
  <c r="F126" i="73"/>
  <c r="F69" i="73"/>
  <c r="F177" i="73"/>
  <c r="F173" i="73"/>
  <c r="F87" i="73"/>
  <c r="F95" i="73"/>
  <c r="F180" i="73"/>
  <c r="F91" i="73"/>
  <c r="F12" i="73"/>
  <c r="V192" i="38" l="1"/>
  <c r="V146" i="38"/>
  <c r="AC146" i="38" s="1"/>
  <c r="G149" i="72"/>
  <c r="V147" i="38"/>
  <c r="AC147" i="38" s="1"/>
  <c r="G150" i="72"/>
  <c r="V145" i="38"/>
  <c r="AI145" i="38" s="1"/>
  <c r="G148" i="72"/>
  <c r="V185" i="38"/>
  <c r="G187" i="72"/>
  <c r="V87" i="38"/>
  <c r="G90" i="72"/>
  <c r="V4" i="38"/>
  <c r="G10" i="72"/>
  <c r="V61" i="38"/>
  <c r="G64" i="72"/>
  <c r="V133" i="38"/>
  <c r="G136" i="72"/>
  <c r="V113" i="38"/>
  <c r="G116" i="72"/>
  <c r="G22" i="72"/>
  <c r="V18" i="38"/>
  <c r="G36" i="72"/>
  <c r="V32" i="38"/>
  <c r="G188" i="72"/>
  <c r="V186" i="38"/>
  <c r="G167" i="72"/>
  <c r="V164" i="38"/>
  <c r="G37" i="72"/>
  <c r="V33" i="38"/>
  <c r="V74" i="38"/>
  <c r="G77" i="72"/>
  <c r="G147" i="72"/>
  <c r="V144" i="38"/>
  <c r="G178" i="72"/>
  <c r="V175" i="38"/>
  <c r="G104" i="72"/>
  <c r="V101" i="38"/>
  <c r="G41" i="72"/>
  <c r="V38" i="38"/>
  <c r="G139" i="72"/>
  <c r="V136" i="38"/>
  <c r="V28" i="38"/>
  <c r="G32" i="72"/>
  <c r="V187" i="38"/>
  <c r="V42" i="38"/>
  <c r="G45" i="72"/>
  <c r="G128" i="72"/>
  <c r="V125" i="38"/>
  <c r="V44" i="38"/>
  <c r="G47" i="72"/>
  <c r="V160" i="38"/>
  <c r="G163" i="72"/>
  <c r="G177" i="72"/>
  <c r="V174" i="38"/>
  <c r="V31" i="38"/>
  <c r="G35" i="72"/>
  <c r="G46" i="72"/>
  <c r="V43" i="38"/>
  <c r="V63" i="38"/>
  <c r="G66" i="72"/>
  <c r="G54" i="72"/>
  <c r="V51" i="38"/>
  <c r="G189" i="72"/>
  <c r="V188" i="38"/>
  <c r="G60" i="72"/>
  <c r="V57" i="38"/>
  <c r="G68" i="72"/>
  <c r="V65" i="38"/>
  <c r="V29" i="38"/>
  <c r="G33" i="72"/>
  <c r="V66" i="38"/>
  <c r="G69" i="72"/>
  <c r="G98" i="72"/>
  <c r="V95" i="38"/>
  <c r="G174" i="72"/>
  <c r="V171" i="38"/>
  <c r="V142" i="38"/>
  <c r="G145" i="72"/>
  <c r="G125" i="72"/>
  <c r="V122" i="38"/>
  <c r="G88" i="72"/>
  <c r="V85" i="38"/>
  <c r="V58" i="38"/>
  <c r="G61" i="72"/>
  <c r="G73" i="72"/>
  <c r="V70" i="38"/>
  <c r="G155" i="72"/>
  <c r="V152" i="38"/>
  <c r="V143" i="38"/>
  <c r="G146" i="72"/>
  <c r="G127" i="72"/>
  <c r="V124" i="38"/>
  <c r="V106" i="38"/>
  <c r="G109" i="72"/>
  <c r="G179" i="72"/>
  <c r="V176" i="38"/>
  <c r="G117" i="72"/>
  <c r="V114" i="38"/>
  <c r="G82" i="72"/>
  <c r="V79" i="38"/>
  <c r="G80" i="72"/>
  <c r="V77" i="38"/>
  <c r="G56" i="72"/>
  <c r="V53" i="38"/>
  <c r="G89" i="72"/>
  <c r="V86" i="38"/>
  <c r="G112" i="72"/>
  <c r="V109" i="38"/>
  <c r="G12" i="72"/>
  <c r="V6" i="38"/>
  <c r="G76" i="72"/>
  <c r="V73" i="38"/>
  <c r="G84" i="72"/>
  <c r="V81" i="38"/>
  <c r="V23" i="38"/>
  <c r="G27" i="72"/>
  <c r="V131" i="38"/>
  <c r="G134" i="72"/>
  <c r="G132" i="72"/>
  <c r="V129" i="38"/>
  <c r="G153" i="72"/>
  <c r="V150" i="38"/>
  <c r="G126" i="72"/>
  <c r="V123" i="38"/>
  <c r="V14" i="38"/>
  <c r="V112" i="38"/>
  <c r="G115" i="72"/>
  <c r="G113" i="72"/>
  <c r="V110" i="38"/>
  <c r="G101" i="72"/>
  <c r="V98" i="38"/>
  <c r="G99" i="72"/>
  <c r="V96" i="38"/>
  <c r="G70" i="72"/>
  <c r="V67" i="38"/>
  <c r="V117" i="38"/>
  <c r="G120" i="72"/>
  <c r="G122" i="72"/>
  <c r="V119" i="38"/>
  <c r="G21" i="72"/>
  <c r="V17" i="38"/>
  <c r="G176" i="72"/>
  <c r="V173" i="38"/>
  <c r="G72" i="72"/>
  <c r="V69" i="38"/>
  <c r="V7" i="38"/>
  <c r="G13" i="72"/>
  <c r="V20" i="38"/>
  <c r="G24" i="72"/>
  <c r="G171" i="72"/>
  <c r="V168" i="38"/>
  <c r="V50" i="38"/>
  <c r="G53" i="72"/>
  <c r="G106" i="72"/>
  <c r="V103" i="38"/>
  <c r="G15" i="72"/>
  <c r="V10" i="38"/>
  <c r="V36" i="38"/>
  <c r="G87" i="72"/>
  <c r="V84" i="38"/>
  <c r="G114" i="72"/>
  <c r="V111" i="38"/>
  <c r="G138" i="72"/>
  <c r="V135" i="38"/>
  <c r="G71" i="72"/>
  <c r="V68" i="38"/>
  <c r="G18" i="72"/>
  <c r="V13" i="38"/>
  <c r="G93" i="72"/>
  <c r="V90" i="38"/>
  <c r="G58" i="72"/>
  <c r="V55" i="38"/>
  <c r="G96" i="72"/>
  <c r="V93" i="38"/>
  <c r="V76" i="38"/>
  <c r="G79" i="72"/>
  <c r="V158" i="38"/>
  <c r="G161" i="72"/>
  <c r="G97" i="72"/>
  <c r="V94" i="38"/>
  <c r="V139" i="38"/>
  <c r="G142" i="72"/>
  <c r="G175" i="72"/>
  <c r="V172" i="38"/>
  <c r="G152" i="72"/>
  <c r="V149" i="38"/>
  <c r="G86" i="72"/>
  <c r="V83" i="38"/>
  <c r="V170" i="38"/>
  <c r="G173" i="72"/>
  <c r="V54" i="38"/>
  <c r="G57" i="72"/>
  <c r="G154" i="72"/>
  <c r="V151" i="38"/>
  <c r="G26" i="72"/>
  <c r="V22" i="38"/>
  <c r="G55" i="72"/>
  <c r="V52" i="38"/>
  <c r="G16" i="72"/>
  <c r="V11" i="38"/>
  <c r="V134" i="38"/>
  <c r="G137" i="72"/>
  <c r="G17" i="72"/>
  <c r="V12" i="38"/>
  <c r="G52" i="72"/>
  <c r="V49" i="38"/>
  <c r="V40" i="38"/>
  <c r="G43" i="72"/>
  <c r="G172" i="72"/>
  <c r="V169" i="38"/>
  <c r="G107" i="72"/>
  <c r="V104" i="38"/>
  <c r="G130" i="72"/>
  <c r="V127" i="38"/>
  <c r="V35" i="38"/>
  <c r="G39" i="72"/>
  <c r="V75" i="38"/>
  <c r="G78" i="72"/>
  <c r="G118" i="72"/>
  <c r="V115" i="38"/>
  <c r="V48" i="38"/>
  <c r="G51" i="72"/>
  <c r="V21" i="38"/>
  <c r="G25" i="72"/>
  <c r="G164" i="72"/>
  <c r="V161" i="38"/>
  <c r="G50" i="72"/>
  <c r="V47" i="38"/>
  <c r="G140" i="72"/>
  <c r="V137" i="38"/>
  <c r="V88" i="38"/>
  <c r="G91" i="72"/>
  <c r="G110" i="72"/>
  <c r="V107" i="38"/>
  <c r="G166" i="72"/>
  <c r="V163" i="38"/>
  <c r="V41" i="38"/>
  <c r="G44" i="72"/>
  <c r="V102" i="38"/>
  <c r="G105" i="72"/>
  <c r="G141" i="72"/>
  <c r="V138" i="38"/>
  <c r="G81" i="72"/>
  <c r="V78" i="38"/>
  <c r="V92" i="38"/>
  <c r="G95" i="72"/>
  <c r="G159" i="72"/>
  <c r="V156" i="38"/>
  <c r="V71" i="38"/>
  <c r="G74" i="72"/>
  <c r="G170" i="72"/>
  <c r="V167" i="38"/>
  <c r="G94" i="72"/>
  <c r="V91" i="38"/>
  <c r="G38" i="72"/>
  <c r="V34" i="38"/>
  <c r="G34" i="72"/>
  <c r="V30" i="38"/>
  <c r="G14" i="72"/>
  <c r="V8" i="38"/>
  <c r="V25" i="38"/>
  <c r="G29" i="72"/>
  <c r="G100" i="72"/>
  <c r="V97" i="38"/>
  <c r="G180" i="72"/>
  <c r="V177" i="38"/>
  <c r="G67" i="72"/>
  <c r="V64" i="38"/>
  <c r="V132" i="38"/>
  <c r="G135" i="72"/>
  <c r="G108" i="72"/>
  <c r="V105" i="38"/>
  <c r="G119" i="72"/>
  <c r="V116" i="38"/>
  <c r="V60" i="38"/>
  <c r="G63" i="72"/>
  <c r="G62" i="72"/>
  <c r="V59" i="38"/>
  <c r="G42" i="72"/>
  <c r="V39" i="38"/>
  <c r="V155" i="38"/>
  <c r="G158" i="72"/>
  <c r="G129" i="72"/>
  <c r="V126" i="38"/>
  <c r="V153" i="38"/>
  <c r="G156" i="72"/>
  <c r="G23" i="72"/>
  <c r="V19" i="38"/>
  <c r="G186" i="72"/>
  <c r="V184" i="38"/>
  <c r="G168" i="72"/>
  <c r="V165" i="38"/>
  <c r="V157" i="38"/>
  <c r="G160" i="72"/>
  <c r="G169" i="72"/>
  <c r="V166" i="38"/>
  <c r="G121" i="72"/>
  <c r="V118" i="38"/>
  <c r="V108" i="38"/>
  <c r="G111" i="72"/>
  <c r="G83" i="72"/>
  <c r="V80" i="38"/>
  <c r="V24" i="38"/>
  <c r="G28" i="72"/>
  <c r="AC145" i="38" l="1"/>
  <c r="AI147" i="38"/>
  <c r="AI146" i="38"/>
  <c r="H149" i="72"/>
  <c r="G150" i="73" s="1"/>
  <c r="H148" i="72"/>
  <c r="G149" i="73" s="1"/>
  <c r="H150" i="72"/>
  <c r="G151" i="73" s="1"/>
  <c r="AC80" i="38"/>
  <c r="AI80" i="38"/>
  <c r="H83" i="72"/>
  <c r="H121" i="72"/>
  <c r="AC118" i="38"/>
  <c r="AI118" i="38"/>
  <c r="H186" i="72"/>
  <c r="AI184" i="38"/>
  <c r="AC59" i="38"/>
  <c r="AI59" i="38"/>
  <c r="H62" i="72"/>
  <c r="AI116" i="38"/>
  <c r="AC116" i="38"/>
  <c r="H119" i="72"/>
  <c r="H180" i="72"/>
  <c r="AC177" i="38"/>
  <c r="AI177" i="38"/>
  <c r="H34" i="72"/>
  <c r="AC30" i="38"/>
  <c r="AI30" i="38"/>
  <c r="AI91" i="38"/>
  <c r="H94" i="72"/>
  <c r="AC91" i="38"/>
  <c r="H141" i="72"/>
  <c r="AC138" i="38"/>
  <c r="AI138" i="38"/>
  <c r="AC107" i="38"/>
  <c r="AI107" i="38"/>
  <c r="H110" i="72"/>
  <c r="H50" i="72"/>
  <c r="AC47" i="38"/>
  <c r="AI47" i="38"/>
  <c r="AI115" i="38"/>
  <c r="AC115" i="38"/>
  <c r="H118" i="72"/>
  <c r="AI104" i="38"/>
  <c r="H107" i="72"/>
  <c r="AC104" i="38"/>
  <c r="H17" i="72"/>
  <c r="AC12" i="38"/>
  <c r="AI12" i="38"/>
  <c r="AI11" i="38"/>
  <c r="H16" i="72"/>
  <c r="AC11" i="38"/>
  <c r="AC22" i="38"/>
  <c r="AI22" i="38"/>
  <c r="H26" i="72"/>
  <c r="H86" i="72"/>
  <c r="AI83" i="38"/>
  <c r="AC83" i="38"/>
  <c r="H79" i="72"/>
  <c r="AC76" i="38"/>
  <c r="AI76" i="38"/>
  <c r="AC103" i="38"/>
  <c r="AI103" i="38"/>
  <c r="H106" i="72"/>
  <c r="H171" i="72"/>
  <c r="AC168" i="38"/>
  <c r="AI168" i="38"/>
  <c r="AI7" i="38"/>
  <c r="AC7" i="38"/>
  <c r="H13" i="72"/>
  <c r="H115" i="72"/>
  <c r="AI112" i="38"/>
  <c r="AC112" i="38"/>
  <c r="AC23" i="38"/>
  <c r="AI23" i="38"/>
  <c r="H27" i="72"/>
  <c r="AI58" i="38"/>
  <c r="H61" i="72"/>
  <c r="AC58" i="38"/>
  <c r="AC95" i="38"/>
  <c r="AI95" i="38"/>
  <c r="H98" i="72"/>
  <c r="AI57" i="38"/>
  <c r="H60" i="72"/>
  <c r="AC57" i="38"/>
  <c r="AC51" i="38"/>
  <c r="H54" i="72"/>
  <c r="AI51" i="38"/>
  <c r="H46" i="72"/>
  <c r="AI43" i="38"/>
  <c r="AC43" i="38"/>
  <c r="H177" i="72"/>
  <c r="AC174" i="38"/>
  <c r="AI174" i="38"/>
  <c r="H41" i="72"/>
  <c r="AC38" i="38"/>
  <c r="AI38" i="38"/>
  <c r="H178" i="72"/>
  <c r="AC175" i="38"/>
  <c r="AI175" i="38"/>
  <c r="AC164" i="38"/>
  <c r="AI164" i="38"/>
  <c r="H167" i="72"/>
  <c r="AI32" i="38"/>
  <c r="H36" i="72"/>
  <c r="AC32" i="38"/>
  <c r="H160" i="72"/>
  <c r="AC157" i="38"/>
  <c r="AI157" i="38"/>
  <c r="AI153" i="38"/>
  <c r="H156" i="72"/>
  <c r="AC153" i="38"/>
  <c r="H158" i="72"/>
  <c r="AC155" i="38"/>
  <c r="AI155" i="38"/>
  <c r="AC132" i="38"/>
  <c r="H135" i="72"/>
  <c r="AI132" i="38"/>
  <c r="AC25" i="38"/>
  <c r="AI25" i="38"/>
  <c r="H29" i="72"/>
  <c r="H74" i="72"/>
  <c r="AI71" i="38"/>
  <c r="AC71" i="38"/>
  <c r="AI92" i="38"/>
  <c r="H95" i="72"/>
  <c r="AC92" i="38"/>
  <c r="AI41" i="38"/>
  <c r="H44" i="72"/>
  <c r="AC41" i="38"/>
  <c r="H91" i="72"/>
  <c r="AI88" i="38"/>
  <c r="AC88" i="38"/>
  <c r="H25" i="72"/>
  <c r="AI21" i="38"/>
  <c r="AC21" i="38"/>
  <c r="AC35" i="38"/>
  <c r="H39" i="72"/>
  <c r="AI35" i="38"/>
  <c r="AI40" i="38"/>
  <c r="AC40" i="38"/>
  <c r="H43" i="72"/>
  <c r="H57" i="72"/>
  <c r="AC54" i="38"/>
  <c r="AI54" i="38"/>
  <c r="H96" i="72"/>
  <c r="AC93" i="38"/>
  <c r="AI93" i="38"/>
  <c r="H93" i="72"/>
  <c r="AI90" i="38"/>
  <c r="AC90" i="38"/>
  <c r="AI68" i="38"/>
  <c r="AC68" i="38"/>
  <c r="H71" i="72"/>
  <c r="AI111" i="38"/>
  <c r="H114" i="72"/>
  <c r="AC111" i="38"/>
  <c r="AI69" i="38"/>
  <c r="H72" i="72"/>
  <c r="AC69" i="38"/>
  <c r="H21" i="72"/>
  <c r="AC17" i="38"/>
  <c r="AI17" i="38"/>
  <c r="AC96" i="38"/>
  <c r="AI96" i="38"/>
  <c r="H99" i="72"/>
  <c r="H113" i="72"/>
  <c r="AI110" i="38"/>
  <c r="AC14" i="38"/>
  <c r="AI14" i="38"/>
  <c r="H153" i="72"/>
  <c r="AI150" i="38"/>
  <c r="AC150" i="38"/>
  <c r="AI81" i="38"/>
  <c r="H84" i="72"/>
  <c r="AC81" i="38"/>
  <c r="H12" i="72"/>
  <c r="AC6" i="38"/>
  <c r="AI6" i="38"/>
  <c r="AI86" i="38"/>
  <c r="AC86" i="38"/>
  <c r="H89" i="72"/>
  <c r="H80" i="72"/>
  <c r="AC77" i="38"/>
  <c r="AI77" i="38"/>
  <c r="AI114" i="38"/>
  <c r="H117" i="72"/>
  <c r="AC114" i="38"/>
  <c r="H73" i="72"/>
  <c r="AC70" i="38"/>
  <c r="AI70" i="38"/>
  <c r="AC85" i="38"/>
  <c r="AI85" i="38"/>
  <c r="H88" i="72"/>
  <c r="AI29" i="38"/>
  <c r="AC29" i="38"/>
  <c r="H33" i="72"/>
  <c r="AI44" i="38"/>
  <c r="H47" i="72"/>
  <c r="AC44" i="38"/>
  <c r="H45" i="72"/>
  <c r="AC42" i="38"/>
  <c r="AI42" i="38"/>
  <c r="AC28" i="38"/>
  <c r="AI28" i="38"/>
  <c r="H32" i="72"/>
  <c r="AC74" i="38"/>
  <c r="AI74" i="38"/>
  <c r="H77" i="72"/>
  <c r="H116" i="72"/>
  <c r="AC113" i="38"/>
  <c r="AI113" i="38"/>
  <c r="AI61" i="38"/>
  <c r="AC61" i="38"/>
  <c r="H64" i="72"/>
  <c r="H90" i="72"/>
  <c r="AI87" i="38"/>
  <c r="AC87" i="38"/>
  <c r="H169" i="72"/>
  <c r="AC166" i="38"/>
  <c r="AI166" i="38"/>
  <c r="H168" i="72"/>
  <c r="AC165" i="38"/>
  <c r="AI165" i="38"/>
  <c r="AI19" i="38"/>
  <c r="AC19" i="38"/>
  <c r="H23" i="72"/>
  <c r="H129" i="72"/>
  <c r="AC126" i="38"/>
  <c r="AI126" i="38"/>
  <c r="AC39" i="38"/>
  <c r="H42" i="72"/>
  <c r="AI39" i="38"/>
  <c r="AC105" i="38"/>
  <c r="AI105" i="38"/>
  <c r="H108" i="72"/>
  <c r="AI64" i="38"/>
  <c r="AC64" i="38"/>
  <c r="H67" i="72"/>
  <c r="AI97" i="38"/>
  <c r="AC97" i="38"/>
  <c r="H100" i="72"/>
  <c r="AC8" i="38"/>
  <c r="AI8" i="38"/>
  <c r="H14" i="72"/>
  <c r="AC34" i="38"/>
  <c r="H38" i="72"/>
  <c r="AI34" i="38"/>
  <c r="H170" i="72"/>
  <c r="AC167" i="38"/>
  <c r="AI167" i="38"/>
  <c r="AI156" i="38"/>
  <c r="H159" i="72"/>
  <c r="AC156" i="38"/>
  <c r="AI78" i="38"/>
  <c r="H81" i="72"/>
  <c r="AC78" i="38"/>
  <c r="AC163" i="38"/>
  <c r="AI163" i="38"/>
  <c r="H166" i="72"/>
  <c r="H140" i="72"/>
  <c r="AI137" i="38"/>
  <c r="AC137" i="38"/>
  <c r="AI161" i="38"/>
  <c r="H164" i="72"/>
  <c r="AC161" i="38"/>
  <c r="AC127" i="38"/>
  <c r="AI127" i="38"/>
  <c r="H130" i="72"/>
  <c r="H172" i="72"/>
  <c r="AI169" i="38"/>
  <c r="AC169" i="38"/>
  <c r="H52" i="72"/>
  <c r="AC49" i="38"/>
  <c r="AI49" i="38"/>
  <c r="AC52" i="38"/>
  <c r="AI52" i="38"/>
  <c r="H55" i="72"/>
  <c r="H154" i="72"/>
  <c r="AI151" i="38"/>
  <c r="AC151" i="38"/>
  <c r="H152" i="72"/>
  <c r="AC149" i="38"/>
  <c r="AI149" i="38"/>
  <c r="H142" i="72"/>
  <c r="AC139" i="38"/>
  <c r="AI139" i="38"/>
  <c r="H161" i="72"/>
  <c r="AI158" i="38"/>
  <c r="AC158" i="38"/>
  <c r="AI36" i="38"/>
  <c r="AC36" i="38"/>
  <c r="G185" i="73"/>
  <c r="AI10" i="38"/>
  <c r="H15" i="72"/>
  <c r="AC10" i="38"/>
  <c r="H120" i="72"/>
  <c r="AC117" i="38"/>
  <c r="AI117" i="38"/>
  <c r="H134" i="72"/>
  <c r="AC131" i="38"/>
  <c r="AI131" i="38"/>
  <c r="AI106" i="38"/>
  <c r="AC106" i="38"/>
  <c r="H109" i="72"/>
  <c r="AI143" i="38"/>
  <c r="H146" i="72"/>
  <c r="AC143" i="38"/>
  <c r="AI142" i="38"/>
  <c r="H145" i="72"/>
  <c r="AC142" i="38"/>
  <c r="H174" i="72"/>
  <c r="AI171" i="38"/>
  <c r="AC171" i="38"/>
  <c r="AC65" i="38"/>
  <c r="AI65" i="38"/>
  <c r="H68" i="72"/>
  <c r="H189" i="72"/>
  <c r="AI188" i="38"/>
  <c r="AI125" i="38"/>
  <c r="AC125" i="38"/>
  <c r="H128" i="72"/>
  <c r="H139" i="72"/>
  <c r="AI136" i="38"/>
  <c r="AC136" i="38"/>
  <c r="AC101" i="38"/>
  <c r="AI101" i="38"/>
  <c r="H104" i="72"/>
  <c r="AC144" i="38"/>
  <c r="AI144" i="38"/>
  <c r="H147" i="72"/>
  <c r="AC33" i="38"/>
  <c r="AI33" i="38"/>
  <c r="H37" i="72"/>
  <c r="H188" i="72"/>
  <c r="AI186" i="38"/>
  <c r="H22" i="72"/>
  <c r="AC18" i="38"/>
  <c r="AI18" i="38"/>
  <c r="AI24" i="38"/>
  <c r="H28" i="72"/>
  <c r="AC24" i="38"/>
  <c r="AC108" i="38"/>
  <c r="AI108" i="38"/>
  <c r="H111" i="72"/>
  <c r="AI60" i="38"/>
  <c r="H63" i="72"/>
  <c r="AC60" i="38"/>
  <c r="AI102" i="38"/>
  <c r="AC102" i="38"/>
  <c r="H105" i="72"/>
  <c r="AC48" i="38"/>
  <c r="AI48" i="38"/>
  <c r="H51" i="72"/>
  <c r="AI75" i="38"/>
  <c r="H78" i="72"/>
  <c r="AC75" i="38"/>
  <c r="AC134" i="38"/>
  <c r="AI134" i="38"/>
  <c r="H137" i="72"/>
  <c r="H173" i="72"/>
  <c r="AI170" i="38"/>
  <c r="AC170" i="38"/>
  <c r="H175" i="72"/>
  <c r="AC172" i="38"/>
  <c r="AI172" i="38"/>
  <c r="H97" i="72"/>
  <c r="AC94" i="38"/>
  <c r="AI94" i="38"/>
  <c r="H58" i="72"/>
  <c r="AC55" i="38"/>
  <c r="AI55" i="38"/>
  <c r="AI13" i="38"/>
  <c r="H18" i="72"/>
  <c r="AC13" i="38"/>
  <c r="H138" i="72"/>
  <c r="AI135" i="38"/>
  <c r="AC135" i="38"/>
  <c r="AC84" i="38"/>
  <c r="AI84" i="38"/>
  <c r="H87" i="72"/>
  <c r="AI181" i="38"/>
  <c r="AC181" i="38"/>
  <c r="AC50" i="38"/>
  <c r="H53" i="72"/>
  <c r="AI50" i="38"/>
  <c r="AC20" i="38"/>
  <c r="AI20" i="38"/>
  <c r="H24" i="72"/>
  <c r="H176" i="72"/>
  <c r="AI173" i="38"/>
  <c r="AC173" i="38"/>
  <c r="H122" i="72"/>
  <c r="AC119" i="38"/>
  <c r="AI119" i="38"/>
  <c r="AC67" i="38"/>
  <c r="AI67" i="38"/>
  <c r="H70" i="72"/>
  <c r="AI98" i="38"/>
  <c r="H101" i="72"/>
  <c r="AC98" i="38"/>
  <c r="AC123" i="38"/>
  <c r="H126" i="72"/>
  <c r="AI123" i="38"/>
  <c r="H132" i="72"/>
  <c r="AC129" i="38"/>
  <c r="AI129" i="38"/>
  <c r="H76" i="72"/>
  <c r="AI73" i="38"/>
  <c r="AC73" i="38"/>
  <c r="AI109" i="38"/>
  <c r="H112" i="72"/>
  <c r="AC109" i="38"/>
  <c r="H56" i="72"/>
  <c r="AI53" i="38"/>
  <c r="AC53" i="38"/>
  <c r="AC79" i="38"/>
  <c r="AI79" i="38"/>
  <c r="H82" i="72"/>
  <c r="H179" i="72"/>
  <c r="AI176" i="38"/>
  <c r="AC176" i="38"/>
  <c r="AI124" i="38"/>
  <c r="H127" i="72"/>
  <c r="AC124" i="38"/>
  <c r="AI152" i="38"/>
  <c r="H155" i="72"/>
  <c r="AC152" i="38"/>
  <c r="AI122" i="38"/>
  <c r="H125" i="72"/>
  <c r="AC122" i="38"/>
  <c r="AI66" i="38"/>
  <c r="H69" i="72"/>
  <c r="AC66" i="38"/>
  <c r="H66" i="72"/>
  <c r="AC63" i="38"/>
  <c r="AI63" i="38"/>
  <c r="AI31" i="38"/>
  <c r="AC31" i="38"/>
  <c r="H35" i="72"/>
  <c r="AI160" i="38"/>
  <c r="H163" i="72"/>
  <c r="AC160" i="38"/>
  <c r="AI187" i="38"/>
  <c r="H136" i="72"/>
  <c r="AC133" i="38"/>
  <c r="AI133" i="38"/>
  <c r="AI4" i="38"/>
  <c r="AC4" i="38"/>
  <c r="H10" i="72"/>
  <c r="H187" i="72"/>
  <c r="AI185" i="38"/>
  <c r="G58" i="73" l="1"/>
  <c r="G148" i="73"/>
  <c r="G176" i="73"/>
  <c r="G18" i="73"/>
  <c r="G63" i="73"/>
  <c r="G56" i="73"/>
  <c r="G191" i="73"/>
  <c r="G181" i="73"/>
  <c r="G147" i="73"/>
  <c r="G35" i="73"/>
  <c r="G78" i="73"/>
  <c r="G88" i="73"/>
  <c r="G89" i="73"/>
  <c r="G21" i="73"/>
  <c r="G74" i="73"/>
  <c r="G159" i="73"/>
  <c r="G161" i="73"/>
  <c r="G179" i="73"/>
  <c r="G173" i="73"/>
  <c r="G110" i="73"/>
  <c r="G120" i="73"/>
  <c r="G62" i="73"/>
  <c r="G10" i="73"/>
  <c r="G164" i="73"/>
  <c r="G69" i="73"/>
  <c r="G70" i="73"/>
  <c r="G24" i="73"/>
  <c r="G139" i="73"/>
  <c r="G97" i="73"/>
  <c r="G177" i="73"/>
  <c r="G175" i="73"/>
  <c r="G140" i="73"/>
  <c r="G135" i="73"/>
  <c r="G121" i="73"/>
  <c r="G15" i="73"/>
  <c r="G55" i="73"/>
  <c r="G131" i="73"/>
  <c r="G81" i="73"/>
  <c r="G160" i="73"/>
  <c r="G38" i="73"/>
  <c r="G108" i="73"/>
  <c r="G23" i="73"/>
  <c r="G45" i="73"/>
  <c r="G118" i="73"/>
  <c r="G84" i="73"/>
  <c r="G93" i="73"/>
  <c r="G57" i="73"/>
  <c r="G25" i="73"/>
  <c r="G91" i="73"/>
  <c r="G180" i="73"/>
  <c r="G26" i="73"/>
  <c r="G119" i="73"/>
  <c r="G94" i="73"/>
  <c r="G188" i="73"/>
  <c r="G122" i="73"/>
  <c r="G47" i="73"/>
  <c r="G115" i="73"/>
  <c r="G96" i="73"/>
  <c r="G44" i="73"/>
  <c r="G36" i="73"/>
  <c r="G41" i="73"/>
  <c r="G116" i="73"/>
  <c r="G82" i="73"/>
  <c r="G68" i="73"/>
  <c r="G162" i="73"/>
  <c r="G143" i="73"/>
  <c r="G165" i="73"/>
  <c r="G172" i="73"/>
  <c r="G100" i="73"/>
  <c r="G67" i="73"/>
  <c r="G42" i="73"/>
  <c r="G90" i="73"/>
  <c r="G117" i="73"/>
  <c r="G73" i="73"/>
  <c r="G80" i="73"/>
  <c r="G12" i="73"/>
  <c r="G154" i="73"/>
  <c r="G99" i="73"/>
  <c r="G29" i="73"/>
  <c r="G98" i="73"/>
  <c r="G27" i="73"/>
  <c r="G13" i="73"/>
  <c r="G106" i="73"/>
  <c r="G16" i="73"/>
  <c r="G107" i="73"/>
  <c r="G142" i="73"/>
  <c r="G34" i="73"/>
  <c r="G182" i="73"/>
  <c r="G168" i="73"/>
  <c r="G64" i="73"/>
  <c r="G39" i="73"/>
  <c r="G46" i="73"/>
  <c r="G66" i="73"/>
  <c r="G126" i="73"/>
  <c r="G112" i="73"/>
  <c r="G127" i="73"/>
  <c r="G101" i="73"/>
  <c r="G53" i="73"/>
  <c r="G189" i="73"/>
  <c r="G137" i="73"/>
  <c r="G156" i="73"/>
  <c r="G128" i="73"/>
  <c r="G76" i="73"/>
  <c r="G133" i="73"/>
  <c r="G123" i="73"/>
  <c r="G178" i="73"/>
  <c r="G87" i="73"/>
  <c r="G138" i="73"/>
  <c r="G51" i="73"/>
  <c r="G105" i="73"/>
  <c r="G111" i="73"/>
  <c r="G28" i="73"/>
  <c r="G22" i="73"/>
  <c r="G37" i="73"/>
  <c r="G104" i="73"/>
  <c r="G129" i="73"/>
  <c r="G146" i="73"/>
  <c r="G109" i="73"/>
  <c r="G153" i="73"/>
  <c r="G155" i="73"/>
  <c r="G52" i="73"/>
  <c r="G174" i="73"/>
  <c r="G141" i="73"/>
  <c r="G14" i="73"/>
  <c r="G130" i="73"/>
  <c r="G170" i="73"/>
  <c r="G171" i="73"/>
  <c r="G77" i="73"/>
  <c r="G32" i="73"/>
  <c r="G33" i="73"/>
  <c r="G72" i="73"/>
  <c r="G71" i="73"/>
  <c r="G43" i="73"/>
  <c r="G95" i="73"/>
  <c r="G136" i="73"/>
  <c r="G157" i="73"/>
  <c r="G169" i="73"/>
  <c r="G54" i="73"/>
  <c r="G60" i="73"/>
  <c r="G61" i="73"/>
  <c r="G79" i="73"/>
  <c r="G86" i="73"/>
  <c r="G17" i="73"/>
  <c r="G50" i="73"/>
  <c r="G83" i="73"/>
  <c r="E83" i="74" l="1"/>
  <c r="F81" i="74" s="1"/>
  <c r="O7" i="73" l="1"/>
  <c r="F82" i="74"/>
  <c r="P7" i="73" s="1"/>
  <c r="M197" i="73"/>
  <c r="H71" i="74" s="1"/>
  <c r="F83" i="74" l="1"/>
  <c r="I69" i="74"/>
  <c r="G75" i="74" s="1"/>
  <c r="I68" i="74"/>
  <c r="I70" i="74"/>
  <c r="E77" i="74" l="1"/>
  <c r="I71" i="74"/>
  <c r="H73" i="74"/>
  <c r="H74" i="74"/>
  <c r="B16" i="40" s="1"/>
  <c r="B18" i="40" s="1"/>
  <c r="B19" i="40" s="1"/>
  <c r="O185" i="38" l="1"/>
  <c r="O188" i="38"/>
  <c r="O187" i="38"/>
  <c r="T187" i="38" s="1"/>
  <c r="O184" i="38"/>
  <c r="E79" i="74"/>
  <c r="E5" i="40" s="1"/>
  <c r="E78" i="74"/>
  <c r="E35" i="40" s="1"/>
  <c r="E37" i="40" s="1"/>
  <c r="H75" i="74"/>
  <c r="B7" i="40"/>
  <c r="B9" i="40" s="1"/>
  <c r="B12" i="40" s="1"/>
  <c r="B13" i="40" s="1"/>
  <c r="O104" i="38" l="1"/>
  <c r="G107" i="67" s="1"/>
  <c r="O10" i="38"/>
  <c r="G15" i="67" s="1"/>
  <c r="O43" i="38"/>
  <c r="G46" i="67" s="1"/>
  <c r="O54" i="38"/>
  <c r="O149" i="38"/>
  <c r="O29" i="38"/>
  <c r="G33" i="67" s="1"/>
  <c r="O106" i="38"/>
  <c r="G109" i="67" s="1"/>
  <c r="O103" i="38"/>
  <c r="G106" i="67" s="1"/>
  <c r="O41" i="38"/>
  <c r="G44" i="67" s="1"/>
  <c r="O40" i="38"/>
  <c r="G43" i="67" s="1"/>
  <c r="O131" i="38"/>
  <c r="O108" i="38"/>
  <c r="G111" i="67" s="1"/>
  <c r="O147" i="38"/>
  <c r="O70" i="38"/>
  <c r="O134" i="38"/>
  <c r="O181" i="38"/>
  <c r="G184" i="67" s="1"/>
  <c r="O19" i="38"/>
  <c r="G23" i="67" s="1"/>
  <c r="O61" i="38"/>
  <c r="O89" i="38"/>
  <c r="O66" i="38"/>
  <c r="O79" i="38"/>
  <c r="G82" i="67" s="1"/>
  <c r="O162" i="38"/>
  <c r="O58" i="38"/>
  <c r="O143" i="38"/>
  <c r="O17" i="38"/>
  <c r="G21" i="67" s="1"/>
  <c r="O38" i="38"/>
  <c r="G41" i="67" s="1"/>
  <c r="O52" i="38"/>
  <c r="O62" i="38"/>
  <c r="O130" i="38"/>
  <c r="O42" i="38"/>
  <c r="G45" i="67" s="1"/>
  <c r="O165" i="38"/>
  <c r="O98" i="38"/>
  <c r="G101" i="67" s="1"/>
  <c r="O117" i="38"/>
  <c r="G120" i="67" s="1"/>
  <c r="O146" i="38"/>
  <c r="O13" i="38"/>
  <c r="G18" i="67" s="1"/>
  <c r="O164" i="38"/>
  <c r="O170" i="38"/>
  <c r="O68" i="38"/>
  <c r="O121" i="38"/>
  <c r="O44" i="38"/>
  <c r="G47" i="67" s="1"/>
  <c r="O85" i="38"/>
  <c r="G88" i="67" s="1"/>
  <c r="O99" i="38"/>
  <c r="O49" i="38"/>
  <c r="O100" i="38"/>
  <c r="O35" i="38"/>
  <c r="G39" i="67" s="1"/>
  <c r="O21" i="38"/>
  <c r="G25" i="67" s="1"/>
  <c r="O92" i="38"/>
  <c r="G95" i="67" s="1"/>
  <c r="O88" i="38"/>
  <c r="G91" i="67" s="1"/>
  <c r="O159" i="38"/>
  <c r="O109" i="38"/>
  <c r="G112" i="67" s="1"/>
  <c r="O95" i="38"/>
  <c r="G98" i="67" s="1"/>
  <c r="O101" i="38"/>
  <c r="G104" i="67" s="1"/>
  <c r="O94" i="38"/>
  <c r="G97" i="67" s="1"/>
  <c r="O73" i="38"/>
  <c r="G76" i="67" s="1"/>
  <c r="O114" i="38"/>
  <c r="G117" i="67" s="1"/>
  <c r="O154" i="38"/>
  <c r="O128" i="38"/>
  <c r="O23" i="38"/>
  <c r="G27" i="67" s="1"/>
  <c r="O175" i="38"/>
  <c r="O102" i="38"/>
  <c r="G105" i="67" s="1"/>
  <c r="O64" i="38"/>
  <c r="O56" i="38"/>
  <c r="O69" i="38"/>
  <c r="O125" i="38"/>
  <c r="O55" i="38"/>
  <c r="O148" i="38"/>
  <c r="O97" i="38"/>
  <c r="G100" i="67" s="1"/>
  <c r="O166" i="38"/>
  <c r="O51" i="38"/>
  <c r="O173" i="38"/>
  <c r="O120" i="38"/>
  <c r="O153" i="38"/>
  <c r="O8" i="38"/>
  <c r="G14" i="67" s="1"/>
  <c r="O53" i="38"/>
  <c r="O59" i="38"/>
  <c r="O14" i="38"/>
  <c r="O161" i="38"/>
  <c r="O139" i="38"/>
  <c r="O22" i="38"/>
  <c r="G26" i="67" s="1"/>
  <c r="O158" i="38"/>
  <c r="O168" i="38"/>
  <c r="O39" i="38"/>
  <c r="G42" i="67" s="1"/>
  <c r="O169" i="38"/>
  <c r="O145" i="38"/>
  <c r="O96" i="38"/>
  <c r="G99" i="67" s="1"/>
  <c r="O18" i="38"/>
  <c r="G22" i="67" s="1"/>
  <c r="O172" i="38"/>
  <c r="O37" i="38"/>
  <c r="O135" i="38"/>
  <c r="O72" i="38"/>
  <c r="O105" i="38"/>
  <c r="G108" i="67" s="1"/>
  <c r="O156" i="38"/>
  <c r="O20" i="38"/>
  <c r="G24" i="67" s="1"/>
  <c r="O31" i="38"/>
  <c r="G35" i="67" s="1"/>
  <c r="O83" i="38"/>
  <c r="G86" i="67" s="1"/>
  <c r="O174" i="38"/>
  <c r="O129" i="38"/>
  <c r="O74" i="38"/>
  <c r="G77" i="67" s="1"/>
  <c r="O86" i="38"/>
  <c r="G89" i="67" s="1"/>
  <c r="O6" i="38"/>
  <c r="G12" i="67" s="1"/>
  <c r="O171" i="38"/>
  <c r="O30" i="38"/>
  <c r="G34" i="67" s="1"/>
  <c r="O33" i="38"/>
  <c r="G37" i="67" s="1"/>
  <c r="O157" i="38"/>
  <c r="O167" i="38"/>
  <c r="O116" i="38"/>
  <c r="G119" i="67" s="1"/>
  <c r="O36" i="38"/>
  <c r="O115" i="38"/>
  <c r="G118" i="67" s="1"/>
  <c r="O71" i="38"/>
  <c r="O57" i="38"/>
  <c r="O81" i="38"/>
  <c r="G84" i="67" s="1"/>
  <c r="O126" i="38"/>
  <c r="O124" i="38"/>
  <c r="O78" i="38"/>
  <c r="G81" i="67" s="1"/>
  <c r="O122" i="38"/>
  <c r="O136" i="38"/>
  <c r="O82" i="38"/>
  <c r="O112" i="38"/>
  <c r="G115" i="67" s="1"/>
  <c r="O67" i="38"/>
  <c r="O107" i="38"/>
  <c r="G110" i="67" s="1"/>
  <c r="O7" i="38"/>
  <c r="G13" i="67" s="1"/>
  <c r="O152" i="38"/>
  <c r="O48" i="38"/>
  <c r="O177" i="38"/>
  <c r="O11" i="38"/>
  <c r="G16" i="67" s="1"/>
  <c r="O141" i="38"/>
  <c r="O28" i="38"/>
  <c r="G32" i="67" s="1"/>
  <c r="O138" i="38"/>
  <c r="O24" i="38"/>
  <c r="G28" i="67" s="1"/>
  <c r="O113" i="38"/>
  <c r="G116" i="67" s="1"/>
  <c r="O91" i="38"/>
  <c r="G94" i="67" s="1"/>
  <c r="O34" i="38"/>
  <c r="G38" i="67" s="1"/>
  <c r="O133" i="38"/>
  <c r="O123" i="38"/>
  <c r="O76" i="38"/>
  <c r="G79" i="67" s="1"/>
  <c r="O110" i="38"/>
  <c r="O163" i="38"/>
  <c r="O142" i="38"/>
  <c r="O75" i="38"/>
  <c r="G78" i="67" s="1"/>
  <c r="O93" i="38"/>
  <c r="G96" i="67" s="1"/>
  <c r="O137" i="38"/>
  <c r="O119" i="38"/>
  <c r="G122" i="67" s="1"/>
  <c r="O140" i="38"/>
  <c r="O4" i="38"/>
  <c r="G10" i="67" s="1"/>
  <c r="O87" i="38"/>
  <c r="G90" i="67" s="1"/>
  <c r="O77" i="38"/>
  <c r="G80" i="67" s="1"/>
  <c r="O111" i="38"/>
  <c r="G114" i="67" s="1"/>
  <c r="O127" i="38"/>
  <c r="O84" i="38"/>
  <c r="G87" i="67" s="1"/>
  <c r="O65" i="38"/>
  <c r="O132" i="38"/>
  <c r="O63" i="38"/>
  <c r="O90" i="38"/>
  <c r="G93" i="67" s="1"/>
  <c r="O155" i="38"/>
  <c r="O151" i="38"/>
  <c r="O118" i="38"/>
  <c r="G121" i="67" s="1"/>
  <c r="O47" i="38"/>
  <c r="O25" i="38"/>
  <c r="G29" i="67" s="1"/>
  <c r="O12" i="38"/>
  <c r="G17" i="67" s="1"/>
  <c r="O150" i="38"/>
  <c r="O50" i="38"/>
  <c r="O80" i="38"/>
  <c r="G83" i="67" s="1"/>
  <c r="O144" i="38"/>
  <c r="O32" i="38"/>
  <c r="G36" i="67" s="1"/>
  <c r="O176" i="38"/>
  <c r="O60" i="38"/>
  <c r="O160" i="38"/>
  <c r="G187" i="67"/>
  <c r="T184" i="38"/>
  <c r="S146" i="38"/>
  <c r="S106" i="38"/>
  <c r="S185" i="38"/>
  <c r="S98" i="38"/>
  <c r="S19" i="38"/>
  <c r="S136" i="38"/>
  <c r="S123" i="38"/>
  <c r="S85" i="38"/>
  <c r="S21" i="38"/>
  <c r="S57" i="38"/>
  <c r="S34" i="38"/>
  <c r="S73" i="38"/>
  <c r="S95" i="38"/>
  <c r="S23" i="38"/>
  <c r="S115" i="38"/>
  <c r="S80" i="38"/>
  <c r="S124" i="38"/>
  <c r="S50" i="38"/>
  <c r="S166" i="38"/>
  <c r="S74" i="38"/>
  <c r="S171" i="38"/>
  <c r="S24" i="38"/>
  <c r="S125" i="38"/>
  <c r="S175" i="38"/>
  <c r="S60" i="38"/>
  <c r="S153" i="38"/>
  <c r="S96" i="38"/>
  <c r="S117" i="38"/>
  <c r="S68" i="38"/>
  <c r="S38" i="38"/>
  <c r="S113" i="38"/>
  <c r="S25" i="38"/>
  <c r="S51" i="38"/>
  <c r="S176" i="38"/>
  <c r="S44" i="38"/>
  <c r="S157" i="38"/>
  <c r="S160" i="38"/>
  <c r="S14" i="38"/>
  <c r="X14" i="38" s="1"/>
  <c r="S181" i="38"/>
  <c r="S58" i="38"/>
  <c r="S116" i="38"/>
  <c r="S155" i="38"/>
  <c r="S177" i="38"/>
  <c r="S105" i="38"/>
  <c r="S158" i="38"/>
  <c r="S174" i="38"/>
  <c r="S91" i="38"/>
  <c r="S33" i="38"/>
  <c r="S75" i="38"/>
  <c r="S64" i="38"/>
  <c r="S129" i="38"/>
  <c r="S67" i="38"/>
  <c r="S77" i="38"/>
  <c r="S101" i="38"/>
  <c r="S187" i="38"/>
  <c r="X187" i="38" s="1"/>
  <c r="S104" i="38"/>
  <c r="S32" i="38"/>
  <c r="S122" i="38"/>
  <c r="S42" i="38"/>
  <c r="S102" i="38"/>
  <c r="S109" i="38"/>
  <c r="S94" i="38"/>
  <c r="S119" i="38"/>
  <c r="S132" i="38"/>
  <c r="S138" i="38"/>
  <c r="S52" i="38"/>
  <c r="S86" i="38"/>
  <c r="S53" i="38"/>
  <c r="S139" i="38"/>
  <c r="S172" i="38"/>
  <c r="S83" i="38"/>
  <c r="S168" i="38"/>
  <c r="S8" i="38"/>
  <c r="S92" i="38"/>
  <c r="S49" i="38"/>
  <c r="S10" i="38"/>
  <c r="S65" i="38"/>
  <c r="S118" i="38"/>
  <c r="S63" i="38"/>
  <c r="S66" i="38"/>
  <c r="S93" i="38"/>
  <c r="S149" i="38"/>
  <c r="S131" i="38"/>
  <c r="S61" i="38"/>
  <c r="S147" i="38"/>
  <c r="S170" i="38"/>
  <c r="S144" i="38"/>
  <c r="S97" i="38"/>
  <c r="S22" i="38"/>
  <c r="S151" i="38"/>
  <c r="S84" i="38"/>
  <c r="S41" i="38"/>
  <c r="S137" i="38"/>
  <c r="S48" i="38"/>
  <c r="S43" i="38"/>
  <c r="S126" i="38"/>
  <c r="S111" i="38"/>
  <c r="S40" i="38"/>
  <c r="S173" i="38"/>
  <c r="S114" i="38"/>
  <c r="S87" i="38"/>
  <c r="S103" i="38"/>
  <c r="S29" i="38"/>
  <c r="S112" i="38"/>
  <c r="S39" i="38"/>
  <c r="S6" i="38"/>
  <c r="S35" i="38"/>
  <c r="S88" i="38"/>
  <c r="S169" i="38"/>
  <c r="S152" i="38"/>
  <c r="S18" i="38"/>
  <c r="S127" i="38"/>
  <c r="S79" i="38"/>
  <c r="S90" i="38"/>
  <c r="S47" i="38"/>
  <c r="S36" i="38"/>
  <c r="X36" i="38" s="1"/>
  <c r="S76" i="38"/>
  <c r="S133" i="38"/>
  <c r="S28" i="38"/>
  <c r="S164" i="38"/>
  <c r="S70" i="38"/>
  <c r="S30" i="38"/>
  <c r="S108" i="38"/>
  <c r="S150" i="38"/>
  <c r="S4" i="38"/>
  <c r="S81" i="38"/>
  <c r="S107" i="38"/>
  <c r="S167" i="38"/>
  <c r="S156" i="38"/>
  <c r="S11" i="38"/>
  <c r="S142" i="38"/>
  <c r="S165" i="38"/>
  <c r="S184" i="38"/>
  <c r="S161" i="38"/>
  <c r="S163" i="38"/>
  <c r="S186" i="38"/>
  <c r="G188" i="68" s="1"/>
  <c r="S59" i="38"/>
  <c r="S134" i="38"/>
  <c r="S12" i="38"/>
  <c r="S71" i="38"/>
  <c r="S54" i="38"/>
  <c r="S143" i="38"/>
  <c r="S31" i="38"/>
  <c r="S145" i="38"/>
  <c r="S17" i="38"/>
  <c r="S20" i="38"/>
  <c r="S69" i="38"/>
  <c r="S78" i="38"/>
  <c r="S55" i="38"/>
  <c r="S188" i="38"/>
  <c r="S13" i="38"/>
  <c r="S135" i="38"/>
  <c r="S7" i="38"/>
  <c r="T188" i="38"/>
  <c r="G190" i="67"/>
  <c r="E7" i="40"/>
  <c r="E9" i="40" s="1"/>
  <c r="E10" i="40" s="1"/>
  <c r="E15" i="40"/>
  <c r="T185" i="38"/>
  <c r="G188" i="67"/>
  <c r="AA187" i="38"/>
  <c r="AF187" i="38" s="1"/>
  <c r="AG187" i="38"/>
  <c r="E25" i="40" l="1"/>
  <c r="E27" i="40" s="1"/>
  <c r="E29" i="40" s="1"/>
  <c r="E30" i="40" s="1"/>
  <c r="E17" i="40"/>
  <c r="E19" i="40" s="1"/>
  <c r="E20" i="40" s="1"/>
  <c r="G58" i="68"/>
  <c r="X55" i="38"/>
  <c r="G57" i="68"/>
  <c r="X54" i="38"/>
  <c r="X184" i="38"/>
  <c r="G186" i="68"/>
  <c r="X4" i="38"/>
  <c r="G10" i="68"/>
  <c r="G79" i="68"/>
  <c r="X76" i="38"/>
  <c r="G172" i="68"/>
  <c r="X169" i="38"/>
  <c r="G42" i="68"/>
  <c r="X39" i="38"/>
  <c r="G114" i="68"/>
  <c r="X111" i="38"/>
  <c r="X22" i="38"/>
  <c r="G26" i="68"/>
  <c r="X93" i="38"/>
  <c r="G96" i="68"/>
  <c r="X65" i="38"/>
  <c r="G68" i="68"/>
  <c r="G142" i="68"/>
  <c r="X139" i="38"/>
  <c r="G112" i="68"/>
  <c r="X109" i="38"/>
  <c r="X77" i="38"/>
  <c r="G80" i="68"/>
  <c r="G78" i="68"/>
  <c r="X75" i="38"/>
  <c r="G119" i="68"/>
  <c r="X116" i="38"/>
  <c r="X160" i="38"/>
  <c r="G163" i="68"/>
  <c r="G71" i="68"/>
  <c r="X68" i="38"/>
  <c r="X60" i="38"/>
  <c r="G63" i="68"/>
  <c r="X124" i="38"/>
  <c r="G127" i="68"/>
  <c r="G25" i="68"/>
  <c r="X21" i="38"/>
  <c r="G149" i="68"/>
  <c r="X146" i="38"/>
  <c r="G159" i="67"/>
  <c r="T155" i="38"/>
  <c r="G68" i="67"/>
  <c r="T65" i="38"/>
  <c r="G145" i="67"/>
  <c r="T142" i="38"/>
  <c r="T123" i="38"/>
  <c r="G126" i="67"/>
  <c r="T57" i="38"/>
  <c r="G60" i="67"/>
  <c r="T173" i="38"/>
  <c r="G177" i="67"/>
  <c r="G71" i="67"/>
  <c r="T68" i="38"/>
  <c r="R187" i="38"/>
  <c r="W187" i="38" s="1"/>
  <c r="R184" i="38"/>
  <c r="R188" i="38"/>
  <c r="R185" i="38"/>
  <c r="R181" i="38"/>
  <c r="G81" i="68"/>
  <c r="X78" i="38"/>
  <c r="X145" i="38"/>
  <c r="G148" i="68"/>
  <c r="G168" i="68"/>
  <c r="X165" i="38"/>
  <c r="G153" i="68"/>
  <c r="X150" i="38"/>
  <c r="X164" i="38"/>
  <c r="G167" i="68"/>
  <c r="X127" i="38"/>
  <c r="G130" i="68"/>
  <c r="G115" i="68"/>
  <c r="X112" i="38"/>
  <c r="G129" i="68"/>
  <c r="X126" i="38"/>
  <c r="X97" i="38"/>
  <c r="G100" i="68"/>
  <c r="X66" i="38"/>
  <c r="G69" i="68"/>
  <c r="X168" i="38"/>
  <c r="G171" i="68"/>
  <c r="X132" i="38"/>
  <c r="G135" i="68"/>
  <c r="X104" i="38"/>
  <c r="G107" i="68"/>
  <c r="G37" i="68"/>
  <c r="X33" i="38"/>
  <c r="G61" i="68"/>
  <c r="X58" i="38"/>
  <c r="X25" i="38"/>
  <c r="G29" i="68"/>
  <c r="G77" i="68"/>
  <c r="X74" i="38"/>
  <c r="AA184" i="38"/>
  <c r="AF184" i="38" s="1"/>
  <c r="H187" i="67"/>
  <c r="E188" i="73" s="1"/>
  <c r="AG184" i="38"/>
  <c r="G53" i="67"/>
  <c r="T50" i="38"/>
  <c r="G50" i="67"/>
  <c r="T47" i="38"/>
  <c r="T163" i="38"/>
  <c r="G167" i="67"/>
  <c r="T133" i="38"/>
  <c r="G136" i="67"/>
  <c r="G127" i="67"/>
  <c r="T124" i="38"/>
  <c r="T167" i="38"/>
  <c r="G171" i="67"/>
  <c r="G175" i="67"/>
  <c r="T171" i="38"/>
  <c r="T135" i="38"/>
  <c r="G138" i="67"/>
  <c r="G172" i="67"/>
  <c r="T168" i="38"/>
  <c r="T161" i="38"/>
  <c r="G165" i="67"/>
  <c r="G54" i="67"/>
  <c r="T51" i="38"/>
  <c r="G58" i="67"/>
  <c r="T55" i="38"/>
  <c r="G174" i="67"/>
  <c r="T170" i="38"/>
  <c r="T147" i="38"/>
  <c r="G150" i="67"/>
  <c r="G152" i="67"/>
  <c r="T149" i="38"/>
  <c r="G18" i="68"/>
  <c r="X13" i="38"/>
  <c r="G166" i="68"/>
  <c r="X163" i="38"/>
  <c r="G111" i="68"/>
  <c r="X108" i="38"/>
  <c r="G50" i="68"/>
  <c r="X47" i="38"/>
  <c r="G22" i="68"/>
  <c r="X18" i="38"/>
  <c r="G39" i="68"/>
  <c r="X35" i="38"/>
  <c r="X173" i="38"/>
  <c r="G176" i="68"/>
  <c r="G46" i="68"/>
  <c r="X43" i="38"/>
  <c r="G87" i="68"/>
  <c r="X84" i="38"/>
  <c r="G147" i="68"/>
  <c r="X144" i="38"/>
  <c r="G134" i="68"/>
  <c r="X131" i="38"/>
  <c r="X63" i="38"/>
  <c r="G66" i="68"/>
  <c r="G52" i="68"/>
  <c r="X49" i="38"/>
  <c r="G86" i="68"/>
  <c r="X83" i="38"/>
  <c r="G89" i="68"/>
  <c r="X86" i="38"/>
  <c r="X119" i="38"/>
  <c r="G122" i="68"/>
  <c r="X42" i="38"/>
  <c r="G45" i="68"/>
  <c r="AE187" i="38"/>
  <c r="AK187" i="38"/>
  <c r="X129" i="38"/>
  <c r="G132" i="68"/>
  <c r="G94" i="68"/>
  <c r="X91" i="38"/>
  <c r="X177" i="38"/>
  <c r="G180" i="68"/>
  <c r="G183" i="68"/>
  <c r="H183" i="68" s="1"/>
  <c r="I185" i="73" s="1"/>
  <c r="X181" i="38"/>
  <c r="X44" i="38"/>
  <c r="G47" i="68"/>
  <c r="X113" i="38"/>
  <c r="G116" i="68"/>
  <c r="G99" i="68"/>
  <c r="X96" i="38"/>
  <c r="G128" i="68"/>
  <c r="X125" i="38"/>
  <c r="X166" i="38"/>
  <c r="G169" i="68"/>
  <c r="G118" i="68"/>
  <c r="X115" i="38"/>
  <c r="X34" i="38"/>
  <c r="G38" i="68"/>
  <c r="X123" i="38"/>
  <c r="G126" i="68"/>
  <c r="G187" i="68"/>
  <c r="X185" i="38"/>
  <c r="T150" i="38"/>
  <c r="G153" i="67"/>
  <c r="G66" i="67"/>
  <c r="T63" i="38"/>
  <c r="T127" i="38"/>
  <c r="G130" i="67"/>
  <c r="G141" i="67"/>
  <c r="T138" i="38"/>
  <c r="T177" i="38"/>
  <c r="G181" i="67"/>
  <c r="G139" i="67"/>
  <c r="T136" i="38"/>
  <c r="T126" i="38"/>
  <c r="G129" i="67"/>
  <c r="G161" i="67"/>
  <c r="T157" i="38"/>
  <c r="T174" i="38"/>
  <c r="G178" i="67"/>
  <c r="G160" i="67"/>
  <c r="T156" i="38"/>
  <c r="T145" i="38"/>
  <c r="G148" i="67"/>
  <c r="G162" i="67"/>
  <c r="T158" i="38"/>
  <c r="G156" i="67"/>
  <c r="T153" i="38"/>
  <c r="G170" i="67"/>
  <c r="T166" i="38"/>
  <c r="T125" i="38"/>
  <c r="G128" i="67"/>
  <c r="G168" i="67"/>
  <c r="T164" i="38"/>
  <c r="G146" i="67"/>
  <c r="T143" i="38"/>
  <c r="T66" i="38"/>
  <c r="G69" i="67"/>
  <c r="T54" i="38"/>
  <c r="G57" i="67"/>
  <c r="X7" i="38"/>
  <c r="G13" i="68"/>
  <c r="X17" i="38"/>
  <c r="G21" i="68"/>
  <c r="X59" i="38"/>
  <c r="G62" i="68"/>
  <c r="G159" i="68"/>
  <c r="X156" i="38"/>
  <c r="G73" i="68"/>
  <c r="X70" i="38"/>
  <c r="G82" i="68"/>
  <c r="X79" i="38"/>
  <c r="X87" i="38"/>
  <c r="G90" i="68"/>
  <c r="X137" i="38"/>
  <c r="G140" i="68"/>
  <c r="G150" i="68"/>
  <c r="X147" i="38"/>
  <c r="G14" i="68"/>
  <c r="X8" i="38"/>
  <c r="G141" i="68"/>
  <c r="X138" i="38"/>
  <c r="X32" i="38"/>
  <c r="G36" i="68"/>
  <c r="G161" i="68"/>
  <c r="X158" i="38"/>
  <c r="X51" i="38"/>
  <c r="G54" i="68"/>
  <c r="X171" i="38"/>
  <c r="G174" i="68"/>
  <c r="G98" i="68"/>
  <c r="X95" i="38"/>
  <c r="X19" i="38"/>
  <c r="G23" i="68"/>
  <c r="T60" i="38"/>
  <c r="G63" i="67"/>
  <c r="T152" i="38"/>
  <c r="G155" i="67"/>
  <c r="G142" i="67"/>
  <c r="T139" i="38"/>
  <c r="G56" i="67"/>
  <c r="T53" i="38"/>
  <c r="T146" i="38"/>
  <c r="G149" i="67"/>
  <c r="T61" i="38"/>
  <c r="G64" i="67"/>
  <c r="T70" i="38"/>
  <c r="G73" i="67"/>
  <c r="G138" i="68"/>
  <c r="X135" i="38"/>
  <c r="X71" i="38"/>
  <c r="G74" i="68"/>
  <c r="G170" i="68"/>
  <c r="X167" i="38"/>
  <c r="AK36" i="38"/>
  <c r="AE36" i="38"/>
  <c r="G91" i="68"/>
  <c r="X88" i="38"/>
  <c r="X114" i="38"/>
  <c r="G117" i="68"/>
  <c r="G44" i="68"/>
  <c r="X41" i="38"/>
  <c r="X61" i="38"/>
  <c r="G64" i="68"/>
  <c r="G15" i="68"/>
  <c r="X10" i="38"/>
  <c r="X53" i="38"/>
  <c r="G56" i="68"/>
  <c r="G105" i="68"/>
  <c r="X102" i="38"/>
  <c r="X67" i="38"/>
  <c r="G70" i="68"/>
  <c r="X105" i="38"/>
  <c r="G108" i="68"/>
  <c r="X157" i="38"/>
  <c r="G160" i="68"/>
  <c r="G120" i="68"/>
  <c r="X117" i="38"/>
  <c r="G178" i="68"/>
  <c r="X175" i="38"/>
  <c r="G83" i="68"/>
  <c r="X80" i="38"/>
  <c r="G76" i="68"/>
  <c r="X73" i="38"/>
  <c r="G88" i="68"/>
  <c r="X85" i="38"/>
  <c r="G101" i="68"/>
  <c r="X98" i="38"/>
  <c r="G180" i="67"/>
  <c r="T176" i="38"/>
  <c r="G140" i="67"/>
  <c r="T137" i="38"/>
  <c r="T71" i="38"/>
  <c r="G74" i="67"/>
  <c r="G132" i="67"/>
  <c r="T129" i="38"/>
  <c r="T64" i="38"/>
  <c r="G67" i="67"/>
  <c r="X69" i="38"/>
  <c r="G72" i="68"/>
  <c r="G35" i="68"/>
  <c r="X31" i="38"/>
  <c r="G17" i="68"/>
  <c r="X12" i="38"/>
  <c r="X142" i="38"/>
  <c r="G145" i="68"/>
  <c r="X107" i="38"/>
  <c r="G110" i="68"/>
  <c r="X28" i="38"/>
  <c r="G32" i="68"/>
  <c r="G33" i="68"/>
  <c r="X29" i="38"/>
  <c r="AA185" i="38"/>
  <c r="AF185" i="38" s="1"/>
  <c r="H188" i="67"/>
  <c r="E189" i="73" s="1"/>
  <c r="AG185" i="38"/>
  <c r="H190" i="67"/>
  <c r="E191" i="73" s="1"/>
  <c r="AA188" i="38"/>
  <c r="AF188" i="38" s="1"/>
  <c r="AG188" i="38"/>
  <c r="X188" i="38"/>
  <c r="G189" i="68"/>
  <c r="G24" i="68"/>
  <c r="X20" i="38"/>
  <c r="G146" i="68"/>
  <c r="X143" i="38"/>
  <c r="G137" i="68"/>
  <c r="X134" i="38"/>
  <c r="G164" i="68"/>
  <c r="X161" i="38"/>
  <c r="G16" i="68"/>
  <c r="X11" i="38"/>
  <c r="G84" i="68"/>
  <c r="X81" i="38"/>
  <c r="G34" i="68"/>
  <c r="X30" i="38"/>
  <c r="X133" i="38"/>
  <c r="G136" i="68"/>
  <c r="X90" i="38"/>
  <c r="G93" i="68"/>
  <c r="G155" i="68"/>
  <c r="X152" i="38"/>
  <c r="G12" i="68"/>
  <c r="X6" i="38"/>
  <c r="G106" i="68"/>
  <c r="X103" i="38"/>
  <c r="G43" i="68"/>
  <c r="X40" i="38"/>
  <c r="G51" i="68"/>
  <c r="X48" i="38"/>
  <c r="X151" i="38"/>
  <c r="G154" i="68"/>
  <c r="X170" i="38"/>
  <c r="G173" i="68"/>
  <c r="X149" i="38"/>
  <c r="G152" i="68"/>
  <c r="G121" i="68"/>
  <c r="X118" i="38"/>
  <c r="G95" i="68"/>
  <c r="X92" i="38"/>
  <c r="G175" i="68"/>
  <c r="X172" i="38"/>
  <c r="X52" i="38"/>
  <c r="G55" i="68"/>
  <c r="G97" i="68"/>
  <c r="X94" i="38"/>
  <c r="X122" i="38"/>
  <c r="G125" i="68"/>
  <c r="G104" i="68"/>
  <c r="X101" i="38"/>
  <c r="X64" i="38"/>
  <c r="G67" i="68"/>
  <c r="G177" i="68"/>
  <c r="X174" i="38"/>
  <c r="X155" i="38"/>
  <c r="G158" i="68"/>
  <c r="AK14" i="38"/>
  <c r="AE14" i="38"/>
  <c r="X176" i="38"/>
  <c r="G179" i="68"/>
  <c r="X38" i="38"/>
  <c r="G41" i="68"/>
  <c r="X153" i="38"/>
  <c r="G156" i="68"/>
  <c r="X24" i="38"/>
  <c r="G28" i="68"/>
  <c r="G53" i="68"/>
  <c r="X50" i="38"/>
  <c r="X23" i="38"/>
  <c r="G27" i="68"/>
  <c r="G60" i="68"/>
  <c r="X57" i="38"/>
  <c r="G139" i="68"/>
  <c r="X136" i="38"/>
  <c r="X106" i="38"/>
  <c r="G109" i="68"/>
  <c r="G164" i="67"/>
  <c r="T160" i="38"/>
  <c r="G147" i="67"/>
  <c r="T144" i="38"/>
  <c r="T151" i="38"/>
  <c r="G154" i="67"/>
  <c r="G135" i="67"/>
  <c r="T132" i="38"/>
  <c r="T48" i="38"/>
  <c r="G51" i="67"/>
  <c r="T67" i="38"/>
  <c r="G70" i="67"/>
  <c r="T122" i="38"/>
  <c r="G125" i="67"/>
  <c r="T172" i="38"/>
  <c r="G176" i="67"/>
  <c r="G173" i="67"/>
  <c r="T169" i="38"/>
  <c r="G62" i="67"/>
  <c r="T59" i="38"/>
  <c r="G72" i="67"/>
  <c r="T69" i="38"/>
  <c r="G179" i="67"/>
  <c r="T175" i="38"/>
  <c r="T49" i="38"/>
  <c r="G52" i="67"/>
  <c r="T165" i="38"/>
  <c r="G169" i="67"/>
  <c r="T52" i="38"/>
  <c r="G55" i="67"/>
  <c r="T58" i="38"/>
  <c r="G61" i="67"/>
  <c r="G137" i="67"/>
  <c r="T134" i="38"/>
  <c r="T131" i="38"/>
  <c r="G134" i="67"/>
  <c r="AA52" i="38" l="1"/>
  <c r="AG52" i="38"/>
  <c r="H55" i="67"/>
  <c r="E55" i="73" s="1"/>
  <c r="H154" i="67"/>
  <c r="E155" i="73" s="1"/>
  <c r="AG151" i="38"/>
  <c r="AA151" i="38"/>
  <c r="H28" i="68"/>
  <c r="I28" i="73" s="1"/>
  <c r="AE24" i="38"/>
  <c r="AK24" i="38"/>
  <c r="AK170" i="38"/>
  <c r="AE170" i="38"/>
  <c r="H173" i="68"/>
  <c r="I175" i="73" s="1"/>
  <c r="H136" i="68"/>
  <c r="I137" i="73" s="1"/>
  <c r="AE133" i="38"/>
  <c r="AK133" i="38"/>
  <c r="H189" i="68"/>
  <c r="I191" i="73" s="1"/>
  <c r="AK188" i="38"/>
  <c r="AE188" i="38"/>
  <c r="AK142" i="38"/>
  <c r="H145" i="68"/>
  <c r="I146" i="73" s="1"/>
  <c r="AE142" i="38"/>
  <c r="AA64" i="38"/>
  <c r="AG64" i="38"/>
  <c r="H67" i="67"/>
  <c r="E67" i="73" s="1"/>
  <c r="H64" i="67"/>
  <c r="E64" i="73" s="1"/>
  <c r="AA61" i="38"/>
  <c r="AG61" i="38"/>
  <c r="AG152" i="38"/>
  <c r="H155" i="67"/>
  <c r="E156" i="73" s="1"/>
  <c r="AA152" i="38"/>
  <c r="AE171" i="38"/>
  <c r="AK171" i="38"/>
  <c r="H174" i="68"/>
  <c r="I176" i="73" s="1"/>
  <c r="AG66" i="38"/>
  <c r="AA66" i="38"/>
  <c r="H69" i="67"/>
  <c r="E69" i="73" s="1"/>
  <c r="AE166" i="38"/>
  <c r="H169" i="68"/>
  <c r="I171" i="73" s="1"/>
  <c r="AK166" i="38"/>
  <c r="H47" i="68"/>
  <c r="I47" i="73" s="1"/>
  <c r="AK44" i="38"/>
  <c r="AE44" i="38"/>
  <c r="AE177" i="38"/>
  <c r="H180" i="68"/>
  <c r="I182" i="73" s="1"/>
  <c r="AK177" i="38"/>
  <c r="AK42" i="38"/>
  <c r="H45" i="68"/>
  <c r="I45" i="73" s="1"/>
  <c r="AE42" i="38"/>
  <c r="AA135" i="38"/>
  <c r="H138" i="67"/>
  <c r="E139" i="73" s="1"/>
  <c r="AG135" i="38"/>
  <c r="H136" i="67"/>
  <c r="E137" i="73" s="1"/>
  <c r="AA133" i="38"/>
  <c r="AG133" i="38"/>
  <c r="H107" i="68"/>
  <c r="I107" i="73" s="1"/>
  <c r="AE104" i="38"/>
  <c r="AK104" i="38"/>
  <c r="AE97" i="38"/>
  <c r="AK97" i="38"/>
  <c r="H100" i="68"/>
  <c r="I100" i="73" s="1"/>
  <c r="AE164" i="38"/>
  <c r="AK164" i="38"/>
  <c r="H167" i="68"/>
  <c r="I169" i="73" s="1"/>
  <c r="E186" i="70"/>
  <c r="W184" i="38"/>
  <c r="AK146" i="38"/>
  <c r="AE146" i="38"/>
  <c r="H149" i="68"/>
  <c r="I150" i="73" s="1"/>
  <c r="AE68" i="38"/>
  <c r="H71" i="68"/>
  <c r="I71" i="73" s="1"/>
  <c r="AK68" i="38"/>
  <c r="H57" i="68"/>
  <c r="I57" i="73" s="1"/>
  <c r="AK54" i="38"/>
  <c r="AE54" i="38"/>
  <c r="H62" i="67"/>
  <c r="E62" i="73" s="1"/>
  <c r="AG59" i="38"/>
  <c r="AA59" i="38"/>
  <c r="H135" i="67"/>
  <c r="E136" i="73" s="1"/>
  <c r="AA132" i="38"/>
  <c r="AG132" i="38"/>
  <c r="AE50" i="38"/>
  <c r="AK50" i="38"/>
  <c r="H53" i="68"/>
  <c r="I53" i="73" s="1"/>
  <c r="AK40" i="38"/>
  <c r="AE40" i="38"/>
  <c r="H43" i="68"/>
  <c r="I43" i="73" s="1"/>
  <c r="H16" i="68"/>
  <c r="I16" i="73" s="1"/>
  <c r="AK11" i="38"/>
  <c r="AE11" i="38"/>
  <c r="AK20" i="38"/>
  <c r="AE20" i="38"/>
  <c r="H24" i="68"/>
  <c r="I24" i="73" s="1"/>
  <c r="AE12" i="38"/>
  <c r="H17" i="68"/>
  <c r="I17" i="73" s="1"/>
  <c r="AK12" i="38"/>
  <c r="AA129" i="38"/>
  <c r="H132" i="67"/>
  <c r="E133" i="73" s="1"/>
  <c r="AG129" i="38"/>
  <c r="AE98" i="38"/>
  <c r="H101" i="68"/>
  <c r="I101" i="73" s="1"/>
  <c r="AK98" i="38"/>
  <c r="AE73" i="38"/>
  <c r="H76" i="68"/>
  <c r="I76" i="73" s="1"/>
  <c r="AK73" i="38"/>
  <c r="AA139" i="38"/>
  <c r="H142" i="67"/>
  <c r="E143" i="73" s="1"/>
  <c r="AG139" i="38"/>
  <c r="AE95" i="38"/>
  <c r="H98" i="68"/>
  <c r="I98" i="73" s="1"/>
  <c r="AK95" i="38"/>
  <c r="AK8" i="38"/>
  <c r="AE8" i="38"/>
  <c r="H14" i="68"/>
  <c r="I14" i="73" s="1"/>
  <c r="AK79" i="38"/>
  <c r="AE79" i="38"/>
  <c r="H82" i="68"/>
  <c r="I82" i="73" s="1"/>
  <c r="AE156" i="38"/>
  <c r="AK156" i="38"/>
  <c r="H159" i="68"/>
  <c r="I160" i="73" s="1"/>
  <c r="AA153" i="38"/>
  <c r="H156" i="67"/>
  <c r="E157" i="73" s="1"/>
  <c r="AG153" i="38"/>
  <c r="H118" i="68"/>
  <c r="I119" i="73" s="1"/>
  <c r="AE115" i="38"/>
  <c r="AK115" i="38"/>
  <c r="AK181" i="38"/>
  <c r="AE181" i="38"/>
  <c r="AK83" i="38"/>
  <c r="AE83" i="38"/>
  <c r="H86" i="68"/>
  <c r="I86" i="73" s="1"/>
  <c r="AK144" i="38"/>
  <c r="H147" i="68"/>
  <c r="I148" i="73" s="1"/>
  <c r="AE144" i="38"/>
  <c r="AK35" i="38"/>
  <c r="AE35" i="38"/>
  <c r="H39" i="68"/>
  <c r="I39" i="73" s="1"/>
  <c r="H152" i="67"/>
  <c r="E153" i="73" s="1"/>
  <c r="AG149" i="38"/>
  <c r="AA149" i="38"/>
  <c r="H54" i="67"/>
  <c r="E54" i="73" s="1"/>
  <c r="AA51" i="38"/>
  <c r="AG51" i="38"/>
  <c r="H175" i="67"/>
  <c r="E176" i="73" s="1"/>
  <c r="AG171" i="38"/>
  <c r="AA171" i="38"/>
  <c r="H37" i="68"/>
  <c r="I37" i="73" s="1"/>
  <c r="AE33" i="38"/>
  <c r="AK33" i="38"/>
  <c r="AK126" i="38"/>
  <c r="H129" i="68"/>
  <c r="I130" i="73" s="1"/>
  <c r="AE126" i="38"/>
  <c r="AK150" i="38"/>
  <c r="AE150" i="38"/>
  <c r="H153" i="68"/>
  <c r="I154" i="73" s="1"/>
  <c r="W181" i="38"/>
  <c r="E183" i="70"/>
  <c r="F183" i="70" s="1"/>
  <c r="H185" i="73" s="1"/>
  <c r="J185" i="73" s="1"/>
  <c r="AD187" i="38"/>
  <c r="AJ187" i="38"/>
  <c r="AL187" i="38" s="1"/>
  <c r="Y187" i="38"/>
  <c r="H177" i="67"/>
  <c r="E178" i="73" s="1"/>
  <c r="AA173" i="38"/>
  <c r="AG173" i="38"/>
  <c r="H126" i="67"/>
  <c r="E127" i="73" s="1"/>
  <c r="AG123" i="38"/>
  <c r="AA123" i="38"/>
  <c r="H127" i="68"/>
  <c r="I128" i="73" s="1"/>
  <c r="AE124" i="38"/>
  <c r="AK124" i="38"/>
  <c r="AE77" i="38"/>
  <c r="H80" i="68"/>
  <c r="I80" i="73" s="1"/>
  <c r="AK77" i="38"/>
  <c r="H96" i="68"/>
  <c r="I96" i="73" s="1"/>
  <c r="AE93" i="38"/>
  <c r="AK93" i="38"/>
  <c r="AE4" i="38"/>
  <c r="H10" i="68"/>
  <c r="I10" i="73" s="1"/>
  <c r="AK4" i="38"/>
  <c r="H61" i="67"/>
  <c r="E61" i="73" s="1"/>
  <c r="AG58" i="38"/>
  <c r="AA58" i="38"/>
  <c r="H156" i="68"/>
  <c r="I157" i="73" s="1"/>
  <c r="AK153" i="38"/>
  <c r="AE153" i="38"/>
  <c r="AK122" i="38"/>
  <c r="H125" i="68"/>
  <c r="I126" i="73" s="1"/>
  <c r="AE122" i="38"/>
  <c r="AE107" i="38"/>
  <c r="H110" i="68"/>
  <c r="I110" i="73" s="1"/>
  <c r="AK107" i="38"/>
  <c r="AK69" i="38"/>
  <c r="AE69" i="38"/>
  <c r="H72" i="68"/>
  <c r="I72" i="73" s="1"/>
  <c r="AK157" i="38"/>
  <c r="AE157" i="38"/>
  <c r="H160" i="68"/>
  <c r="I161" i="73" s="1"/>
  <c r="AK67" i="38"/>
  <c r="H70" i="68"/>
  <c r="I70" i="73" s="1"/>
  <c r="AE67" i="38"/>
  <c r="AK53" i="38"/>
  <c r="AE53" i="38"/>
  <c r="H56" i="68"/>
  <c r="I56" i="73" s="1"/>
  <c r="H64" i="68"/>
  <c r="I64" i="73" s="1"/>
  <c r="AE61" i="38"/>
  <c r="AK61" i="38"/>
  <c r="AE114" i="38"/>
  <c r="AK114" i="38"/>
  <c r="H117" i="68"/>
  <c r="I118" i="73" s="1"/>
  <c r="AK71" i="38"/>
  <c r="H74" i="68"/>
  <c r="I74" i="73" s="1"/>
  <c r="AE71" i="38"/>
  <c r="AA70" i="38"/>
  <c r="AG70" i="38"/>
  <c r="H73" i="67"/>
  <c r="E73" i="73" s="1"/>
  <c r="H149" i="67"/>
  <c r="E150" i="73" s="1"/>
  <c r="AA146" i="38"/>
  <c r="AG146" i="38"/>
  <c r="AA60" i="38"/>
  <c r="AG60" i="38"/>
  <c r="H63" i="67"/>
  <c r="E63" i="73" s="1"/>
  <c r="AK51" i="38"/>
  <c r="H54" i="68"/>
  <c r="I54" i="73" s="1"/>
  <c r="AE51" i="38"/>
  <c r="H36" i="68"/>
  <c r="I36" i="73" s="1"/>
  <c r="AE32" i="38"/>
  <c r="AK32" i="38"/>
  <c r="H140" i="68"/>
  <c r="I141" i="73" s="1"/>
  <c r="AE137" i="38"/>
  <c r="AK137" i="38"/>
  <c r="AK17" i="38"/>
  <c r="H21" i="68"/>
  <c r="I21" i="73" s="1"/>
  <c r="AE17" i="38"/>
  <c r="AA54" i="38"/>
  <c r="AG54" i="38"/>
  <c r="H57" i="67"/>
  <c r="E57" i="73" s="1"/>
  <c r="AA125" i="38"/>
  <c r="AG125" i="38"/>
  <c r="H128" i="67"/>
  <c r="E129" i="73" s="1"/>
  <c r="H148" i="67"/>
  <c r="E149" i="73" s="1"/>
  <c r="AG145" i="38"/>
  <c r="AA145" i="38"/>
  <c r="H178" i="67"/>
  <c r="E179" i="73" s="1"/>
  <c r="AG174" i="38"/>
  <c r="AA174" i="38"/>
  <c r="H129" i="67"/>
  <c r="E130" i="73" s="1"/>
  <c r="AA126" i="38"/>
  <c r="AG126" i="38"/>
  <c r="AA177" i="38"/>
  <c r="AG177" i="38"/>
  <c r="H181" i="67"/>
  <c r="E182" i="73" s="1"/>
  <c r="AA127" i="38"/>
  <c r="AG127" i="38"/>
  <c r="H130" i="67"/>
  <c r="E131" i="73" s="1"/>
  <c r="H153" i="67"/>
  <c r="E154" i="73" s="1"/>
  <c r="AA150" i="38"/>
  <c r="AG150" i="38"/>
  <c r="AK123" i="38"/>
  <c r="H126" i="68"/>
  <c r="I127" i="73" s="1"/>
  <c r="AE123" i="38"/>
  <c r="AK113" i="38"/>
  <c r="H116" i="68"/>
  <c r="I117" i="73" s="1"/>
  <c r="AE113" i="38"/>
  <c r="AE119" i="38"/>
  <c r="H122" i="68"/>
  <c r="I123" i="73" s="1"/>
  <c r="AK119" i="38"/>
  <c r="AE63" i="38"/>
  <c r="H66" i="68"/>
  <c r="I66" i="73" s="1"/>
  <c r="AK63" i="38"/>
  <c r="H167" i="67"/>
  <c r="E168" i="73" s="1"/>
  <c r="AA163" i="38"/>
  <c r="AG163" i="38"/>
  <c r="AE25" i="38"/>
  <c r="H29" i="68"/>
  <c r="I29" i="73" s="1"/>
  <c r="AK25" i="38"/>
  <c r="AE132" i="38"/>
  <c r="H135" i="68"/>
  <c r="I136" i="73" s="1"/>
  <c r="AK132" i="38"/>
  <c r="H69" i="68"/>
  <c r="I69" i="73" s="1"/>
  <c r="AE66" i="38"/>
  <c r="AK66" i="38"/>
  <c r="H130" i="68"/>
  <c r="I131" i="73" s="1"/>
  <c r="AE127" i="38"/>
  <c r="AK127" i="38"/>
  <c r="AK145" i="38"/>
  <c r="H148" i="68"/>
  <c r="I149" i="73" s="1"/>
  <c r="AE145" i="38"/>
  <c r="E187" i="70"/>
  <c r="W185" i="38"/>
  <c r="H71" i="67"/>
  <c r="E71" i="73" s="1"/>
  <c r="AA68" i="38"/>
  <c r="AG68" i="38"/>
  <c r="AG142" i="38"/>
  <c r="AA142" i="38"/>
  <c r="H145" i="67"/>
  <c r="E146" i="73" s="1"/>
  <c r="AG155" i="38"/>
  <c r="AA155" i="38"/>
  <c r="H159" i="67"/>
  <c r="E159" i="73" s="1"/>
  <c r="AK21" i="38"/>
  <c r="AE21" i="38"/>
  <c r="H25" i="68"/>
  <c r="I25" i="73" s="1"/>
  <c r="AE75" i="38"/>
  <c r="H78" i="68"/>
  <c r="I78" i="73" s="1"/>
  <c r="AK75" i="38"/>
  <c r="H112" i="68"/>
  <c r="I112" i="73" s="1"/>
  <c r="AK109" i="38"/>
  <c r="AE109" i="38"/>
  <c r="AK39" i="38"/>
  <c r="AE39" i="38"/>
  <c r="H42" i="68"/>
  <c r="I42" i="73" s="1"/>
  <c r="AK76" i="38"/>
  <c r="H79" i="68"/>
  <c r="I79" i="73" s="1"/>
  <c r="AE76" i="38"/>
  <c r="AK55" i="38"/>
  <c r="AE55" i="38"/>
  <c r="H58" i="68"/>
  <c r="I58" i="73" s="1"/>
  <c r="AG49" i="38"/>
  <c r="AA49" i="38"/>
  <c r="H52" i="67"/>
  <c r="E52" i="73" s="1"/>
  <c r="AA122" i="38"/>
  <c r="AG122" i="38"/>
  <c r="H125" i="67"/>
  <c r="E126" i="73" s="1"/>
  <c r="H51" i="67"/>
  <c r="E51" i="73" s="1"/>
  <c r="AA48" i="38"/>
  <c r="AG48" i="38"/>
  <c r="H27" i="68"/>
  <c r="I27" i="73" s="1"/>
  <c r="AK23" i="38"/>
  <c r="AE23" i="38"/>
  <c r="AE38" i="38"/>
  <c r="H41" i="68"/>
  <c r="I41" i="73" s="1"/>
  <c r="AK38" i="38"/>
  <c r="AE28" i="38"/>
  <c r="H32" i="68"/>
  <c r="I32" i="73" s="1"/>
  <c r="AK28" i="38"/>
  <c r="AG71" i="38"/>
  <c r="H74" i="67"/>
  <c r="E74" i="73" s="1"/>
  <c r="AA71" i="38"/>
  <c r="H108" i="68"/>
  <c r="I108" i="73" s="1"/>
  <c r="AE105" i="38"/>
  <c r="AK105" i="38"/>
  <c r="AE19" i="38"/>
  <c r="H23" i="68"/>
  <c r="I23" i="73" s="1"/>
  <c r="AK19" i="38"/>
  <c r="H90" i="68"/>
  <c r="I90" i="73" s="1"/>
  <c r="AE87" i="38"/>
  <c r="AK87" i="38"/>
  <c r="AK59" i="38"/>
  <c r="AE59" i="38"/>
  <c r="H62" i="68"/>
  <c r="I62" i="73" s="1"/>
  <c r="H13" i="68"/>
  <c r="I13" i="73" s="1"/>
  <c r="AE7" i="38"/>
  <c r="AK7" i="38"/>
  <c r="AK34" i="38"/>
  <c r="AE34" i="38"/>
  <c r="H38" i="68"/>
  <c r="I38" i="73" s="1"/>
  <c r="AK129" i="38"/>
  <c r="AE129" i="38"/>
  <c r="H132" i="68"/>
  <c r="I133" i="73" s="1"/>
  <c r="AE173" i="38"/>
  <c r="H176" i="68"/>
  <c r="I178" i="73" s="1"/>
  <c r="AK173" i="38"/>
  <c r="AG147" i="38"/>
  <c r="H150" i="67"/>
  <c r="E151" i="73" s="1"/>
  <c r="AA147" i="38"/>
  <c r="H165" i="67"/>
  <c r="E165" i="73" s="1"/>
  <c r="AG161" i="38"/>
  <c r="AA161" i="38"/>
  <c r="H171" i="67"/>
  <c r="E172" i="73" s="1"/>
  <c r="AA167" i="38"/>
  <c r="AG167" i="38"/>
  <c r="H171" i="68"/>
  <c r="I173" i="73" s="1"/>
  <c r="AE168" i="38"/>
  <c r="AK168" i="38"/>
  <c r="AA65" i="38"/>
  <c r="H68" i="67"/>
  <c r="E68" i="73" s="1"/>
  <c r="AG65" i="38"/>
  <c r="AK116" i="38"/>
  <c r="AE116" i="38"/>
  <c r="H119" i="68"/>
  <c r="I120" i="73" s="1"/>
  <c r="AK139" i="38"/>
  <c r="AE139" i="38"/>
  <c r="H142" i="68"/>
  <c r="I143" i="73" s="1"/>
  <c r="AE111" i="38"/>
  <c r="AK111" i="38"/>
  <c r="H114" i="68"/>
  <c r="I115" i="73" s="1"/>
  <c r="AE169" i="38"/>
  <c r="AK169" i="38"/>
  <c r="H172" i="68"/>
  <c r="I174" i="73" s="1"/>
  <c r="R68" i="38"/>
  <c r="R111" i="38"/>
  <c r="R115" i="38"/>
  <c r="R50" i="38"/>
  <c r="R53" i="38"/>
  <c r="R14" i="38"/>
  <c r="W14" i="38" s="1"/>
  <c r="R71" i="38"/>
  <c r="R64" i="38"/>
  <c r="R58" i="38"/>
  <c r="R86" i="38"/>
  <c r="R104" i="38"/>
  <c r="R98" i="38"/>
  <c r="R40" i="38"/>
  <c r="R84" i="38"/>
  <c r="R65" i="38"/>
  <c r="R36" i="38"/>
  <c r="W36" i="38" s="1"/>
  <c r="R10" i="38"/>
  <c r="R75" i="38"/>
  <c r="R43" i="38"/>
  <c r="R105" i="38"/>
  <c r="R69" i="38"/>
  <c r="R93" i="38"/>
  <c r="R55" i="38"/>
  <c r="R32" i="38"/>
  <c r="R107" i="38"/>
  <c r="R19" i="38"/>
  <c r="R118" i="38"/>
  <c r="R39" i="38"/>
  <c r="R34" i="38"/>
  <c r="R87" i="38"/>
  <c r="R102" i="38"/>
  <c r="R60" i="38"/>
  <c r="R88" i="38"/>
  <c r="R17" i="38"/>
  <c r="R63" i="38"/>
  <c r="R49" i="38"/>
  <c r="R73" i="38"/>
  <c r="R42" i="38"/>
  <c r="R101" i="38"/>
  <c r="R95" i="38"/>
  <c r="R109" i="38"/>
  <c r="R29" i="38"/>
  <c r="R31" i="38"/>
  <c r="R8" i="38"/>
  <c r="R7" i="38"/>
  <c r="R119" i="38"/>
  <c r="R112" i="38"/>
  <c r="R97" i="38"/>
  <c r="R44" i="38"/>
  <c r="R114" i="38"/>
  <c r="R20" i="38"/>
  <c r="R28" i="38"/>
  <c r="R41" i="38"/>
  <c r="R117" i="38"/>
  <c r="R48" i="38"/>
  <c r="R116" i="38"/>
  <c r="R33" i="38"/>
  <c r="R21" i="38"/>
  <c r="R79" i="38"/>
  <c r="R85" i="38"/>
  <c r="R35" i="38"/>
  <c r="R106" i="38"/>
  <c r="R113" i="38"/>
  <c r="R94" i="38"/>
  <c r="R24" i="38"/>
  <c r="R52" i="38"/>
  <c r="R91" i="38"/>
  <c r="R4" i="38"/>
  <c r="R76" i="38"/>
  <c r="R81" i="38"/>
  <c r="R18" i="38"/>
  <c r="R23" i="38"/>
  <c r="R66" i="38"/>
  <c r="R80" i="38"/>
  <c r="R77" i="38"/>
  <c r="R70" i="38"/>
  <c r="R47" i="38"/>
  <c r="R78" i="38"/>
  <c r="R22" i="38"/>
  <c r="R83" i="38"/>
  <c r="R59" i="38"/>
  <c r="R38" i="38"/>
  <c r="R103" i="38"/>
  <c r="R25" i="38"/>
  <c r="R67" i="38"/>
  <c r="R92" i="38"/>
  <c r="R57" i="38"/>
  <c r="R12" i="38"/>
  <c r="R90" i="38"/>
  <c r="R54" i="38"/>
  <c r="R96" i="38"/>
  <c r="R74" i="38"/>
  <c r="R30" i="38"/>
  <c r="R11" i="38"/>
  <c r="R108" i="38"/>
  <c r="R51" i="38"/>
  <c r="R13" i="38"/>
  <c r="R6" i="38"/>
  <c r="R61" i="38"/>
  <c r="AA175" i="38"/>
  <c r="AG175" i="38"/>
  <c r="H179" i="67"/>
  <c r="E180" i="73" s="1"/>
  <c r="AG144" i="38"/>
  <c r="H147" i="67"/>
  <c r="E148" i="73" s="1"/>
  <c r="AA144" i="38"/>
  <c r="AK57" i="38"/>
  <c r="AE57" i="38"/>
  <c r="H60" i="68"/>
  <c r="I60" i="73" s="1"/>
  <c r="AE92" i="38"/>
  <c r="H95" i="68"/>
  <c r="I95" i="73" s="1"/>
  <c r="AK92" i="38"/>
  <c r="AK6" i="38"/>
  <c r="H12" i="68"/>
  <c r="I12" i="73" s="1"/>
  <c r="AE6" i="38"/>
  <c r="AK30" i="38"/>
  <c r="H34" i="68"/>
  <c r="I34" i="73" s="1"/>
  <c r="AE30" i="38"/>
  <c r="AE134" i="38"/>
  <c r="AK134" i="38"/>
  <c r="H137" i="68"/>
  <c r="I138" i="73" s="1"/>
  <c r="H33" i="68"/>
  <c r="I33" i="73" s="1"/>
  <c r="AK29" i="38"/>
  <c r="AE29" i="38"/>
  <c r="H140" i="67"/>
  <c r="E141" i="73" s="1"/>
  <c r="AA137" i="38"/>
  <c r="AG137" i="38"/>
  <c r="AK175" i="38"/>
  <c r="AE175" i="38"/>
  <c r="H178" i="68"/>
  <c r="I180" i="73" s="1"/>
  <c r="AG143" i="38"/>
  <c r="AA143" i="38"/>
  <c r="H146" i="67"/>
  <c r="E147" i="73" s="1"/>
  <c r="AK125" i="38"/>
  <c r="AE125" i="38"/>
  <c r="H128" i="68"/>
  <c r="I129" i="73" s="1"/>
  <c r="AK91" i="38"/>
  <c r="AE91" i="38"/>
  <c r="H94" i="68"/>
  <c r="I94" i="73" s="1"/>
  <c r="H46" i="68"/>
  <c r="I46" i="73" s="1"/>
  <c r="AE43" i="38"/>
  <c r="AK43" i="38"/>
  <c r="AK47" i="38"/>
  <c r="AE47" i="38"/>
  <c r="H50" i="68"/>
  <c r="I50" i="73" s="1"/>
  <c r="AK163" i="38"/>
  <c r="AE163" i="38"/>
  <c r="H166" i="68"/>
  <c r="I168" i="73" s="1"/>
  <c r="AA170" i="38"/>
  <c r="AG170" i="38"/>
  <c r="H174" i="67"/>
  <c r="E175" i="73" s="1"/>
  <c r="AG168" i="38"/>
  <c r="H172" i="67"/>
  <c r="E173" i="73" s="1"/>
  <c r="AA168" i="38"/>
  <c r="AA124" i="38"/>
  <c r="H127" i="67"/>
  <c r="E128" i="73" s="1"/>
  <c r="AG124" i="38"/>
  <c r="H53" i="67"/>
  <c r="E53" i="73" s="1"/>
  <c r="AA50" i="38"/>
  <c r="AG50" i="38"/>
  <c r="R160" i="38"/>
  <c r="R173" i="38"/>
  <c r="R168" i="38"/>
  <c r="R174" i="38"/>
  <c r="R123" i="38"/>
  <c r="R171" i="38"/>
  <c r="R151" i="38"/>
  <c r="R125" i="38"/>
  <c r="R139" i="38"/>
  <c r="R177" i="38"/>
  <c r="R150" i="38"/>
  <c r="R175" i="38"/>
  <c r="R167" i="38"/>
  <c r="R131" i="38"/>
  <c r="R126" i="38"/>
  <c r="R164" i="38"/>
  <c r="R170" i="38"/>
  <c r="R129" i="38"/>
  <c r="R166" i="38"/>
  <c r="R144" i="38"/>
  <c r="R142" i="38"/>
  <c r="R134" i="38"/>
  <c r="R135" i="38"/>
  <c r="R147" i="38"/>
  <c r="R122" i="38"/>
  <c r="R145" i="38"/>
  <c r="R137" i="38"/>
  <c r="R157" i="38"/>
  <c r="R161" i="38"/>
  <c r="R153" i="38"/>
  <c r="R146" i="38"/>
  <c r="R143" i="38"/>
  <c r="R169" i="38"/>
  <c r="R149" i="38"/>
  <c r="R124" i="38"/>
  <c r="R165" i="38"/>
  <c r="R155" i="38"/>
  <c r="R176" i="38"/>
  <c r="R132" i="38"/>
  <c r="R163" i="38"/>
  <c r="R127" i="38"/>
  <c r="R156" i="38"/>
  <c r="R152" i="38"/>
  <c r="R172" i="38"/>
  <c r="R136" i="38"/>
  <c r="R158" i="38"/>
  <c r="R138" i="38"/>
  <c r="R133" i="38"/>
  <c r="AA131" i="38"/>
  <c r="AG131" i="38"/>
  <c r="H134" i="67"/>
  <c r="E135" i="73" s="1"/>
  <c r="H169" i="67"/>
  <c r="E170" i="73" s="1"/>
  <c r="AG165" i="38"/>
  <c r="AA165" i="38"/>
  <c r="AG172" i="38"/>
  <c r="H176" i="67"/>
  <c r="E177" i="73" s="1"/>
  <c r="AA172" i="38"/>
  <c r="H70" i="67"/>
  <c r="E70" i="73" s="1"/>
  <c r="AA67" i="38"/>
  <c r="AG67" i="38"/>
  <c r="AE106" i="38"/>
  <c r="H109" i="68"/>
  <c r="I109" i="73" s="1"/>
  <c r="AK106" i="38"/>
  <c r="H179" i="68"/>
  <c r="I181" i="73" s="1"/>
  <c r="AK176" i="38"/>
  <c r="AE176" i="38"/>
  <c r="AK155" i="38"/>
  <c r="AE155" i="38"/>
  <c r="H158" i="68"/>
  <c r="I159" i="73" s="1"/>
  <c r="AK64" i="38"/>
  <c r="AE64" i="38"/>
  <c r="H67" i="68"/>
  <c r="I67" i="73" s="1"/>
  <c r="H55" i="68"/>
  <c r="I55" i="73" s="1"/>
  <c r="AE52" i="38"/>
  <c r="AK52" i="38"/>
  <c r="H152" i="68"/>
  <c r="I153" i="73" s="1"/>
  <c r="AK149" i="38"/>
  <c r="AE149" i="38"/>
  <c r="H154" i="68"/>
  <c r="I155" i="73" s="1"/>
  <c r="AE151" i="38"/>
  <c r="AK151" i="38"/>
  <c r="H93" i="68"/>
  <c r="I93" i="73" s="1"/>
  <c r="AE90" i="38"/>
  <c r="AK90" i="38"/>
  <c r="AA134" i="38"/>
  <c r="H137" i="67"/>
  <c r="E138" i="73" s="1"/>
  <c r="AG134" i="38"/>
  <c r="H72" i="67"/>
  <c r="E72" i="73" s="1"/>
  <c r="AA69" i="38"/>
  <c r="AG69" i="38"/>
  <c r="AG169" i="38"/>
  <c r="H173" i="67"/>
  <c r="E174" i="73" s="1"/>
  <c r="AA169" i="38"/>
  <c r="AA160" i="38"/>
  <c r="H164" i="67"/>
  <c r="E164" i="73" s="1"/>
  <c r="AG160" i="38"/>
  <c r="AE136" i="38"/>
  <c r="AK136" i="38"/>
  <c r="H139" i="68"/>
  <c r="I140" i="73" s="1"/>
  <c r="AE174" i="38"/>
  <c r="AK174" i="38"/>
  <c r="H177" i="68"/>
  <c r="I179" i="73" s="1"/>
  <c r="AE101" i="38"/>
  <c r="AK101" i="38"/>
  <c r="H104" i="68"/>
  <c r="I104" i="73" s="1"/>
  <c r="AK94" i="38"/>
  <c r="AE94" i="38"/>
  <c r="H97" i="68"/>
  <c r="I97" i="73" s="1"/>
  <c r="AE172" i="38"/>
  <c r="AK172" i="38"/>
  <c r="H175" i="68"/>
  <c r="I177" i="73" s="1"/>
  <c r="AE118" i="38"/>
  <c r="AK118" i="38"/>
  <c r="H121" i="68"/>
  <c r="I122" i="73" s="1"/>
  <c r="AK48" i="38"/>
  <c r="AE48" i="38"/>
  <c r="H51" i="68"/>
  <c r="I51" i="73" s="1"/>
  <c r="H106" i="68"/>
  <c r="I106" i="73" s="1"/>
  <c r="AE103" i="38"/>
  <c r="AK103" i="38"/>
  <c r="AE152" i="38"/>
  <c r="H155" i="68"/>
  <c r="I156" i="73" s="1"/>
  <c r="AK152" i="38"/>
  <c r="AE81" i="38"/>
  <c r="H84" i="68"/>
  <c r="I84" i="73" s="1"/>
  <c r="AK81" i="38"/>
  <c r="AE161" i="38"/>
  <c r="H164" i="68"/>
  <c r="I165" i="73" s="1"/>
  <c r="AK161" i="38"/>
  <c r="H146" i="68"/>
  <c r="I147" i="73" s="1"/>
  <c r="AK143" i="38"/>
  <c r="AE143" i="38"/>
  <c r="AE31" i="38"/>
  <c r="AK31" i="38"/>
  <c r="H35" i="68"/>
  <c r="I35" i="73" s="1"/>
  <c r="AA176" i="38"/>
  <c r="AG176" i="38"/>
  <c r="H180" i="67"/>
  <c r="E181" i="73" s="1"/>
  <c r="H88" i="68"/>
  <c r="I88" i="73" s="1"/>
  <c r="AE85" i="38"/>
  <c r="AK85" i="38"/>
  <c r="AK80" i="38"/>
  <c r="AE80" i="38"/>
  <c r="H83" i="68"/>
  <c r="I83" i="73" s="1"/>
  <c r="H120" i="68"/>
  <c r="I121" i="73" s="1"/>
  <c r="AE117" i="38"/>
  <c r="AK117" i="38"/>
  <c r="AK102" i="38"/>
  <c r="AE102" i="38"/>
  <c r="H105" i="68"/>
  <c r="I105" i="73" s="1"/>
  <c r="AE10" i="38"/>
  <c r="AK10" i="38"/>
  <c r="H15" i="68"/>
  <c r="I15" i="73" s="1"/>
  <c r="AK41" i="38"/>
  <c r="AE41" i="38"/>
  <c r="H44" i="68"/>
  <c r="I44" i="73" s="1"/>
  <c r="AE88" i="38"/>
  <c r="H91" i="68"/>
  <c r="I91" i="73" s="1"/>
  <c r="AK88" i="38"/>
  <c r="H170" i="68"/>
  <c r="I172" i="73" s="1"/>
  <c r="AK167" i="38"/>
  <c r="AE167" i="38"/>
  <c r="AE135" i="38"/>
  <c r="H138" i="68"/>
  <c r="I139" i="73" s="1"/>
  <c r="AK135" i="38"/>
  <c r="AG53" i="38"/>
  <c r="AA53" i="38"/>
  <c r="H56" i="67"/>
  <c r="E56" i="73" s="1"/>
  <c r="AK158" i="38"/>
  <c r="H161" i="68"/>
  <c r="I162" i="73" s="1"/>
  <c r="AE158" i="38"/>
  <c r="AE138" i="38"/>
  <c r="H141" i="68"/>
  <c r="I142" i="73" s="1"/>
  <c r="AK138" i="38"/>
  <c r="H150" i="68"/>
  <c r="I151" i="73" s="1"/>
  <c r="AK147" i="38"/>
  <c r="AE147" i="38"/>
  <c r="H73" i="68"/>
  <c r="I73" i="73" s="1"/>
  <c r="AK70" i="38"/>
  <c r="AE70" i="38"/>
  <c r="H168" i="67"/>
  <c r="E169" i="73" s="1"/>
  <c r="AA164" i="38"/>
  <c r="AG164" i="38"/>
  <c r="H170" i="67"/>
  <c r="E171" i="73" s="1"/>
  <c r="AA166" i="38"/>
  <c r="AG166" i="38"/>
  <c r="AA158" i="38"/>
  <c r="AG158" i="38"/>
  <c r="H162" i="67"/>
  <c r="E162" i="73" s="1"/>
  <c r="AA156" i="38"/>
  <c r="H160" i="67"/>
  <c r="E160" i="73" s="1"/>
  <c r="AG156" i="38"/>
  <c r="H161" i="67"/>
  <c r="E161" i="73" s="1"/>
  <c r="AA157" i="38"/>
  <c r="AG157" i="38"/>
  <c r="AG136" i="38"/>
  <c r="H139" i="67"/>
  <c r="E140" i="73" s="1"/>
  <c r="AA136" i="38"/>
  <c r="AG138" i="38"/>
  <c r="H141" i="67"/>
  <c r="E142" i="73" s="1"/>
  <c r="AA138" i="38"/>
  <c r="H66" i="67"/>
  <c r="E66" i="73" s="1"/>
  <c r="AA63" i="38"/>
  <c r="AG63" i="38"/>
  <c r="AE185" i="38"/>
  <c r="AK185" i="38"/>
  <c r="H187" i="68"/>
  <c r="I189" i="73" s="1"/>
  <c r="AK96" i="38"/>
  <c r="AE96" i="38"/>
  <c r="H99" i="68"/>
  <c r="I99" i="73" s="1"/>
  <c r="AK86" i="38"/>
  <c r="H89" i="68"/>
  <c r="I89" i="73" s="1"/>
  <c r="AE86" i="38"/>
  <c r="AK49" i="38"/>
  <c r="AE49" i="38"/>
  <c r="H52" i="68"/>
  <c r="I52" i="73" s="1"/>
  <c r="AK131" i="38"/>
  <c r="H134" i="68"/>
  <c r="I135" i="73" s="1"/>
  <c r="AE131" i="38"/>
  <c r="AE84" i="38"/>
  <c r="AK84" i="38"/>
  <c r="H87" i="68"/>
  <c r="I87" i="73" s="1"/>
  <c r="H22" i="68"/>
  <c r="I22" i="73" s="1"/>
  <c r="AK18" i="38"/>
  <c r="AE18" i="38"/>
  <c r="AK108" i="38"/>
  <c r="AE108" i="38"/>
  <c r="H111" i="68"/>
  <c r="I111" i="73" s="1"/>
  <c r="H18" i="68"/>
  <c r="I18" i="73" s="1"/>
  <c r="AE13" i="38"/>
  <c r="AK13" i="38"/>
  <c r="AG55" i="38"/>
  <c r="AA55" i="38"/>
  <c r="H58" i="67"/>
  <c r="E58" i="73" s="1"/>
  <c r="AA47" i="38"/>
  <c r="H50" i="67"/>
  <c r="E50" i="73" s="1"/>
  <c r="AG47" i="38"/>
  <c r="AE74" i="38"/>
  <c r="AK74" i="38"/>
  <c r="H77" i="68"/>
  <c r="I77" i="73" s="1"/>
  <c r="H61" i="68"/>
  <c r="I61" i="73" s="1"/>
  <c r="AE58" i="38"/>
  <c r="AK58" i="38"/>
  <c r="AE112" i="38"/>
  <c r="H115" i="68"/>
  <c r="I116" i="73" s="1"/>
  <c r="AK112" i="38"/>
  <c r="H168" i="68"/>
  <c r="I170" i="73" s="1"/>
  <c r="AE165" i="38"/>
  <c r="AK165" i="38"/>
  <c r="AE78" i="38"/>
  <c r="H81" i="68"/>
  <c r="I81" i="73" s="1"/>
  <c r="AK78" i="38"/>
  <c r="E189" i="70"/>
  <c r="W188" i="38"/>
  <c r="AA57" i="38"/>
  <c r="AG57" i="38"/>
  <c r="H60" i="67"/>
  <c r="E60" i="73" s="1"/>
  <c r="AK60" i="38"/>
  <c r="AE60" i="38"/>
  <c r="H63" i="68"/>
  <c r="I63" i="73" s="1"/>
  <c r="H163" i="68"/>
  <c r="I164" i="73" s="1"/>
  <c r="AK160" i="38"/>
  <c r="AE160" i="38"/>
  <c r="AE65" i="38"/>
  <c r="H68" i="68"/>
  <c r="I68" i="73" s="1"/>
  <c r="AK65" i="38"/>
  <c r="AK22" i="38"/>
  <c r="H26" i="68"/>
  <c r="I26" i="73" s="1"/>
  <c r="AE22" i="38"/>
  <c r="H186" i="68"/>
  <c r="I188" i="73" s="1"/>
  <c r="AK184" i="38"/>
  <c r="AE184" i="38"/>
  <c r="AM187" i="38" l="1"/>
  <c r="E159" i="70"/>
  <c r="W156" i="38"/>
  <c r="W149" i="38"/>
  <c r="E152" i="70"/>
  <c r="W145" i="38"/>
  <c r="E148" i="70"/>
  <c r="E134" i="70"/>
  <c r="W131" i="38"/>
  <c r="W171" i="38"/>
  <c r="E174" i="70"/>
  <c r="E18" i="70"/>
  <c r="W13" i="38"/>
  <c r="E93" i="70"/>
  <c r="W90" i="38"/>
  <c r="W59" i="38"/>
  <c r="E62" i="70"/>
  <c r="W47" i="38"/>
  <c r="E50" i="70"/>
  <c r="E79" i="70"/>
  <c r="W76" i="38"/>
  <c r="E39" i="70"/>
  <c r="W35" i="38"/>
  <c r="E44" i="70"/>
  <c r="W41" i="38"/>
  <c r="W7" i="38"/>
  <c r="E13" i="70"/>
  <c r="E76" i="70"/>
  <c r="W73" i="38"/>
  <c r="W34" i="38"/>
  <c r="E38" i="70"/>
  <c r="E72" i="70"/>
  <c r="W69" i="38"/>
  <c r="W58" i="38"/>
  <c r="E61" i="70"/>
  <c r="E139" i="70"/>
  <c r="W136" i="38"/>
  <c r="E130" i="70"/>
  <c r="W127" i="38"/>
  <c r="W169" i="38"/>
  <c r="E172" i="70"/>
  <c r="W161" i="38"/>
  <c r="E164" i="70"/>
  <c r="E145" i="70"/>
  <c r="W142" i="38"/>
  <c r="W170" i="38"/>
  <c r="E173" i="70"/>
  <c r="E170" i="70"/>
  <c r="W167" i="38"/>
  <c r="W123" i="38"/>
  <c r="E126" i="70"/>
  <c r="W160" i="38"/>
  <c r="E163" i="70"/>
  <c r="W74" i="38"/>
  <c r="E77" i="70"/>
  <c r="W25" i="38"/>
  <c r="E29" i="70"/>
  <c r="E86" i="70"/>
  <c r="W83" i="38"/>
  <c r="W23" i="38"/>
  <c r="E27" i="70"/>
  <c r="W94" i="38"/>
  <c r="E97" i="70"/>
  <c r="W116" i="38"/>
  <c r="E119" i="70"/>
  <c r="E32" i="70"/>
  <c r="W28" i="38"/>
  <c r="W8" i="38"/>
  <c r="E14" i="70"/>
  <c r="W49" i="38"/>
  <c r="E52" i="70"/>
  <c r="E42" i="70"/>
  <c r="W39" i="38"/>
  <c r="Y36" i="38"/>
  <c r="AD36" i="38"/>
  <c r="AF36" i="38" s="1"/>
  <c r="AJ36" i="38"/>
  <c r="AL36" i="38" s="1"/>
  <c r="E67" i="70"/>
  <c r="W64" i="38"/>
  <c r="AJ184" i="38"/>
  <c r="AL184" i="38" s="1"/>
  <c r="AD184" i="38"/>
  <c r="F186" i="70"/>
  <c r="H188" i="73" s="1"/>
  <c r="J188" i="73" s="1"/>
  <c r="Y184" i="38"/>
  <c r="AG194" i="38"/>
  <c r="AG195" i="38" s="1"/>
  <c r="E136" i="70"/>
  <c r="W133" i="38"/>
  <c r="W172" i="38"/>
  <c r="E175" i="70"/>
  <c r="E166" i="70"/>
  <c r="W163" i="38"/>
  <c r="W165" i="38"/>
  <c r="E168" i="70"/>
  <c r="E146" i="70"/>
  <c r="W143" i="38"/>
  <c r="W157" i="38"/>
  <c r="E160" i="70"/>
  <c r="E150" i="70"/>
  <c r="W147" i="38"/>
  <c r="E147" i="70"/>
  <c r="W144" i="38"/>
  <c r="W164" i="38"/>
  <c r="E167" i="70"/>
  <c r="E178" i="70"/>
  <c r="W175" i="38"/>
  <c r="E128" i="70"/>
  <c r="W125" i="38"/>
  <c r="W174" i="38"/>
  <c r="E177" i="70"/>
  <c r="E64" i="70"/>
  <c r="W61" i="38"/>
  <c r="W108" i="38"/>
  <c r="E111" i="70"/>
  <c r="W96" i="38"/>
  <c r="E99" i="70"/>
  <c r="W57" i="38"/>
  <c r="E60" i="70"/>
  <c r="W103" i="38"/>
  <c r="E106" i="70"/>
  <c r="E26" i="70"/>
  <c r="W22" i="38"/>
  <c r="W77" i="38"/>
  <c r="E80" i="70"/>
  <c r="W18" i="38"/>
  <c r="E22" i="70"/>
  <c r="W91" i="38"/>
  <c r="E94" i="70"/>
  <c r="W113" i="38"/>
  <c r="E116" i="70"/>
  <c r="W79" i="38"/>
  <c r="E82" i="70"/>
  <c r="E51" i="70"/>
  <c r="W48" i="38"/>
  <c r="W20" i="38"/>
  <c r="E24" i="70"/>
  <c r="E115" i="70"/>
  <c r="W112" i="38"/>
  <c r="W31" i="38"/>
  <c r="E35" i="70"/>
  <c r="E104" i="70"/>
  <c r="W101" i="38"/>
  <c r="W63" i="38"/>
  <c r="E66" i="70"/>
  <c r="E105" i="70"/>
  <c r="W102" i="38"/>
  <c r="W118" i="38"/>
  <c r="E121" i="70"/>
  <c r="W55" i="38"/>
  <c r="E58" i="70"/>
  <c r="E46" i="70"/>
  <c r="W43" i="38"/>
  <c r="E68" i="70"/>
  <c r="W65" i="38"/>
  <c r="E107" i="70"/>
  <c r="W104" i="38"/>
  <c r="W71" i="38"/>
  <c r="E74" i="70"/>
  <c r="W115" i="38"/>
  <c r="E118" i="70"/>
  <c r="AK194" i="38"/>
  <c r="AK195" i="38" s="1"/>
  <c r="Y181" i="38"/>
  <c r="AJ181" i="38"/>
  <c r="AL181" i="38" s="1"/>
  <c r="AD181" i="38"/>
  <c r="AF181" i="38" s="1"/>
  <c r="W192" i="38"/>
  <c r="AD188" i="38"/>
  <c r="F189" i="70"/>
  <c r="H191" i="73" s="1"/>
  <c r="J191" i="73" s="1"/>
  <c r="AJ188" i="38"/>
  <c r="AL188" i="38" s="1"/>
  <c r="Y188" i="38"/>
  <c r="E161" i="70"/>
  <c r="W158" i="38"/>
  <c r="E179" i="70"/>
  <c r="W176" i="38"/>
  <c r="W153" i="38"/>
  <c r="E156" i="70"/>
  <c r="E137" i="70"/>
  <c r="W134" i="38"/>
  <c r="W129" i="38"/>
  <c r="E132" i="70"/>
  <c r="E180" i="70"/>
  <c r="W177" i="38"/>
  <c r="W173" i="38"/>
  <c r="E176" i="70"/>
  <c r="E34" i="70"/>
  <c r="W30" i="38"/>
  <c r="W67" i="38"/>
  <c r="E70" i="70"/>
  <c r="W66" i="38"/>
  <c r="E69" i="70"/>
  <c r="E28" i="70"/>
  <c r="W24" i="38"/>
  <c r="E37" i="70"/>
  <c r="W33" i="38"/>
  <c r="W44" i="38"/>
  <c r="E47" i="70"/>
  <c r="E112" i="70"/>
  <c r="W109" i="38"/>
  <c r="W88" i="38"/>
  <c r="E91" i="70"/>
  <c r="E110" i="70"/>
  <c r="W107" i="38"/>
  <c r="E15" i="70"/>
  <c r="W10" i="38"/>
  <c r="W40" i="38"/>
  <c r="E43" i="70"/>
  <c r="E56" i="70"/>
  <c r="W53" i="38"/>
  <c r="E71" i="70"/>
  <c r="W68" i="38"/>
  <c r="E158" i="70"/>
  <c r="W155" i="38"/>
  <c r="W122" i="38"/>
  <c r="E125" i="70"/>
  <c r="E142" i="70"/>
  <c r="W139" i="38"/>
  <c r="W51" i="38"/>
  <c r="E54" i="70"/>
  <c r="W12" i="38"/>
  <c r="E17" i="70"/>
  <c r="E73" i="70"/>
  <c r="W70" i="38"/>
  <c r="E10" i="70"/>
  <c r="W4" i="38"/>
  <c r="E88" i="70"/>
  <c r="W85" i="38"/>
  <c r="W97" i="38"/>
  <c r="E100" i="70"/>
  <c r="E98" i="70"/>
  <c r="W95" i="38"/>
  <c r="E63" i="70"/>
  <c r="W60" i="38"/>
  <c r="W32" i="38"/>
  <c r="E36" i="70"/>
  <c r="W105" i="38"/>
  <c r="E108" i="70"/>
  <c r="E101" i="70"/>
  <c r="W98" i="38"/>
  <c r="W50" i="38"/>
  <c r="E53" i="70"/>
  <c r="P185" i="73"/>
  <c r="M185" i="73"/>
  <c r="E141" i="70"/>
  <c r="W138" i="38"/>
  <c r="E155" i="70"/>
  <c r="W152" i="38"/>
  <c r="W132" i="38"/>
  <c r="E135" i="70"/>
  <c r="E127" i="70"/>
  <c r="W124" i="38"/>
  <c r="W146" i="38"/>
  <c r="E149" i="70"/>
  <c r="W137" i="38"/>
  <c r="E140" i="70"/>
  <c r="E138" i="70"/>
  <c r="W135" i="38"/>
  <c r="W166" i="38"/>
  <c r="E169" i="70"/>
  <c r="W126" i="38"/>
  <c r="E129" i="70"/>
  <c r="W150" i="38"/>
  <c r="E153" i="70"/>
  <c r="W151" i="38"/>
  <c r="E154" i="70"/>
  <c r="W168" i="38"/>
  <c r="E171" i="70"/>
  <c r="W6" i="38"/>
  <c r="E12" i="70"/>
  <c r="E16" i="70"/>
  <c r="W11" i="38"/>
  <c r="W54" i="38"/>
  <c r="E57" i="70"/>
  <c r="W92" i="38"/>
  <c r="E95" i="70"/>
  <c r="W38" i="38"/>
  <c r="E41" i="70"/>
  <c r="W78" i="38"/>
  <c r="E81" i="70"/>
  <c r="W80" i="38"/>
  <c r="E83" i="70"/>
  <c r="E84" i="70"/>
  <c r="W81" i="38"/>
  <c r="W52" i="38"/>
  <c r="E55" i="70"/>
  <c r="E109" i="70"/>
  <c r="W106" i="38"/>
  <c r="W21" i="38"/>
  <c r="E25" i="70"/>
  <c r="W117" i="38"/>
  <c r="E120" i="70"/>
  <c r="E117" i="70"/>
  <c r="W114" i="38"/>
  <c r="W119" i="38"/>
  <c r="E122" i="70"/>
  <c r="E33" i="70"/>
  <c r="W29" i="38"/>
  <c r="E45" i="70"/>
  <c r="W42" i="38"/>
  <c r="W17" i="38"/>
  <c r="E21" i="70"/>
  <c r="E90" i="70"/>
  <c r="W87" i="38"/>
  <c r="W19" i="38"/>
  <c r="E23" i="70"/>
  <c r="W93" i="38"/>
  <c r="E96" i="70"/>
  <c r="W75" i="38"/>
  <c r="E78" i="70"/>
  <c r="W84" i="38"/>
  <c r="E87" i="70"/>
  <c r="W86" i="38"/>
  <c r="E89" i="70"/>
  <c r="AD14" i="38"/>
  <c r="AF14" i="38" s="1"/>
  <c r="Y14" i="38"/>
  <c r="AJ14" i="38"/>
  <c r="AL14" i="38" s="1"/>
  <c r="E114" i="70"/>
  <c r="W111" i="38"/>
  <c r="AD185" i="38"/>
  <c r="AJ185" i="38"/>
  <c r="AL185" i="38" s="1"/>
  <c r="F187" i="70"/>
  <c r="H189" i="73" s="1"/>
  <c r="J189" i="73" s="1"/>
  <c r="Y185" i="38"/>
  <c r="O185" i="73" l="1"/>
  <c r="AM188" i="38"/>
  <c r="AM36" i="38"/>
  <c r="AJ86" i="38"/>
  <c r="AL86" i="38" s="1"/>
  <c r="AD86" i="38"/>
  <c r="AF86" i="38" s="1"/>
  <c r="F89" i="70"/>
  <c r="H89" i="73" s="1"/>
  <c r="J89" i="73" s="1"/>
  <c r="Y86" i="38"/>
  <c r="Y19" i="38"/>
  <c r="AJ19" i="38"/>
  <c r="AL19" i="38" s="1"/>
  <c r="AD19" i="38"/>
  <c r="AF19" i="38" s="1"/>
  <c r="F23" i="70"/>
  <c r="H23" i="73" s="1"/>
  <c r="J23" i="73" s="1"/>
  <c r="AJ21" i="38"/>
  <c r="AL21" i="38" s="1"/>
  <c r="AD21" i="38"/>
  <c r="AF21" i="38" s="1"/>
  <c r="Y21" i="38"/>
  <c r="F25" i="70"/>
  <c r="H25" i="73" s="1"/>
  <c r="J25" i="73" s="1"/>
  <c r="AJ80" i="38"/>
  <c r="AL80" i="38" s="1"/>
  <c r="F83" i="70"/>
  <c r="H83" i="73" s="1"/>
  <c r="J83" i="73" s="1"/>
  <c r="AD80" i="38"/>
  <c r="AF80" i="38" s="1"/>
  <c r="Y80" i="38"/>
  <c r="F57" i="70"/>
  <c r="H57" i="73" s="1"/>
  <c r="J57" i="73" s="1"/>
  <c r="AD54" i="38"/>
  <c r="AF54" i="38" s="1"/>
  <c r="AJ54" i="38"/>
  <c r="AL54" i="38" s="1"/>
  <c r="Y54" i="38"/>
  <c r="F154" i="70"/>
  <c r="H155" i="73" s="1"/>
  <c r="J155" i="73" s="1"/>
  <c r="AJ151" i="38"/>
  <c r="AL151" i="38" s="1"/>
  <c r="AD151" i="38"/>
  <c r="AF151" i="38" s="1"/>
  <c r="Y151" i="38"/>
  <c r="AJ132" i="38"/>
  <c r="AL132" i="38" s="1"/>
  <c r="AD132" i="38"/>
  <c r="AF132" i="38" s="1"/>
  <c r="F135" i="70"/>
  <c r="H136" i="73" s="1"/>
  <c r="J136" i="73" s="1"/>
  <c r="Y132" i="38"/>
  <c r="F53" i="70"/>
  <c r="H53" i="73" s="1"/>
  <c r="J53" i="73" s="1"/>
  <c r="AJ50" i="38"/>
  <c r="AL50" i="38" s="1"/>
  <c r="AD50" i="38"/>
  <c r="AF50" i="38" s="1"/>
  <c r="Y50" i="38"/>
  <c r="F100" i="70"/>
  <c r="H100" i="73" s="1"/>
  <c r="J100" i="73" s="1"/>
  <c r="AJ97" i="38"/>
  <c r="AL97" i="38" s="1"/>
  <c r="AD97" i="38"/>
  <c r="AF97" i="38" s="1"/>
  <c r="Y97" i="38"/>
  <c r="AJ44" i="38"/>
  <c r="AL44" i="38" s="1"/>
  <c r="F47" i="70"/>
  <c r="H47" i="73" s="1"/>
  <c r="J47" i="73" s="1"/>
  <c r="Y44" i="38"/>
  <c r="AD44" i="38"/>
  <c r="AF44" i="38" s="1"/>
  <c r="F70" i="70"/>
  <c r="H70" i="73" s="1"/>
  <c r="J70" i="73" s="1"/>
  <c r="AD67" i="38"/>
  <c r="AF67" i="38" s="1"/>
  <c r="AJ67" i="38"/>
  <c r="AL67" i="38" s="1"/>
  <c r="Y67" i="38"/>
  <c r="AJ173" i="38"/>
  <c r="AL173" i="38" s="1"/>
  <c r="F176" i="70"/>
  <c r="H178" i="73" s="1"/>
  <c r="J178" i="73" s="1"/>
  <c r="AD173" i="38"/>
  <c r="AF173" i="38" s="1"/>
  <c r="Y173" i="38"/>
  <c r="AD129" i="38"/>
  <c r="AF129" i="38" s="1"/>
  <c r="F132" i="70"/>
  <c r="H133" i="73" s="1"/>
  <c r="J133" i="73" s="1"/>
  <c r="AJ129" i="38"/>
  <c r="AL129" i="38" s="1"/>
  <c r="Y129" i="38"/>
  <c r="AJ153" i="38"/>
  <c r="AL153" i="38" s="1"/>
  <c r="F156" i="70"/>
  <c r="H157" i="73" s="1"/>
  <c r="J157" i="73" s="1"/>
  <c r="AD153" i="38"/>
  <c r="AF153" i="38" s="1"/>
  <c r="Y153" i="38"/>
  <c r="F68" i="70"/>
  <c r="H68" i="73" s="1"/>
  <c r="J68" i="73" s="1"/>
  <c r="AD65" i="38"/>
  <c r="AF65" i="38" s="1"/>
  <c r="AJ65" i="38"/>
  <c r="AL65" i="38" s="1"/>
  <c r="Y65" i="38"/>
  <c r="AJ102" i="38"/>
  <c r="AL102" i="38" s="1"/>
  <c r="F105" i="70"/>
  <c r="H105" i="73" s="1"/>
  <c r="J105" i="73" s="1"/>
  <c r="Y102" i="38"/>
  <c r="AD102" i="38"/>
  <c r="AF102" i="38" s="1"/>
  <c r="AD101" i="38"/>
  <c r="AF101" i="38" s="1"/>
  <c r="F104" i="70"/>
  <c r="H104" i="73" s="1"/>
  <c r="J104" i="73" s="1"/>
  <c r="Y101" i="38"/>
  <c r="AJ101" i="38"/>
  <c r="AL101" i="38" s="1"/>
  <c r="Y112" i="38"/>
  <c r="AJ112" i="38"/>
  <c r="AL112" i="38" s="1"/>
  <c r="AD112" i="38"/>
  <c r="AF112" i="38" s="1"/>
  <c r="F115" i="70"/>
  <c r="H116" i="73" s="1"/>
  <c r="J116" i="73" s="1"/>
  <c r="AJ48" i="38"/>
  <c r="AL48" i="38" s="1"/>
  <c r="F51" i="70"/>
  <c r="H51" i="73" s="1"/>
  <c r="J51" i="73" s="1"/>
  <c r="AD48" i="38"/>
  <c r="AF48" i="38" s="1"/>
  <c r="Y48" i="38"/>
  <c r="AD22" i="38"/>
  <c r="AF22" i="38" s="1"/>
  <c r="Y22" i="38"/>
  <c r="AJ22" i="38"/>
  <c r="AL22" i="38" s="1"/>
  <c r="F26" i="70"/>
  <c r="H26" i="73" s="1"/>
  <c r="J26" i="73" s="1"/>
  <c r="AD175" i="38"/>
  <c r="AF175" i="38" s="1"/>
  <c r="AJ175" i="38"/>
  <c r="AL175" i="38" s="1"/>
  <c r="F178" i="70"/>
  <c r="H180" i="73" s="1"/>
  <c r="J180" i="73" s="1"/>
  <c r="Y175" i="38"/>
  <c r="F147" i="70"/>
  <c r="H148" i="73" s="1"/>
  <c r="J148" i="73" s="1"/>
  <c r="AD144" i="38"/>
  <c r="AF144" i="38" s="1"/>
  <c r="AJ144" i="38"/>
  <c r="AL144" i="38" s="1"/>
  <c r="Y144" i="38"/>
  <c r="AM14" i="38"/>
  <c r="AJ87" i="38"/>
  <c r="AL87" i="38" s="1"/>
  <c r="AD87" i="38"/>
  <c r="AF87" i="38" s="1"/>
  <c r="F90" i="70"/>
  <c r="H90" i="73" s="1"/>
  <c r="J90" i="73" s="1"/>
  <c r="Y87" i="38"/>
  <c r="AJ42" i="38"/>
  <c r="AL42" i="38" s="1"/>
  <c r="AD42" i="38"/>
  <c r="AF42" i="38" s="1"/>
  <c r="F45" i="70"/>
  <c r="H45" i="73" s="1"/>
  <c r="J45" i="73" s="1"/>
  <c r="Y42" i="38"/>
  <c r="AD106" i="38"/>
  <c r="AF106" i="38" s="1"/>
  <c r="F109" i="70"/>
  <c r="H109" i="73" s="1"/>
  <c r="J109" i="73" s="1"/>
  <c r="AJ106" i="38"/>
  <c r="AL106" i="38" s="1"/>
  <c r="Y106" i="38"/>
  <c r="F16" i="70"/>
  <c r="H16" i="73" s="1"/>
  <c r="J16" i="73" s="1"/>
  <c r="Y11" i="38"/>
  <c r="AJ11" i="38"/>
  <c r="AL11" i="38" s="1"/>
  <c r="AD11" i="38"/>
  <c r="AF11" i="38" s="1"/>
  <c r="AD124" i="38"/>
  <c r="AF124" i="38" s="1"/>
  <c r="F127" i="70"/>
  <c r="H128" i="73" s="1"/>
  <c r="J128" i="73" s="1"/>
  <c r="AJ124" i="38"/>
  <c r="AL124" i="38" s="1"/>
  <c r="Y124" i="38"/>
  <c r="F101" i="70"/>
  <c r="H101" i="73" s="1"/>
  <c r="J101" i="73" s="1"/>
  <c r="AJ98" i="38"/>
  <c r="AL98" i="38" s="1"/>
  <c r="Y98" i="38"/>
  <c r="AD98" i="38"/>
  <c r="AF98" i="38" s="1"/>
  <c r="AJ95" i="38"/>
  <c r="AL95" i="38" s="1"/>
  <c r="Y95" i="38"/>
  <c r="AD95" i="38"/>
  <c r="AF95" i="38" s="1"/>
  <c r="F98" i="70"/>
  <c r="H98" i="73" s="1"/>
  <c r="J98" i="73" s="1"/>
  <c r="AD85" i="38"/>
  <c r="AF85" i="38" s="1"/>
  <c r="Y85" i="38"/>
  <c r="F88" i="70"/>
  <c r="H88" i="73" s="1"/>
  <c r="J88" i="73" s="1"/>
  <c r="AJ85" i="38"/>
  <c r="AL85" i="38" s="1"/>
  <c r="AD70" i="38"/>
  <c r="AF70" i="38" s="1"/>
  <c r="AJ70" i="38"/>
  <c r="AL70" i="38" s="1"/>
  <c r="F73" i="70"/>
  <c r="H73" i="73" s="1"/>
  <c r="J73" i="73" s="1"/>
  <c r="Y70" i="38"/>
  <c r="AD68" i="38"/>
  <c r="AF68" i="38" s="1"/>
  <c r="AJ68" i="38"/>
  <c r="AL68" i="38" s="1"/>
  <c r="F71" i="70"/>
  <c r="H71" i="73" s="1"/>
  <c r="J71" i="73" s="1"/>
  <c r="Y68" i="38"/>
  <c r="AD107" i="38"/>
  <c r="AF107" i="38" s="1"/>
  <c r="F110" i="70"/>
  <c r="H110" i="73" s="1"/>
  <c r="J110" i="73" s="1"/>
  <c r="AJ107" i="38"/>
  <c r="AL107" i="38" s="1"/>
  <c r="Y107" i="38"/>
  <c r="AJ109" i="38"/>
  <c r="AL109" i="38" s="1"/>
  <c r="Y109" i="38"/>
  <c r="F112" i="70"/>
  <c r="H112" i="73" s="1"/>
  <c r="J112" i="73" s="1"/>
  <c r="AD109" i="38"/>
  <c r="AF109" i="38" s="1"/>
  <c r="AJ33" i="38"/>
  <c r="AL33" i="38" s="1"/>
  <c r="AD33" i="38"/>
  <c r="AF33" i="38" s="1"/>
  <c r="F37" i="70"/>
  <c r="H37" i="73" s="1"/>
  <c r="J37" i="73" s="1"/>
  <c r="Y33" i="38"/>
  <c r="AJ30" i="38"/>
  <c r="AL30" i="38" s="1"/>
  <c r="Y30" i="38"/>
  <c r="F34" i="70"/>
  <c r="H34" i="73" s="1"/>
  <c r="J34" i="73" s="1"/>
  <c r="AD30" i="38"/>
  <c r="AF30" i="38" s="1"/>
  <c r="AJ177" i="38"/>
  <c r="AL177" i="38" s="1"/>
  <c r="F180" i="70"/>
  <c r="H182" i="73" s="1"/>
  <c r="J182" i="73" s="1"/>
  <c r="AD177" i="38"/>
  <c r="AF177" i="38" s="1"/>
  <c r="Y177" i="38"/>
  <c r="F137" i="70"/>
  <c r="H138" i="73" s="1"/>
  <c r="J138" i="73" s="1"/>
  <c r="AJ134" i="38"/>
  <c r="AL134" i="38" s="1"/>
  <c r="AD134" i="38"/>
  <c r="AF134" i="38" s="1"/>
  <c r="Y134" i="38"/>
  <c r="F179" i="70"/>
  <c r="H181" i="73" s="1"/>
  <c r="J181" i="73" s="1"/>
  <c r="AD176" i="38"/>
  <c r="AF176" i="38" s="1"/>
  <c r="AJ176" i="38"/>
  <c r="AL176" i="38" s="1"/>
  <c r="Y176" i="38"/>
  <c r="F74" i="70"/>
  <c r="H74" i="73" s="1"/>
  <c r="J74" i="73" s="1"/>
  <c r="AJ71" i="38"/>
  <c r="AL71" i="38" s="1"/>
  <c r="AD71" i="38"/>
  <c r="AF71" i="38" s="1"/>
  <c r="Y71" i="38"/>
  <c r="AJ18" i="38"/>
  <c r="AL18" i="38" s="1"/>
  <c r="Y18" i="38"/>
  <c r="AD18" i="38"/>
  <c r="AF18" i="38" s="1"/>
  <c r="F22" i="70"/>
  <c r="H22" i="73" s="1"/>
  <c r="J22" i="73" s="1"/>
  <c r="AJ57" i="38"/>
  <c r="AL57" i="38" s="1"/>
  <c r="F60" i="70"/>
  <c r="H60" i="73" s="1"/>
  <c r="J60" i="73" s="1"/>
  <c r="AD57" i="38"/>
  <c r="AF57" i="38" s="1"/>
  <c r="Y57" i="38"/>
  <c r="AM184" i="38"/>
  <c r="AD49" i="38"/>
  <c r="AF49" i="38" s="1"/>
  <c r="F52" i="70"/>
  <c r="H52" i="73" s="1"/>
  <c r="J52" i="73" s="1"/>
  <c r="AJ49" i="38"/>
  <c r="AL49" i="38" s="1"/>
  <c r="Y49" i="38"/>
  <c r="AD74" i="38"/>
  <c r="AF74" i="38" s="1"/>
  <c r="F77" i="70"/>
  <c r="H77" i="73" s="1"/>
  <c r="J77" i="73" s="1"/>
  <c r="AJ74" i="38"/>
  <c r="AL74" i="38" s="1"/>
  <c r="Y74" i="38"/>
  <c r="AJ123" i="38"/>
  <c r="AL123" i="38" s="1"/>
  <c r="F126" i="70"/>
  <c r="H127" i="73" s="1"/>
  <c r="J127" i="73" s="1"/>
  <c r="AD123" i="38"/>
  <c r="AF123" i="38" s="1"/>
  <c r="Y123" i="38"/>
  <c r="F173" i="70"/>
  <c r="H175" i="73" s="1"/>
  <c r="J175" i="73" s="1"/>
  <c r="AD170" i="38"/>
  <c r="AF170" i="38" s="1"/>
  <c r="AJ170" i="38"/>
  <c r="AL170" i="38" s="1"/>
  <c r="Y170" i="38"/>
  <c r="AJ161" i="38"/>
  <c r="AL161" i="38" s="1"/>
  <c r="F164" i="70"/>
  <c r="H165" i="73" s="1"/>
  <c r="J165" i="73" s="1"/>
  <c r="AD161" i="38"/>
  <c r="AF161" i="38" s="1"/>
  <c r="Y161" i="38"/>
  <c r="AD58" i="38"/>
  <c r="AF58" i="38" s="1"/>
  <c r="AJ58" i="38"/>
  <c r="AL58" i="38" s="1"/>
  <c r="F61" i="70"/>
  <c r="H61" i="73" s="1"/>
  <c r="J61" i="73" s="1"/>
  <c r="Y58" i="38"/>
  <c r="Y34" i="38"/>
  <c r="F38" i="70"/>
  <c r="H38" i="73" s="1"/>
  <c r="J38" i="73" s="1"/>
  <c r="AJ34" i="38"/>
  <c r="AL34" i="38" s="1"/>
  <c r="AD34" i="38"/>
  <c r="AF34" i="38" s="1"/>
  <c r="Y7" i="38"/>
  <c r="F13" i="70"/>
  <c r="H13" i="73" s="1"/>
  <c r="J13" i="73" s="1"/>
  <c r="AD7" i="38"/>
  <c r="AF7" i="38" s="1"/>
  <c r="AJ7" i="38"/>
  <c r="AL7" i="38" s="1"/>
  <c r="AD47" i="38"/>
  <c r="AF47" i="38" s="1"/>
  <c r="AJ47" i="38"/>
  <c r="AL47" i="38" s="1"/>
  <c r="F50" i="70"/>
  <c r="H50" i="73" s="1"/>
  <c r="J50" i="73" s="1"/>
  <c r="Y47" i="38"/>
  <c r="F174" i="70"/>
  <c r="H176" i="73" s="1"/>
  <c r="J176" i="73" s="1"/>
  <c r="AD171" i="38"/>
  <c r="AF171" i="38" s="1"/>
  <c r="AJ171" i="38"/>
  <c r="AL171" i="38" s="1"/>
  <c r="Y171" i="38"/>
  <c r="AJ145" i="38"/>
  <c r="AL145" i="38" s="1"/>
  <c r="F148" i="70"/>
  <c r="H149" i="73" s="1"/>
  <c r="J149" i="73" s="1"/>
  <c r="AD145" i="38"/>
  <c r="AF145" i="38" s="1"/>
  <c r="Y145" i="38"/>
  <c r="AJ111" i="38"/>
  <c r="AL111" i="38" s="1"/>
  <c r="AD111" i="38"/>
  <c r="AF111" i="38" s="1"/>
  <c r="F114" i="70"/>
  <c r="H115" i="73" s="1"/>
  <c r="J115" i="73" s="1"/>
  <c r="Y111" i="38"/>
  <c r="AJ32" i="38"/>
  <c r="AL32" i="38" s="1"/>
  <c r="F36" i="70"/>
  <c r="H36" i="73" s="1"/>
  <c r="J36" i="73" s="1"/>
  <c r="Y32" i="38"/>
  <c r="AD32" i="38"/>
  <c r="AF32" i="38" s="1"/>
  <c r="AJ51" i="38"/>
  <c r="AL51" i="38" s="1"/>
  <c r="AD51" i="38"/>
  <c r="AF51" i="38" s="1"/>
  <c r="F54" i="70"/>
  <c r="H54" i="73" s="1"/>
  <c r="J54" i="73" s="1"/>
  <c r="Y51" i="38"/>
  <c r="F125" i="70"/>
  <c r="H126" i="73" s="1"/>
  <c r="J126" i="73" s="1"/>
  <c r="AD122" i="38"/>
  <c r="AF122" i="38" s="1"/>
  <c r="AJ122" i="38"/>
  <c r="AL122" i="38" s="1"/>
  <c r="Y122" i="38"/>
  <c r="AJ40" i="38"/>
  <c r="AL40" i="38" s="1"/>
  <c r="AD40" i="38"/>
  <c r="AF40" i="38" s="1"/>
  <c r="Y40" i="38"/>
  <c r="F43" i="70"/>
  <c r="H43" i="73" s="1"/>
  <c r="J43" i="73" s="1"/>
  <c r="AJ66" i="38"/>
  <c r="AL66" i="38" s="1"/>
  <c r="F69" i="70"/>
  <c r="H69" i="73" s="1"/>
  <c r="J69" i="73" s="1"/>
  <c r="AD66" i="38"/>
  <c r="AF66" i="38" s="1"/>
  <c r="Y66" i="38"/>
  <c r="AD104" i="38"/>
  <c r="AF104" i="38" s="1"/>
  <c r="AJ104" i="38"/>
  <c r="AL104" i="38" s="1"/>
  <c r="F107" i="70"/>
  <c r="H107" i="73" s="1"/>
  <c r="J107" i="73" s="1"/>
  <c r="Y104" i="38"/>
  <c r="AD43" i="38"/>
  <c r="AF43" i="38" s="1"/>
  <c r="AJ43" i="38"/>
  <c r="AL43" i="38" s="1"/>
  <c r="F46" i="70"/>
  <c r="H46" i="73" s="1"/>
  <c r="J46" i="73" s="1"/>
  <c r="Y43" i="38"/>
  <c r="AJ61" i="38"/>
  <c r="AL61" i="38" s="1"/>
  <c r="AD61" i="38"/>
  <c r="AF61" i="38" s="1"/>
  <c r="F64" i="70"/>
  <c r="H64" i="73" s="1"/>
  <c r="J64" i="73" s="1"/>
  <c r="Y61" i="38"/>
  <c r="AJ125" i="38"/>
  <c r="AL125" i="38" s="1"/>
  <c r="F128" i="70"/>
  <c r="H129" i="73" s="1"/>
  <c r="J129" i="73" s="1"/>
  <c r="AD125" i="38"/>
  <c r="AF125" i="38" s="1"/>
  <c r="Y125" i="38"/>
  <c r="AJ147" i="38"/>
  <c r="AL147" i="38" s="1"/>
  <c r="F150" i="70"/>
  <c r="H151" i="73" s="1"/>
  <c r="J151" i="73" s="1"/>
  <c r="AD147" i="38"/>
  <c r="AF147" i="38" s="1"/>
  <c r="Y147" i="38"/>
  <c r="AD143" i="38"/>
  <c r="AF143" i="38" s="1"/>
  <c r="AJ143" i="38"/>
  <c r="AL143" i="38" s="1"/>
  <c r="F146" i="70"/>
  <c r="H147" i="73" s="1"/>
  <c r="J147" i="73" s="1"/>
  <c r="Y143" i="38"/>
  <c r="F166" i="70"/>
  <c r="H168" i="73" s="1"/>
  <c r="J168" i="73" s="1"/>
  <c r="AJ163" i="38"/>
  <c r="AL163" i="38" s="1"/>
  <c r="AD163" i="38"/>
  <c r="AF163" i="38" s="1"/>
  <c r="Y163" i="38"/>
  <c r="F136" i="70"/>
  <c r="H137" i="73" s="1"/>
  <c r="J137" i="73" s="1"/>
  <c r="AJ133" i="38"/>
  <c r="AL133" i="38" s="1"/>
  <c r="AD133" i="38"/>
  <c r="AF133" i="38" s="1"/>
  <c r="Y133" i="38"/>
  <c r="P188" i="73"/>
  <c r="M188" i="73"/>
  <c r="F42" i="70"/>
  <c r="H42" i="73" s="1"/>
  <c r="J42" i="73" s="1"/>
  <c r="AD39" i="38"/>
  <c r="AF39" i="38" s="1"/>
  <c r="Y39" i="38"/>
  <c r="AJ39" i="38"/>
  <c r="AL39" i="38" s="1"/>
  <c r="F170" i="70"/>
  <c r="H172" i="73" s="1"/>
  <c r="J172" i="73" s="1"/>
  <c r="AJ167" i="38"/>
  <c r="AL167" i="38" s="1"/>
  <c r="AD167" i="38"/>
  <c r="AF167" i="38" s="1"/>
  <c r="Y167" i="38"/>
  <c r="F145" i="70"/>
  <c r="H146" i="73" s="1"/>
  <c r="J146" i="73" s="1"/>
  <c r="AJ142" i="38"/>
  <c r="AL142" i="38" s="1"/>
  <c r="AD142" i="38"/>
  <c r="AF142" i="38" s="1"/>
  <c r="Y142" i="38"/>
  <c r="F139" i="70"/>
  <c r="H140" i="73" s="1"/>
  <c r="J140" i="73" s="1"/>
  <c r="AD136" i="38"/>
  <c r="AF136" i="38" s="1"/>
  <c r="AJ136" i="38"/>
  <c r="AL136" i="38" s="1"/>
  <c r="Y136" i="38"/>
  <c r="F72" i="70"/>
  <c r="H72" i="73" s="1"/>
  <c r="J72" i="73" s="1"/>
  <c r="AD69" i="38"/>
  <c r="AF69" i="38" s="1"/>
  <c r="AJ69" i="38"/>
  <c r="AL69" i="38" s="1"/>
  <c r="Y69" i="38"/>
  <c r="F76" i="70"/>
  <c r="H76" i="73" s="1"/>
  <c r="J76" i="73" s="1"/>
  <c r="AJ73" i="38"/>
  <c r="AL73" i="38" s="1"/>
  <c r="Y73" i="38"/>
  <c r="AD73" i="38"/>
  <c r="AF73" i="38" s="1"/>
  <c r="AJ41" i="38"/>
  <c r="AL41" i="38" s="1"/>
  <c r="Y41" i="38"/>
  <c r="AD41" i="38"/>
  <c r="AF41" i="38" s="1"/>
  <c r="F44" i="70"/>
  <c r="H44" i="73" s="1"/>
  <c r="J44" i="73" s="1"/>
  <c r="F79" i="70"/>
  <c r="H79" i="73" s="1"/>
  <c r="J79" i="73" s="1"/>
  <c r="Y76" i="38"/>
  <c r="AD76" i="38"/>
  <c r="AF76" i="38" s="1"/>
  <c r="AJ76" i="38"/>
  <c r="AL76" i="38" s="1"/>
  <c r="AD13" i="38"/>
  <c r="AF13" i="38" s="1"/>
  <c r="AJ13" i="38"/>
  <c r="AL13" i="38" s="1"/>
  <c r="Y13" i="38"/>
  <c r="F18" i="70"/>
  <c r="H18" i="73" s="1"/>
  <c r="J18" i="73" s="1"/>
  <c r="AD131" i="38"/>
  <c r="AF131" i="38" s="1"/>
  <c r="AJ131" i="38"/>
  <c r="AL131" i="38" s="1"/>
  <c r="F134" i="70"/>
  <c r="H135" i="73" s="1"/>
  <c r="J135" i="73" s="1"/>
  <c r="Y131" i="38"/>
  <c r="AJ75" i="38"/>
  <c r="AL75" i="38" s="1"/>
  <c r="F78" i="70"/>
  <c r="H78" i="73" s="1"/>
  <c r="J78" i="73" s="1"/>
  <c r="Y75" i="38"/>
  <c r="AD75" i="38"/>
  <c r="AF75" i="38" s="1"/>
  <c r="AJ17" i="38"/>
  <c r="AL17" i="38" s="1"/>
  <c r="AD17" i="38"/>
  <c r="AF17" i="38" s="1"/>
  <c r="F21" i="70"/>
  <c r="H21" i="73" s="1"/>
  <c r="J21" i="73" s="1"/>
  <c r="Y17" i="38"/>
  <c r="AD52" i="38"/>
  <c r="AF52" i="38" s="1"/>
  <c r="AJ52" i="38"/>
  <c r="AL52" i="38" s="1"/>
  <c r="F55" i="70"/>
  <c r="H55" i="73" s="1"/>
  <c r="J55" i="73" s="1"/>
  <c r="Y52" i="38"/>
  <c r="AJ38" i="38"/>
  <c r="AL38" i="38" s="1"/>
  <c r="Y38" i="38"/>
  <c r="AD38" i="38"/>
  <c r="AF38" i="38" s="1"/>
  <c r="F41" i="70"/>
  <c r="H41" i="73" s="1"/>
  <c r="J41" i="73" s="1"/>
  <c r="AJ6" i="38"/>
  <c r="AL6" i="38" s="1"/>
  <c r="Y6" i="38"/>
  <c r="F12" i="70"/>
  <c r="H12" i="73" s="1"/>
  <c r="J12" i="73" s="1"/>
  <c r="AD6" i="38"/>
  <c r="AF6" i="38" s="1"/>
  <c r="AD126" i="38"/>
  <c r="AF126" i="38" s="1"/>
  <c r="AJ126" i="38"/>
  <c r="AL126" i="38" s="1"/>
  <c r="F129" i="70"/>
  <c r="H130" i="73" s="1"/>
  <c r="J130" i="73" s="1"/>
  <c r="Y126" i="38"/>
  <c r="AJ146" i="38"/>
  <c r="AL146" i="38" s="1"/>
  <c r="F149" i="70"/>
  <c r="H150" i="73" s="1"/>
  <c r="J150" i="73" s="1"/>
  <c r="AD146" i="38"/>
  <c r="AF146" i="38" s="1"/>
  <c r="Y146" i="38"/>
  <c r="AD105" i="38"/>
  <c r="AF105" i="38" s="1"/>
  <c r="F108" i="70"/>
  <c r="H108" i="73" s="1"/>
  <c r="J108" i="73" s="1"/>
  <c r="Y105" i="38"/>
  <c r="AJ105" i="38"/>
  <c r="AL105" i="38" s="1"/>
  <c r="AJ12" i="38"/>
  <c r="AL12" i="38" s="1"/>
  <c r="AD12" i="38"/>
  <c r="AF12" i="38" s="1"/>
  <c r="Y12" i="38"/>
  <c r="F17" i="70"/>
  <c r="H17" i="73" s="1"/>
  <c r="J17" i="73" s="1"/>
  <c r="Y88" i="38"/>
  <c r="AJ88" i="38"/>
  <c r="AL88" i="38" s="1"/>
  <c r="AD88" i="38"/>
  <c r="AF88" i="38" s="1"/>
  <c r="F91" i="70"/>
  <c r="H91" i="73" s="1"/>
  <c r="J91" i="73" s="1"/>
  <c r="AJ28" i="38"/>
  <c r="AL28" i="38" s="1"/>
  <c r="F32" i="70"/>
  <c r="H32" i="73" s="1"/>
  <c r="J32" i="73" s="1"/>
  <c r="AD28" i="38"/>
  <c r="AF28" i="38" s="1"/>
  <c r="Y28" i="38"/>
  <c r="F86" i="70"/>
  <c r="H86" i="73" s="1"/>
  <c r="J86" i="73" s="1"/>
  <c r="Y83" i="38"/>
  <c r="AJ83" i="38"/>
  <c r="AL83" i="38" s="1"/>
  <c r="AD83" i="38"/>
  <c r="AF83" i="38" s="1"/>
  <c r="F130" i="70"/>
  <c r="H131" i="73" s="1"/>
  <c r="J131" i="73" s="1"/>
  <c r="AD127" i="38"/>
  <c r="AF127" i="38" s="1"/>
  <c r="AJ127" i="38"/>
  <c r="AL127" i="38" s="1"/>
  <c r="Y127" i="38"/>
  <c r="AD35" i="38"/>
  <c r="AF35" i="38" s="1"/>
  <c r="F39" i="70"/>
  <c r="H39" i="73" s="1"/>
  <c r="J39" i="73" s="1"/>
  <c r="Y35" i="38"/>
  <c r="AJ35" i="38"/>
  <c r="AL35" i="38" s="1"/>
  <c r="F93" i="70"/>
  <c r="H93" i="73" s="1"/>
  <c r="J93" i="73" s="1"/>
  <c r="Y90" i="38"/>
  <c r="AJ90" i="38"/>
  <c r="AL90" i="38" s="1"/>
  <c r="AD90" i="38"/>
  <c r="AF90" i="38" s="1"/>
  <c r="F159" i="70"/>
  <c r="H160" i="73" s="1"/>
  <c r="J160" i="73" s="1"/>
  <c r="AD156" i="38"/>
  <c r="AF156" i="38" s="1"/>
  <c r="AJ156" i="38"/>
  <c r="AL156" i="38" s="1"/>
  <c r="Y156" i="38"/>
  <c r="AD81" i="38"/>
  <c r="AF81" i="38" s="1"/>
  <c r="F84" i="70"/>
  <c r="H84" i="73" s="1"/>
  <c r="J84" i="73" s="1"/>
  <c r="Y81" i="38"/>
  <c r="AJ81" i="38"/>
  <c r="AL81" i="38" s="1"/>
  <c r="F155" i="70"/>
  <c r="H156" i="73" s="1"/>
  <c r="J156" i="73" s="1"/>
  <c r="AJ152" i="38"/>
  <c r="AL152" i="38" s="1"/>
  <c r="AD152" i="38"/>
  <c r="AF152" i="38" s="1"/>
  <c r="Y152" i="38"/>
  <c r="AJ55" i="38"/>
  <c r="AL55" i="38" s="1"/>
  <c r="AD55" i="38"/>
  <c r="AF55" i="38" s="1"/>
  <c r="F58" i="70"/>
  <c r="H58" i="73" s="1"/>
  <c r="J58" i="73" s="1"/>
  <c r="Y55" i="38"/>
  <c r="AD113" i="38"/>
  <c r="AF113" i="38" s="1"/>
  <c r="Y113" i="38"/>
  <c r="AJ113" i="38"/>
  <c r="AL113" i="38" s="1"/>
  <c r="F116" i="70"/>
  <c r="H117" i="73" s="1"/>
  <c r="J117" i="73" s="1"/>
  <c r="F111" i="70"/>
  <c r="H111" i="73" s="1"/>
  <c r="J111" i="73" s="1"/>
  <c r="AD108" i="38"/>
  <c r="AF108" i="38" s="1"/>
  <c r="AJ108" i="38"/>
  <c r="AL108" i="38" s="1"/>
  <c r="Y108" i="38"/>
  <c r="AJ174" i="38"/>
  <c r="AL174" i="38" s="1"/>
  <c r="F177" i="70"/>
  <c r="H179" i="73" s="1"/>
  <c r="J179" i="73" s="1"/>
  <c r="AD174" i="38"/>
  <c r="AF174" i="38" s="1"/>
  <c r="Y174" i="38"/>
  <c r="AD157" i="38"/>
  <c r="AF157" i="38" s="1"/>
  <c r="F160" i="70"/>
  <c r="H161" i="73" s="1"/>
  <c r="J161" i="73" s="1"/>
  <c r="AJ157" i="38"/>
  <c r="AL157" i="38" s="1"/>
  <c r="Y157" i="38"/>
  <c r="AJ165" i="38"/>
  <c r="AL165" i="38" s="1"/>
  <c r="AD165" i="38"/>
  <c r="AF165" i="38" s="1"/>
  <c r="F168" i="70"/>
  <c r="H170" i="73" s="1"/>
  <c r="J170" i="73" s="1"/>
  <c r="Y165" i="38"/>
  <c r="AJ172" i="38"/>
  <c r="AL172" i="38" s="1"/>
  <c r="F175" i="70"/>
  <c r="H177" i="73" s="1"/>
  <c r="J177" i="73" s="1"/>
  <c r="AD172" i="38"/>
  <c r="AF172" i="38" s="1"/>
  <c r="Y172" i="38"/>
  <c r="F67" i="70"/>
  <c r="H67" i="73" s="1"/>
  <c r="J67" i="73" s="1"/>
  <c r="AJ64" i="38"/>
  <c r="AL64" i="38" s="1"/>
  <c r="AD64" i="38"/>
  <c r="AF64" i="38" s="1"/>
  <c r="Y64" i="38"/>
  <c r="AD94" i="38"/>
  <c r="AF94" i="38" s="1"/>
  <c r="F97" i="70"/>
  <c r="H97" i="73" s="1"/>
  <c r="J97" i="73" s="1"/>
  <c r="Y94" i="38"/>
  <c r="AJ94" i="38"/>
  <c r="AL94" i="38" s="1"/>
  <c r="AM185" i="38"/>
  <c r="AJ84" i="38"/>
  <c r="AL84" i="38" s="1"/>
  <c r="Y84" i="38"/>
  <c r="F87" i="70"/>
  <c r="H87" i="73" s="1"/>
  <c r="J87" i="73" s="1"/>
  <c r="AD84" i="38"/>
  <c r="AF84" i="38" s="1"/>
  <c r="AD93" i="38"/>
  <c r="AF93" i="38" s="1"/>
  <c r="Y93" i="38"/>
  <c r="AJ93" i="38"/>
  <c r="AL93" i="38" s="1"/>
  <c r="F96" i="70"/>
  <c r="H96" i="73" s="1"/>
  <c r="J96" i="73" s="1"/>
  <c r="AJ119" i="38"/>
  <c r="AL119" i="38" s="1"/>
  <c r="F122" i="70"/>
  <c r="H123" i="73" s="1"/>
  <c r="J123" i="73" s="1"/>
  <c r="Y119" i="38"/>
  <c r="AD119" i="38"/>
  <c r="AF119" i="38" s="1"/>
  <c r="AJ117" i="38"/>
  <c r="AL117" i="38" s="1"/>
  <c r="AD117" i="38"/>
  <c r="AF117" i="38" s="1"/>
  <c r="F120" i="70"/>
  <c r="H121" i="73" s="1"/>
  <c r="J121" i="73" s="1"/>
  <c r="Y117" i="38"/>
  <c r="AD78" i="38"/>
  <c r="AF78" i="38" s="1"/>
  <c r="F81" i="70"/>
  <c r="H81" i="73" s="1"/>
  <c r="J81" i="73" s="1"/>
  <c r="Y78" i="38"/>
  <c r="AJ78" i="38"/>
  <c r="AL78" i="38" s="1"/>
  <c r="F95" i="70"/>
  <c r="H95" i="73" s="1"/>
  <c r="J95" i="73" s="1"/>
  <c r="AD92" i="38"/>
  <c r="AF92" i="38" s="1"/>
  <c r="Y92" i="38"/>
  <c r="AJ92" i="38"/>
  <c r="AL92" i="38" s="1"/>
  <c r="F171" i="70"/>
  <c r="H173" i="73" s="1"/>
  <c r="J173" i="73" s="1"/>
  <c r="AJ168" i="38"/>
  <c r="AL168" i="38" s="1"/>
  <c r="AD168" i="38"/>
  <c r="AF168" i="38" s="1"/>
  <c r="Y168" i="38"/>
  <c r="AD150" i="38"/>
  <c r="AF150" i="38" s="1"/>
  <c r="AJ150" i="38"/>
  <c r="AL150" i="38" s="1"/>
  <c r="F153" i="70"/>
  <c r="H154" i="73" s="1"/>
  <c r="J154" i="73" s="1"/>
  <c r="Y150" i="38"/>
  <c r="F169" i="70"/>
  <c r="H171" i="73" s="1"/>
  <c r="J171" i="73" s="1"/>
  <c r="AD166" i="38"/>
  <c r="AF166" i="38" s="1"/>
  <c r="AJ166" i="38"/>
  <c r="AL166" i="38" s="1"/>
  <c r="Y166" i="38"/>
  <c r="AD137" i="38"/>
  <c r="AF137" i="38" s="1"/>
  <c r="F140" i="70"/>
  <c r="H141" i="73" s="1"/>
  <c r="J141" i="73" s="1"/>
  <c r="AJ137" i="38"/>
  <c r="AL137" i="38" s="1"/>
  <c r="Y137" i="38"/>
  <c r="P189" i="73"/>
  <c r="M189" i="73"/>
  <c r="AJ29" i="38"/>
  <c r="AL29" i="38" s="1"/>
  <c r="Y29" i="38"/>
  <c r="F33" i="70"/>
  <c r="H33" i="73" s="1"/>
  <c r="J33" i="73" s="1"/>
  <c r="AD29" i="38"/>
  <c r="AF29" i="38" s="1"/>
  <c r="F117" i="70"/>
  <c r="H118" i="73" s="1"/>
  <c r="J118" i="73" s="1"/>
  <c r="AD114" i="38"/>
  <c r="AF114" i="38" s="1"/>
  <c r="AJ114" i="38"/>
  <c r="AL114" i="38" s="1"/>
  <c r="Y114" i="38"/>
  <c r="AD135" i="38"/>
  <c r="AF135" i="38" s="1"/>
  <c r="AJ135" i="38"/>
  <c r="AL135" i="38" s="1"/>
  <c r="F138" i="70"/>
  <c r="H139" i="73" s="1"/>
  <c r="J139" i="73" s="1"/>
  <c r="Y135" i="38"/>
  <c r="AJ138" i="38"/>
  <c r="AL138" i="38" s="1"/>
  <c r="AD138" i="38"/>
  <c r="AF138" i="38" s="1"/>
  <c r="F141" i="70"/>
  <c r="H142" i="73" s="1"/>
  <c r="J142" i="73" s="1"/>
  <c r="Y138" i="38"/>
  <c r="AD60" i="38"/>
  <c r="AF60" i="38" s="1"/>
  <c r="AJ60" i="38"/>
  <c r="AL60" i="38" s="1"/>
  <c r="F63" i="70"/>
  <c r="H63" i="73" s="1"/>
  <c r="J63" i="73" s="1"/>
  <c r="Y60" i="38"/>
  <c r="AD4" i="38"/>
  <c r="AF4" i="38" s="1"/>
  <c r="AJ4" i="38"/>
  <c r="F10" i="70"/>
  <c r="H10" i="73" s="1"/>
  <c r="J10" i="73" s="1"/>
  <c r="Y4" i="38"/>
  <c r="AD139" i="38"/>
  <c r="AF139" i="38" s="1"/>
  <c r="F142" i="70"/>
  <c r="H143" i="73" s="1"/>
  <c r="J143" i="73" s="1"/>
  <c r="AJ139" i="38"/>
  <c r="AL139" i="38" s="1"/>
  <c r="Y139" i="38"/>
  <c r="F158" i="70"/>
  <c r="H159" i="73" s="1"/>
  <c r="J159" i="73" s="1"/>
  <c r="AD155" i="38"/>
  <c r="AF155" i="38" s="1"/>
  <c r="AJ155" i="38"/>
  <c r="AL155" i="38" s="1"/>
  <c r="Y155" i="38"/>
  <c r="AD53" i="38"/>
  <c r="AF53" i="38" s="1"/>
  <c r="F56" i="70"/>
  <c r="H56" i="73" s="1"/>
  <c r="J56" i="73" s="1"/>
  <c r="AJ53" i="38"/>
  <c r="AL53" i="38" s="1"/>
  <c r="Y53" i="38"/>
  <c r="AD10" i="38"/>
  <c r="AF10" i="38" s="1"/>
  <c r="AJ10" i="38"/>
  <c r="AL10" i="38" s="1"/>
  <c r="Y10" i="38"/>
  <c r="F15" i="70"/>
  <c r="H15" i="73" s="1"/>
  <c r="J15" i="73" s="1"/>
  <c r="AD24" i="38"/>
  <c r="AF24" i="38" s="1"/>
  <c r="F28" i="70"/>
  <c r="H28" i="73" s="1"/>
  <c r="J28" i="73" s="1"/>
  <c r="Y24" i="38"/>
  <c r="AJ24" i="38"/>
  <c r="AL24" i="38" s="1"/>
  <c r="AJ158" i="38"/>
  <c r="AL158" i="38" s="1"/>
  <c r="AD158" i="38"/>
  <c r="AF158" i="38" s="1"/>
  <c r="F161" i="70"/>
  <c r="H162" i="73" s="1"/>
  <c r="J162" i="73" s="1"/>
  <c r="Y158" i="38"/>
  <c r="P191" i="73"/>
  <c r="M191" i="73"/>
  <c r="AM181" i="38"/>
  <c r="AJ115" i="38"/>
  <c r="AL115" i="38" s="1"/>
  <c r="Y115" i="38"/>
  <c r="F118" i="70"/>
  <c r="H119" i="73" s="1"/>
  <c r="J119" i="73" s="1"/>
  <c r="AD115" i="38"/>
  <c r="AF115" i="38" s="1"/>
  <c r="AD118" i="38"/>
  <c r="AF118" i="38" s="1"/>
  <c r="Y118" i="38"/>
  <c r="F121" i="70"/>
  <c r="H122" i="73" s="1"/>
  <c r="J122" i="73" s="1"/>
  <c r="AJ118" i="38"/>
  <c r="AL118" i="38" s="1"/>
  <c r="AD63" i="38"/>
  <c r="AF63" i="38" s="1"/>
  <c r="AJ63" i="38"/>
  <c r="AL63" i="38" s="1"/>
  <c r="F66" i="70"/>
  <c r="H66" i="73" s="1"/>
  <c r="J66" i="73" s="1"/>
  <c r="Y63" i="38"/>
  <c r="Y31" i="38"/>
  <c r="F35" i="70"/>
  <c r="H35" i="73" s="1"/>
  <c r="J35" i="73" s="1"/>
  <c r="AD31" i="38"/>
  <c r="AF31" i="38" s="1"/>
  <c r="AJ31" i="38"/>
  <c r="AL31" i="38" s="1"/>
  <c r="AJ20" i="38"/>
  <c r="AL20" i="38" s="1"/>
  <c r="F24" i="70"/>
  <c r="H24" i="73" s="1"/>
  <c r="J24" i="73" s="1"/>
  <c r="Y20" i="38"/>
  <c r="AD20" i="38"/>
  <c r="AF20" i="38" s="1"/>
  <c r="AJ79" i="38"/>
  <c r="AL79" i="38" s="1"/>
  <c r="Y79" i="38"/>
  <c r="AD79" i="38"/>
  <c r="AF79" i="38" s="1"/>
  <c r="F82" i="70"/>
  <c r="H82" i="73" s="1"/>
  <c r="J82" i="73" s="1"/>
  <c r="F94" i="70"/>
  <c r="H94" i="73" s="1"/>
  <c r="J94" i="73" s="1"/>
  <c r="AJ91" i="38"/>
  <c r="AL91" i="38" s="1"/>
  <c r="AD91" i="38"/>
  <c r="AF91" i="38" s="1"/>
  <c r="Y91" i="38"/>
  <c r="AJ77" i="38"/>
  <c r="AL77" i="38" s="1"/>
  <c r="AD77" i="38"/>
  <c r="AF77" i="38" s="1"/>
  <c r="Y77" i="38"/>
  <c r="F80" i="70"/>
  <c r="H80" i="73" s="1"/>
  <c r="J80" i="73" s="1"/>
  <c r="F106" i="70"/>
  <c r="H106" i="73" s="1"/>
  <c r="J106" i="73" s="1"/>
  <c r="AD103" i="38"/>
  <c r="AF103" i="38" s="1"/>
  <c r="Y103" i="38"/>
  <c r="AJ103" i="38"/>
  <c r="AL103" i="38" s="1"/>
  <c r="F99" i="70"/>
  <c r="H99" i="73" s="1"/>
  <c r="J99" i="73" s="1"/>
  <c r="AD96" i="38"/>
  <c r="AF96" i="38" s="1"/>
  <c r="Y96" i="38"/>
  <c r="AJ96" i="38"/>
  <c r="AL96" i="38" s="1"/>
  <c r="AD164" i="38"/>
  <c r="AF164" i="38" s="1"/>
  <c r="AJ164" i="38"/>
  <c r="AL164" i="38" s="1"/>
  <c r="F167" i="70"/>
  <c r="H169" i="73" s="1"/>
  <c r="J169" i="73" s="1"/>
  <c r="Y164" i="38"/>
  <c r="AD8" i="38"/>
  <c r="AF8" i="38" s="1"/>
  <c r="AJ8" i="38"/>
  <c r="AL8" i="38" s="1"/>
  <c r="F14" i="70"/>
  <c r="H14" i="73" s="1"/>
  <c r="J14" i="73" s="1"/>
  <c r="Y8" i="38"/>
  <c r="AJ116" i="38"/>
  <c r="AL116" i="38" s="1"/>
  <c r="AD116" i="38"/>
  <c r="AF116" i="38" s="1"/>
  <c r="Y116" i="38"/>
  <c r="F119" i="70"/>
  <c r="H120" i="73" s="1"/>
  <c r="J120" i="73" s="1"/>
  <c r="AD23" i="38"/>
  <c r="AF23" i="38" s="1"/>
  <c r="AJ23" i="38"/>
  <c r="AL23" i="38" s="1"/>
  <c r="F27" i="70"/>
  <c r="H27" i="73" s="1"/>
  <c r="J27" i="73" s="1"/>
  <c r="Y23" i="38"/>
  <c r="F29" i="70"/>
  <c r="H29" i="73" s="1"/>
  <c r="J29" i="73" s="1"/>
  <c r="AD25" i="38"/>
  <c r="AF25" i="38" s="1"/>
  <c r="AJ25" i="38"/>
  <c r="AL25" i="38" s="1"/>
  <c r="Y25" i="38"/>
  <c r="AJ160" i="38"/>
  <c r="AL160" i="38" s="1"/>
  <c r="F163" i="70"/>
  <c r="H164" i="73" s="1"/>
  <c r="J164" i="73" s="1"/>
  <c r="AD160" i="38"/>
  <c r="AF160" i="38" s="1"/>
  <c r="Y160" i="38"/>
  <c r="F172" i="70"/>
  <c r="H174" i="73" s="1"/>
  <c r="J174" i="73" s="1"/>
  <c r="AJ169" i="38"/>
  <c r="AL169" i="38" s="1"/>
  <c r="AD169" i="38"/>
  <c r="AF169" i="38" s="1"/>
  <c r="Y169" i="38"/>
  <c r="AD59" i="38"/>
  <c r="AF59" i="38" s="1"/>
  <c r="F62" i="70"/>
  <c r="H62" i="73" s="1"/>
  <c r="J62" i="73" s="1"/>
  <c r="AJ59" i="38"/>
  <c r="AL59" i="38" s="1"/>
  <c r="Y59" i="38"/>
  <c r="F152" i="70"/>
  <c r="H153" i="73" s="1"/>
  <c r="J153" i="73" s="1"/>
  <c r="AD149" i="38"/>
  <c r="AF149" i="38" s="1"/>
  <c r="AJ149" i="38"/>
  <c r="AL149" i="38" s="1"/>
  <c r="Y149" i="38"/>
  <c r="O189" i="73" l="1"/>
  <c r="O191" i="73"/>
  <c r="O188" i="73"/>
  <c r="Q185" i="73"/>
  <c r="R185" i="73" s="1"/>
  <c r="AM29" i="38"/>
  <c r="AM137" i="38"/>
  <c r="AM166" i="38"/>
  <c r="AM124" i="38"/>
  <c r="AM106" i="38"/>
  <c r="AM107" i="38"/>
  <c r="AM176" i="38"/>
  <c r="AM169" i="38"/>
  <c r="AM23" i="38"/>
  <c r="AM8" i="38"/>
  <c r="AM164" i="38"/>
  <c r="AM91" i="38"/>
  <c r="AM63" i="38"/>
  <c r="AM76" i="38"/>
  <c r="AM133" i="38"/>
  <c r="AM163" i="38"/>
  <c r="AM143" i="38"/>
  <c r="AM43" i="38"/>
  <c r="AM104" i="38"/>
  <c r="AM47" i="38"/>
  <c r="AM58" i="38"/>
  <c r="AM149" i="38"/>
  <c r="AM59" i="38"/>
  <c r="AM160" i="38"/>
  <c r="AM25" i="38"/>
  <c r="AM24" i="38"/>
  <c r="AM10" i="38"/>
  <c r="AM113" i="38"/>
  <c r="AM90" i="38"/>
  <c r="AM83" i="38"/>
  <c r="AM6" i="38"/>
  <c r="AM38" i="38"/>
  <c r="AM41" i="38"/>
  <c r="AM147" i="38"/>
  <c r="AM125" i="38"/>
  <c r="AM61" i="38"/>
  <c r="AM66" i="38"/>
  <c r="AM122" i="38"/>
  <c r="AM51" i="38"/>
  <c r="AM111" i="38"/>
  <c r="AM145" i="38"/>
  <c r="AM171" i="38"/>
  <c r="AM161" i="38"/>
  <c r="AM170" i="38"/>
  <c r="AM123" i="38"/>
  <c r="AM74" i="38"/>
  <c r="AM49" i="38"/>
  <c r="AM22" i="38"/>
  <c r="AM116" i="38"/>
  <c r="AM77" i="38"/>
  <c r="AM20" i="38"/>
  <c r="AM150" i="38"/>
  <c r="AM168" i="38"/>
  <c r="AM40" i="38"/>
  <c r="AM32" i="38"/>
  <c r="AM71" i="38"/>
  <c r="AM134" i="38"/>
  <c r="AM68" i="38"/>
  <c r="AM70" i="38"/>
  <c r="AM79" i="38"/>
  <c r="AM115" i="38"/>
  <c r="AM157" i="38"/>
  <c r="AM108" i="38"/>
  <c r="AM156" i="38"/>
  <c r="AM127" i="38"/>
  <c r="AM69" i="38"/>
  <c r="AM136" i="38"/>
  <c r="AM98" i="38"/>
  <c r="AM144" i="38"/>
  <c r="AM65" i="38"/>
  <c r="AM129" i="38"/>
  <c r="AM67" i="38"/>
  <c r="AM54" i="38"/>
  <c r="P120" i="73"/>
  <c r="M120" i="73"/>
  <c r="P80" i="73"/>
  <c r="M80" i="73"/>
  <c r="P162" i="73"/>
  <c r="M162" i="73"/>
  <c r="P63" i="73"/>
  <c r="M63" i="73"/>
  <c r="M139" i="73"/>
  <c r="P139" i="73"/>
  <c r="P33" i="73"/>
  <c r="M33" i="73"/>
  <c r="P171" i="73"/>
  <c r="M171" i="73"/>
  <c r="P95" i="73"/>
  <c r="M95" i="73"/>
  <c r="M177" i="73"/>
  <c r="P177" i="73"/>
  <c r="M179" i="73"/>
  <c r="P179" i="73"/>
  <c r="M32" i="73"/>
  <c r="P32" i="73"/>
  <c r="P150" i="73"/>
  <c r="M150" i="73"/>
  <c r="M78" i="73"/>
  <c r="P78" i="73"/>
  <c r="M181" i="73"/>
  <c r="P181" i="73"/>
  <c r="P16" i="73"/>
  <c r="M16" i="73"/>
  <c r="P51" i="73"/>
  <c r="M51" i="73"/>
  <c r="M104" i="73"/>
  <c r="P104" i="73"/>
  <c r="M157" i="73"/>
  <c r="P157" i="73"/>
  <c r="M178" i="73"/>
  <c r="P178" i="73"/>
  <c r="P83" i="73"/>
  <c r="M83" i="73"/>
  <c r="M27" i="73"/>
  <c r="P27" i="73"/>
  <c r="P169" i="73"/>
  <c r="M169" i="73"/>
  <c r="AM103" i="38"/>
  <c r="M122" i="73"/>
  <c r="P122" i="73"/>
  <c r="M28" i="73"/>
  <c r="P28" i="73"/>
  <c r="P143" i="73"/>
  <c r="M143" i="73"/>
  <c r="AL4" i="38"/>
  <c r="AL194" i="38" s="1"/>
  <c r="AL197" i="38" s="1"/>
  <c r="AJ194" i="38"/>
  <c r="AJ195" i="38" s="1"/>
  <c r="M96" i="73"/>
  <c r="P96" i="73"/>
  <c r="P67" i="73"/>
  <c r="M67" i="73"/>
  <c r="M111" i="73"/>
  <c r="P111" i="73"/>
  <c r="P156" i="73"/>
  <c r="M156" i="73"/>
  <c r="M93" i="73"/>
  <c r="P93" i="73"/>
  <c r="P86" i="73"/>
  <c r="M86" i="73"/>
  <c r="AM88" i="38"/>
  <c r="M76" i="73"/>
  <c r="P76" i="73"/>
  <c r="P140" i="73"/>
  <c r="M140" i="73"/>
  <c r="M172" i="73"/>
  <c r="P172" i="73"/>
  <c r="P147" i="73"/>
  <c r="M147" i="73"/>
  <c r="P64" i="73"/>
  <c r="M64" i="73"/>
  <c r="P46" i="73"/>
  <c r="M46" i="73"/>
  <c r="P115" i="73"/>
  <c r="M115" i="73"/>
  <c r="M61" i="73"/>
  <c r="P61" i="73"/>
  <c r="P22" i="73"/>
  <c r="M22" i="73"/>
  <c r="AM177" i="38"/>
  <c r="AM33" i="38"/>
  <c r="P98" i="73"/>
  <c r="M98" i="73"/>
  <c r="AM42" i="38"/>
  <c r="AM87" i="38"/>
  <c r="AM112" i="38"/>
  <c r="M100" i="73"/>
  <c r="P100" i="73"/>
  <c r="M53" i="73"/>
  <c r="P53" i="73"/>
  <c r="M155" i="73"/>
  <c r="P155" i="73"/>
  <c r="P57" i="73"/>
  <c r="M57" i="73"/>
  <c r="P164" i="73"/>
  <c r="M164" i="73"/>
  <c r="P24" i="73"/>
  <c r="M24" i="73"/>
  <c r="AM118" i="38"/>
  <c r="M159" i="73"/>
  <c r="P159" i="73"/>
  <c r="P118" i="73"/>
  <c r="M118" i="73"/>
  <c r="M154" i="73"/>
  <c r="P154" i="73"/>
  <c r="AM92" i="38"/>
  <c r="AM78" i="38"/>
  <c r="P121" i="73"/>
  <c r="M121" i="73"/>
  <c r="AM119" i="38"/>
  <c r="M87" i="73"/>
  <c r="P87" i="73"/>
  <c r="AM64" i="38"/>
  <c r="AM172" i="38"/>
  <c r="AM165" i="38"/>
  <c r="AM174" i="38"/>
  <c r="M117" i="73"/>
  <c r="P117" i="73"/>
  <c r="AM55" i="38"/>
  <c r="AM152" i="38"/>
  <c r="AM28" i="38"/>
  <c r="P91" i="73"/>
  <c r="M91" i="73"/>
  <c r="M17" i="73"/>
  <c r="P17" i="73"/>
  <c r="AM146" i="38"/>
  <c r="AM126" i="38"/>
  <c r="M41" i="73"/>
  <c r="P41" i="73"/>
  <c r="AM52" i="38"/>
  <c r="AM17" i="38"/>
  <c r="AM131" i="38"/>
  <c r="P18" i="73"/>
  <c r="M18" i="73"/>
  <c r="P44" i="73"/>
  <c r="M44" i="73"/>
  <c r="AM142" i="38"/>
  <c r="AM167" i="38"/>
  <c r="M151" i="73"/>
  <c r="P151" i="73"/>
  <c r="M129" i="73"/>
  <c r="P129" i="73"/>
  <c r="M69" i="73"/>
  <c r="P69" i="73"/>
  <c r="P36" i="73"/>
  <c r="M36" i="73"/>
  <c r="M149" i="73"/>
  <c r="P149" i="73"/>
  <c r="M13" i="73"/>
  <c r="P13" i="73"/>
  <c r="M38" i="73"/>
  <c r="P38" i="73"/>
  <c r="M165" i="73"/>
  <c r="P165" i="73"/>
  <c r="M127" i="73"/>
  <c r="P127" i="73"/>
  <c r="M77" i="73"/>
  <c r="P77" i="73"/>
  <c r="M52" i="73"/>
  <c r="P52" i="73"/>
  <c r="M34" i="73"/>
  <c r="P34" i="73"/>
  <c r="P37" i="73"/>
  <c r="M37" i="73"/>
  <c r="P112" i="73"/>
  <c r="M112" i="73"/>
  <c r="P71" i="73"/>
  <c r="M71" i="73"/>
  <c r="M73" i="73"/>
  <c r="P73" i="73"/>
  <c r="P88" i="73"/>
  <c r="M88" i="73"/>
  <c r="P45" i="73"/>
  <c r="M45" i="73"/>
  <c r="P90" i="73"/>
  <c r="M90" i="73"/>
  <c r="AM175" i="38"/>
  <c r="P26" i="73"/>
  <c r="M26" i="73"/>
  <c r="AM48" i="38"/>
  <c r="M116" i="73"/>
  <c r="P116" i="73"/>
  <c r="AM153" i="38"/>
  <c r="AM173" i="38"/>
  <c r="AM97" i="38"/>
  <c r="AM50" i="38"/>
  <c r="AM132" i="38"/>
  <c r="AM151" i="38"/>
  <c r="AM80" i="38"/>
  <c r="P25" i="73"/>
  <c r="M25" i="73"/>
  <c r="P23" i="73"/>
  <c r="M23" i="73"/>
  <c r="AM86" i="38"/>
  <c r="M82" i="73"/>
  <c r="P82" i="73"/>
  <c r="P10" i="73"/>
  <c r="M10" i="73"/>
  <c r="M142" i="73"/>
  <c r="P142" i="73"/>
  <c r="M173" i="73"/>
  <c r="P173" i="73"/>
  <c r="M97" i="73"/>
  <c r="P97" i="73"/>
  <c r="M161" i="73"/>
  <c r="P161" i="73"/>
  <c r="P84" i="73"/>
  <c r="M84" i="73"/>
  <c r="P39" i="73"/>
  <c r="M39" i="73"/>
  <c r="P108" i="73"/>
  <c r="M108" i="73"/>
  <c r="P43" i="73"/>
  <c r="M43" i="73"/>
  <c r="M74" i="73"/>
  <c r="P74" i="73"/>
  <c r="M138" i="73"/>
  <c r="P138" i="73"/>
  <c r="M101" i="73"/>
  <c r="P101" i="73"/>
  <c r="P105" i="73"/>
  <c r="M105" i="73"/>
  <c r="P133" i="73"/>
  <c r="M133" i="73"/>
  <c r="P47" i="73"/>
  <c r="M47" i="73"/>
  <c r="M14" i="73"/>
  <c r="P14" i="73"/>
  <c r="AM96" i="38"/>
  <c r="P66" i="73"/>
  <c r="M66" i="73"/>
  <c r="P119" i="73"/>
  <c r="M119" i="73"/>
  <c r="M56" i="73"/>
  <c r="P56" i="73"/>
  <c r="AM117" i="38"/>
  <c r="P160" i="73"/>
  <c r="M160" i="73"/>
  <c r="P131" i="73"/>
  <c r="M131" i="73"/>
  <c r="P79" i="73"/>
  <c r="M79" i="73"/>
  <c r="M72" i="73"/>
  <c r="P72" i="73"/>
  <c r="P146" i="73"/>
  <c r="M146" i="73"/>
  <c r="P42" i="73"/>
  <c r="M42" i="73"/>
  <c r="M107" i="73"/>
  <c r="P107" i="73"/>
  <c r="P54" i="73"/>
  <c r="M54" i="73"/>
  <c r="P50" i="73"/>
  <c r="M50" i="73"/>
  <c r="AM57" i="38"/>
  <c r="P148" i="73"/>
  <c r="M148" i="73"/>
  <c r="M68" i="73"/>
  <c r="P68" i="73"/>
  <c r="P70" i="73"/>
  <c r="M70" i="73"/>
  <c r="AM19" i="38"/>
  <c r="P62" i="73"/>
  <c r="M62" i="73"/>
  <c r="M35" i="73"/>
  <c r="P35" i="73"/>
  <c r="P153" i="73"/>
  <c r="M153" i="73"/>
  <c r="P174" i="73"/>
  <c r="M174" i="73"/>
  <c r="M29" i="73"/>
  <c r="P29" i="73"/>
  <c r="M99" i="73"/>
  <c r="P99" i="73"/>
  <c r="P106" i="73"/>
  <c r="M106" i="73"/>
  <c r="M94" i="73"/>
  <c r="P94" i="73"/>
  <c r="AM31" i="38"/>
  <c r="AM158" i="38"/>
  <c r="P15" i="73"/>
  <c r="M15" i="73"/>
  <c r="AM53" i="38"/>
  <c r="AM155" i="38"/>
  <c r="AM139" i="38"/>
  <c r="AM60" i="38"/>
  <c r="AM138" i="38"/>
  <c r="AM135" i="38"/>
  <c r="AM114" i="38"/>
  <c r="P141" i="73"/>
  <c r="M141" i="73"/>
  <c r="M81" i="73"/>
  <c r="P81" i="73"/>
  <c r="P123" i="73"/>
  <c r="M123" i="73"/>
  <c r="AM93" i="38"/>
  <c r="AM84" i="38"/>
  <c r="AM94" i="38"/>
  <c r="P170" i="73"/>
  <c r="M170" i="73"/>
  <c r="P58" i="73"/>
  <c r="M58" i="73"/>
  <c r="AM81" i="38"/>
  <c r="AM35" i="38"/>
  <c r="AM12" i="38"/>
  <c r="AM105" i="38"/>
  <c r="P130" i="73"/>
  <c r="M130" i="73"/>
  <c r="M12" i="73"/>
  <c r="P12" i="73"/>
  <c r="P55" i="73"/>
  <c r="M55" i="73"/>
  <c r="M21" i="73"/>
  <c r="P21" i="73"/>
  <c r="AM75" i="38"/>
  <c r="P135" i="73"/>
  <c r="M135" i="73"/>
  <c r="AM13" i="38"/>
  <c r="AM73" i="38"/>
  <c r="AM39" i="38"/>
  <c r="P137" i="73"/>
  <c r="M137" i="73"/>
  <c r="P168" i="73"/>
  <c r="M168" i="73"/>
  <c r="M126" i="73"/>
  <c r="P126" i="73"/>
  <c r="M176" i="73"/>
  <c r="P176" i="73"/>
  <c r="AM7" i="38"/>
  <c r="AM34" i="38"/>
  <c r="M175" i="73"/>
  <c r="P175" i="73"/>
  <c r="P60" i="73"/>
  <c r="M60" i="73"/>
  <c r="AM18" i="38"/>
  <c r="P182" i="73"/>
  <c r="M182" i="73"/>
  <c r="AM30" i="38"/>
  <c r="AM109" i="38"/>
  <c r="P110" i="73"/>
  <c r="M110" i="73"/>
  <c r="AM85" i="38"/>
  <c r="AM95" i="38"/>
  <c r="P128" i="73"/>
  <c r="M128" i="73"/>
  <c r="AM11" i="38"/>
  <c r="P109" i="73"/>
  <c r="M109" i="73"/>
  <c r="P180" i="73"/>
  <c r="M180" i="73"/>
  <c r="AM101" i="38"/>
  <c r="AM102" i="38"/>
  <c r="AM44" i="38"/>
  <c r="M136" i="73"/>
  <c r="P136" i="73"/>
  <c r="AM21" i="38"/>
  <c r="P89" i="73"/>
  <c r="M89" i="73"/>
  <c r="O128" i="73" l="1"/>
  <c r="O126" i="73"/>
  <c r="O21" i="73"/>
  <c r="O12" i="73"/>
  <c r="O123" i="73"/>
  <c r="O141" i="73"/>
  <c r="O94" i="73"/>
  <c r="O99" i="73"/>
  <c r="O35" i="73"/>
  <c r="O107" i="73"/>
  <c r="O66" i="73"/>
  <c r="O138" i="73"/>
  <c r="O161" i="73"/>
  <c r="O173" i="73"/>
  <c r="O25" i="73"/>
  <c r="O116" i="73"/>
  <c r="O26" i="73"/>
  <c r="O73" i="73"/>
  <c r="O34" i="73"/>
  <c r="O77" i="73"/>
  <c r="O165" i="73"/>
  <c r="O13" i="73"/>
  <c r="O129" i="73"/>
  <c r="O91" i="73"/>
  <c r="O117" i="73"/>
  <c r="O118" i="73"/>
  <c r="O53" i="73"/>
  <c r="O98" i="73"/>
  <c r="O22" i="73"/>
  <c r="O115" i="73"/>
  <c r="O64" i="73"/>
  <c r="O93" i="73"/>
  <c r="O111" i="73"/>
  <c r="O96" i="73"/>
  <c r="O122" i="73"/>
  <c r="O169" i="73"/>
  <c r="O83" i="73"/>
  <c r="O51" i="73"/>
  <c r="O150" i="73"/>
  <c r="O95" i="73"/>
  <c r="O33" i="73"/>
  <c r="O63" i="73"/>
  <c r="O80" i="73"/>
  <c r="O89" i="73"/>
  <c r="O180" i="73"/>
  <c r="O60" i="73"/>
  <c r="O137" i="73"/>
  <c r="O58" i="73"/>
  <c r="O81" i="73"/>
  <c r="O15" i="73"/>
  <c r="O174" i="73"/>
  <c r="O50" i="73"/>
  <c r="O146" i="73"/>
  <c r="O79" i="73"/>
  <c r="O160" i="73"/>
  <c r="O47" i="73"/>
  <c r="O105" i="73"/>
  <c r="O43" i="73"/>
  <c r="O39" i="73"/>
  <c r="O10" i="73"/>
  <c r="O45" i="73"/>
  <c r="O112" i="73"/>
  <c r="O36" i="73"/>
  <c r="O18" i="73"/>
  <c r="O41" i="73"/>
  <c r="O17" i="73"/>
  <c r="O154" i="73"/>
  <c r="O159" i="73"/>
  <c r="O24" i="73"/>
  <c r="O57" i="73"/>
  <c r="O61" i="73"/>
  <c r="O143" i="73"/>
  <c r="O27" i="73"/>
  <c r="O178" i="73"/>
  <c r="O104" i="73"/>
  <c r="O78" i="73"/>
  <c r="O32" i="73"/>
  <c r="O177" i="73"/>
  <c r="O139" i="73"/>
  <c r="Q191" i="73"/>
  <c r="R191" i="73" s="1"/>
  <c r="O110" i="73"/>
  <c r="O182" i="73"/>
  <c r="O175" i="73"/>
  <c r="O176" i="73"/>
  <c r="O135" i="73"/>
  <c r="O29" i="73"/>
  <c r="O70" i="73"/>
  <c r="O148" i="73"/>
  <c r="O72" i="73"/>
  <c r="O119" i="73"/>
  <c r="O14" i="73"/>
  <c r="O101" i="73"/>
  <c r="O74" i="73"/>
  <c r="O97" i="73"/>
  <c r="O142" i="73"/>
  <c r="O82" i="73"/>
  <c r="O23" i="73"/>
  <c r="O52" i="73"/>
  <c r="O127" i="73"/>
  <c r="O38" i="73"/>
  <c r="O149" i="73"/>
  <c r="O69" i="73"/>
  <c r="O151" i="73"/>
  <c r="O87" i="73"/>
  <c r="O121" i="73"/>
  <c r="O155" i="73"/>
  <c r="O100" i="73"/>
  <c r="O46" i="73"/>
  <c r="O147" i="73"/>
  <c r="O140" i="73"/>
  <c r="O28" i="73"/>
  <c r="O16" i="73"/>
  <c r="O171" i="73"/>
  <c r="O162" i="73"/>
  <c r="O120" i="73"/>
  <c r="O136" i="73"/>
  <c r="O109" i="73"/>
  <c r="O168" i="73"/>
  <c r="O55" i="73"/>
  <c r="O130" i="73"/>
  <c r="O170" i="73"/>
  <c r="O106" i="73"/>
  <c r="O153" i="73"/>
  <c r="O62" i="73"/>
  <c r="O68" i="73"/>
  <c r="O54" i="73"/>
  <c r="O42" i="73"/>
  <c r="O131" i="73"/>
  <c r="O56" i="73"/>
  <c r="O133" i="73"/>
  <c r="O108" i="73"/>
  <c r="O84" i="73"/>
  <c r="O90" i="73"/>
  <c r="O88" i="73"/>
  <c r="O71" i="73"/>
  <c r="O37" i="73"/>
  <c r="O44" i="73"/>
  <c r="O164" i="73"/>
  <c r="O172" i="73"/>
  <c r="O76" i="73"/>
  <c r="O86" i="73"/>
  <c r="O156" i="73"/>
  <c r="O67" i="73"/>
  <c r="O157" i="73"/>
  <c r="O181" i="73"/>
  <c r="O179" i="73"/>
  <c r="Q188" i="73"/>
  <c r="R188" i="73" s="1"/>
  <c r="Q189" i="73"/>
  <c r="R189" i="73" s="1"/>
  <c r="AM4" i="38"/>
  <c r="M193" i="73"/>
  <c r="M195" i="73" s="1"/>
  <c r="Q181" i="73" l="1"/>
  <c r="R181" i="73" s="1"/>
  <c r="Q86" i="73"/>
  <c r="R86" i="73" s="1"/>
  <c r="Q44" i="73"/>
  <c r="R44" i="73" s="1"/>
  <c r="Q90" i="73"/>
  <c r="R90" i="73" s="1"/>
  <c r="Q56" i="73"/>
  <c r="R56" i="73" s="1"/>
  <c r="Q68" i="73"/>
  <c r="R68" i="73" s="1"/>
  <c r="Q170" i="73"/>
  <c r="R170" i="73" s="1"/>
  <c r="Q109" i="73"/>
  <c r="R109" i="73" s="1"/>
  <c r="Q171" i="73"/>
  <c r="R171" i="73" s="1"/>
  <c r="Q147" i="73"/>
  <c r="R147" i="73" s="1"/>
  <c r="Q121" i="73"/>
  <c r="R121" i="73" s="1"/>
  <c r="Q149" i="73"/>
  <c r="R149" i="73" s="1"/>
  <c r="Q23" i="73"/>
  <c r="R23" i="73" s="1"/>
  <c r="Q74" i="73"/>
  <c r="R74" i="73" s="1"/>
  <c r="Q72" i="73"/>
  <c r="R72" i="73" s="1"/>
  <c r="Q135" i="73"/>
  <c r="R135" i="73" s="1"/>
  <c r="Q110" i="73"/>
  <c r="R110" i="73" s="1"/>
  <c r="Q32" i="73"/>
  <c r="R32" i="73" s="1"/>
  <c r="Q27" i="73"/>
  <c r="R27" i="73" s="1"/>
  <c r="Q24" i="73"/>
  <c r="R24" i="73" s="1"/>
  <c r="Q41" i="73"/>
  <c r="R41" i="73" s="1"/>
  <c r="Q45" i="73"/>
  <c r="R45" i="73" s="1"/>
  <c r="Q105" i="73"/>
  <c r="R105" i="73" s="1"/>
  <c r="Q146" i="73"/>
  <c r="R146" i="73" s="1"/>
  <c r="Q81" i="73"/>
  <c r="R81" i="73" s="1"/>
  <c r="Q95" i="73"/>
  <c r="R95" i="73" s="1"/>
  <c r="Q169" i="73"/>
  <c r="R169" i="73" s="1"/>
  <c r="Q93" i="73"/>
  <c r="R93" i="73" s="1"/>
  <c r="Q98" i="73"/>
  <c r="R98" i="73" s="1"/>
  <c r="Q91" i="73"/>
  <c r="R91" i="73" s="1"/>
  <c r="Q73" i="73"/>
  <c r="R73" i="73" s="1"/>
  <c r="Q173" i="73"/>
  <c r="R173" i="73" s="1"/>
  <c r="Q138" i="73"/>
  <c r="R138" i="73" s="1"/>
  <c r="Q99" i="73"/>
  <c r="R99" i="73" s="1"/>
  <c r="Q12" i="73"/>
  <c r="R12" i="73" s="1"/>
  <c r="Q67" i="73"/>
  <c r="R67" i="73" s="1"/>
  <c r="Q172" i="73"/>
  <c r="R172" i="73" s="1"/>
  <c r="Q71" i="73"/>
  <c r="R71" i="73" s="1"/>
  <c r="Q108" i="73"/>
  <c r="R108" i="73" s="1"/>
  <c r="Q42" i="73"/>
  <c r="R42" i="73" s="1"/>
  <c r="Q153" i="73"/>
  <c r="R153" i="73" s="1"/>
  <c r="Q55" i="73"/>
  <c r="R55" i="73" s="1"/>
  <c r="Q120" i="73"/>
  <c r="R120" i="73" s="1"/>
  <c r="Q28" i="73"/>
  <c r="R28" i="73" s="1"/>
  <c r="Q100" i="73"/>
  <c r="R100" i="73" s="1"/>
  <c r="Q151" i="73"/>
  <c r="R151" i="73" s="1"/>
  <c r="Q127" i="73"/>
  <c r="R127" i="73" s="1"/>
  <c r="Q142" i="73"/>
  <c r="R142" i="73" s="1"/>
  <c r="Q14" i="73"/>
  <c r="R14" i="73" s="1"/>
  <c r="Q70" i="73"/>
  <c r="R70" i="73" s="1"/>
  <c r="Q175" i="73"/>
  <c r="R175" i="73" s="1"/>
  <c r="Q139" i="73"/>
  <c r="R139" i="73" s="1"/>
  <c r="Q104" i="73"/>
  <c r="R104" i="73" s="1"/>
  <c r="Q61" i="73"/>
  <c r="R61" i="73" s="1"/>
  <c r="Q154" i="73"/>
  <c r="R154" i="73" s="1"/>
  <c r="Q36" i="73"/>
  <c r="R36" i="73" s="1"/>
  <c r="Q39" i="73"/>
  <c r="R39" i="73" s="1"/>
  <c r="Q160" i="73"/>
  <c r="R160" i="73" s="1"/>
  <c r="Q174" i="73"/>
  <c r="R174" i="73" s="1"/>
  <c r="Q137" i="73"/>
  <c r="R137" i="73" s="1"/>
  <c r="Q180" i="73"/>
  <c r="R180" i="73" s="1"/>
  <c r="Q63" i="73"/>
  <c r="R63" i="73" s="1"/>
  <c r="Q51" i="73"/>
  <c r="R51" i="73" s="1"/>
  <c r="Q96" i="73"/>
  <c r="R96" i="73" s="1"/>
  <c r="Q115" i="73"/>
  <c r="R115" i="73" s="1"/>
  <c r="Q118" i="73"/>
  <c r="R118" i="73" s="1"/>
  <c r="Q13" i="73"/>
  <c r="R13" i="73" s="1"/>
  <c r="Q77" i="73"/>
  <c r="R77" i="73" s="1"/>
  <c r="Q116" i="73"/>
  <c r="R116" i="73" s="1"/>
  <c r="Q107" i="73"/>
  <c r="R107" i="73" s="1"/>
  <c r="Q141" i="73"/>
  <c r="R141" i="73" s="1"/>
  <c r="Q126" i="73"/>
  <c r="R126" i="73" s="1"/>
  <c r="Q179" i="73"/>
  <c r="R179" i="73" s="1"/>
  <c r="Q157" i="73"/>
  <c r="R157" i="73" s="1"/>
  <c r="Q156" i="73"/>
  <c r="R156" i="73" s="1"/>
  <c r="Q76" i="73"/>
  <c r="R76" i="73" s="1"/>
  <c r="Q164" i="73"/>
  <c r="R164" i="73" s="1"/>
  <c r="Q37" i="73"/>
  <c r="R37" i="73" s="1"/>
  <c r="Q88" i="73"/>
  <c r="R88" i="73" s="1"/>
  <c r="Q84" i="73"/>
  <c r="R84" i="73" s="1"/>
  <c r="Q133" i="73"/>
  <c r="R133" i="73" s="1"/>
  <c r="Q131" i="73"/>
  <c r="R131" i="73" s="1"/>
  <c r="Q54" i="73"/>
  <c r="R54" i="73" s="1"/>
  <c r="Q62" i="73"/>
  <c r="R62" i="73" s="1"/>
  <c r="Q106" i="73"/>
  <c r="R106" i="73" s="1"/>
  <c r="Q130" i="73"/>
  <c r="R130" i="73" s="1"/>
  <c r="Q168" i="73"/>
  <c r="R168" i="73" s="1"/>
  <c r="Q136" i="73"/>
  <c r="R136" i="73" s="1"/>
  <c r="Q162" i="73"/>
  <c r="R162" i="73" s="1"/>
  <c r="Q16" i="73"/>
  <c r="R16" i="73" s="1"/>
  <c r="Q140" i="73"/>
  <c r="R140" i="73" s="1"/>
  <c r="Q46" i="73"/>
  <c r="R46" i="73" s="1"/>
  <c r="Q155" i="73"/>
  <c r="R155" i="73" s="1"/>
  <c r="Q87" i="73"/>
  <c r="R87" i="73" s="1"/>
  <c r="Q69" i="73"/>
  <c r="R69" i="73" s="1"/>
  <c r="Q38" i="73"/>
  <c r="R38" i="73" s="1"/>
  <c r="Q52" i="73"/>
  <c r="R52" i="73" s="1"/>
  <c r="Q82" i="73"/>
  <c r="R82" i="73" s="1"/>
  <c r="Q97" i="73"/>
  <c r="R97" i="73" s="1"/>
  <c r="Q101" i="73"/>
  <c r="R101" i="73" s="1"/>
  <c r="Q119" i="73"/>
  <c r="R119" i="73" s="1"/>
  <c r="Q148" i="73"/>
  <c r="R148" i="73" s="1"/>
  <c r="Q29" i="73"/>
  <c r="R29" i="73" s="1"/>
  <c r="Q176" i="73"/>
  <c r="R176" i="73" s="1"/>
  <c r="Q182" i="73"/>
  <c r="R182" i="73" s="1"/>
  <c r="Q177" i="73"/>
  <c r="R177" i="73" s="1"/>
  <c r="Q78" i="73"/>
  <c r="R78" i="73" s="1"/>
  <c r="Q178" i="73"/>
  <c r="R178" i="73" s="1"/>
  <c r="Q143" i="73"/>
  <c r="R143" i="73" s="1"/>
  <c r="Q57" i="73"/>
  <c r="R57" i="73" s="1"/>
  <c r="Q159" i="73"/>
  <c r="R159" i="73" s="1"/>
  <c r="Q17" i="73"/>
  <c r="R17" i="73" s="1"/>
  <c r="Q18" i="73"/>
  <c r="R18" i="73" s="1"/>
  <c r="Q112" i="73"/>
  <c r="R112" i="73" s="1"/>
  <c r="Q10" i="73"/>
  <c r="R10" i="73" s="1"/>
  <c r="Q43" i="73"/>
  <c r="R43" i="73" s="1"/>
  <c r="Q47" i="73"/>
  <c r="R47" i="73" s="1"/>
  <c r="Q79" i="73"/>
  <c r="R79" i="73" s="1"/>
  <c r="Q50" i="73"/>
  <c r="R50" i="73" s="1"/>
  <c r="Q15" i="73"/>
  <c r="R15" i="73" s="1"/>
  <c r="Q58" i="73"/>
  <c r="R58" i="73" s="1"/>
  <c r="Q60" i="73"/>
  <c r="R60" i="73" s="1"/>
  <c r="Q89" i="73"/>
  <c r="R89" i="73" s="1"/>
  <c r="Q80" i="73"/>
  <c r="R80" i="73" s="1"/>
  <c r="Q33" i="73"/>
  <c r="R33" i="73" s="1"/>
  <c r="Q150" i="73"/>
  <c r="R150" i="73" s="1"/>
  <c r="Q83" i="73"/>
  <c r="R83" i="73" s="1"/>
  <c r="Q122" i="73"/>
  <c r="R122" i="73" s="1"/>
  <c r="Q111" i="73"/>
  <c r="R111" i="73" s="1"/>
  <c r="Q64" i="73"/>
  <c r="R64" i="73" s="1"/>
  <c r="Q22" i="73"/>
  <c r="R22" i="73" s="1"/>
  <c r="Q53" i="73"/>
  <c r="R53" i="73" s="1"/>
  <c r="Q117" i="73"/>
  <c r="R117" i="73" s="1"/>
  <c r="Q129" i="73"/>
  <c r="R129" i="73" s="1"/>
  <c r="Q165" i="73"/>
  <c r="R165" i="73" s="1"/>
  <c r="Q34" i="73"/>
  <c r="R34" i="73" s="1"/>
  <c r="Q26" i="73"/>
  <c r="R26" i="73" s="1"/>
  <c r="Q25" i="73"/>
  <c r="R25" i="73" s="1"/>
  <c r="Q161" i="73"/>
  <c r="R161" i="73" s="1"/>
  <c r="Q66" i="73"/>
  <c r="R66" i="73" s="1"/>
  <c r="Q35" i="73"/>
  <c r="R35" i="73" s="1"/>
  <c r="Q94" i="73"/>
  <c r="R94" i="73" s="1"/>
  <c r="Q123" i="73"/>
  <c r="R123" i="73" s="1"/>
  <c r="Q21" i="73"/>
  <c r="R21" i="73" s="1"/>
  <c r="Q128" i="73"/>
  <c r="R128" i="73" s="1"/>
</calcChain>
</file>

<file path=xl/comments1.xml><?xml version="1.0" encoding="utf-8"?>
<comments xmlns="http://schemas.openxmlformats.org/spreadsheetml/2006/main">
  <authors>
    <author>Puget Sound Energy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Puget Sound Energy:
Only Pole Rentals</t>
        </r>
      </text>
    </comment>
  </commentList>
</comments>
</file>

<file path=xl/comments2.xml><?xml version="1.0" encoding="utf-8"?>
<comments xmlns="http://schemas.openxmlformats.org/spreadsheetml/2006/main">
  <authors>
    <author>Graham Marmion</author>
    <author>Puget Sound Energy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Estimates"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6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63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6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6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6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9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90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9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9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G11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Estimated based on cost estimates avaialble. Math on "LED Cost Estimates Finals"</t>
        </r>
      </text>
    </comment>
    <comment ref="D11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1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1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11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1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1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3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3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F13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No count to reference as they're not yet offered</t>
        </r>
      </text>
    </comment>
    <comment ref="D13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3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3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3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6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30 - 60 kW</t>
        </r>
      </text>
    </comment>
    <comment ref="D16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60-90</t>
        </r>
      </text>
    </comment>
    <comment ref="D16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90-120</t>
        </r>
      </text>
    </comment>
    <comment ref="D16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120-150</t>
        </r>
      </text>
    </comment>
    <comment ref="D16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150-180</t>
        </r>
      </text>
    </comment>
    <comment ref="D168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180-210
</t>
        </r>
      </text>
    </comment>
    <comment ref="D169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210-240</t>
        </r>
      </text>
    </comment>
    <comment ref="D170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240-270</t>
        </r>
      </text>
    </comment>
    <comment ref="D171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270-300
</t>
        </r>
      </text>
    </comment>
    <comment ref="D172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300 - 400</t>
        </r>
      </text>
    </comment>
    <comment ref="D173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400 - 500</t>
        </r>
      </text>
    </comment>
    <comment ref="D174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500 - 600</t>
        </r>
      </text>
    </comment>
    <comment ref="D175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600 - 700</t>
        </r>
      </text>
    </comment>
    <comment ref="D176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700 - 800</t>
        </r>
      </text>
    </comment>
    <comment ref="D177" authorId="0" shapeId="0">
      <text>
        <r>
          <rPr>
            <b/>
            <sz val="9"/>
            <color indexed="81"/>
            <rFont val="Tahoma"/>
            <family val="2"/>
          </rPr>
          <t>Graham Marmion:</t>
        </r>
        <r>
          <rPr>
            <sz val="9"/>
            <color indexed="81"/>
            <rFont val="Tahoma"/>
            <family val="2"/>
          </rPr>
          <t xml:space="preserve">
800 - 900</t>
        </r>
      </text>
    </comment>
    <comment ref="D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Total connected Watts</t>
        </r>
      </text>
    </comment>
    <comment ref="F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Dummy Number to Force the equation to work.</t>
        </r>
      </text>
    </comment>
    <comment ref="M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Continuous usage so 8760 hours rather than 4200 hours</t>
        </r>
      </text>
    </comment>
    <comment ref="Y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Case: This is a monthly per watt of connected load charge</t>
        </r>
      </text>
    </comment>
    <comment ref="AJ181" authorId="1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special because it's already per watt</t>
        </r>
      </text>
    </comment>
  </commentList>
</comments>
</file>

<file path=xl/sharedStrings.xml><?xml version="1.0" encoding="utf-8"?>
<sst xmlns="http://schemas.openxmlformats.org/spreadsheetml/2006/main" count="2492" uniqueCount="315">
  <si>
    <t>Puget Sound Energy</t>
  </si>
  <si>
    <t>Line No.</t>
  </si>
  <si>
    <t>(a)</t>
  </si>
  <si>
    <t>(b)</t>
  </si>
  <si>
    <t>(c)</t>
  </si>
  <si>
    <t>(d)</t>
  </si>
  <si>
    <t>(e)</t>
  </si>
  <si>
    <t>(g)</t>
  </si>
  <si>
    <t>(h)</t>
  </si>
  <si>
    <t>(k)</t>
  </si>
  <si>
    <t>Customer</t>
  </si>
  <si>
    <t>Total</t>
  </si>
  <si>
    <t>(f)</t>
  </si>
  <si>
    <t>(i)</t>
  </si>
  <si>
    <t>(j)</t>
  </si>
  <si>
    <t>Schedule</t>
  </si>
  <si>
    <t>50E-A</t>
  </si>
  <si>
    <t>50E-B</t>
  </si>
  <si>
    <t>54E</t>
  </si>
  <si>
    <t>57E</t>
  </si>
  <si>
    <t>Lamp Type</t>
  </si>
  <si>
    <t>53E - Company Owned</t>
  </si>
  <si>
    <t>Sodium Vapor</t>
  </si>
  <si>
    <t>53E - Customer Owned</t>
  </si>
  <si>
    <t>Mercury Vapor</t>
  </si>
  <si>
    <t>51E</t>
  </si>
  <si>
    <t xml:space="preserve">52E </t>
  </si>
  <si>
    <t>Metal Halide</t>
  </si>
  <si>
    <t>55E &amp; 56E</t>
  </si>
  <si>
    <t>58E &amp; 59E</t>
  </si>
  <si>
    <t>Directional</t>
  </si>
  <si>
    <t>Horizontal</t>
  </si>
  <si>
    <t>003</t>
  </si>
  <si>
    <t>Compact Flourescent</t>
  </si>
  <si>
    <t>Light Emitting Diode</t>
  </si>
  <si>
    <t>O&amp;M Frequency Weighting Factor</t>
  </si>
  <si>
    <t>O&amp;M Charge</t>
  </si>
  <si>
    <t>Demand Charge</t>
  </si>
  <si>
    <t>Commodity Charge</t>
  </si>
  <si>
    <t>Capital Charge</t>
  </si>
  <si>
    <t>Company</t>
  </si>
  <si>
    <t>O&amp;M Eligible?</t>
  </si>
  <si>
    <t>Commodity Cost per kWh</t>
  </si>
  <si>
    <t>Demand Cost per kW</t>
  </si>
  <si>
    <t>Total Revenue Required From Rates</t>
  </si>
  <si>
    <t>Total Count of O&amp;M Eligible Lamps</t>
  </si>
  <si>
    <t>Per Lamp O&amp;M Cost (Monthly)</t>
  </si>
  <si>
    <t>Per Lamp O&amp;M Cost (Annually)</t>
  </si>
  <si>
    <t>Per kW Demand Cost (Annually)</t>
  </si>
  <si>
    <t>Per kW Demand Cost (Monthly)</t>
  </si>
  <si>
    <t>Per kWh Commodity Cost (Annually)</t>
  </si>
  <si>
    <t>Total Count of kWh (annual)</t>
  </si>
  <si>
    <t>Per Install Dollar Capital Cost (Annually)</t>
  </si>
  <si>
    <t>Per Install Dollar Capital Cost (Monthly)</t>
  </si>
  <si>
    <t>Yes</t>
  </si>
  <si>
    <t>Sch 50E</t>
  </si>
  <si>
    <t>Sch 51E</t>
  </si>
  <si>
    <t>Sch 52E</t>
  </si>
  <si>
    <t>Sch 53E</t>
  </si>
  <si>
    <t>Sch 54E</t>
  </si>
  <si>
    <t>Sch 55 &amp; 56</t>
  </si>
  <si>
    <t>Sch 58 &amp; 59</t>
  </si>
  <si>
    <t>No</t>
  </si>
  <si>
    <t>Wattage (W)</t>
  </si>
  <si>
    <t>Test Year PSE Financed System Value Estimate</t>
  </si>
  <si>
    <t>Test Year Demand</t>
  </si>
  <si>
    <t>58 &amp; 59</t>
  </si>
  <si>
    <t>55 &amp; 56</t>
  </si>
  <si>
    <t>Pole Rental Rates</t>
  </si>
  <si>
    <t>New</t>
  </si>
  <si>
    <t>Old</t>
  </si>
  <si>
    <t>Pole</t>
  </si>
  <si>
    <t>$ / kWh (Capital Charge)</t>
  </si>
  <si>
    <t>$ / kWh (O&amp;M Charge)</t>
  </si>
  <si>
    <t>$ / kWh (Demand Charge)</t>
  </si>
  <si>
    <t>$ / kWh (Commodity Charge)</t>
  </si>
  <si>
    <t>$ / kWh (Customer Charge)</t>
  </si>
  <si>
    <t>Total $/kWh</t>
  </si>
  <si>
    <t>Total Revenue Per Month</t>
  </si>
  <si>
    <t>Check</t>
  </si>
  <si>
    <t>Weighted Count of O&amp;M Bulbs &amp; Lamps</t>
  </si>
  <si>
    <t>Sch 57</t>
  </si>
  <si>
    <t>Special</t>
  </si>
  <si>
    <t>Per W charge</t>
  </si>
  <si>
    <t>Financier</t>
  </si>
  <si>
    <t>Capital Cost per $ of System value</t>
  </si>
  <si>
    <t>O&amp;M Cost per Weighted O&amp;M Eligible Lamp</t>
  </si>
  <si>
    <t>Inndividual Lamp Monthly Billed Usage (kWh)</t>
  </si>
  <si>
    <t>Monthly Revenue Estimate (Capital charge)</t>
  </si>
  <si>
    <t>Monthly Revenue Estimate (O&amp;M Charge)</t>
  </si>
  <si>
    <t>Monthly Revenue Estimate (Demand charge)</t>
  </si>
  <si>
    <t>Monthly Revenue Estimate (Commodity charge)</t>
  </si>
  <si>
    <t>Monthly Revenue Estimate (Customer charge)</t>
  </si>
  <si>
    <t>Installed Cost</t>
  </si>
  <si>
    <t>Customer Charge</t>
  </si>
  <si>
    <t>A&amp;G Cost Per Watt</t>
  </si>
  <si>
    <t>Total Connected Watts</t>
  </si>
  <si>
    <t>Total Monthly Billed Usage</t>
  </si>
  <si>
    <t>Total Cost of Service of Single lamp</t>
  </si>
  <si>
    <t>O&amp;M</t>
  </si>
  <si>
    <t>Total Revenue Required</t>
  </si>
  <si>
    <t>Total Install Cost of other Lamps</t>
  </si>
  <si>
    <t>Revenue Required from Lamps Less Facilities charge Recovery</t>
  </si>
  <si>
    <t>Recovery per Install Dollar Capital Cost (Annually)</t>
  </si>
  <si>
    <t>Recovery per Install Dollar Capital Cost (Monthly)</t>
  </si>
  <si>
    <t>Recovery from 51&amp;52 Capital Facilities Charge</t>
  </si>
  <si>
    <t>Recovery from 51&amp;52 O&amp;M Facilities Charge</t>
  </si>
  <si>
    <t>Customer / A&amp;G Expense (Customer, non-57)</t>
  </si>
  <si>
    <t>Customer / A&amp;G Expense (Customer, 57)</t>
  </si>
  <si>
    <t>Total number of Customers</t>
  </si>
  <si>
    <t>Number of Schedule 57 Customers</t>
  </si>
  <si>
    <t>Number of Customers Less Schedule 57 Customers</t>
  </si>
  <si>
    <t>% of Non-Schedule 57 Customers</t>
  </si>
  <si>
    <t>Amount of Revenue Required from non-57</t>
  </si>
  <si>
    <t>% of Schedule 57 Customers</t>
  </si>
  <si>
    <t>Total Count of Schedule 57 Connected Watts</t>
  </si>
  <si>
    <t>Continuous Street Light % of Demand</t>
  </si>
  <si>
    <t>Continuous Street Light Portion of Revenue Requirement</t>
  </si>
  <si>
    <t>Total Count of Continuous Street kW</t>
  </si>
  <si>
    <t>Non-Continuous Street Light % of Demand</t>
  </si>
  <si>
    <t>Total Count of Non-Continuous Street kW</t>
  </si>
  <si>
    <t>Non-Continuous Street Light Portion of Revenue Requirement</t>
  </si>
  <si>
    <t>Non-Continuous Area Light % of Demand</t>
  </si>
  <si>
    <t>Non-Continuous Area Light Portion of Revenue Requirement</t>
  </si>
  <si>
    <t>Total Count of Non-Continuous Area kW</t>
  </si>
  <si>
    <t>Demand Components (Plant, Continuous Street)</t>
  </si>
  <si>
    <t>Demand Components (plant, Non-Continous Street)</t>
  </si>
  <si>
    <t>Demand Components (plant, Non-Continous Area)</t>
  </si>
  <si>
    <t>Commodity Components</t>
  </si>
  <si>
    <t>Production / Transmission Plant Component of Demand Revenue Requirement</t>
  </si>
  <si>
    <t>Customer / A&amp;G Component of Demand Revenue Requirement</t>
  </si>
  <si>
    <t>Customer / A&amp;G Component of Commodity Revenue Requirement</t>
  </si>
  <si>
    <t>Ratio of Revenue Requirement to System Value</t>
  </si>
  <si>
    <t>System Value of 51&amp;52 under option A</t>
  </si>
  <si>
    <t>Revenue from 51&amp;52 Option A Capital Facilities Charge</t>
  </si>
  <si>
    <t>Ratio of O&amp;M to Distribution Capital</t>
  </si>
  <si>
    <t>System Value of 51&amp;52 under option A &amp; B</t>
  </si>
  <si>
    <t>Annual O&amp;M Facilities Charge Percentage</t>
  </si>
  <si>
    <t>Monthly O&amp;M Facilities Charge Percentage</t>
  </si>
  <si>
    <t>Annual Capital Facilities Charge Percentage</t>
  </si>
  <si>
    <t>Monthly Capital Facilities Charge Percentage</t>
  </si>
  <si>
    <t xml:space="preserve"> Capital  (Facilities Charge)</t>
  </si>
  <si>
    <t xml:space="preserve">Distribution O&amp;M </t>
  </si>
  <si>
    <t>Distribution O&amp;M  (Facilities Charge)</t>
  </si>
  <si>
    <t>Per Watt A&amp;G Cost (Annually)</t>
  </si>
  <si>
    <t>Per Watt A&amp;G Cost (Monthly)</t>
  </si>
  <si>
    <t>Total Revenue Required from Distribution Capital (Poles)</t>
  </si>
  <si>
    <t>Total Revenue Required from Distribution Capital (Lamps)</t>
  </si>
  <si>
    <t xml:space="preserve"> Capital  (pole rental)</t>
  </si>
  <si>
    <t xml:space="preserve"> Capital  (lamps and poles)</t>
  </si>
  <si>
    <t>% of Distribution Cap. (Poles) Required from Rentals</t>
  </si>
  <si>
    <t>Dist. Cap. (Poles) Revenue Required from Rental Poles</t>
  </si>
  <si>
    <t>Total Capital Revenue Required Less Pole Rental</t>
  </si>
  <si>
    <t>Total Revenue Required from Pole Rentals</t>
  </si>
  <si>
    <t>Total Capital Cost of Rented Poles</t>
  </si>
  <si>
    <t>Total Revenue Required from Capital (Lamps and Poles)</t>
  </si>
  <si>
    <t>Per kWh A&amp;G Cost</t>
  </si>
  <si>
    <t>Weighting Factor</t>
  </si>
  <si>
    <t>58E &amp; 59E - Directional</t>
  </si>
  <si>
    <t>58E &amp; 59E - Horizontal</t>
  </si>
  <si>
    <t>55 &amp; 56 - Old</t>
  </si>
  <si>
    <t>58 &amp; 59 - New</t>
  </si>
  <si>
    <t>55 &amp; 56 - New</t>
  </si>
  <si>
    <t>Monthly Billed Usage Per Lamp (kWh)</t>
  </si>
  <si>
    <t xml:space="preserve">(e) </t>
  </si>
  <si>
    <t>A&amp;G Cost per kWh</t>
  </si>
  <si>
    <t>Capital</t>
  </si>
  <si>
    <t>Source</t>
  </si>
  <si>
    <t>Work Papers</t>
  </si>
  <si>
    <t>= (d) + (e) + (f) + (g) + (h)</t>
  </si>
  <si>
    <t>= (e) * (f)</t>
  </si>
  <si>
    <t>Billed Hours (Monthly)</t>
  </si>
  <si>
    <t>= (c) * (d) ÷ 1000</t>
  </si>
  <si>
    <t>Test Year Count (Lamp Inventory)</t>
  </si>
  <si>
    <t>Test Year Usage (kWh) (calculated here and in Lamp inventory)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</si>
  <si>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</si>
  <si>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</si>
  <si>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</si>
  <si>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</si>
  <si>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</si>
  <si>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</si>
  <si>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</si>
  <si>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</si>
  <si>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</si>
  <si>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300.01 - 400</t>
  </si>
  <si>
    <t>400.01 - 500</t>
  </si>
  <si>
    <t>500.01 - 600</t>
  </si>
  <si>
    <t>600.01 - 700</t>
  </si>
  <si>
    <t>700.01 - 800</t>
  </si>
  <si>
    <t>800.01 - 900</t>
  </si>
  <si>
    <t>Customer Cost per kWh</t>
  </si>
  <si>
    <t>Summary of Allocated Costs</t>
  </si>
  <si>
    <t>Allocation of Demand-Related Costs</t>
  </si>
  <si>
    <t>Allocation of Customer Costs</t>
  </si>
  <si>
    <t>Allocation of O&amp;M Costs</t>
  </si>
  <si>
    <t>Allocation of Capital Costs</t>
  </si>
  <si>
    <t>Allocation of Energy-Related Costs</t>
  </si>
  <si>
    <t>Energy-Related</t>
  </si>
  <si>
    <t>Demand-Related</t>
  </si>
  <si>
    <t>Exh. JAP-21</t>
  </si>
  <si>
    <t>Allocated Capital Costs</t>
  </si>
  <si>
    <t>Allocated O&amp;M Costs</t>
  </si>
  <si>
    <t>Allocated Customer Costs</t>
  </si>
  <si>
    <t>Allocated Demand Costs</t>
  </si>
  <si>
    <t>Allocated Energy Costs</t>
  </si>
  <si>
    <t>Energy Cost per kWh</t>
  </si>
  <si>
    <t>Tariff</t>
  </si>
  <si>
    <t>Test Year Ending April 30, 2019</t>
  </si>
  <si>
    <t>WP7</t>
  </si>
  <si>
    <t>Annual Revenue</t>
  </si>
  <si>
    <t>Inventory @ 12/31/2017</t>
  </si>
  <si>
    <t>= (i) * (j) * 12</t>
  </si>
  <si>
    <t>Lighting Revenue to Collect</t>
  </si>
  <si>
    <t>Lighting Revenue Based on Inventory</t>
  </si>
  <si>
    <t>Adjusted Lighting Revenue Req</t>
  </si>
  <si>
    <t>Difference</t>
  </si>
  <si>
    <t>Goal Seek Adjustment (try to set cell m195 to zero)</t>
  </si>
  <si>
    <t>2018 Property Tax Workpapers</t>
  </si>
  <si>
    <t>Production / Transmission Exp Component of Commodity Revenue Requirement</t>
  </si>
  <si>
    <t>ELECTRIC COST OF SERVICE SUMMARY - EXPENSE SUMMARY</t>
  </si>
  <si>
    <t>COS ID</t>
  </si>
  <si>
    <t>Account Description</t>
  </si>
  <si>
    <t>Allocation Method</t>
  </si>
  <si>
    <t>(m)</t>
  </si>
  <si>
    <t>RATE BASE</t>
  </si>
  <si>
    <t>Plant-in-Service</t>
  </si>
  <si>
    <t>Intangible Plant</t>
  </si>
  <si>
    <t>Production Plant</t>
  </si>
  <si>
    <t>PP.T</t>
  </si>
  <si>
    <t>Transmission Plant</t>
  </si>
  <si>
    <t>PC4</t>
  </si>
  <si>
    <t>General Plant</t>
  </si>
  <si>
    <t>GP.T</t>
  </si>
  <si>
    <t>Sub-total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</si>
  <si>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</si>
  <si>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</si>
  <si>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</si>
  <si>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</si>
  <si>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</si>
  <si>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</si>
  <si>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</si>
  <si>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DIR_449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</si>
  <si>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</si>
  <si>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</si>
  <si>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</si>
  <si>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</si>
  <si>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</si>
  <si>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</si>
  <si>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</si>
  <si>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</si>
  <si>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</si>
  <si>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</si>
  <si>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</si>
  <si>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</si>
  <si>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</si>
  <si>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</si>
  <si>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</si>
  <si>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</si>
  <si>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</si>
  <si>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</si>
  <si>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</si>
  <si>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</si>
  <si>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</si>
  <si>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</si>
  <si>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</si>
  <si>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</si>
  <si>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</si>
  <si>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</si>
  <si>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</si>
  <si>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</si>
  <si>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</si>
  <si>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</si>
  <si>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</si>
  <si>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</si>
  <si>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</si>
  <si>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</si>
  <si>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</si>
  <si>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</si>
  <si>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</si>
  <si>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</si>
  <si>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</si>
  <si>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</si>
  <si>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</si>
  <si>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</si>
  <si>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</si>
  <si>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</si>
  <si>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</si>
  <si>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</si>
  <si>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</si>
  <si>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</si>
  <si>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</si>
  <si>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</si>
  <si>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</si>
  <si>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</si>
  <si>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</si>
  <si>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</si>
  <si>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</si>
  <si>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</si>
  <si>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</si>
  <si>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</si>
  <si>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</si>
  <si>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Production &amp; Transmission</t>
  </si>
  <si>
    <t>Distribution</t>
  </si>
  <si>
    <t>Other</t>
  </si>
  <si>
    <t>TOTAL PLANT-IN-SERVICE (PTDGP.T)</t>
  </si>
  <si>
    <t>UE-170033 Lighting COS (Distribution)</t>
  </si>
  <si>
    <t>Production/Transmission Costs</t>
  </si>
  <si>
    <t>Energy Related</t>
  </si>
  <si>
    <t>Demand Related</t>
  </si>
  <si>
    <t>Current Rev Req</t>
  </si>
  <si>
    <t>Current Charge</t>
  </si>
  <si>
    <t>Deferral Charge</t>
  </si>
  <si>
    <t>Deferral Rev Req</t>
  </si>
  <si>
    <t>Adjusted Test Year Twelve Months ended September 2016 @ Proforma Rev Requirement</t>
  </si>
  <si>
    <t>Lighting
Sch 50-59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</si>
</sst>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0000"/>
    <numFmt numFmtId="169" formatCode="&quot;$&quot;#,##0"/>
    <numFmt numFmtId="170" formatCode="_(&quot;$&quot;* #,##0.00000_);_(&quot;$&quot;* \(#,##0.00000\);_(&quot;$&quot;* &quot;-&quot;??_);_(@_)"/>
    <numFmt numFmtId="171" formatCode="0.00000%"/>
    <numFmt numFmtId="172" formatCode="&quot;$&quot;#,##0.0"/>
    <numFmt numFmtId="173" formatCode="&quot;$&quot;#,##0.000000"/>
    <numFmt numFmtId="174" formatCode="&quot;$&quot;#,##0.0000000000"/>
    <numFmt numFmtId="175" formatCode="#,##0.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0"/>
      <color rgb="FF00B0F0"/>
      <name val="Times New Roman"/>
      <family val="1"/>
    </font>
    <font>
      <sz val="10"/>
      <color theme="6"/>
      <name val="Times New Roman"/>
      <family val="1"/>
    </font>
    <font>
      <sz val="11"/>
      <color theme="7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166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Border="1"/>
    <xf numFmtId="0" fontId="6" fillId="0" borderId="1" xfId="0" applyFont="1" applyBorder="1"/>
    <xf numFmtId="0" fontId="6" fillId="0" borderId="0" xfId="0" applyFont="1" applyFill="1" applyBorder="1"/>
    <xf numFmtId="164" fontId="0" fillId="0" borderId="0" xfId="0" applyNumberFormat="1"/>
    <xf numFmtId="0" fontId="1" fillId="5" borderId="4" xfId="0" applyFont="1" applyFill="1" applyBorder="1"/>
    <xf numFmtId="0" fontId="1" fillId="5" borderId="3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3" fillId="0" borderId="6" xfId="0" quotePrefix="1" applyFont="1" applyFill="1" applyBorder="1" applyAlignment="1">
      <alignment horizontal="left"/>
    </xf>
    <xf numFmtId="0" fontId="0" fillId="0" borderId="0" xfId="0" applyBorder="1"/>
    <xf numFmtId="0" fontId="9" fillId="0" borderId="0" xfId="0" applyFont="1" applyBorder="1"/>
    <xf numFmtId="0" fontId="3" fillId="0" borderId="6" xfId="0" applyFont="1" applyFill="1" applyBorder="1" applyAlignment="1">
      <alignment horizontal="center" wrapText="1"/>
    </xf>
    <xf numFmtId="0" fontId="0" fillId="0" borderId="0" xfId="0" applyNumberFormat="1" applyBorder="1"/>
    <xf numFmtId="0" fontId="0" fillId="0" borderId="7" xfId="0" applyBorder="1"/>
    <xf numFmtId="0" fontId="3" fillId="0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5" borderId="4" xfId="0" applyNumberFormat="1" applyFont="1" applyFill="1" applyBorder="1"/>
    <xf numFmtId="0" fontId="1" fillId="5" borderId="3" xfId="0" applyNumberFormat="1" applyFont="1" applyFill="1" applyBorder="1"/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Fill="1" applyBorder="1" applyAlignment="1">
      <alignment horizontal="left" indent="1"/>
    </xf>
    <xf numFmtId="166" fontId="3" fillId="0" borderId="1" xfId="0" applyNumberFormat="1" applyFont="1" applyFill="1" applyBorder="1"/>
    <xf numFmtId="0" fontId="9" fillId="5" borderId="3" xfId="0" applyFont="1" applyFill="1" applyBorder="1"/>
    <xf numFmtId="0" fontId="3" fillId="5" borderId="3" xfId="0" applyFont="1" applyFill="1" applyBorder="1" applyAlignment="1">
      <alignment horizontal="left" indent="1"/>
    </xf>
    <xf numFmtId="0" fontId="3" fillId="0" borderId="6" xfId="0" quotePrefix="1" applyFont="1" applyFill="1" applyBorder="1" applyAlignment="1">
      <alignment horizontal="left" indent="1"/>
    </xf>
    <xf numFmtId="0" fontId="3" fillId="0" borderId="0" xfId="0" quotePrefix="1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0" fillId="0" borderId="8" xfId="0" applyBorder="1"/>
    <xf numFmtId="0" fontId="10" fillId="0" borderId="0" xfId="0" quotePrefix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right" wrapText="1"/>
    </xf>
    <xf numFmtId="0" fontId="10" fillId="0" borderId="0" xfId="0" quotePrefix="1" applyFont="1" applyFill="1" applyBorder="1" applyAlignment="1">
      <alignment horizontal="center" wrapText="1"/>
    </xf>
    <xf numFmtId="166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/>
    <xf numFmtId="0" fontId="6" fillId="5" borderId="3" xfId="0" applyFont="1" applyFill="1" applyBorder="1" applyAlignment="1"/>
    <xf numFmtId="0" fontId="6" fillId="5" borderId="3" xfId="0" applyFont="1" applyFill="1" applyBorder="1"/>
    <xf numFmtId="166" fontId="10" fillId="0" borderId="0" xfId="0" applyNumberFormat="1" applyFont="1" applyBorder="1" applyAlignment="1"/>
    <xf numFmtId="166" fontId="10" fillId="0" borderId="0" xfId="0" applyNumberFormat="1" applyFont="1" applyBorder="1"/>
    <xf numFmtId="0" fontId="10" fillId="0" borderId="0" xfId="0" applyFont="1" applyFill="1" applyBorder="1" applyAlignment="1">
      <alignment horizontal="center" wrapText="1"/>
    </xf>
    <xf numFmtId="166" fontId="10" fillId="0" borderId="1" xfId="0" applyNumberFormat="1" applyFont="1" applyFill="1" applyBorder="1"/>
    <xf numFmtId="166" fontId="10" fillId="5" borderId="3" xfId="0" applyNumberFormat="1" applyFont="1" applyFill="1" applyBorder="1"/>
    <xf numFmtId="168" fontId="9" fillId="0" borderId="0" xfId="0" applyNumberFormat="1" applyFont="1" applyBorder="1"/>
    <xf numFmtId="168" fontId="8" fillId="0" borderId="7" xfId="0" applyNumberFormat="1" applyFont="1" applyFill="1" applyBorder="1"/>
    <xf numFmtId="168" fontId="0" fillId="0" borderId="0" xfId="0" applyNumberFormat="1" applyBorder="1"/>
    <xf numFmtId="168" fontId="0" fillId="0" borderId="7" xfId="0" applyNumberFormat="1" applyBorder="1"/>
    <xf numFmtId="168" fontId="0" fillId="5" borderId="3" xfId="0" applyNumberFormat="1" applyFill="1" applyBorder="1"/>
    <xf numFmtId="168" fontId="0" fillId="5" borderId="5" xfId="0" applyNumberFormat="1" applyFill="1" applyBorder="1"/>
    <xf numFmtId="168" fontId="9" fillId="0" borderId="1" xfId="0" applyNumberFormat="1" applyFont="1" applyBorder="1"/>
    <xf numFmtId="168" fontId="8" fillId="0" borderId="9" xfId="0" applyNumberFormat="1" applyFont="1" applyFill="1" applyBorder="1"/>
    <xf numFmtId="168" fontId="9" fillId="5" borderId="3" xfId="0" applyNumberFormat="1" applyFont="1" applyFill="1" applyBorder="1"/>
    <xf numFmtId="168" fontId="8" fillId="5" borderId="5" xfId="0" applyNumberFormat="1" applyFont="1" applyFill="1" applyBorder="1"/>
    <xf numFmtId="168" fontId="9" fillId="5" borderId="5" xfId="0" applyNumberFormat="1" applyFont="1" applyFill="1" applyBorder="1"/>
    <xf numFmtId="0" fontId="6" fillId="3" borderId="0" xfId="0" applyFont="1" applyFill="1" applyBorder="1"/>
    <xf numFmtId="0" fontId="6" fillId="4" borderId="0" xfId="0" applyNumberFormat="1" applyFont="1" applyFill="1" applyBorder="1"/>
    <xf numFmtId="0" fontId="6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6" fillId="0" borderId="0" xfId="0" applyFont="1" applyBorder="1" applyAlignment="1"/>
    <xf numFmtId="0" fontId="10" fillId="0" borderId="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6" fillId="4" borderId="1" xfId="0" applyNumberFormat="1" applyFont="1" applyFill="1" applyBorder="1"/>
    <xf numFmtId="166" fontId="10" fillId="0" borderId="1" xfId="0" applyNumberFormat="1" applyFont="1" applyFill="1" applyBorder="1" applyAlignment="1"/>
    <xf numFmtId="166" fontId="10" fillId="0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0" fillId="5" borderId="3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0" fillId="5" borderId="3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quotePrefix="1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6" fontId="11" fillId="5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164" fontId="9" fillId="0" borderId="0" xfId="0" applyNumberFormat="1" applyFont="1" applyBorder="1" applyAlignment="1">
      <alignment horizontal="center"/>
    </xf>
    <xf numFmtId="164" fontId="11" fillId="0" borderId="0" xfId="0" quotePrefix="1" applyNumberFormat="1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center"/>
    </xf>
    <xf numFmtId="164" fontId="9" fillId="5" borderId="3" xfId="0" applyNumberFormat="1" applyFont="1" applyFill="1" applyBorder="1" applyAlignment="1">
      <alignment horizontal="center"/>
    </xf>
    <xf numFmtId="164" fontId="11" fillId="5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wrapText="1"/>
    </xf>
    <xf numFmtId="0" fontId="9" fillId="0" borderId="6" xfId="0" applyFont="1" applyBorder="1"/>
    <xf numFmtId="0" fontId="0" fillId="5" borderId="4" xfId="0" applyFill="1" applyBorder="1"/>
    <xf numFmtId="168" fontId="9" fillId="0" borderId="6" xfId="0" applyNumberFormat="1" applyFont="1" applyBorder="1"/>
    <xf numFmtId="168" fontId="0" fillId="0" borderId="6" xfId="0" applyNumberFormat="1" applyBorder="1"/>
    <xf numFmtId="168" fontId="9" fillId="0" borderId="8" xfId="0" applyNumberFormat="1" applyFont="1" applyBorder="1"/>
    <xf numFmtId="168" fontId="0" fillId="5" borderId="4" xfId="0" applyNumberFormat="1" applyFill="1" applyBorder="1"/>
    <xf numFmtId="168" fontId="9" fillId="5" borderId="4" xfId="0" applyNumberFormat="1" applyFont="1" applyFill="1" applyBorder="1"/>
    <xf numFmtId="0" fontId="0" fillId="0" borderId="7" xfId="0" applyBorder="1" applyAlignment="1">
      <alignment horizontal="center" wrapText="1"/>
    </xf>
    <xf numFmtId="0" fontId="9" fillId="0" borderId="7" xfId="0" applyFont="1" applyBorder="1"/>
    <xf numFmtId="168" fontId="9" fillId="0" borderId="7" xfId="0" applyNumberFormat="1" applyFont="1" applyBorder="1"/>
    <xf numFmtId="168" fontId="9" fillId="0" borderId="9" xfId="0" applyNumberFormat="1" applyFont="1" applyBorder="1"/>
    <xf numFmtId="0" fontId="9" fillId="0" borderId="7" xfId="0" applyNumberFormat="1" applyFont="1" applyBorder="1"/>
    <xf numFmtId="0" fontId="9" fillId="0" borderId="8" xfId="0" applyFont="1" applyBorder="1"/>
    <xf numFmtId="0" fontId="9" fillId="5" borderId="4" xfId="0" applyFont="1" applyFill="1" applyBorder="1"/>
    <xf numFmtId="164" fontId="0" fillId="0" borderId="0" xfId="0" applyNumberFormat="1" applyBorder="1"/>
    <xf numFmtId="166" fontId="9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164" fontId="9" fillId="0" borderId="7" xfId="0" applyNumberFormat="1" applyFont="1" applyBorder="1"/>
    <xf numFmtId="0" fontId="0" fillId="0" borderId="0" xfId="0" applyFill="1" applyBorder="1" applyAlignment="1">
      <alignment horizontal="center" wrapText="1"/>
    </xf>
    <xf numFmtId="164" fontId="9" fillId="0" borderId="0" xfId="0" applyNumberFormat="1" applyFont="1" applyBorder="1"/>
    <xf numFmtId="0" fontId="0" fillId="0" borderId="6" xfId="0" applyFill="1" applyBorder="1" applyAlignment="1">
      <alignment horizontal="center" wrapText="1"/>
    </xf>
    <xf numFmtId="2" fontId="6" fillId="4" borderId="0" xfId="0" applyNumberFormat="1" applyFont="1" applyFill="1" applyBorder="1"/>
    <xf numFmtId="2" fontId="6" fillId="4" borderId="1" xfId="0" applyNumberFormat="1" applyFont="1" applyFill="1" applyBorder="1"/>
    <xf numFmtId="169" fontId="0" fillId="0" borderId="0" xfId="0" applyNumberFormat="1" applyFill="1" applyBorder="1"/>
    <xf numFmtId="168" fontId="0" fillId="0" borderId="0" xfId="0" applyNumberFormat="1"/>
    <xf numFmtId="164" fontId="9" fillId="0" borderId="9" xfId="0" applyNumberFormat="1" applyFont="1" applyBorder="1"/>
    <xf numFmtId="164" fontId="9" fillId="0" borderId="1" xfId="0" applyNumberFormat="1" applyFont="1" applyBorder="1"/>
    <xf numFmtId="0" fontId="0" fillId="5" borderId="3" xfId="0" applyNumberFormat="1" applyFill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1" fillId="0" borderId="0" xfId="0" quotePrefix="1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center"/>
    </xf>
    <xf numFmtId="0" fontId="9" fillId="5" borderId="3" xfId="0" applyNumberFormat="1" applyFont="1" applyFill="1" applyBorder="1" applyAlignment="1">
      <alignment horizontal="center"/>
    </xf>
    <xf numFmtId="43" fontId="9" fillId="0" borderId="1" xfId="0" applyNumberFormat="1" applyFont="1" applyBorder="1" applyAlignment="1">
      <alignment horizontal="center"/>
    </xf>
    <xf numFmtId="172" fontId="0" fillId="0" borderId="6" xfId="0" applyNumberFormat="1" applyBorder="1"/>
    <xf numFmtId="172" fontId="0" fillId="0" borderId="0" xfId="0" applyNumberFormat="1" applyBorder="1"/>
    <xf numFmtId="172" fontId="12" fillId="0" borderId="0" xfId="0" applyNumberFormat="1" applyFont="1" applyBorder="1"/>
    <xf numFmtId="168" fontId="0" fillId="0" borderId="0" xfId="0" applyNumberFormat="1" applyFont="1" applyBorder="1" applyAlignment="1">
      <alignment horizontal="center" wrapText="1"/>
    </xf>
    <xf numFmtId="164" fontId="8" fillId="0" borderId="0" xfId="0" applyNumberFormat="1" applyFont="1" applyFill="1" applyBorder="1"/>
    <xf numFmtId="0" fontId="0" fillId="0" borderId="0" xfId="0" applyFont="1" applyBorder="1" applyAlignment="1">
      <alignment horizontal="center" wrapText="1"/>
    </xf>
    <xf numFmtId="168" fontId="8" fillId="0" borderId="10" xfId="0" applyNumberFormat="1" applyFont="1" applyFill="1" applyBorder="1"/>
    <xf numFmtId="0" fontId="9" fillId="0" borderId="7" xfId="0" applyFont="1" applyBorder="1" applyAlignment="1">
      <alignment horizontal="center"/>
    </xf>
    <xf numFmtId="0" fontId="6" fillId="0" borderId="7" xfId="0" applyFont="1" applyBorder="1"/>
    <xf numFmtId="10" fontId="0" fillId="0" borderId="0" xfId="0" applyNumberFormat="1"/>
    <xf numFmtId="0" fontId="0" fillId="0" borderId="4" xfId="0" applyBorder="1" applyAlignment="1">
      <alignment wrapText="1"/>
    </xf>
    <xf numFmtId="10" fontId="0" fillId="0" borderId="7" xfId="0" applyNumberFormat="1" applyBorder="1"/>
    <xf numFmtId="43" fontId="9" fillId="0" borderId="0" xfId="0" applyNumberFormat="1" applyFont="1" applyBorder="1" applyAlignment="1">
      <alignment horizontal="center"/>
    </xf>
    <xf numFmtId="0" fontId="10" fillId="0" borderId="7" xfId="0" quotePrefix="1" applyFont="1" applyFill="1" applyBorder="1" applyAlignment="1">
      <alignment horizontal="center" wrapText="1"/>
    </xf>
    <xf numFmtId="166" fontId="10" fillId="0" borderId="7" xfId="0" applyNumberFormat="1" applyFont="1" applyFill="1" applyBorder="1"/>
    <xf numFmtId="0" fontId="10" fillId="0" borderId="9" xfId="0" quotePrefix="1" applyFont="1" applyFill="1" applyBorder="1" applyAlignment="1">
      <alignment horizontal="center" wrapText="1"/>
    </xf>
    <xf numFmtId="0" fontId="6" fillId="5" borderId="5" xfId="0" applyFont="1" applyFill="1" applyBorder="1"/>
    <xf numFmtId="0" fontId="10" fillId="0" borderId="7" xfId="0" applyFont="1" applyFill="1" applyBorder="1" applyAlignment="1">
      <alignment horizontal="center" wrapText="1"/>
    </xf>
    <xf numFmtId="166" fontId="10" fillId="5" borderId="5" xfId="0" applyNumberFormat="1" applyFont="1" applyFill="1" applyBorder="1"/>
    <xf numFmtId="0" fontId="10" fillId="0" borderId="9" xfId="0" applyFont="1" applyFill="1" applyBorder="1" applyAlignment="1">
      <alignment horizontal="center" wrapText="1"/>
    </xf>
    <xf numFmtId="164" fontId="0" fillId="0" borderId="7" xfId="0" applyNumberFormat="1" applyBorder="1"/>
    <xf numFmtId="0" fontId="0" fillId="0" borderId="6" xfId="0" applyBorder="1" applyAlignment="1">
      <alignment wrapText="1"/>
    </xf>
    <xf numFmtId="164" fontId="0" fillId="0" borderId="13" xfId="0" applyNumberFormat="1" applyBorder="1"/>
    <xf numFmtId="168" fontId="0" fillId="0" borderId="7" xfId="0" applyNumberFormat="1" applyFill="1" applyBorder="1"/>
    <xf numFmtId="168" fontId="0" fillId="7" borderId="9" xfId="0" applyNumberFormat="1" applyFill="1" applyBorder="1"/>
    <xf numFmtId="164" fontId="0" fillId="0" borderId="14" xfId="0" applyNumberFormat="1" applyBorder="1"/>
    <xf numFmtId="164" fontId="0" fillId="0" borderId="9" xfId="0" applyNumberFormat="1" applyBorder="1"/>
    <xf numFmtId="4" fontId="0" fillId="0" borderId="7" xfId="0" applyNumberFormat="1" applyBorder="1"/>
    <xf numFmtId="0" fontId="0" fillId="0" borderId="7" xfId="0" applyNumberFormat="1" applyBorder="1"/>
    <xf numFmtId="0" fontId="0" fillId="0" borderId="9" xfId="0" applyNumberFormat="1" applyBorder="1"/>
    <xf numFmtId="0" fontId="0" fillId="0" borderId="6" xfId="0" applyFill="1" applyBorder="1"/>
    <xf numFmtId="0" fontId="0" fillId="0" borderId="8" xfId="0" applyFill="1" applyBorder="1"/>
    <xf numFmtId="10" fontId="0" fillId="0" borderId="9" xfId="0" applyNumberFormat="1" applyBorder="1"/>
    <xf numFmtId="171" fontId="0" fillId="0" borderId="7" xfId="0" applyNumberFormat="1" applyFill="1" applyBorder="1"/>
    <xf numFmtId="171" fontId="0" fillId="7" borderId="9" xfId="0" applyNumberFormat="1" applyFill="1" applyBorder="1"/>
    <xf numFmtId="164" fontId="12" fillId="0" borderId="0" xfId="0" applyNumberFormat="1" applyFont="1" applyBorder="1"/>
    <xf numFmtId="4" fontId="0" fillId="0" borderId="7" xfId="0" applyNumberFormat="1" applyFill="1" applyBorder="1"/>
    <xf numFmtId="0" fontId="3" fillId="0" borderId="0" xfId="0" quotePrefix="1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166" fontId="3" fillId="0" borderId="0" xfId="0" applyNumberFormat="1" applyFont="1" applyFill="1" applyBorder="1"/>
    <xf numFmtId="166" fontId="3" fillId="0" borderId="7" xfId="0" applyNumberFormat="1" applyFont="1" applyFill="1" applyBorder="1"/>
    <xf numFmtId="0" fontId="3" fillId="0" borderId="7" xfId="0" quotePrefix="1" applyFont="1" applyFill="1" applyBorder="1" applyAlignment="1">
      <alignment horizontal="right" wrapText="1"/>
    </xf>
    <xf numFmtId="0" fontId="3" fillId="0" borderId="7" xfId="0" quotePrefix="1" applyFont="1" applyFill="1" applyBorder="1" applyAlignment="1">
      <alignment horizontal="center" wrapText="1"/>
    </xf>
    <xf numFmtId="166" fontId="3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5" xfId="0" quotePrefix="1" applyFont="1" applyFill="1" applyBorder="1" applyAlignment="1">
      <alignment horizontal="center"/>
    </xf>
    <xf numFmtId="0" fontId="3" fillId="0" borderId="7" xfId="0" applyFont="1" applyFill="1" applyBorder="1"/>
    <xf numFmtId="168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7" xfId="0" quotePrefix="1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/>
    <xf numFmtId="164" fontId="13" fillId="0" borderId="0" xfId="0" applyNumberFormat="1" applyFont="1" applyFill="1"/>
    <xf numFmtId="43" fontId="3" fillId="0" borderId="0" xfId="0" applyNumberFormat="1" applyFont="1" applyFill="1" applyBorder="1" applyAlignment="1">
      <alignment horizontal="center"/>
    </xf>
    <xf numFmtId="168" fontId="3" fillId="0" borderId="0" xfId="0" applyNumberFormat="1" applyFont="1" applyFill="1" applyBorder="1"/>
    <xf numFmtId="174" fontId="0" fillId="0" borderId="0" xfId="0" applyNumberFormat="1"/>
    <xf numFmtId="0" fontId="6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6" fontId="3" fillId="0" borderId="7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5" xfId="0" quotePrefix="1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 wrapText="1"/>
    </xf>
    <xf numFmtId="168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6" fontId="14" fillId="0" borderId="7" xfId="0" applyNumberFormat="1" applyFont="1" applyFill="1" applyBorder="1"/>
    <xf numFmtId="173" fontId="14" fillId="0" borderId="0" xfId="0" applyNumberFormat="1" applyFont="1" applyFill="1" applyBorder="1" applyAlignment="1">
      <alignment horizontal="center"/>
    </xf>
    <xf numFmtId="173" fontId="13" fillId="0" borderId="0" xfId="0" applyNumberFormat="1" applyFont="1" applyFill="1"/>
    <xf numFmtId="175" fontId="13" fillId="0" borderId="0" xfId="0" applyNumberFormat="1" applyFont="1" applyFill="1"/>
    <xf numFmtId="0" fontId="15" fillId="0" borderId="0" xfId="0" applyFont="1" applyFill="1" applyAlignment="1">
      <alignment horizontal="center"/>
    </xf>
    <xf numFmtId="44" fontId="3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3" fillId="0" borderId="0" xfId="0" quotePrefix="1" applyFont="1" applyFill="1" applyBorder="1" applyAlignment="1"/>
    <xf numFmtId="0" fontId="13" fillId="0" borderId="0" xfId="0" applyFont="1" applyFill="1" applyAlignment="1">
      <alignment horizontal="center"/>
    </xf>
    <xf numFmtId="0" fontId="6" fillId="0" borderId="8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0" fillId="0" borderId="4" xfId="0" quotePrefix="1" applyBorder="1" applyAlignment="1">
      <alignment horizontal="left" wrapText="1"/>
    </xf>
    <xf numFmtId="0" fontId="13" fillId="0" borderId="0" xfId="0" quotePrefix="1" applyFont="1" applyFill="1" applyAlignment="1">
      <alignment horizontal="center"/>
    </xf>
    <xf numFmtId="0" fontId="13" fillId="0" borderId="0" xfId="0" quotePrefix="1" applyFont="1" applyFill="1" applyAlignment="1">
      <alignment horizontal="center" wrapText="1"/>
    </xf>
    <xf numFmtId="41" fontId="13" fillId="0" borderId="0" xfId="0" applyNumberFormat="1" applyFont="1" applyFill="1"/>
    <xf numFmtId="166" fontId="13" fillId="0" borderId="0" xfId="0" applyNumberFormat="1" applyFont="1" applyFill="1"/>
    <xf numFmtId="167" fontId="13" fillId="0" borderId="0" xfId="0" applyNumberFormat="1" applyFont="1" applyFill="1"/>
    <xf numFmtId="167" fontId="13" fillId="0" borderId="0" xfId="0" applyNumberFormat="1" applyFont="1" applyFill="1"/>
    <xf numFmtId="0" fontId="13" fillId="0" borderId="0" xfId="0" quotePrefix="1" applyFont="1" applyFill="1" applyAlignment="1">
      <alignment horizontal="left"/>
    </xf>
    <xf numFmtId="0" fontId="13" fillId="0" borderId="0" xfId="0" applyFont="1" applyFill="1" applyAlignment="1">
      <alignment horizontal="left"/>
    </xf>
    <xf numFmtId="9" fontId="13" fillId="0" borderId="0" xfId="0" applyNumberFormat="1" applyFont="1" applyFill="1"/>
    <xf numFmtId="170" fontId="13" fillId="0" borderId="0" xfId="0" applyNumberFormat="1" applyFont="1" applyFill="1"/>
    <xf numFmtId="0" fontId="0" fillId="2" borderId="0" xfId="0" applyNumberFormat="1" applyFill="1" applyAlignment="1"/>
    <xf numFmtId="0" fontId="0" fillId="2" borderId="0" xfId="0" applyNumberFormat="1" applyFill="1" applyAlignment="1">
      <alignment horizontal="center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/>
    <xf numFmtId="0" fontId="0" fillId="0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167" fontId="0" fillId="2" borderId="0" xfId="0" applyNumberFormat="1" applyFont="1" applyFill="1" applyAlignment="1">
      <alignment horizontal="center"/>
    </xf>
    <xf numFmtId="0" fontId="2" fillId="2" borderId="2" xfId="0" applyNumberFormat="1" applyFont="1" applyFill="1" applyBorder="1" applyAlignment="1"/>
    <xf numFmtId="2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167" fontId="0" fillId="0" borderId="0" xfId="0" applyNumberFormat="1"/>
    <xf numFmtId="9" fontId="0" fillId="0" borderId="0" xfId="0" applyNumberFormat="1" applyFont="1"/>
    <xf numFmtId="0" fontId="2" fillId="2" borderId="2" xfId="0" quotePrefix="1" applyNumberFormat="1" applyFont="1" applyFill="1" applyBorder="1" applyAlignment="1">
      <alignment horizontal="left"/>
    </xf>
    <xf numFmtId="167" fontId="0" fillId="0" borderId="0" xfId="0" applyNumberFormat="1" applyFont="1"/>
    <xf numFmtId="0" fontId="0" fillId="0" borderId="0" xfId="0" quotePrefix="1" applyAlignment="1">
      <alignment horizontal="left"/>
    </xf>
    <xf numFmtId="9" fontId="0" fillId="0" borderId="0" xfId="0" applyNumberFormat="1"/>
    <xf numFmtId="167" fontId="0" fillId="0" borderId="0" xfId="0" applyNumberFormat="1" applyFont="1"/>
    <xf numFmtId="0" fontId="0" fillId="0" borderId="0" xfId="0" quotePrefix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5" xfId="0" applyNumberFormat="1" applyBorder="1"/>
    <xf numFmtId="167" fontId="0" fillId="0" borderId="14" xfId="0" applyNumberFormat="1" applyFont="1" applyBorder="1"/>
    <xf numFmtId="166" fontId="0" fillId="0" borderId="7" xfId="0" applyNumberFormat="1" applyFont="1" applyBorder="1"/>
    <xf numFmtId="9" fontId="13" fillId="0" borderId="0" xfId="0" applyNumberFormat="1" applyFont="1" applyFill="1"/>
    <xf numFmtId="44" fontId="13" fillId="0" borderId="0" xfId="0" applyNumberFormat="1" applyFont="1" applyFill="1"/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2" borderId="0" xfId="0" quotePrefix="1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apps/rsc/EFilingDocuments/180257-Advice-2018-15-PSE-WP-Rate-Design-(4-13-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Prop Tax Rate Impacts"/>
      <sheetName val="2018 Prop Tax Rate Design"/>
      <sheetName val="UE-170033 Compliance ECOS "/>
      <sheetName val="UE-111048 Compliance ECOS "/>
      <sheetName val="Final 2018 Rev Req"/>
      <sheetName val="2018 Street &amp; Area Lighting"/>
      <sheetName val="Typical Res Customer Sch 140"/>
      <sheetName val="Projected Revenue on F2017"/>
      <sheetName val="2017 Prop Tax Rate Design"/>
    </sheetNames>
    <sheetDataSet>
      <sheetData sheetId="0" refreshError="1"/>
      <sheetData sheetId="1">
        <row r="27">
          <cell r="J27">
            <v>443187.94629697769</v>
          </cell>
          <cell r="K27">
            <v>267042.26942346542</v>
          </cell>
          <cell r="L27">
            <v>710230.21572044306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01"/>
  <sheetViews>
    <sheetView tabSelected="1" zoomScaleNormal="100" workbookViewId="0">
      <pane xSplit="4" ySplit="7" topLeftCell="E178" activePane="bottomRight" state="frozen"/>
      <selection pane="topRight" activeCell="E1" sqref="E1"/>
      <selection pane="bottomLeft" activeCell="A8" sqref="A8"/>
      <selection pane="bottomRight" activeCell="M198" sqref="M198"/>
    </sheetView>
  </sheetViews>
  <sheetFormatPr defaultColWidth="9.140625" defaultRowHeight="12.75" x14ac:dyDescent="0.2"/>
  <cols>
    <col min="1" max="1" width="6.28515625" style="189" bestFit="1" customWidth="1"/>
    <col min="2" max="2" width="23.28515625" style="7" customWidth="1"/>
    <col min="3" max="3" width="18.7109375" style="7" bestFit="1" customWidth="1"/>
    <col min="4" max="4" width="12.28515625" style="7" bestFit="1" customWidth="1"/>
    <col min="5" max="5" width="6.28515625" style="7" bestFit="1" customWidth="1"/>
    <col min="6" max="6" width="5.42578125" style="190" bestFit="1" customWidth="1"/>
    <col min="7" max="7" width="9.42578125" style="190" bestFit="1" customWidth="1"/>
    <col min="8" max="9" width="8.42578125" style="190" bestFit="1" customWidth="1"/>
    <col min="10" max="10" width="11.42578125" style="190" bestFit="1" customWidth="1"/>
    <col min="11" max="11" width="3.28515625" style="190" customWidth="1"/>
    <col min="12" max="12" width="10.28515625" style="190" bestFit="1" customWidth="1"/>
    <col min="13" max="13" width="12.140625" style="190" customWidth="1"/>
    <col min="14" max="14" width="3.28515625" style="190" customWidth="1"/>
    <col min="15" max="17" width="9.7109375" style="190" bestFit="1" customWidth="1"/>
    <col min="18" max="18" width="6" style="232" bestFit="1" customWidth="1"/>
    <col min="19" max="16384" width="9.140625" style="190"/>
  </cols>
  <sheetData>
    <row r="1" spans="1:18" x14ac:dyDescent="0.2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8" x14ac:dyDescent="0.2">
      <c r="A2" s="261" t="s">
        <v>191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8" x14ac:dyDescent="0.2">
      <c r="A3" s="262" t="s">
        <v>217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4" spans="1:18" x14ac:dyDescent="0.2">
      <c r="A4" s="261" t="s">
        <v>207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8" x14ac:dyDescent="0.2">
      <c r="B5" s="260"/>
      <c r="C5" s="260"/>
      <c r="D5" s="260"/>
      <c r="E5" s="260"/>
      <c r="F5" s="260"/>
      <c r="G5" s="260"/>
      <c r="H5" s="260"/>
      <c r="I5" s="260"/>
      <c r="J5" s="260"/>
    </row>
    <row r="6" spans="1:18" ht="38.25" x14ac:dyDescent="0.2">
      <c r="A6" s="2" t="s">
        <v>1</v>
      </c>
      <c r="B6" s="2" t="s">
        <v>15</v>
      </c>
      <c r="C6" s="4" t="s">
        <v>20</v>
      </c>
      <c r="D6" s="177" t="s">
        <v>63</v>
      </c>
      <c r="E6" s="2" t="s">
        <v>166</v>
      </c>
      <c r="F6" s="2" t="s">
        <v>99</v>
      </c>
      <c r="G6" s="2" t="s">
        <v>10</v>
      </c>
      <c r="H6" s="2" t="s">
        <v>198</v>
      </c>
      <c r="I6" s="2" t="s">
        <v>197</v>
      </c>
      <c r="J6" s="2" t="s">
        <v>11</v>
      </c>
      <c r="L6" s="3" t="s">
        <v>210</v>
      </c>
      <c r="M6" s="2" t="s">
        <v>209</v>
      </c>
      <c r="O6" s="2" t="s">
        <v>310</v>
      </c>
      <c r="P6" s="2" t="s">
        <v>311</v>
      </c>
      <c r="Q6" s="2" t="s">
        <v>11</v>
      </c>
      <c r="R6" s="2" t="s">
        <v>79</v>
      </c>
    </row>
    <row r="7" spans="1:18" x14ac:dyDescent="0.2">
      <c r="B7" s="95" t="s">
        <v>2</v>
      </c>
      <c r="C7" s="179" t="s">
        <v>3</v>
      </c>
      <c r="D7" s="180" t="s">
        <v>4</v>
      </c>
      <c r="E7" s="5" t="s">
        <v>5</v>
      </c>
      <c r="F7" s="189" t="s">
        <v>164</v>
      </c>
      <c r="G7" s="189" t="s">
        <v>12</v>
      </c>
      <c r="H7" s="189" t="s">
        <v>7</v>
      </c>
      <c r="I7" s="189" t="s">
        <v>8</v>
      </c>
      <c r="J7" s="189" t="s">
        <v>13</v>
      </c>
      <c r="L7" s="223" t="s">
        <v>14</v>
      </c>
      <c r="M7" s="223" t="s">
        <v>9</v>
      </c>
      <c r="O7" s="258">
        <f>+PTDGP.T!$F$81</f>
        <v>0.62400604267084991</v>
      </c>
      <c r="P7" s="258">
        <f>+PTDGP.T!$F$82</f>
        <v>0.3759939573291502</v>
      </c>
    </row>
    <row r="8" spans="1:18" ht="25.5" x14ac:dyDescent="0.2">
      <c r="A8" s="189" t="s">
        <v>167</v>
      </c>
      <c r="B8" s="95"/>
      <c r="C8" s="95"/>
      <c r="D8" s="186"/>
      <c r="E8" s="5"/>
      <c r="F8" s="5"/>
      <c r="G8" s="5"/>
      <c r="H8" s="5"/>
      <c r="I8" s="5"/>
      <c r="J8" s="5" t="s">
        <v>169</v>
      </c>
      <c r="M8" s="224" t="s">
        <v>211</v>
      </c>
    </row>
    <row r="9" spans="1:18" x14ac:dyDescent="0.2">
      <c r="A9" s="189">
        <v>1</v>
      </c>
      <c r="B9" s="7" t="s">
        <v>55</v>
      </c>
      <c r="D9" s="181"/>
      <c r="E9" s="95"/>
    </row>
    <row r="10" spans="1:18" x14ac:dyDescent="0.2">
      <c r="A10" s="189">
        <f>A9+1</f>
        <v>2</v>
      </c>
      <c r="B10" s="33" t="s">
        <v>32</v>
      </c>
      <c r="C10" s="6" t="s">
        <v>33</v>
      </c>
      <c r="D10" s="174">
        <v>22</v>
      </c>
      <c r="E10" s="183">
        <f>'Sch 140 Capital Charge'!H10</f>
        <v>0</v>
      </c>
      <c r="F10" s="192">
        <f>'Sch 140 O&amp;M Charge'!H10</f>
        <v>0</v>
      </c>
      <c r="G10" s="192">
        <f>'Sch 140 Customer Charge'!H10</f>
        <v>0</v>
      </c>
      <c r="H10" s="192">
        <f>'Sch 140 Demand Charge'!F10</f>
        <v>3.8409062620510114E-3</v>
      </c>
      <c r="I10" s="192">
        <f>'Sch 140 Energy Charge'!H10</f>
        <v>1.0389933210246557E-2</v>
      </c>
      <c r="J10" s="192">
        <f>ROUND(SUM(E10:I10),2)</f>
        <v>0.01</v>
      </c>
      <c r="L10" s="226">
        <v>59</v>
      </c>
      <c r="M10" s="227">
        <f>ROUND(L10*J10*12,0)</f>
        <v>7</v>
      </c>
      <c r="O10" s="192">
        <f>ROUND(J10-P10,2)</f>
        <v>0.01</v>
      </c>
      <c r="P10" s="259">
        <f>ROUND(J10*$P$7,2)</f>
        <v>0</v>
      </c>
      <c r="Q10" s="192">
        <f>SUM(O10:P10)</f>
        <v>0.01</v>
      </c>
      <c r="R10" s="232">
        <f>+Q10-J10</f>
        <v>0</v>
      </c>
    </row>
    <row r="11" spans="1:18" x14ac:dyDescent="0.2">
      <c r="A11" s="189">
        <f t="shared" ref="A11:A74" si="0">A10+1</f>
        <v>3</v>
      </c>
      <c r="B11" s="4"/>
      <c r="C11" s="168"/>
      <c r="D11" s="175"/>
      <c r="E11" s="183"/>
      <c r="L11" s="226"/>
    </row>
    <row r="12" spans="1:18" x14ac:dyDescent="0.2">
      <c r="A12" s="189">
        <f t="shared" si="0"/>
        <v>4</v>
      </c>
      <c r="B12" s="33" t="s">
        <v>16</v>
      </c>
      <c r="C12" s="169" t="s">
        <v>24</v>
      </c>
      <c r="D12" s="176">
        <v>100</v>
      </c>
      <c r="E12" s="183">
        <f>'Sch 140 Capital Charge'!H12</f>
        <v>0</v>
      </c>
      <c r="F12" s="192">
        <f>'Sch 140 O&amp;M Charge'!H12</f>
        <v>0</v>
      </c>
      <c r="G12" s="192">
        <f>'Sch 140 Customer Charge'!H12</f>
        <v>0</v>
      </c>
      <c r="H12" s="192">
        <f>'Sch 140 Demand Charge'!F12</f>
        <v>1.7458664827504595E-2</v>
      </c>
      <c r="I12" s="192">
        <f>'Sch 140 Energy Charge'!H12</f>
        <v>4.7226969137484344E-2</v>
      </c>
      <c r="J12" s="192">
        <f t="shared" ref="J12:J18" si="1">ROUND(SUM(E12:I12),2)</f>
        <v>0.06</v>
      </c>
      <c r="L12" s="226">
        <v>3</v>
      </c>
      <c r="M12" s="227">
        <f t="shared" ref="M12:M18" si="2">ROUND(L12*J12*12,0)</f>
        <v>2</v>
      </c>
      <c r="O12" s="192">
        <f t="shared" ref="O12:O18" si="3">ROUND(J12-P12,2)</f>
        <v>0.04</v>
      </c>
      <c r="P12" s="259">
        <f t="shared" ref="P12:P18" si="4">ROUND(J12*$P$7,2)</f>
        <v>0.02</v>
      </c>
      <c r="Q12" s="192">
        <f t="shared" ref="Q12" si="5">SUM(O12:P12)</f>
        <v>0.06</v>
      </c>
      <c r="R12" s="232">
        <f t="shared" ref="R12:R18" si="6">+Q12-J12</f>
        <v>0</v>
      </c>
    </row>
    <row r="13" spans="1:18" x14ac:dyDescent="0.2">
      <c r="A13" s="189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183">
        <f>'Sch 140 Capital Charge'!H13</f>
        <v>0</v>
      </c>
      <c r="F13" s="192">
        <f>'Sch 140 O&amp;M Charge'!H13</f>
        <v>0</v>
      </c>
      <c r="G13" s="192">
        <f>'Sch 140 Customer Charge'!H13</f>
        <v>0</v>
      </c>
      <c r="H13" s="192">
        <f>'Sch 140 Demand Charge'!F13</f>
        <v>3.0552663448133045E-2</v>
      </c>
      <c r="I13" s="192">
        <f>'Sch 140 Energy Charge'!H13</f>
        <v>8.2647195990597611E-2</v>
      </c>
      <c r="J13" s="192">
        <f t="shared" si="1"/>
        <v>0.11</v>
      </c>
      <c r="L13" s="226">
        <v>19</v>
      </c>
      <c r="M13" s="227">
        <f t="shared" si="2"/>
        <v>25</v>
      </c>
      <c r="O13" s="192">
        <f t="shared" si="3"/>
        <v>7.0000000000000007E-2</v>
      </c>
      <c r="P13" s="259">
        <f t="shared" si="4"/>
        <v>0.04</v>
      </c>
      <c r="Q13" s="192">
        <f t="shared" ref="Q13:Q18" si="7">SUM(O13:P13)</f>
        <v>0.11000000000000001</v>
      </c>
      <c r="R13" s="232">
        <f t="shared" si="6"/>
        <v>0</v>
      </c>
    </row>
    <row r="14" spans="1:18" x14ac:dyDescent="0.2">
      <c r="A14" s="189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183">
        <f>'Sch 140 Capital Charge'!H14</f>
        <v>0</v>
      </c>
      <c r="F14" s="192">
        <f>'Sch 140 O&amp;M Charge'!H14</f>
        <v>0</v>
      </c>
      <c r="G14" s="192">
        <f>'Sch 140 Customer Charge'!H14</f>
        <v>0</v>
      </c>
      <c r="H14" s="192">
        <f>'Sch 140 Demand Charge'!F14</f>
        <v>6.9834659310018379E-2</v>
      </c>
      <c r="I14" s="192">
        <f>'Sch 140 Energy Charge'!H14</f>
        <v>0.18890787654993738</v>
      </c>
      <c r="J14" s="192">
        <f t="shared" si="1"/>
        <v>0.26</v>
      </c>
      <c r="L14" s="226">
        <v>20</v>
      </c>
      <c r="M14" s="227">
        <f t="shared" si="2"/>
        <v>62</v>
      </c>
      <c r="O14" s="192">
        <f t="shared" si="3"/>
        <v>0.16</v>
      </c>
      <c r="P14" s="259">
        <f t="shared" si="4"/>
        <v>0.1</v>
      </c>
      <c r="Q14" s="192">
        <f t="shared" si="7"/>
        <v>0.26</v>
      </c>
      <c r="R14" s="232">
        <f t="shared" si="6"/>
        <v>0</v>
      </c>
    </row>
    <row r="15" spans="1:18" x14ac:dyDescent="0.2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183">
        <f>'Sch 140 Capital Charge'!H15</f>
        <v>0</v>
      </c>
      <c r="F15" s="192">
        <f>'Sch 140 O&amp;M Charge'!H15</f>
        <v>0</v>
      </c>
      <c r="G15" s="192">
        <f>'Sch 140 Customer Charge'!H15</f>
        <v>0</v>
      </c>
      <c r="H15" s="192">
        <f>'Sch 140 Demand Charge'!F15</f>
        <v>1.7458664827504595E-2</v>
      </c>
      <c r="I15" s="192">
        <f>'Sch 140 Energy Charge'!H15</f>
        <v>4.7226969137484344E-2</v>
      </c>
      <c r="J15" s="192">
        <f t="shared" si="1"/>
        <v>0.06</v>
      </c>
      <c r="L15" s="226"/>
      <c r="M15" s="227">
        <f t="shared" si="2"/>
        <v>0</v>
      </c>
      <c r="O15" s="192">
        <f t="shared" si="3"/>
        <v>0.04</v>
      </c>
      <c r="P15" s="259">
        <f t="shared" si="4"/>
        <v>0.02</v>
      </c>
      <c r="Q15" s="192">
        <f t="shared" si="7"/>
        <v>0.06</v>
      </c>
      <c r="R15" s="232">
        <f t="shared" si="6"/>
        <v>0</v>
      </c>
    </row>
    <row r="16" spans="1:18" x14ac:dyDescent="0.2">
      <c r="A16" s="216">
        <f t="shared" si="0"/>
        <v>8</v>
      </c>
      <c r="B16" s="33" t="str">
        <f t="shared" ref="B16:C18" si="8">+B15</f>
        <v>50E-B</v>
      </c>
      <c r="C16" s="169" t="str">
        <f t="shared" si="8"/>
        <v>Mercury Vapor</v>
      </c>
      <c r="D16" s="176">
        <v>175</v>
      </c>
      <c r="E16" s="183">
        <f>'Sch 140 Capital Charge'!H16</f>
        <v>0</v>
      </c>
      <c r="F16" s="192">
        <f>'Sch 140 O&amp;M Charge'!H16</f>
        <v>0</v>
      </c>
      <c r="G16" s="192">
        <f>'Sch 140 Customer Charge'!H16</f>
        <v>0</v>
      </c>
      <c r="H16" s="192">
        <f>'Sch 140 Demand Charge'!F16</f>
        <v>3.0552663448133045E-2</v>
      </c>
      <c r="I16" s="192">
        <f>'Sch 140 Energy Charge'!H16</f>
        <v>8.2647195990597611E-2</v>
      </c>
      <c r="J16" s="192">
        <f t="shared" si="1"/>
        <v>0.11</v>
      </c>
      <c r="L16" s="226">
        <v>1</v>
      </c>
      <c r="M16" s="227">
        <f t="shared" si="2"/>
        <v>1</v>
      </c>
      <c r="O16" s="192">
        <f t="shared" si="3"/>
        <v>7.0000000000000007E-2</v>
      </c>
      <c r="P16" s="259">
        <f t="shared" si="4"/>
        <v>0.04</v>
      </c>
      <c r="Q16" s="192">
        <f t="shared" si="7"/>
        <v>0.11000000000000001</v>
      </c>
      <c r="R16" s="232">
        <f t="shared" si="6"/>
        <v>0</v>
      </c>
    </row>
    <row r="17" spans="1:18" x14ac:dyDescent="0.2">
      <c r="A17" s="216">
        <f t="shared" si="0"/>
        <v>9</v>
      </c>
      <c r="B17" s="33" t="str">
        <f t="shared" si="8"/>
        <v>50E-B</v>
      </c>
      <c r="C17" s="169" t="str">
        <f t="shared" si="8"/>
        <v>Mercury Vapor</v>
      </c>
      <c r="D17" s="176">
        <v>400</v>
      </c>
      <c r="E17" s="183">
        <f>'Sch 140 Capital Charge'!H17</f>
        <v>0</v>
      </c>
      <c r="F17" s="192">
        <f>'Sch 140 O&amp;M Charge'!H17</f>
        <v>0</v>
      </c>
      <c r="G17" s="192">
        <f>'Sch 140 Customer Charge'!H17</f>
        <v>0</v>
      </c>
      <c r="H17" s="192">
        <f>'Sch 140 Demand Charge'!F17</f>
        <v>6.9834659310018379E-2</v>
      </c>
      <c r="I17" s="192">
        <f>'Sch 140 Energy Charge'!H17</f>
        <v>0.18890787654993738</v>
      </c>
      <c r="J17" s="192">
        <f t="shared" si="1"/>
        <v>0.26</v>
      </c>
      <c r="L17" s="226"/>
      <c r="M17" s="227">
        <f t="shared" si="2"/>
        <v>0</v>
      </c>
      <c r="O17" s="192">
        <f t="shared" si="3"/>
        <v>0.16</v>
      </c>
      <c r="P17" s="259">
        <f t="shared" si="4"/>
        <v>0.1</v>
      </c>
      <c r="Q17" s="192">
        <f t="shared" si="7"/>
        <v>0.26</v>
      </c>
      <c r="R17" s="232">
        <f t="shared" si="6"/>
        <v>0</v>
      </c>
    </row>
    <row r="18" spans="1:18" x14ac:dyDescent="0.2">
      <c r="A18" s="216">
        <f t="shared" si="0"/>
        <v>10</v>
      </c>
      <c r="B18" s="33" t="str">
        <f t="shared" si="8"/>
        <v>50E-B</v>
      </c>
      <c r="C18" s="169" t="str">
        <f t="shared" si="8"/>
        <v>Mercury Vapor</v>
      </c>
      <c r="D18" s="176">
        <v>700</v>
      </c>
      <c r="E18" s="183">
        <f>'Sch 140 Capital Charge'!H18</f>
        <v>0</v>
      </c>
      <c r="F18" s="192">
        <f>'Sch 140 O&amp;M Charge'!H18</f>
        <v>0</v>
      </c>
      <c r="G18" s="192">
        <f>'Sch 140 Customer Charge'!H18</f>
        <v>0</v>
      </c>
      <c r="H18" s="192">
        <f>'Sch 140 Demand Charge'!F18</f>
        <v>0.12221065379253218</v>
      </c>
      <c r="I18" s="192">
        <f>'Sch 140 Energy Charge'!H18</f>
        <v>0.33058878396239044</v>
      </c>
      <c r="J18" s="192">
        <f t="shared" si="1"/>
        <v>0.45</v>
      </c>
      <c r="L18" s="226"/>
      <c r="M18" s="227">
        <f t="shared" si="2"/>
        <v>0</v>
      </c>
      <c r="O18" s="192">
        <f t="shared" si="3"/>
        <v>0.28000000000000003</v>
      </c>
      <c r="P18" s="259">
        <f t="shared" si="4"/>
        <v>0.17</v>
      </c>
      <c r="Q18" s="192">
        <f t="shared" si="7"/>
        <v>0.45000000000000007</v>
      </c>
      <c r="R18" s="232">
        <f t="shared" si="6"/>
        <v>0</v>
      </c>
    </row>
    <row r="19" spans="1:18" x14ac:dyDescent="0.2">
      <c r="A19" s="218">
        <f t="shared" si="0"/>
        <v>11</v>
      </c>
      <c r="B19" s="184"/>
      <c r="C19" s="185"/>
      <c r="D19" s="181"/>
      <c r="E19" s="183"/>
      <c r="L19" s="226"/>
    </row>
    <row r="20" spans="1:18" x14ac:dyDescent="0.2">
      <c r="A20" s="218">
        <f t="shared" si="0"/>
        <v>12</v>
      </c>
      <c r="B20" s="184" t="s">
        <v>56</v>
      </c>
      <c r="C20" s="185"/>
      <c r="D20" s="181"/>
      <c r="E20" s="183"/>
      <c r="L20" s="226"/>
    </row>
    <row r="21" spans="1:18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183">
        <f>'Sch 140 Capital Charge'!H21</f>
        <v>0</v>
      </c>
      <c r="F21" s="192">
        <f>'Sch 140 O&amp;M Charge'!H21</f>
        <v>0</v>
      </c>
      <c r="G21" s="192">
        <f>'Sch 140 Customer Charge'!H21</f>
        <v>0</v>
      </c>
      <c r="H21" s="192">
        <f>'Sch 140 Demand Charge'!F21</f>
        <v>7.8563991723770692E-3</v>
      </c>
      <c r="I21" s="192">
        <f>'Sch 140 Energy Charge'!H21</f>
        <v>2.1252136111867954E-2</v>
      </c>
      <c r="J21" s="192">
        <f t="shared" ref="J21:J29" si="9">ROUND(SUM(E21:I21),2)</f>
        <v>0.03</v>
      </c>
      <c r="L21" s="226">
        <v>1604</v>
      </c>
      <c r="M21" s="227">
        <f t="shared" ref="M21:M29" si="10">ROUND(L21*J21*12,0)</f>
        <v>577</v>
      </c>
      <c r="O21" s="192">
        <f t="shared" ref="O21:O29" si="11">ROUND(J21-P21,2)</f>
        <v>0.02</v>
      </c>
      <c r="P21" s="259">
        <f t="shared" ref="P21:P29" si="12">ROUND(J21*$P$7,2)</f>
        <v>0.01</v>
      </c>
      <c r="Q21" s="192">
        <f t="shared" ref="Q21:Q29" si="13">SUM(O21:P21)</f>
        <v>0.03</v>
      </c>
      <c r="R21" s="232">
        <f t="shared" ref="R21:R29" si="14">+Q21-J21</f>
        <v>0</v>
      </c>
    </row>
    <row r="22" spans="1:18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183">
        <f>'Sch 140 Capital Charge'!H22</f>
        <v>0</v>
      </c>
      <c r="F22" s="192">
        <f>'Sch 140 O&amp;M Charge'!H22</f>
        <v>0</v>
      </c>
      <c r="G22" s="192">
        <f>'Sch 140 Customer Charge'!H22</f>
        <v>0</v>
      </c>
      <c r="H22" s="192">
        <f>'Sch 140 Demand Charge'!F22</f>
        <v>1.3093998620628447E-2</v>
      </c>
      <c r="I22" s="192">
        <f>'Sch 140 Energy Charge'!H22</f>
        <v>3.542022685311326E-2</v>
      </c>
      <c r="J22" s="192">
        <f t="shared" si="9"/>
        <v>0.05</v>
      </c>
      <c r="L22" s="226">
        <v>818</v>
      </c>
      <c r="M22" s="227">
        <f t="shared" si="10"/>
        <v>491</v>
      </c>
      <c r="O22" s="192">
        <f t="shared" si="11"/>
        <v>0.03</v>
      </c>
      <c r="P22" s="259">
        <f t="shared" si="12"/>
        <v>0.02</v>
      </c>
      <c r="Q22" s="192">
        <f t="shared" si="13"/>
        <v>0.05</v>
      </c>
      <c r="R22" s="232">
        <f t="shared" si="14"/>
        <v>0</v>
      </c>
    </row>
    <row r="23" spans="1:18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183">
        <f>'Sch 140 Capital Charge'!H23</f>
        <v>0</v>
      </c>
      <c r="F23" s="192">
        <f>'Sch 140 O&amp;M Charge'!H23</f>
        <v>0</v>
      </c>
      <c r="G23" s="192">
        <f>'Sch 140 Customer Charge'!H23</f>
        <v>0</v>
      </c>
      <c r="H23" s="192">
        <f>'Sch 140 Demand Charge'!F23</f>
        <v>1.8331598068879826E-2</v>
      </c>
      <c r="I23" s="192">
        <f>'Sch 140 Energy Charge'!H23</f>
        <v>4.9588317594358562E-2</v>
      </c>
      <c r="J23" s="192">
        <f t="shared" si="9"/>
        <v>7.0000000000000007E-2</v>
      </c>
      <c r="L23" s="226">
        <v>551</v>
      </c>
      <c r="M23" s="227">
        <f t="shared" si="10"/>
        <v>463</v>
      </c>
      <c r="O23" s="192">
        <f t="shared" si="11"/>
        <v>0.04</v>
      </c>
      <c r="P23" s="259">
        <f t="shared" si="12"/>
        <v>0.03</v>
      </c>
      <c r="Q23" s="192">
        <f t="shared" si="13"/>
        <v>7.0000000000000007E-2</v>
      </c>
      <c r="R23" s="232">
        <f t="shared" si="14"/>
        <v>0</v>
      </c>
    </row>
    <row r="24" spans="1:18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183">
        <f>'Sch 140 Capital Charge'!H24</f>
        <v>0</v>
      </c>
      <c r="F24" s="192">
        <f>'Sch 140 O&amp;M Charge'!H24</f>
        <v>0</v>
      </c>
      <c r="G24" s="192">
        <f>'Sch 140 Customer Charge'!H24</f>
        <v>0</v>
      </c>
      <c r="H24" s="192">
        <f>'Sch 140 Demand Charge'!F24</f>
        <v>2.3569197517131206E-2</v>
      </c>
      <c r="I24" s="192">
        <f>'Sch 140 Energy Charge'!H24</f>
        <v>6.3756408335603865E-2</v>
      </c>
      <c r="J24" s="192">
        <f t="shared" si="9"/>
        <v>0.09</v>
      </c>
      <c r="L24" s="226">
        <v>240</v>
      </c>
      <c r="M24" s="227">
        <f t="shared" si="10"/>
        <v>259</v>
      </c>
      <c r="O24" s="192">
        <f t="shared" si="11"/>
        <v>0.06</v>
      </c>
      <c r="P24" s="259">
        <f t="shared" si="12"/>
        <v>0.03</v>
      </c>
      <c r="Q24" s="192">
        <f t="shared" si="13"/>
        <v>0.09</v>
      </c>
      <c r="R24" s="232">
        <f t="shared" si="14"/>
        <v>0</v>
      </c>
    </row>
    <row r="25" spans="1:18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183">
        <f>'Sch 140 Capital Charge'!H25</f>
        <v>0</v>
      </c>
      <c r="F25" s="192">
        <f>'Sch 140 O&amp;M Charge'!H25</f>
        <v>0</v>
      </c>
      <c r="G25" s="192">
        <f>'Sch 140 Customer Charge'!H25</f>
        <v>0</v>
      </c>
      <c r="H25" s="192">
        <f>'Sch 140 Demand Charge'!F25</f>
        <v>2.8806796965382585E-2</v>
      </c>
      <c r="I25" s="192">
        <f>'Sch 140 Energy Charge'!H25</f>
        <v>7.7924499076849174E-2</v>
      </c>
      <c r="J25" s="192">
        <f t="shared" si="9"/>
        <v>0.11</v>
      </c>
      <c r="L25" s="226">
        <v>49</v>
      </c>
      <c r="M25" s="227">
        <f t="shared" si="10"/>
        <v>65</v>
      </c>
      <c r="O25" s="192">
        <f t="shared" si="11"/>
        <v>7.0000000000000007E-2</v>
      </c>
      <c r="P25" s="259">
        <f t="shared" si="12"/>
        <v>0.04</v>
      </c>
      <c r="Q25" s="192">
        <f t="shared" si="13"/>
        <v>0.11000000000000001</v>
      </c>
      <c r="R25" s="232">
        <f t="shared" si="14"/>
        <v>0</v>
      </c>
    </row>
    <row r="26" spans="1:18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183">
        <f>'Sch 140 Capital Charge'!H26</f>
        <v>0</v>
      </c>
      <c r="F26" s="192">
        <f>'Sch 140 O&amp;M Charge'!H26</f>
        <v>0</v>
      </c>
      <c r="G26" s="192">
        <f>'Sch 140 Customer Charge'!H26</f>
        <v>0</v>
      </c>
      <c r="H26" s="192">
        <f>'Sch 140 Demand Charge'!F26</f>
        <v>3.4044396413633965E-2</v>
      </c>
      <c r="I26" s="192">
        <f>'Sch 140 Energy Charge'!H26</f>
        <v>9.209258981809447E-2</v>
      </c>
      <c r="J26" s="192">
        <f t="shared" si="9"/>
        <v>0.13</v>
      </c>
      <c r="L26" s="226">
        <v>169</v>
      </c>
      <c r="M26" s="227">
        <f t="shared" si="10"/>
        <v>264</v>
      </c>
      <c r="O26" s="192">
        <f t="shared" si="11"/>
        <v>0.08</v>
      </c>
      <c r="P26" s="259">
        <f t="shared" si="12"/>
        <v>0.05</v>
      </c>
      <c r="Q26" s="192">
        <f t="shared" si="13"/>
        <v>0.13</v>
      </c>
      <c r="R26" s="232">
        <f t="shared" si="14"/>
        <v>0</v>
      </c>
    </row>
    <row r="27" spans="1:18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183">
        <f>'Sch 140 Capital Charge'!H27</f>
        <v>0</v>
      </c>
      <c r="F27" s="192">
        <f>'Sch 140 O&amp;M Charge'!H27</f>
        <v>0</v>
      </c>
      <c r="G27" s="192">
        <f>'Sch 140 Customer Charge'!H27</f>
        <v>0</v>
      </c>
      <c r="H27" s="192">
        <f>'Sch 140 Demand Charge'!F27</f>
        <v>3.9281995861885341E-2</v>
      </c>
      <c r="I27" s="192">
        <f>'Sch 140 Energy Charge'!H27</f>
        <v>0.10626068055933978</v>
      </c>
      <c r="J27" s="192">
        <f t="shared" si="9"/>
        <v>0.15</v>
      </c>
      <c r="L27" s="226">
        <v>0</v>
      </c>
      <c r="M27" s="227">
        <f t="shared" si="10"/>
        <v>0</v>
      </c>
      <c r="O27" s="192">
        <f t="shared" si="11"/>
        <v>0.09</v>
      </c>
      <c r="P27" s="259">
        <f t="shared" si="12"/>
        <v>0.06</v>
      </c>
      <c r="Q27" s="192">
        <f t="shared" si="13"/>
        <v>0.15</v>
      </c>
      <c r="R27" s="232">
        <f t="shared" si="14"/>
        <v>0</v>
      </c>
    </row>
    <row r="28" spans="1:18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183">
        <f>'Sch 140 Capital Charge'!H28</f>
        <v>0</v>
      </c>
      <c r="F28" s="192">
        <f>'Sch 140 O&amp;M Charge'!H28</f>
        <v>0</v>
      </c>
      <c r="G28" s="192">
        <f>'Sch 140 Customer Charge'!H28</f>
        <v>0</v>
      </c>
      <c r="H28" s="192">
        <f>'Sch 140 Demand Charge'!F28</f>
        <v>4.4519595310136724E-2</v>
      </c>
      <c r="I28" s="192">
        <f>'Sch 140 Energy Charge'!H28</f>
        <v>0.12042877130058507</v>
      </c>
      <c r="J28" s="192">
        <f t="shared" si="9"/>
        <v>0.16</v>
      </c>
      <c r="L28" s="226">
        <v>10</v>
      </c>
      <c r="M28" s="227">
        <f t="shared" si="10"/>
        <v>19</v>
      </c>
      <c r="O28" s="192">
        <f t="shared" si="11"/>
        <v>0.1</v>
      </c>
      <c r="P28" s="259">
        <f t="shared" si="12"/>
        <v>0.06</v>
      </c>
      <c r="Q28" s="192">
        <f t="shared" si="13"/>
        <v>0.16</v>
      </c>
      <c r="R28" s="232">
        <f t="shared" si="14"/>
        <v>0</v>
      </c>
    </row>
    <row r="29" spans="1:18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183">
        <f>'Sch 140 Capital Charge'!H29</f>
        <v>0</v>
      </c>
      <c r="F29" s="192">
        <f>'Sch 140 O&amp;M Charge'!H29</f>
        <v>0</v>
      </c>
      <c r="G29" s="192">
        <f>'Sch 140 Customer Charge'!H29</f>
        <v>0</v>
      </c>
      <c r="H29" s="192">
        <f>'Sch 140 Demand Charge'!F29</f>
        <v>4.97571947583881E-2</v>
      </c>
      <c r="I29" s="192">
        <f>'Sch 140 Energy Charge'!H29</f>
        <v>0.13459686204183038</v>
      </c>
      <c r="J29" s="192">
        <f t="shared" si="9"/>
        <v>0.18</v>
      </c>
      <c r="L29" s="226">
        <v>49</v>
      </c>
      <c r="M29" s="227">
        <f t="shared" si="10"/>
        <v>106</v>
      </c>
      <c r="O29" s="192">
        <f t="shared" si="11"/>
        <v>0.11</v>
      </c>
      <c r="P29" s="259">
        <f t="shared" si="12"/>
        <v>7.0000000000000007E-2</v>
      </c>
      <c r="Q29" s="192">
        <f t="shared" si="13"/>
        <v>0.18</v>
      </c>
      <c r="R29" s="232">
        <f t="shared" si="14"/>
        <v>0</v>
      </c>
    </row>
    <row r="30" spans="1:18" x14ac:dyDescent="0.2">
      <c r="A30" s="218">
        <f t="shared" si="0"/>
        <v>22</v>
      </c>
      <c r="B30" s="184"/>
      <c r="D30" s="181"/>
      <c r="E30" s="183"/>
      <c r="L30" s="226"/>
    </row>
    <row r="31" spans="1:18" x14ac:dyDescent="0.2">
      <c r="A31" s="218">
        <f t="shared" si="0"/>
        <v>23</v>
      </c>
      <c r="B31" s="184" t="s">
        <v>57</v>
      </c>
      <c r="D31" s="181"/>
      <c r="E31" s="183"/>
      <c r="L31" s="226"/>
    </row>
    <row r="32" spans="1:18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183">
        <f>'Sch 140 Capital Charge'!H32</f>
        <v>0</v>
      </c>
      <c r="F32" s="192">
        <f>'Sch 140 O&amp;M Charge'!H32</f>
        <v>0</v>
      </c>
      <c r="G32" s="192">
        <f>'Sch 140 Customer Charge'!H32</f>
        <v>0</v>
      </c>
      <c r="H32" s="192">
        <f>'Sch 140 Demand Charge'!F32</f>
        <v>8.7293324137522974E-3</v>
      </c>
      <c r="I32" s="192">
        <f>'Sch 140 Energy Charge'!H32</f>
        <v>2.3613484568742172E-2</v>
      </c>
      <c r="J32" s="192">
        <f t="shared" ref="J32:J47" si="15">ROUND(SUM(E32:I32),2)</f>
        <v>0.03</v>
      </c>
      <c r="L32" s="226">
        <v>0</v>
      </c>
      <c r="M32" s="227">
        <f t="shared" ref="M32:M39" si="16">ROUND(L32*J32*12,0)</f>
        <v>0</v>
      </c>
      <c r="O32" s="192">
        <f t="shared" ref="O32:O39" si="17">ROUND(J32-P32,2)</f>
        <v>0.02</v>
      </c>
      <c r="P32" s="259">
        <f t="shared" ref="P32:P39" si="18">ROUND(J32*$P$7,2)</f>
        <v>0.01</v>
      </c>
      <c r="Q32" s="192">
        <f t="shared" ref="Q32:Q39" si="19">SUM(O32:P32)</f>
        <v>0.03</v>
      </c>
      <c r="R32" s="232">
        <f t="shared" ref="R32:R39" si="20">+Q32-J32</f>
        <v>0</v>
      </c>
    </row>
    <row r="33" spans="1:18" x14ac:dyDescent="0.2">
      <c r="A33" s="218">
        <f t="shared" si="0"/>
        <v>25</v>
      </c>
      <c r="B33" s="33" t="str">
        <f t="shared" ref="B33:B39" si="21">+B32</f>
        <v xml:space="preserve">52E </v>
      </c>
      <c r="C33" s="1" t="s">
        <v>22</v>
      </c>
      <c r="D33" s="173">
        <v>70</v>
      </c>
      <c r="E33" s="183">
        <f>'Sch 140 Capital Charge'!H33</f>
        <v>0</v>
      </c>
      <c r="F33" s="192">
        <f>'Sch 140 O&amp;M Charge'!H33</f>
        <v>0</v>
      </c>
      <c r="G33" s="192">
        <f>'Sch 140 Customer Charge'!H33</f>
        <v>0</v>
      </c>
      <c r="H33" s="192">
        <f>'Sch 140 Demand Charge'!F33</f>
        <v>1.2221065379253219E-2</v>
      </c>
      <c r="I33" s="192">
        <f>'Sch 140 Energy Charge'!H33</f>
        <v>3.3058878396239041E-2</v>
      </c>
      <c r="J33" s="192">
        <f t="shared" si="15"/>
        <v>0.05</v>
      </c>
      <c r="L33" s="226">
        <v>710</v>
      </c>
      <c r="M33" s="227">
        <f t="shared" si="16"/>
        <v>426</v>
      </c>
      <c r="O33" s="192">
        <f t="shared" si="17"/>
        <v>0.03</v>
      </c>
      <c r="P33" s="259">
        <f t="shared" si="18"/>
        <v>0.02</v>
      </c>
      <c r="Q33" s="192">
        <f t="shared" si="19"/>
        <v>0.05</v>
      </c>
      <c r="R33" s="232">
        <f t="shared" si="20"/>
        <v>0</v>
      </c>
    </row>
    <row r="34" spans="1:18" x14ac:dyDescent="0.2">
      <c r="A34" s="218">
        <f t="shared" si="0"/>
        <v>26</v>
      </c>
      <c r="B34" s="33" t="str">
        <f t="shared" si="21"/>
        <v xml:space="preserve">52E </v>
      </c>
      <c r="C34" s="1" t="s">
        <v>22</v>
      </c>
      <c r="D34" s="173">
        <v>100</v>
      </c>
      <c r="E34" s="183">
        <f>'Sch 140 Capital Charge'!H34</f>
        <v>0</v>
      </c>
      <c r="F34" s="192">
        <f>'Sch 140 O&amp;M Charge'!H34</f>
        <v>0</v>
      </c>
      <c r="G34" s="192">
        <f>'Sch 140 Customer Charge'!H34</f>
        <v>0</v>
      </c>
      <c r="H34" s="192">
        <f>'Sch 140 Demand Charge'!F34</f>
        <v>1.7458664827504595E-2</v>
      </c>
      <c r="I34" s="192">
        <f>'Sch 140 Energy Charge'!H34</f>
        <v>4.7226969137484344E-2</v>
      </c>
      <c r="J34" s="192">
        <f t="shared" si="15"/>
        <v>0.06</v>
      </c>
      <c r="L34" s="226">
        <v>10440</v>
      </c>
      <c r="M34" s="227">
        <f t="shared" si="16"/>
        <v>7517</v>
      </c>
      <c r="O34" s="192">
        <f t="shared" si="17"/>
        <v>0.04</v>
      </c>
      <c r="P34" s="259">
        <f t="shared" si="18"/>
        <v>0.02</v>
      </c>
      <c r="Q34" s="192">
        <f t="shared" si="19"/>
        <v>0.06</v>
      </c>
      <c r="R34" s="232">
        <f t="shared" si="20"/>
        <v>0</v>
      </c>
    </row>
    <row r="35" spans="1:18" x14ac:dyDescent="0.2">
      <c r="A35" s="218">
        <f t="shared" si="0"/>
        <v>27</v>
      </c>
      <c r="B35" s="33" t="str">
        <f t="shared" si="21"/>
        <v xml:space="preserve">52E </v>
      </c>
      <c r="C35" s="1" t="s">
        <v>22</v>
      </c>
      <c r="D35" s="173">
        <v>150</v>
      </c>
      <c r="E35" s="183">
        <f>'Sch 140 Capital Charge'!H35</f>
        <v>0</v>
      </c>
      <c r="F35" s="192">
        <f>'Sch 140 O&amp;M Charge'!H35</f>
        <v>0</v>
      </c>
      <c r="G35" s="192">
        <f>'Sch 140 Customer Charge'!H35</f>
        <v>0</v>
      </c>
      <c r="H35" s="192">
        <f>'Sch 140 Demand Charge'!F35</f>
        <v>2.6187997241256894E-2</v>
      </c>
      <c r="I35" s="192">
        <f>'Sch 140 Energy Charge'!H35</f>
        <v>7.0840453706226519E-2</v>
      </c>
      <c r="J35" s="192">
        <f t="shared" si="15"/>
        <v>0.1</v>
      </c>
      <c r="L35" s="226">
        <v>4649</v>
      </c>
      <c r="M35" s="227">
        <f t="shared" si="16"/>
        <v>5579</v>
      </c>
      <c r="O35" s="192">
        <f t="shared" si="17"/>
        <v>0.06</v>
      </c>
      <c r="P35" s="259">
        <f t="shared" si="18"/>
        <v>0.04</v>
      </c>
      <c r="Q35" s="192">
        <f t="shared" si="19"/>
        <v>0.1</v>
      </c>
      <c r="R35" s="232">
        <f t="shared" si="20"/>
        <v>0</v>
      </c>
    </row>
    <row r="36" spans="1:18" x14ac:dyDescent="0.2">
      <c r="A36" s="218">
        <f t="shared" si="0"/>
        <v>28</v>
      </c>
      <c r="B36" s="33" t="str">
        <f t="shared" si="21"/>
        <v xml:space="preserve">52E </v>
      </c>
      <c r="C36" s="1" t="s">
        <v>22</v>
      </c>
      <c r="D36" s="173">
        <v>200</v>
      </c>
      <c r="E36" s="183">
        <f>'Sch 140 Capital Charge'!H36</f>
        <v>0</v>
      </c>
      <c r="F36" s="192">
        <f>'Sch 140 O&amp;M Charge'!H36</f>
        <v>0</v>
      </c>
      <c r="G36" s="192">
        <f>'Sch 140 Customer Charge'!H36</f>
        <v>0</v>
      </c>
      <c r="H36" s="192">
        <f>'Sch 140 Demand Charge'!F36</f>
        <v>3.491732965500919E-2</v>
      </c>
      <c r="I36" s="192">
        <f>'Sch 140 Energy Charge'!H36</f>
        <v>9.4453938274968688E-2</v>
      </c>
      <c r="J36" s="192">
        <f t="shared" si="15"/>
        <v>0.13</v>
      </c>
      <c r="L36" s="226">
        <v>1013</v>
      </c>
      <c r="M36" s="227">
        <f t="shared" si="16"/>
        <v>1580</v>
      </c>
      <c r="O36" s="192">
        <f t="shared" si="17"/>
        <v>0.08</v>
      </c>
      <c r="P36" s="259">
        <f t="shared" si="18"/>
        <v>0.05</v>
      </c>
      <c r="Q36" s="192">
        <f t="shared" si="19"/>
        <v>0.13</v>
      </c>
      <c r="R36" s="232">
        <f t="shared" si="20"/>
        <v>0</v>
      </c>
    </row>
    <row r="37" spans="1:18" x14ac:dyDescent="0.2">
      <c r="A37" s="218">
        <f t="shared" si="0"/>
        <v>29</v>
      </c>
      <c r="B37" s="33" t="str">
        <f t="shared" si="21"/>
        <v xml:space="preserve">52E </v>
      </c>
      <c r="C37" s="1" t="s">
        <v>22</v>
      </c>
      <c r="D37" s="173">
        <v>250</v>
      </c>
      <c r="E37" s="183">
        <f>'Sch 140 Capital Charge'!H37</f>
        <v>0</v>
      </c>
      <c r="F37" s="192">
        <f>'Sch 140 O&amp;M Charge'!H37</f>
        <v>0</v>
      </c>
      <c r="G37" s="192">
        <f>'Sch 140 Customer Charge'!H37</f>
        <v>0</v>
      </c>
      <c r="H37" s="192">
        <f>'Sch 140 Demand Charge'!F37</f>
        <v>4.3646662068761492E-2</v>
      </c>
      <c r="I37" s="192">
        <f>'Sch 140 Energy Charge'!H37</f>
        <v>0.11806742284371086</v>
      </c>
      <c r="J37" s="192">
        <f t="shared" si="15"/>
        <v>0.16</v>
      </c>
      <c r="L37" s="226">
        <v>1491</v>
      </c>
      <c r="M37" s="227">
        <f t="shared" si="16"/>
        <v>2863</v>
      </c>
      <c r="O37" s="192">
        <f t="shared" si="17"/>
        <v>0.1</v>
      </c>
      <c r="P37" s="259">
        <f t="shared" si="18"/>
        <v>0.06</v>
      </c>
      <c r="Q37" s="192">
        <f t="shared" si="19"/>
        <v>0.16</v>
      </c>
      <c r="R37" s="232">
        <f t="shared" si="20"/>
        <v>0</v>
      </c>
    </row>
    <row r="38" spans="1:18" x14ac:dyDescent="0.2">
      <c r="A38" s="218">
        <f t="shared" si="0"/>
        <v>30</v>
      </c>
      <c r="B38" s="33" t="str">
        <f t="shared" si="21"/>
        <v xml:space="preserve">52E </v>
      </c>
      <c r="C38" s="1" t="s">
        <v>22</v>
      </c>
      <c r="D38" s="173">
        <v>310</v>
      </c>
      <c r="E38" s="183">
        <f>'Sch 140 Capital Charge'!H38</f>
        <v>0</v>
      </c>
      <c r="F38" s="192">
        <f>'Sch 140 O&amp;M Charge'!H38</f>
        <v>0</v>
      </c>
      <c r="G38" s="192">
        <f>'Sch 140 Customer Charge'!H38</f>
        <v>0</v>
      </c>
      <c r="H38" s="192">
        <f>'Sch 140 Demand Charge'!F38</f>
        <v>5.4121860965264244E-2</v>
      </c>
      <c r="I38" s="192">
        <f>'Sch 140 Energy Charge'!H38</f>
        <v>0.14640360432620148</v>
      </c>
      <c r="J38" s="192">
        <f t="shared" si="15"/>
        <v>0.2</v>
      </c>
      <c r="L38" s="226">
        <v>149</v>
      </c>
      <c r="M38" s="227">
        <f t="shared" si="16"/>
        <v>358</v>
      </c>
      <c r="O38" s="192">
        <f t="shared" si="17"/>
        <v>0.12</v>
      </c>
      <c r="P38" s="259">
        <f t="shared" si="18"/>
        <v>0.08</v>
      </c>
      <c r="Q38" s="192">
        <f t="shared" si="19"/>
        <v>0.2</v>
      </c>
      <c r="R38" s="232">
        <f t="shared" si="20"/>
        <v>0</v>
      </c>
    </row>
    <row r="39" spans="1:18" x14ac:dyDescent="0.2">
      <c r="A39" s="218">
        <f t="shared" si="0"/>
        <v>31</v>
      </c>
      <c r="B39" s="33" t="str">
        <f t="shared" si="21"/>
        <v xml:space="preserve">52E </v>
      </c>
      <c r="C39" s="1" t="s">
        <v>22</v>
      </c>
      <c r="D39" s="173">
        <v>400</v>
      </c>
      <c r="E39" s="183">
        <f>'Sch 140 Capital Charge'!H39</f>
        <v>0</v>
      </c>
      <c r="F39" s="192">
        <f>'Sch 140 O&amp;M Charge'!H39</f>
        <v>0</v>
      </c>
      <c r="G39" s="192">
        <f>'Sch 140 Customer Charge'!H39</f>
        <v>0</v>
      </c>
      <c r="H39" s="192">
        <f>'Sch 140 Demand Charge'!F39</f>
        <v>6.9834659310018379E-2</v>
      </c>
      <c r="I39" s="192">
        <f>'Sch 140 Energy Charge'!H39</f>
        <v>0.18890787654993738</v>
      </c>
      <c r="J39" s="192">
        <f t="shared" si="15"/>
        <v>0.26</v>
      </c>
      <c r="L39" s="226">
        <v>607</v>
      </c>
      <c r="M39" s="227">
        <f t="shared" si="16"/>
        <v>1894</v>
      </c>
      <c r="O39" s="192">
        <f t="shared" si="17"/>
        <v>0.16</v>
      </c>
      <c r="P39" s="259">
        <f t="shared" si="18"/>
        <v>0.1</v>
      </c>
      <c r="Q39" s="192">
        <f t="shared" si="19"/>
        <v>0.26</v>
      </c>
      <c r="R39" s="232">
        <f t="shared" si="20"/>
        <v>0</v>
      </c>
    </row>
    <row r="40" spans="1:18" x14ac:dyDescent="0.2">
      <c r="A40" s="218">
        <f t="shared" si="0"/>
        <v>32</v>
      </c>
      <c r="B40" s="23"/>
      <c r="C40" s="1"/>
      <c r="D40" s="173"/>
      <c r="E40" s="183"/>
      <c r="L40" s="226"/>
    </row>
    <row r="41" spans="1:18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183">
        <f>'Sch 140 Capital Charge'!H41</f>
        <v>0</v>
      </c>
      <c r="F41" s="192">
        <f>'Sch 140 O&amp;M Charge'!H41</f>
        <v>0</v>
      </c>
      <c r="G41" s="192">
        <f>'Sch 140 Customer Charge'!H41</f>
        <v>0</v>
      </c>
      <c r="H41" s="192">
        <f>'Sch 140 Demand Charge'!F41</f>
        <v>1.2221065379253219E-2</v>
      </c>
      <c r="I41" s="192">
        <f>'Sch 140 Energy Charge'!H41</f>
        <v>3.3058878396239041E-2</v>
      </c>
      <c r="J41" s="192">
        <f t="shared" si="15"/>
        <v>0.05</v>
      </c>
      <c r="L41" s="226">
        <v>68</v>
      </c>
      <c r="M41" s="227">
        <f t="shared" ref="M41:M47" si="22">ROUND(L41*J41*12,0)</f>
        <v>41</v>
      </c>
      <c r="O41" s="192">
        <f t="shared" ref="O41:O47" si="23">ROUND(J41-P41,2)</f>
        <v>0.03</v>
      </c>
      <c r="P41" s="259">
        <f t="shared" ref="P41:P47" si="24">ROUND(J41*$P$7,2)</f>
        <v>0.02</v>
      </c>
      <c r="Q41" s="192">
        <f t="shared" ref="Q41:Q47" si="25">SUM(O41:P41)</f>
        <v>0.05</v>
      </c>
      <c r="R41" s="232">
        <f t="shared" ref="R41:R47" si="26">+Q41-J41</f>
        <v>0</v>
      </c>
    </row>
    <row r="42" spans="1:18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183">
        <f>'Sch 140 Capital Charge'!H42</f>
        <v>0</v>
      </c>
      <c r="F42" s="192">
        <f>'Sch 140 O&amp;M Charge'!H42</f>
        <v>0</v>
      </c>
      <c r="G42" s="192">
        <f>'Sch 140 Customer Charge'!H42</f>
        <v>0</v>
      </c>
      <c r="H42" s="192">
        <f>'Sch 140 Demand Charge'!F42</f>
        <v>1.7458664827504595E-2</v>
      </c>
      <c r="I42" s="192">
        <f>'Sch 140 Energy Charge'!H42</f>
        <v>4.7226969137484344E-2</v>
      </c>
      <c r="J42" s="192">
        <f t="shared" si="15"/>
        <v>0.06</v>
      </c>
      <c r="L42" s="226">
        <v>4</v>
      </c>
      <c r="M42" s="227">
        <f t="shared" si="22"/>
        <v>3</v>
      </c>
      <c r="O42" s="192">
        <f t="shared" si="23"/>
        <v>0.04</v>
      </c>
      <c r="P42" s="259">
        <f t="shared" si="24"/>
        <v>0.02</v>
      </c>
      <c r="Q42" s="192">
        <f t="shared" si="25"/>
        <v>0.06</v>
      </c>
      <c r="R42" s="232">
        <f t="shared" si="26"/>
        <v>0</v>
      </c>
    </row>
    <row r="43" spans="1:18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183">
        <f>'Sch 140 Capital Charge'!H43</f>
        <v>0</v>
      </c>
      <c r="F43" s="192">
        <f>'Sch 140 O&amp;M Charge'!H43</f>
        <v>0</v>
      </c>
      <c r="G43" s="192">
        <f>'Sch 140 Customer Charge'!H43</f>
        <v>0</v>
      </c>
      <c r="H43" s="192">
        <f>'Sch 140 Demand Charge'!F43</f>
        <v>2.6187997241256894E-2</v>
      </c>
      <c r="I43" s="192">
        <f>'Sch 140 Energy Charge'!H43</f>
        <v>7.0840453706226519E-2</v>
      </c>
      <c r="J43" s="192">
        <f t="shared" si="15"/>
        <v>0.1</v>
      </c>
      <c r="L43" s="226">
        <v>205</v>
      </c>
      <c r="M43" s="227">
        <f t="shared" si="22"/>
        <v>246</v>
      </c>
      <c r="O43" s="192">
        <f t="shared" si="23"/>
        <v>0.06</v>
      </c>
      <c r="P43" s="259">
        <f t="shared" si="24"/>
        <v>0.04</v>
      </c>
      <c r="Q43" s="192">
        <f t="shared" si="25"/>
        <v>0.1</v>
      </c>
      <c r="R43" s="232">
        <f t="shared" si="26"/>
        <v>0</v>
      </c>
    </row>
    <row r="44" spans="1:18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183">
        <f>'Sch 140 Capital Charge'!H44</f>
        <v>0</v>
      </c>
      <c r="F44" s="192">
        <f>'Sch 140 O&amp;M Charge'!H44</f>
        <v>0</v>
      </c>
      <c r="G44" s="192">
        <f>'Sch 140 Customer Charge'!H44</f>
        <v>0</v>
      </c>
      <c r="H44" s="192">
        <f>'Sch 140 Demand Charge'!F44</f>
        <v>3.0552663448133045E-2</v>
      </c>
      <c r="I44" s="192">
        <f>'Sch 140 Energy Charge'!H44</f>
        <v>8.2647195990597611E-2</v>
      </c>
      <c r="J44" s="192">
        <f t="shared" si="15"/>
        <v>0.11</v>
      </c>
      <c r="L44" s="226">
        <v>222</v>
      </c>
      <c r="M44" s="227">
        <f t="shared" si="22"/>
        <v>293</v>
      </c>
      <c r="O44" s="192">
        <f t="shared" si="23"/>
        <v>7.0000000000000007E-2</v>
      </c>
      <c r="P44" s="259">
        <f t="shared" si="24"/>
        <v>0.04</v>
      </c>
      <c r="Q44" s="192">
        <f t="shared" si="25"/>
        <v>0.11000000000000001</v>
      </c>
      <c r="R44" s="232">
        <f t="shared" si="26"/>
        <v>0</v>
      </c>
    </row>
    <row r="45" spans="1:18" x14ac:dyDescent="0.2">
      <c r="A45" s="218">
        <f t="shared" si="0"/>
        <v>37</v>
      </c>
      <c r="B45" s="33" t="str">
        <f t="shared" ref="B45:C47" si="27">+B44</f>
        <v xml:space="preserve">52E </v>
      </c>
      <c r="C45" s="1" t="str">
        <f t="shared" si="27"/>
        <v>Metal Halide</v>
      </c>
      <c r="D45" s="173">
        <v>250</v>
      </c>
      <c r="E45" s="183">
        <f>'Sch 140 Capital Charge'!H45</f>
        <v>0</v>
      </c>
      <c r="F45" s="192">
        <f>'Sch 140 O&amp;M Charge'!H45</f>
        <v>0</v>
      </c>
      <c r="G45" s="192">
        <f>'Sch 140 Customer Charge'!H45</f>
        <v>0</v>
      </c>
      <c r="H45" s="192">
        <f>'Sch 140 Demand Charge'!F45</f>
        <v>4.3646662068761492E-2</v>
      </c>
      <c r="I45" s="192">
        <f>'Sch 140 Energy Charge'!H45</f>
        <v>0.11806742284371086</v>
      </c>
      <c r="J45" s="192">
        <f t="shared" si="15"/>
        <v>0.16</v>
      </c>
      <c r="L45" s="226">
        <v>61</v>
      </c>
      <c r="M45" s="227">
        <f t="shared" si="22"/>
        <v>117</v>
      </c>
      <c r="O45" s="192">
        <f t="shared" si="23"/>
        <v>0.1</v>
      </c>
      <c r="P45" s="259">
        <f t="shared" si="24"/>
        <v>0.06</v>
      </c>
      <c r="Q45" s="192">
        <f t="shared" si="25"/>
        <v>0.16</v>
      </c>
      <c r="R45" s="232">
        <f t="shared" si="26"/>
        <v>0</v>
      </c>
    </row>
    <row r="46" spans="1:18" x14ac:dyDescent="0.2">
      <c r="A46" s="218">
        <f t="shared" si="0"/>
        <v>38</v>
      </c>
      <c r="B46" s="33" t="str">
        <f t="shared" si="27"/>
        <v xml:space="preserve">52E </v>
      </c>
      <c r="C46" s="1" t="str">
        <f t="shared" si="27"/>
        <v>Metal Halide</v>
      </c>
      <c r="D46" s="173">
        <v>400</v>
      </c>
      <c r="E46" s="183">
        <f>'Sch 140 Capital Charge'!H46</f>
        <v>0</v>
      </c>
      <c r="F46" s="192">
        <f>'Sch 140 O&amp;M Charge'!H46</f>
        <v>0</v>
      </c>
      <c r="G46" s="192">
        <f>'Sch 140 Customer Charge'!H46</f>
        <v>0</v>
      </c>
      <c r="H46" s="192">
        <f>'Sch 140 Demand Charge'!F46</f>
        <v>6.9834659310018379E-2</v>
      </c>
      <c r="I46" s="192">
        <f>'Sch 140 Energy Charge'!H46</f>
        <v>0.18890787654993738</v>
      </c>
      <c r="J46" s="192">
        <f t="shared" si="15"/>
        <v>0.26</v>
      </c>
      <c r="L46" s="226">
        <v>57</v>
      </c>
      <c r="M46" s="227">
        <f t="shared" si="22"/>
        <v>178</v>
      </c>
      <c r="O46" s="192">
        <f t="shared" si="23"/>
        <v>0.16</v>
      </c>
      <c r="P46" s="259">
        <f t="shared" si="24"/>
        <v>0.1</v>
      </c>
      <c r="Q46" s="192">
        <f t="shared" si="25"/>
        <v>0.26</v>
      </c>
      <c r="R46" s="232">
        <f t="shared" si="26"/>
        <v>0</v>
      </c>
    </row>
    <row r="47" spans="1:18" x14ac:dyDescent="0.2">
      <c r="A47" s="218">
        <f t="shared" si="0"/>
        <v>39</v>
      </c>
      <c r="B47" s="33" t="str">
        <f t="shared" si="27"/>
        <v xml:space="preserve">52E </v>
      </c>
      <c r="C47" s="1" t="str">
        <f t="shared" si="27"/>
        <v>Metal Halide</v>
      </c>
      <c r="D47" s="173">
        <v>1000</v>
      </c>
      <c r="E47" s="183">
        <f>'Sch 140 Capital Charge'!H47</f>
        <v>0</v>
      </c>
      <c r="F47" s="192">
        <f>'Sch 140 O&amp;M Charge'!H47</f>
        <v>0</v>
      </c>
      <c r="G47" s="192">
        <f>'Sch 140 Customer Charge'!H47</f>
        <v>0</v>
      </c>
      <c r="H47" s="192">
        <f>'Sch 140 Demand Charge'!F47</f>
        <v>0.17458664827504597</v>
      </c>
      <c r="I47" s="192">
        <f>'Sch 140 Energy Charge'!H47</f>
        <v>0.47226969137484343</v>
      </c>
      <c r="J47" s="192">
        <f t="shared" si="15"/>
        <v>0.65</v>
      </c>
      <c r="L47" s="226">
        <v>18</v>
      </c>
      <c r="M47" s="227">
        <f t="shared" si="22"/>
        <v>140</v>
      </c>
      <c r="O47" s="192">
        <f t="shared" si="23"/>
        <v>0.41</v>
      </c>
      <c r="P47" s="259">
        <f t="shared" si="24"/>
        <v>0.24</v>
      </c>
      <c r="Q47" s="192">
        <f t="shared" si="25"/>
        <v>0.64999999999999991</v>
      </c>
      <c r="R47" s="232">
        <f t="shared" si="26"/>
        <v>0</v>
      </c>
    </row>
    <row r="48" spans="1:18" x14ac:dyDescent="0.2">
      <c r="A48" s="218">
        <f t="shared" si="0"/>
        <v>40</v>
      </c>
      <c r="B48" s="184"/>
      <c r="D48" s="181"/>
      <c r="E48" s="183"/>
      <c r="L48" s="226"/>
    </row>
    <row r="49" spans="1:18" x14ac:dyDescent="0.2">
      <c r="A49" s="218">
        <f t="shared" si="0"/>
        <v>41</v>
      </c>
      <c r="B49" s="184" t="s">
        <v>58</v>
      </c>
      <c r="D49" s="181"/>
      <c r="E49" s="183"/>
      <c r="L49" s="226"/>
    </row>
    <row r="50" spans="1:18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183">
        <f>'Sch 140 Capital Charge'!H50</f>
        <v>0.48170922023212659</v>
      </c>
      <c r="F50" s="192">
        <f>'Sch 140 O&amp;M Charge'!H50</f>
        <v>0</v>
      </c>
      <c r="G50" s="192">
        <f>'Sch 140 Customer Charge'!H50</f>
        <v>0</v>
      </c>
      <c r="H50" s="192">
        <f>'Sch 140 Demand Charge'!F50</f>
        <v>8.7293324137522974E-3</v>
      </c>
      <c r="I50" s="192">
        <f>'Sch 140 Energy Charge'!H50</f>
        <v>2.3613484568742172E-2</v>
      </c>
      <c r="J50" s="192">
        <f t="shared" ref="J50:J101" si="28">ROUND(SUM(E50:I50),2)</f>
        <v>0.51</v>
      </c>
      <c r="L50" s="226">
        <v>0</v>
      </c>
      <c r="M50" s="227">
        <f t="shared" ref="M50:M58" si="29">ROUND(L50*J50*12,0)</f>
        <v>0</v>
      </c>
      <c r="O50" s="192">
        <f t="shared" ref="O50:O58" si="30">ROUND(J50-P50,2)</f>
        <v>0.32</v>
      </c>
      <c r="P50" s="259">
        <f t="shared" ref="P50:P58" si="31">ROUND(J50*$P$7,2)</f>
        <v>0.19</v>
      </c>
      <c r="Q50" s="192">
        <f t="shared" ref="Q50:Q58" si="32">SUM(O50:P50)</f>
        <v>0.51</v>
      </c>
      <c r="R50" s="232">
        <f t="shared" ref="R50:R58" si="33">+Q50-J50</f>
        <v>0</v>
      </c>
    </row>
    <row r="51" spans="1:18" x14ac:dyDescent="0.2">
      <c r="A51" s="218">
        <f t="shared" si="0"/>
        <v>43</v>
      </c>
      <c r="B51" s="33" t="str">
        <f t="shared" ref="B51:B58" si="34">+B50</f>
        <v>53E - Company Owned</v>
      </c>
      <c r="C51" s="1" t="s">
        <v>22</v>
      </c>
      <c r="D51" s="173">
        <v>70</v>
      </c>
      <c r="E51" s="183">
        <f>'Sch 140 Capital Charge'!H51</f>
        <v>0.49315145286898981</v>
      </c>
      <c r="F51" s="192">
        <f>'Sch 140 O&amp;M Charge'!H51</f>
        <v>0</v>
      </c>
      <c r="G51" s="192">
        <f>'Sch 140 Customer Charge'!H51</f>
        <v>0</v>
      </c>
      <c r="H51" s="192">
        <f>'Sch 140 Demand Charge'!F51</f>
        <v>1.2221065379253219E-2</v>
      </c>
      <c r="I51" s="192">
        <f>'Sch 140 Energy Charge'!H51</f>
        <v>3.3058878396239041E-2</v>
      </c>
      <c r="J51" s="192">
        <f t="shared" si="28"/>
        <v>0.54</v>
      </c>
      <c r="L51" s="226">
        <v>4920</v>
      </c>
      <c r="M51" s="227">
        <f t="shared" si="29"/>
        <v>31882</v>
      </c>
      <c r="O51" s="192">
        <f t="shared" si="30"/>
        <v>0.34</v>
      </c>
      <c r="P51" s="259">
        <f t="shared" si="31"/>
        <v>0.2</v>
      </c>
      <c r="Q51" s="192">
        <f t="shared" si="32"/>
        <v>0.54</v>
      </c>
      <c r="R51" s="232">
        <f t="shared" si="33"/>
        <v>0</v>
      </c>
    </row>
    <row r="52" spans="1:18" x14ac:dyDescent="0.2">
      <c r="A52" s="218">
        <f t="shared" si="0"/>
        <v>44</v>
      </c>
      <c r="B52" s="33" t="str">
        <f t="shared" si="34"/>
        <v>53E - Company Owned</v>
      </c>
      <c r="C52" s="1" t="s">
        <v>22</v>
      </c>
      <c r="D52" s="173">
        <v>100</v>
      </c>
      <c r="E52" s="183">
        <f>'Sch 140 Capital Charge'!H52</f>
        <v>0.51031480182428468</v>
      </c>
      <c r="F52" s="192">
        <f>'Sch 140 O&amp;M Charge'!H52</f>
        <v>0</v>
      </c>
      <c r="G52" s="192">
        <f>'Sch 140 Customer Charge'!H52</f>
        <v>0</v>
      </c>
      <c r="H52" s="192">
        <f>'Sch 140 Demand Charge'!F52</f>
        <v>1.7458664827504595E-2</v>
      </c>
      <c r="I52" s="192">
        <f>'Sch 140 Energy Charge'!H52</f>
        <v>4.7226969137484344E-2</v>
      </c>
      <c r="J52" s="192">
        <f t="shared" si="28"/>
        <v>0.57999999999999996</v>
      </c>
      <c r="L52" s="226">
        <v>35437</v>
      </c>
      <c r="M52" s="227">
        <f t="shared" si="29"/>
        <v>246642</v>
      </c>
      <c r="O52" s="192">
        <f t="shared" si="30"/>
        <v>0.36</v>
      </c>
      <c r="P52" s="259">
        <f t="shared" si="31"/>
        <v>0.22</v>
      </c>
      <c r="Q52" s="192">
        <f t="shared" si="32"/>
        <v>0.57999999999999996</v>
      </c>
      <c r="R52" s="232">
        <f t="shared" si="33"/>
        <v>0</v>
      </c>
    </row>
    <row r="53" spans="1:18" x14ac:dyDescent="0.2">
      <c r="A53" s="218">
        <f t="shared" si="0"/>
        <v>45</v>
      </c>
      <c r="B53" s="33" t="str">
        <f t="shared" si="34"/>
        <v>53E - Company Owned</v>
      </c>
      <c r="C53" s="1" t="s">
        <v>22</v>
      </c>
      <c r="D53" s="173">
        <v>150</v>
      </c>
      <c r="E53" s="183">
        <f>'Sch 140 Capital Charge'!H53</f>
        <v>0.53892038341644288</v>
      </c>
      <c r="F53" s="192">
        <f>'Sch 140 O&amp;M Charge'!H53</f>
        <v>0</v>
      </c>
      <c r="G53" s="192">
        <f>'Sch 140 Customer Charge'!H53</f>
        <v>0</v>
      </c>
      <c r="H53" s="192">
        <f>'Sch 140 Demand Charge'!F53</f>
        <v>2.6187997241256894E-2</v>
      </c>
      <c r="I53" s="192">
        <f>'Sch 140 Energy Charge'!H53</f>
        <v>7.0840453706226519E-2</v>
      </c>
      <c r="J53" s="192">
        <f t="shared" si="28"/>
        <v>0.64</v>
      </c>
      <c r="L53" s="226">
        <v>4240</v>
      </c>
      <c r="M53" s="227">
        <f t="shared" si="29"/>
        <v>32563</v>
      </c>
      <c r="O53" s="192">
        <f t="shared" si="30"/>
        <v>0.4</v>
      </c>
      <c r="P53" s="259">
        <f t="shared" si="31"/>
        <v>0.24</v>
      </c>
      <c r="Q53" s="192">
        <f t="shared" si="32"/>
        <v>0.64</v>
      </c>
      <c r="R53" s="232">
        <f t="shared" si="33"/>
        <v>0</v>
      </c>
    </row>
    <row r="54" spans="1:18" x14ac:dyDescent="0.2">
      <c r="A54" s="218">
        <f t="shared" si="0"/>
        <v>46</v>
      </c>
      <c r="B54" s="33" t="str">
        <f t="shared" si="34"/>
        <v>53E - Company Owned</v>
      </c>
      <c r="C54" s="1" t="s">
        <v>22</v>
      </c>
      <c r="D54" s="173">
        <v>200</v>
      </c>
      <c r="E54" s="183">
        <f>'Sch 140 Capital Charge'!H54</f>
        <v>0.56752596500860109</v>
      </c>
      <c r="F54" s="192">
        <f>'Sch 140 O&amp;M Charge'!H54</f>
        <v>0</v>
      </c>
      <c r="G54" s="192">
        <f>'Sch 140 Customer Charge'!H54</f>
        <v>0</v>
      </c>
      <c r="H54" s="192">
        <f>'Sch 140 Demand Charge'!F54</f>
        <v>3.491732965500919E-2</v>
      </c>
      <c r="I54" s="192">
        <f>'Sch 140 Energy Charge'!H54</f>
        <v>9.4453938274968688E-2</v>
      </c>
      <c r="J54" s="192">
        <f t="shared" si="28"/>
        <v>0.7</v>
      </c>
      <c r="L54" s="226">
        <v>5668</v>
      </c>
      <c r="M54" s="227">
        <f t="shared" si="29"/>
        <v>47611</v>
      </c>
      <c r="O54" s="192">
        <f t="shared" si="30"/>
        <v>0.44</v>
      </c>
      <c r="P54" s="259">
        <f t="shared" si="31"/>
        <v>0.26</v>
      </c>
      <c r="Q54" s="192">
        <f t="shared" si="32"/>
        <v>0.7</v>
      </c>
      <c r="R54" s="232">
        <f t="shared" si="33"/>
        <v>0</v>
      </c>
    </row>
    <row r="55" spans="1:18" x14ac:dyDescent="0.2">
      <c r="A55" s="218">
        <f t="shared" si="0"/>
        <v>47</v>
      </c>
      <c r="B55" s="33" t="str">
        <f t="shared" si="34"/>
        <v>53E - Company Owned</v>
      </c>
      <c r="C55" s="1" t="s">
        <v>22</v>
      </c>
      <c r="D55" s="173">
        <v>250</v>
      </c>
      <c r="E55" s="183">
        <f>'Sch 140 Capital Charge'!H55</f>
        <v>0.59613154660075929</v>
      </c>
      <c r="F55" s="192">
        <f>'Sch 140 O&amp;M Charge'!H55</f>
        <v>0</v>
      </c>
      <c r="G55" s="192">
        <f>'Sch 140 Customer Charge'!H55</f>
        <v>0</v>
      </c>
      <c r="H55" s="192">
        <f>'Sch 140 Demand Charge'!F55</f>
        <v>4.3646662068761492E-2</v>
      </c>
      <c r="I55" s="192">
        <f>'Sch 140 Energy Charge'!H55</f>
        <v>0.11806742284371086</v>
      </c>
      <c r="J55" s="192">
        <f t="shared" si="28"/>
        <v>0.76</v>
      </c>
      <c r="L55" s="226">
        <v>1798</v>
      </c>
      <c r="M55" s="227">
        <f t="shared" si="29"/>
        <v>16398</v>
      </c>
      <c r="O55" s="192">
        <f t="shared" si="30"/>
        <v>0.47</v>
      </c>
      <c r="P55" s="259">
        <f t="shared" si="31"/>
        <v>0.28999999999999998</v>
      </c>
      <c r="Q55" s="192">
        <f t="shared" si="32"/>
        <v>0.76</v>
      </c>
      <c r="R55" s="232">
        <f t="shared" si="33"/>
        <v>0</v>
      </c>
    </row>
    <row r="56" spans="1:18" x14ac:dyDescent="0.2">
      <c r="A56" s="218">
        <f t="shared" si="0"/>
        <v>48</v>
      </c>
      <c r="B56" s="33" t="str">
        <f t="shared" si="34"/>
        <v>53E - Company Owned</v>
      </c>
      <c r="C56" s="1" t="s">
        <v>22</v>
      </c>
      <c r="D56" s="173">
        <v>310</v>
      </c>
      <c r="E56" s="183">
        <f>'Sch 140 Capital Charge'!H56</f>
        <v>0.63045824451134902</v>
      </c>
      <c r="F56" s="192">
        <f>'Sch 140 O&amp;M Charge'!H56</f>
        <v>0</v>
      </c>
      <c r="G56" s="192">
        <f>'Sch 140 Customer Charge'!H56</f>
        <v>0</v>
      </c>
      <c r="H56" s="192">
        <f>'Sch 140 Demand Charge'!F56</f>
        <v>5.4121860965264244E-2</v>
      </c>
      <c r="I56" s="192">
        <f>'Sch 140 Energy Charge'!H56</f>
        <v>0.14640360432620148</v>
      </c>
      <c r="J56" s="192">
        <f t="shared" si="28"/>
        <v>0.83</v>
      </c>
      <c r="L56" s="226">
        <v>18</v>
      </c>
      <c r="M56" s="227">
        <f t="shared" si="29"/>
        <v>179</v>
      </c>
      <c r="O56" s="192">
        <f t="shared" si="30"/>
        <v>0.52</v>
      </c>
      <c r="P56" s="259">
        <f t="shared" si="31"/>
        <v>0.31</v>
      </c>
      <c r="Q56" s="192">
        <f t="shared" si="32"/>
        <v>0.83000000000000007</v>
      </c>
      <c r="R56" s="232">
        <f t="shared" si="33"/>
        <v>0</v>
      </c>
    </row>
    <row r="57" spans="1:18" x14ac:dyDescent="0.2">
      <c r="A57" s="218">
        <f t="shared" si="0"/>
        <v>49</v>
      </c>
      <c r="B57" s="33" t="str">
        <f t="shared" si="34"/>
        <v>53E - Company Owned</v>
      </c>
      <c r="C57" s="1" t="s">
        <v>22</v>
      </c>
      <c r="D57" s="173">
        <v>400</v>
      </c>
      <c r="E57" s="183">
        <f>'Sch 140 Capital Charge'!H57</f>
        <v>0.68194829137723378</v>
      </c>
      <c r="F57" s="192">
        <f>'Sch 140 O&amp;M Charge'!H57</f>
        <v>0</v>
      </c>
      <c r="G57" s="192">
        <f>'Sch 140 Customer Charge'!H57</f>
        <v>0</v>
      </c>
      <c r="H57" s="192">
        <f>'Sch 140 Demand Charge'!F57</f>
        <v>6.9834659310018379E-2</v>
      </c>
      <c r="I57" s="192">
        <f>'Sch 140 Energy Charge'!H57</f>
        <v>0.18890787654993738</v>
      </c>
      <c r="J57" s="192">
        <f t="shared" si="28"/>
        <v>0.94</v>
      </c>
      <c r="L57" s="226">
        <v>1097</v>
      </c>
      <c r="M57" s="227">
        <f t="shared" si="29"/>
        <v>12374</v>
      </c>
      <c r="O57" s="192">
        <f t="shared" si="30"/>
        <v>0.59</v>
      </c>
      <c r="P57" s="259">
        <f t="shared" si="31"/>
        <v>0.35</v>
      </c>
      <c r="Q57" s="192">
        <f t="shared" si="32"/>
        <v>0.94</v>
      </c>
      <c r="R57" s="232">
        <f t="shared" si="33"/>
        <v>0</v>
      </c>
    </row>
    <row r="58" spans="1:18" x14ac:dyDescent="0.2">
      <c r="A58" s="218">
        <f t="shared" si="0"/>
        <v>50</v>
      </c>
      <c r="B58" s="33" t="str">
        <f t="shared" si="34"/>
        <v>53E - Company Owned</v>
      </c>
      <c r="C58" s="1" t="s">
        <v>22</v>
      </c>
      <c r="D58" s="173">
        <v>1000</v>
      </c>
      <c r="E58" s="183">
        <f>'Sch 140 Capital Charge'!H58</f>
        <v>1.0252152704831319</v>
      </c>
      <c r="F58" s="192">
        <f>'Sch 140 O&amp;M Charge'!H58</f>
        <v>0</v>
      </c>
      <c r="G58" s="192">
        <f>'Sch 140 Customer Charge'!H58</f>
        <v>0</v>
      </c>
      <c r="H58" s="192">
        <f>'Sch 140 Demand Charge'!F58</f>
        <v>0.17458664827504597</v>
      </c>
      <c r="I58" s="192">
        <f>'Sch 140 Energy Charge'!H58</f>
        <v>0.47226969137484343</v>
      </c>
      <c r="J58" s="192">
        <f t="shared" si="28"/>
        <v>1.67</v>
      </c>
      <c r="L58" s="226">
        <v>0</v>
      </c>
      <c r="M58" s="227">
        <f t="shared" si="29"/>
        <v>0</v>
      </c>
      <c r="O58" s="192">
        <f t="shared" si="30"/>
        <v>1.04</v>
      </c>
      <c r="P58" s="259">
        <f t="shared" si="31"/>
        <v>0.63</v>
      </c>
      <c r="Q58" s="192">
        <f t="shared" si="32"/>
        <v>1.67</v>
      </c>
      <c r="R58" s="232">
        <f t="shared" si="33"/>
        <v>0</v>
      </c>
    </row>
    <row r="59" spans="1:18" x14ac:dyDescent="0.2">
      <c r="A59" s="218">
        <f t="shared" si="0"/>
        <v>51</v>
      </c>
      <c r="B59" s="33"/>
      <c r="C59" s="1"/>
      <c r="D59" s="173"/>
      <c r="E59" s="183"/>
      <c r="L59" s="226"/>
    </row>
    <row r="60" spans="1:18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183">
        <f>'Sch 140 Capital Charge'!H60</f>
        <v>0.53283881039661118</v>
      </c>
      <c r="F60" s="192">
        <f>'Sch 140 O&amp;M Charge'!H60</f>
        <v>0</v>
      </c>
      <c r="G60" s="192">
        <f>'Sch 140 Customer Charge'!H60</f>
        <v>0</v>
      </c>
      <c r="H60" s="192">
        <f>'Sch 140 Demand Charge'!F60</f>
        <v>1.2221065379253219E-2</v>
      </c>
      <c r="I60" s="192">
        <f>'Sch 140 Energy Charge'!H60</f>
        <v>3.3058878396239041E-2</v>
      </c>
      <c r="J60" s="192">
        <f t="shared" si="28"/>
        <v>0.57999999999999996</v>
      </c>
      <c r="L60" s="226">
        <v>0</v>
      </c>
      <c r="M60" s="227">
        <f t="shared" ref="M60:M64" si="35">ROUND(L60*J60*12,0)</f>
        <v>0</v>
      </c>
      <c r="O60" s="192">
        <f>ROUND(J60-P60,2)</f>
        <v>0.36</v>
      </c>
      <c r="P60" s="259">
        <f>ROUND(J60*$P$7,2)</f>
        <v>0.22</v>
      </c>
      <c r="Q60" s="192">
        <f t="shared" ref="Q60:Q64" si="36">SUM(O60:P60)</f>
        <v>0.57999999999999996</v>
      </c>
      <c r="R60" s="232">
        <f>+Q60-J60</f>
        <v>0</v>
      </c>
    </row>
    <row r="61" spans="1:18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183">
        <f>'Sch 140 Capital Charge'!H61</f>
        <v>0.5550060366633176</v>
      </c>
      <c r="F61" s="192">
        <f>'Sch 140 O&amp;M Charge'!H61</f>
        <v>0</v>
      </c>
      <c r="G61" s="192">
        <f>'Sch 140 Customer Charge'!H61</f>
        <v>0</v>
      </c>
      <c r="H61" s="192">
        <f>'Sch 140 Demand Charge'!F61</f>
        <v>1.7458664827504595E-2</v>
      </c>
      <c r="I61" s="192">
        <f>'Sch 140 Energy Charge'!H61</f>
        <v>4.7226969137484344E-2</v>
      </c>
      <c r="J61" s="192">
        <f t="shared" si="28"/>
        <v>0.62</v>
      </c>
      <c r="L61" s="226">
        <v>0</v>
      </c>
      <c r="M61" s="227">
        <f t="shared" si="35"/>
        <v>0</v>
      </c>
      <c r="O61" s="192">
        <f>ROUND(J61-P61,2)</f>
        <v>0.39</v>
      </c>
      <c r="P61" s="259">
        <f>ROUND(J61*$P$7,2)</f>
        <v>0.23</v>
      </c>
      <c r="Q61" s="192">
        <f t="shared" si="36"/>
        <v>0.62</v>
      </c>
      <c r="R61" s="232">
        <f>+Q61-J61</f>
        <v>0</v>
      </c>
    </row>
    <row r="62" spans="1:18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183">
        <f>'Sch 140 Capital Charge'!H62</f>
        <v>0.59195141377449523</v>
      </c>
      <c r="F62" s="192">
        <f>'Sch 140 O&amp;M Charge'!H62</f>
        <v>0</v>
      </c>
      <c r="G62" s="192">
        <f>'Sch 140 Customer Charge'!H62</f>
        <v>0</v>
      </c>
      <c r="H62" s="192">
        <f>'Sch 140 Demand Charge'!F62</f>
        <v>2.6187997241256894E-2</v>
      </c>
      <c r="I62" s="192">
        <f>'Sch 140 Energy Charge'!H62</f>
        <v>7.0840453706226519E-2</v>
      </c>
      <c r="J62" s="192">
        <f t="shared" si="28"/>
        <v>0.69</v>
      </c>
      <c r="L62" s="226">
        <v>0</v>
      </c>
      <c r="M62" s="227">
        <f t="shared" si="35"/>
        <v>0</v>
      </c>
      <c r="O62" s="192">
        <f>ROUND(J62-P62,2)</f>
        <v>0.43</v>
      </c>
      <c r="P62" s="259">
        <f>ROUND(J62*$P$7,2)</f>
        <v>0.26</v>
      </c>
      <c r="Q62" s="192">
        <f t="shared" si="36"/>
        <v>0.69</v>
      </c>
      <c r="R62" s="232">
        <f>+Q62-J62</f>
        <v>0</v>
      </c>
    </row>
    <row r="63" spans="1:18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183">
        <f>'Sch 140 Capital Charge'!H63</f>
        <v>0.66584216799685036</v>
      </c>
      <c r="F63" s="192">
        <f>'Sch 140 O&amp;M Charge'!H63</f>
        <v>0</v>
      </c>
      <c r="G63" s="192">
        <f>'Sch 140 Customer Charge'!H63</f>
        <v>0</v>
      </c>
      <c r="H63" s="192">
        <f>'Sch 140 Demand Charge'!F63</f>
        <v>4.3646662068761492E-2</v>
      </c>
      <c r="I63" s="192">
        <f>'Sch 140 Energy Charge'!H63</f>
        <v>0.11806742284371086</v>
      </c>
      <c r="J63" s="192">
        <f t="shared" si="28"/>
        <v>0.83</v>
      </c>
      <c r="L63" s="226">
        <v>0</v>
      </c>
      <c r="M63" s="227">
        <f t="shared" si="35"/>
        <v>0</v>
      </c>
      <c r="O63" s="192">
        <f>ROUND(J63-P63,2)</f>
        <v>0.52</v>
      </c>
      <c r="P63" s="259">
        <f>ROUND(J63*$P$7,2)</f>
        <v>0.31</v>
      </c>
      <c r="Q63" s="192">
        <f t="shared" si="36"/>
        <v>0.83000000000000007</v>
      </c>
      <c r="R63" s="232">
        <f>+Q63-J63</f>
        <v>0</v>
      </c>
    </row>
    <row r="64" spans="1:18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183">
        <f>'Sch 140 Capital Charge'!H64</f>
        <v>0.7766782993303829</v>
      </c>
      <c r="F64" s="192">
        <f>'Sch 140 O&amp;M Charge'!H64</f>
        <v>0</v>
      </c>
      <c r="G64" s="192">
        <f>'Sch 140 Customer Charge'!H64</f>
        <v>0</v>
      </c>
      <c r="H64" s="192">
        <f>'Sch 140 Demand Charge'!F64</f>
        <v>6.9834659310018379E-2</v>
      </c>
      <c r="I64" s="192">
        <f>'Sch 140 Energy Charge'!H64</f>
        <v>0.18890787654993738</v>
      </c>
      <c r="J64" s="192">
        <f t="shared" si="28"/>
        <v>1.04</v>
      </c>
      <c r="L64" s="226">
        <v>0</v>
      </c>
      <c r="M64" s="227">
        <f t="shared" si="35"/>
        <v>0</v>
      </c>
      <c r="O64" s="192">
        <f>ROUND(J64-P64,2)</f>
        <v>0.65</v>
      </c>
      <c r="P64" s="259">
        <f>ROUND(J64*$P$7,2)</f>
        <v>0.39</v>
      </c>
      <c r="Q64" s="192">
        <f t="shared" si="36"/>
        <v>1.04</v>
      </c>
      <c r="R64" s="232">
        <f>+Q64-J64</f>
        <v>0</v>
      </c>
    </row>
    <row r="65" spans="1:18" x14ac:dyDescent="0.2">
      <c r="A65" s="218">
        <f t="shared" si="0"/>
        <v>57</v>
      </c>
      <c r="B65" s="33"/>
      <c r="C65" s="1"/>
      <c r="D65" s="173"/>
      <c r="E65" s="183"/>
      <c r="L65" s="226"/>
    </row>
    <row r="66" spans="1:18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183">
        <f>'Sch 140 Capital Charge'!H66</f>
        <v>0.71342707547137474</v>
      </c>
      <c r="F66" s="192">
        <f>'Sch 140 O&amp;M Charge'!H66</f>
        <v>0</v>
      </c>
      <c r="G66" s="192">
        <f>'Sch 140 Customer Charge'!H66</f>
        <v>0</v>
      </c>
      <c r="H66" s="192">
        <f>'Sch 140 Demand Charge'!F66</f>
        <v>7.8563991723770692E-3</v>
      </c>
      <c r="I66" s="192">
        <f>'Sch 140 Energy Charge'!H66</f>
        <v>2.1252136111867954E-2</v>
      </c>
      <c r="J66" s="192">
        <f t="shared" si="28"/>
        <v>0.74</v>
      </c>
      <c r="L66" s="226">
        <v>16838</v>
      </c>
      <c r="M66" s="227">
        <f t="shared" ref="M66:M74" si="37">ROUND(L66*J66*12,0)</f>
        <v>149521</v>
      </c>
      <c r="O66" s="192">
        <f t="shared" ref="O66:O74" si="38">ROUND(J66-P66,2)</f>
        <v>0.46</v>
      </c>
      <c r="P66" s="259">
        <f t="shared" ref="P66:P74" si="39">ROUND(J66*$P$7,2)</f>
        <v>0.28000000000000003</v>
      </c>
      <c r="Q66" s="192">
        <f t="shared" ref="Q66:Q74" si="40">SUM(O66:P66)</f>
        <v>0.74</v>
      </c>
      <c r="R66" s="232">
        <f t="shared" ref="R66:R74" si="41">+Q66-J66</f>
        <v>0</v>
      </c>
    </row>
    <row r="67" spans="1:18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183">
        <f>'Sch 140 Capital Charge'!H67</f>
        <v>0.72553153504818724</v>
      </c>
      <c r="F67" s="192">
        <f>'Sch 140 O&amp;M Charge'!H67</f>
        <v>0</v>
      </c>
      <c r="G67" s="192">
        <f>'Sch 140 Customer Charge'!H67</f>
        <v>0</v>
      </c>
      <c r="H67" s="192">
        <f>'Sch 140 Demand Charge'!F67</f>
        <v>1.3093998620628447E-2</v>
      </c>
      <c r="I67" s="192">
        <f>'Sch 140 Energy Charge'!H67</f>
        <v>3.542022685311326E-2</v>
      </c>
      <c r="J67" s="192">
        <f t="shared" si="28"/>
        <v>0.77</v>
      </c>
      <c r="L67" s="226">
        <v>10</v>
      </c>
      <c r="M67" s="227">
        <f t="shared" si="37"/>
        <v>92</v>
      </c>
      <c r="O67" s="192">
        <f t="shared" si="38"/>
        <v>0.48</v>
      </c>
      <c r="P67" s="259">
        <f t="shared" si="39"/>
        <v>0.28999999999999998</v>
      </c>
      <c r="Q67" s="192">
        <f t="shared" si="40"/>
        <v>0.77</v>
      </c>
      <c r="R67" s="232">
        <f t="shared" si="41"/>
        <v>0</v>
      </c>
    </row>
    <row r="68" spans="1:18" x14ac:dyDescent="0.2">
      <c r="A68" s="218">
        <f t="shared" si="0"/>
        <v>60</v>
      </c>
      <c r="B68" s="33" t="str">
        <f t="shared" ref="B68:B74" si="42">B67</f>
        <v>53E - Company Owned</v>
      </c>
      <c r="C68" s="172" t="s">
        <v>34</v>
      </c>
      <c r="D68" s="198" t="s">
        <v>177</v>
      </c>
      <c r="E68" s="183">
        <f>'Sch 140 Capital Charge'!H68</f>
        <v>0.73763599462499996</v>
      </c>
      <c r="F68" s="192">
        <f>'Sch 140 O&amp;M Charge'!H68</f>
        <v>0</v>
      </c>
      <c r="G68" s="192">
        <f>'Sch 140 Customer Charge'!H68</f>
        <v>0</v>
      </c>
      <c r="H68" s="192">
        <f>'Sch 140 Demand Charge'!F68</f>
        <v>1.8331598068879826E-2</v>
      </c>
      <c r="I68" s="192">
        <f>'Sch 140 Energy Charge'!H68</f>
        <v>4.9588317594358562E-2</v>
      </c>
      <c r="J68" s="192">
        <f t="shared" si="28"/>
        <v>0.81</v>
      </c>
      <c r="L68" s="226">
        <v>1841</v>
      </c>
      <c r="M68" s="227">
        <f t="shared" si="37"/>
        <v>17895</v>
      </c>
      <c r="O68" s="192">
        <f t="shared" si="38"/>
        <v>0.51</v>
      </c>
      <c r="P68" s="259">
        <f t="shared" si="39"/>
        <v>0.3</v>
      </c>
      <c r="Q68" s="192">
        <f t="shared" si="40"/>
        <v>0.81</v>
      </c>
      <c r="R68" s="232">
        <f t="shared" si="41"/>
        <v>0</v>
      </c>
    </row>
    <row r="69" spans="1:18" x14ac:dyDescent="0.2">
      <c r="A69" s="218">
        <f t="shared" si="0"/>
        <v>61</v>
      </c>
      <c r="B69" s="33" t="str">
        <f t="shared" si="42"/>
        <v>53E - Company Owned</v>
      </c>
      <c r="C69" s="172" t="s">
        <v>34</v>
      </c>
      <c r="D69" s="198" t="s">
        <v>178</v>
      </c>
      <c r="E69" s="183">
        <f>'Sch 140 Capital Charge'!H69</f>
        <v>0.74974045420181257</v>
      </c>
      <c r="F69" s="192">
        <f>'Sch 140 O&amp;M Charge'!H69</f>
        <v>0</v>
      </c>
      <c r="G69" s="192">
        <f>'Sch 140 Customer Charge'!H69</f>
        <v>0</v>
      </c>
      <c r="H69" s="192">
        <f>'Sch 140 Demand Charge'!F69</f>
        <v>2.3569197517131206E-2</v>
      </c>
      <c r="I69" s="192">
        <f>'Sch 140 Energy Charge'!H69</f>
        <v>6.3756408335603865E-2</v>
      </c>
      <c r="J69" s="192">
        <f t="shared" si="28"/>
        <v>0.84</v>
      </c>
      <c r="L69" s="226">
        <v>1674</v>
      </c>
      <c r="M69" s="227">
        <f t="shared" si="37"/>
        <v>16874</v>
      </c>
      <c r="O69" s="192">
        <f t="shared" si="38"/>
        <v>0.52</v>
      </c>
      <c r="P69" s="259">
        <f t="shared" si="39"/>
        <v>0.32</v>
      </c>
      <c r="Q69" s="192">
        <f t="shared" si="40"/>
        <v>0.84000000000000008</v>
      </c>
      <c r="R69" s="232">
        <f t="shared" si="41"/>
        <v>0</v>
      </c>
    </row>
    <row r="70" spans="1:18" x14ac:dyDescent="0.2">
      <c r="A70" s="218">
        <f t="shared" si="0"/>
        <v>62</v>
      </c>
      <c r="B70" s="33" t="str">
        <f t="shared" si="42"/>
        <v>53E - Company Owned</v>
      </c>
      <c r="C70" s="172" t="s">
        <v>34</v>
      </c>
      <c r="D70" s="198" t="s">
        <v>179</v>
      </c>
      <c r="E70" s="183">
        <f>'Sch 140 Capital Charge'!H70</f>
        <v>0.76184491377862518</v>
      </c>
      <c r="F70" s="192">
        <f>'Sch 140 O&amp;M Charge'!H70</f>
        <v>0</v>
      </c>
      <c r="G70" s="192">
        <f>'Sch 140 Customer Charge'!H70</f>
        <v>0</v>
      </c>
      <c r="H70" s="192">
        <f>'Sch 140 Demand Charge'!F70</f>
        <v>2.8806796965382585E-2</v>
      </c>
      <c r="I70" s="192">
        <f>'Sch 140 Energy Charge'!H70</f>
        <v>7.7924499076849174E-2</v>
      </c>
      <c r="J70" s="192">
        <f t="shared" si="28"/>
        <v>0.87</v>
      </c>
      <c r="L70" s="226">
        <v>71</v>
      </c>
      <c r="M70" s="227">
        <f t="shared" si="37"/>
        <v>741</v>
      </c>
      <c r="O70" s="192">
        <f t="shared" si="38"/>
        <v>0.54</v>
      </c>
      <c r="P70" s="259">
        <f t="shared" si="39"/>
        <v>0.33</v>
      </c>
      <c r="Q70" s="192">
        <f t="shared" si="40"/>
        <v>0.87000000000000011</v>
      </c>
      <c r="R70" s="232">
        <f t="shared" si="41"/>
        <v>0</v>
      </c>
    </row>
    <row r="71" spans="1:18" x14ac:dyDescent="0.2">
      <c r="A71" s="218">
        <f t="shared" si="0"/>
        <v>63</v>
      </c>
      <c r="B71" s="33" t="str">
        <f t="shared" si="42"/>
        <v>53E - Company Owned</v>
      </c>
      <c r="C71" s="172" t="s">
        <v>34</v>
      </c>
      <c r="D71" s="198" t="s">
        <v>180</v>
      </c>
      <c r="E71" s="183">
        <f>'Sch 140 Capital Charge'!H71</f>
        <v>0.77394937335543768</v>
      </c>
      <c r="F71" s="192">
        <f>'Sch 140 O&amp;M Charge'!H71</f>
        <v>0</v>
      </c>
      <c r="G71" s="192">
        <f>'Sch 140 Customer Charge'!H71</f>
        <v>0</v>
      </c>
      <c r="H71" s="192">
        <f>'Sch 140 Demand Charge'!F71</f>
        <v>3.4044396413633965E-2</v>
      </c>
      <c r="I71" s="192">
        <f>'Sch 140 Energy Charge'!H71</f>
        <v>9.209258981809447E-2</v>
      </c>
      <c r="J71" s="192">
        <f t="shared" si="28"/>
        <v>0.9</v>
      </c>
      <c r="L71" s="226">
        <v>360</v>
      </c>
      <c r="M71" s="227">
        <f t="shared" si="37"/>
        <v>3888</v>
      </c>
      <c r="O71" s="192">
        <f t="shared" si="38"/>
        <v>0.56000000000000005</v>
      </c>
      <c r="P71" s="259">
        <f t="shared" si="39"/>
        <v>0.34</v>
      </c>
      <c r="Q71" s="192">
        <f t="shared" si="40"/>
        <v>0.90000000000000013</v>
      </c>
      <c r="R71" s="232">
        <f t="shared" si="41"/>
        <v>0</v>
      </c>
    </row>
    <row r="72" spans="1:18" x14ac:dyDescent="0.2">
      <c r="A72" s="218">
        <f t="shared" si="0"/>
        <v>64</v>
      </c>
      <c r="B72" s="33" t="str">
        <f t="shared" si="42"/>
        <v>53E - Company Owned</v>
      </c>
      <c r="C72" s="172" t="s">
        <v>34</v>
      </c>
      <c r="D72" s="198" t="s">
        <v>181</v>
      </c>
      <c r="E72" s="183">
        <f>'Sch 140 Capital Charge'!H72</f>
        <v>0.78605383293225017</v>
      </c>
      <c r="F72" s="192">
        <f>'Sch 140 O&amp;M Charge'!H72</f>
        <v>0</v>
      </c>
      <c r="G72" s="192">
        <f>'Sch 140 Customer Charge'!H72</f>
        <v>0</v>
      </c>
      <c r="H72" s="192">
        <f>'Sch 140 Demand Charge'!F72</f>
        <v>3.9281995861885341E-2</v>
      </c>
      <c r="I72" s="192">
        <f>'Sch 140 Energy Charge'!H72</f>
        <v>0.10626068055933978</v>
      </c>
      <c r="J72" s="192">
        <f t="shared" si="28"/>
        <v>0.93</v>
      </c>
      <c r="L72" s="226">
        <v>0</v>
      </c>
      <c r="M72" s="227">
        <f t="shared" si="37"/>
        <v>0</v>
      </c>
      <c r="O72" s="192">
        <f t="shared" si="38"/>
        <v>0.57999999999999996</v>
      </c>
      <c r="P72" s="259">
        <f t="shared" si="39"/>
        <v>0.35</v>
      </c>
      <c r="Q72" s="192">
        <f t="shared" si="40"/>
        <v>0.92999999999999994</v>
      </c>
      <c r="R72" s="232">
        <f t="shared" si="41"/>
        <v>0</v>
      </c>
    </row>
    <row r="73" spans="1:18" x14ac:dyDescent="0.2">
      <c r="A73" s="218">
        <f t="shared" si="0"/>
        <v>65</v>
      </c>
      <c r="B73" s="33" t="str">
        <f t="shared" si="42"/>
        <v>53E - Company Owned</v>
      </c>
      <c r="C73" s="172" t="s">
        <v>34</v>
      </c>
      <c r="D73" s="198" t="s">
        <v>182</v>
      </c>
      <c r="E73" s="183">
        <f>'Sch 140 Capital Charge'!H73</f>
        <v>0.79815829250906278</v>
      </c>
      <c r="F73" s="192">
        <f>'Sch 140 O&amp;M Charge'!H73</f>
        <v>0</v>
      </c>
      <c r="G73" s="192">
        <f>'Sch 140 Customer Charge'!H73</f>
        <v>0</v>
      </c>
      <c r="H73" s="192">
        <f>'Sch 140 Demand Charge'!F73</f>
        <v>4.4519595310136724E-2</v>
      </c>
      <c r="I73" s="192">
        <f>'Sch 140 Energy Charge'!H73</f>
        <v>0.12042877130058507</v>
      </c>
      <c r="J73" s="192">
        <f t="shared" si="28"/>
        <v>0.96</v>
      </c>
      <c r="L73" s="226">
        <v>24</v>
      </c>
      <c r="M73" s="227">
        <f t="shared" si="37"/>
        <v>276</v>
      </c>
      <c r="O73" s="192">
        <f t="shared" si="38"/>
        <v>0.6</v>
      </c>
      <c r="P73" s="259">
        <f t="shared" si="39"/>
        <v>0.36</v>
      </c>
      <c r="Q73" s="192">
        <f t="shared" si="40"/>
        <v>0.96</v>
      </c>
      <c r="R73" s="232">
        <f t="shared" si="41"/>
        <v>0</v>
      </c>
    </row>
    <row r="74" spans="1:18" x14ac:dyDescent="0.2">
      <c r="A74" s="218">
        <f t="shared" si="0"/>
        <v>66</v>
      </c>
      <c r="B74" s="33" t="str">
        <f t="shared" si="42"/>
        <v>53E - Company Owned</v>
      </c>
      <c r="C74" s="172" t="s">
        <v>34</v>
      </c>
      <c r="D74" s="198" t="s">
        <v>183</v>
      </c>
      <c r="E74" s="183">
        <f>'Sch 140 Capital Charge'!H74</f>
        <v>0.81026275208587539</v>
      </c>
      <c r="F74" s="192">
        <f>'Sch 140 O&amp;M Charge'!H74</f>
        <v>0</v>
      </c>
      <c r="G74" s="192">
        <f>'Sch 140 Customer Charge'!H74</f>
        <v>0</v>
      </c>
      <c r="H74" s="192">
        <f>'Sch 140 Demand Charge'!F74</f>
        <v>4.97571947583881E-2</v>
      </c>
      <c r="I74" s="192">
        <f>'Sch 140 Energy Charge'!H74</f>
        <v>0.13459686204183038</v>
      </c>
      <c r="J74" s="192">
        <f t="shared" si="28"/>
        <v>0.99</v>
      </c>
      <c r="L74" s="226">
        <v>97</v>
      </c>
      <c r="M74" s="227">
        <f t="shared" si="37"/>
        <v>1152</v>
      </c>
      <c r="O74" s="192">
        <f t="shared" si="38"/>
        <v>0.62</v>
      </c>
      <c r="P74" s="259">
        <f t="shared" si="39"/>
        <v>0.37</v>
      </c>
      <c r="Q74" s="192">
        <f t="shared" si="40"/>
        <v>0.99</v>
      </c>
      <c r="R74" s="232">
        <f t="shared" si="41"/>
        <v>0</v>
      </c>
    </row>
    <row r="75" spans="1:18" x14ac:dyDescent="0.2">
      <c r="A75" s="218">
        <f t="shared" ref="A75:A139" si="43">A74+1</f>
        <v>67</v>
      </c>
      <c r="B75" s="33"/>
      <c r="C75" s="1"/>
      <c r="D75" s="173"/>
      <c r="E75" s="183"/>
      <c r="L75" s="226"/>
    </row>
    <row r="76" spans="1:18" x14ac:dyDescent="0.2">
      <c r="A76" s="218">
        <f t="shared" si="43"/>
        <v>68</v>
      </c>
      <c r="B76" s="33" t="s">
        <v>23</v>
      </c>
      <c r="C76" s="1" t="s">
        <v>22</v>
      </c>
      <c r="D76" s="173">
        <v>50</v>
      </c>
      <c r="E76" s="183">
        <f>'Sch 140 Capital Charge'!H76</f>
        <v>0</v>
      </c>
      <c r="F76" s="192">
        <f>'Sch 140 O&amp;M Charge'!H76</f>
        <v>0</v>
      </c>
      <c r="G76" s="192">
        <f>'Sch 140 Customer Charge'!H76</f>
        <v>0</v>
      </c>
      <c r="H76" s="192">
        <f>'Sch 140 Demand Charge'!F76</f>
        <v>8.7293324137522974E-3</v>
      </c>
      <c r="I76" s="192">
        <f>'Sch 140 Energy Charge'!H76</f>
        <v>2.3613484568742172E-2</v>
      </c>
      <c r="J76" s="192">
        <f t="shared" si="28"/>
        <v>0.03</v>
      </c>
      <c r="L76" s="226">
        <v>0</v>
      </c>
      <c r="M76" s="227">
        <f t="shared" ref="M76:M84" si="44">ROUND(L76*J76*12,0)</f>
        <v>0</v>
      </c>
      <c r="O76" s="192">
        <f t="shared" ref="O76:O84" si="45">ROUND(J76-P76,2)</f>
        <v>0.02</v>
      </c>
      <c r="P76" s="259">
        <f t="shared" ref="P76:P84" si="46">ROUND(J76*$P$7,2)</f>
        <v>0.01</v>
      </c>
      <c r="Q76" s="192">
        <f t="shared" ref="Q76:Q84" si="47">SUM(O76:P76)</f>
        <v>0.03</v>
      </c>
      <c r="R76" s="232">
        <f t="shared" ref="R76:R84" si="48">+Q76-J76</f>
        <v>0</v>
      </c>
    </row>
    <row r="77" spans="1:18" x14ac:dyDescent="0.2">
      <c r="A77" s="218">
        <f t="shared" si="43"/>
        <v>69</v>
      </c>
      <c r="B77" s="33" t="str">
        <f t="shared" ref="B77:B84" si="49">+B76</f>
        <v>53E - Customer Owned</v>
      </c>
      <c r="C77" s="1" t="s">
        <v>22</v>
      </c>
      <c r="D77" s="173">
        <v>70</v>
      </c>
      <c r="E77" s="183">
        <f>'Sch 140 Capital Charge'!H77</f>
        <v>0</v>
      </c>
      <c r="F77" s="192">
        <f>'Sch 140 O&amp;M Charge'!H77</f>
        <v>0</v>
      </c>
      <c r="G77" s="192">
        <f>'Sch 140 Customer Charge'!H77</f>
        <v>0</v>
      </c>
      <c r="H77" s="192">
        <f>'Sch 140 Demand Charge'!F77</f>
        <v>1.2221065379253219E-2</v>
      </c>
      <c r="I77" s="192">
        <f>'Sch 140 Energy Charge'!H77</f>
        <v>3.3058878396239041E-2</v>
      </c>
      <c r="J77" s="192">
        <f t="shared" si="28"/>
        <v>0.05</v>
      </c>
      <c r="L77" s="226">
        <v>57</v>
      </c>
      <c r="M77" s="227">
        <f t="shared" si="44"/>
        <v>34</v>
      </c>
      <c r="O77" s="192">
        <f t="shared" si="45"/>
        <v>0.03</v>
      </c>
      <c r="P77" s="259">
        <f t="shared" si="46"/>
        <v>0.02</v>
      </c>
      <c r="Q77" s="192">
        <f t="shared" si="47"/>
        <v>0.05</v>
      </c>
      <c r="R77" s="232">
        <f t="shared" si="48"/>
        <v>0</v>
      </c>
    </row>
    <row r="78" spans="1:18" x14ac:dyDescent="0.2">
      <c r="A78" s="218">
        <f t="shared" si="43"/>
        <v>70</v>
      </c>
      <c r="B78" s="33" t="str">
        <f t="shared" si="49"/>
        <v>53E - Customer Owned</v>
      </c>
      <c r="C78" s="1" t="s">
        <v>22</v>
      </c>
      <c r="D78" s="173">
        <v>100</v>
      </c>
      <c r="E78" s="183">
        <f>'Sch 140 Capital Charge'!H78</f>
        <v>0</v>
      </c>
      <c r="F78" s="192">
        <f>'Sch 140 O&amp;M Charge'!H78</f>
        <v>0</v>
      </c>
      <c r="G78" s="192">
        <f>'Sch 140 Customer Charge'!H78</f>
        <v>0</v>
      </c>
      <c r="H78" s="192">
        <f>'Sch 140 Demand Charge'!F78</f>
        <v>1.7458664827504595E-2</v>
      </c>
      <c r="I78" s="192">
        <f>'Sch 140 Energy Charge'!H78</f>
        <v>4.7226969137484344E-2</v>
      </c>
      <c r="J78" s="192">
        <f t="shared" si="28"/>
        <v>0.06</v>
      </c>
      <c r="L78" s="226">
        <v>284</v>
      </c>
      <c r="M78" s="227">
        <f t="shared" si="44"/>
        <v>204</v>
      </c>
      <c r="O78" s="192">
        <f t="shared" si="45"/>
        <v>0.04</v>
      </c>
      <c r="P78" s="259">
        <f t="shared" si="46"/>
        <v>0.02</v>
      </c>
      <c r="Q78" s="192">
        <f t="shared" si="47"/>
        <v>0.06</v>
      </c>
      <c r="R78" s="232">
        <f t="shared" si="48"/>
        <v>0</v>
      </c>
    </row>
    <row r="79" spans="1:18" x14ac:dyDescent="0.2">
      <c r="A79" s="218">
        <f t="shared" si="43"/>
        <v>71</v>
      </c>
      <c r="B79" s="33" t="str">
        <f t="shared" si="49"/>
        <v>53E - Customer Owned</v>
      </c>
      <c r="C79" s="1" t="s">
        <v>22</v>
      </c>
      <c r="D79" s="173">
        <v>150</v>
      </c>
      <c r="E79" s="183">
        <f>'Sch 140 Capital Charge'!H79</f>
        <v>0</v>
      </c>
      <c r="F79" s="192">
        <f>'Sch 140 O&amp;M Charge'!H79</f>
        <v>0</v>
      </c>
      <c r="G79" s="192">
        <f>'Sch 140 Customer Charge'!H79</f>
        <v>0</v>
      </c>
      <c r="H79" s="192">
        <f>'Sch 140 Demand Charge'!F79</f>
        <v>2.6187997241256894E-2</v>
      </c>
      <c r="I79" s="192">
        <f>'Sch 140 Energy Charge'!H79</f>
        <v>7.0840453706226519E-2</v>
      </c>
      <c r="J79" s="192">
        <f t="shared" si="28"/>
        <v>0.1</v>
      </c>
      <c r="L79" s="226">
        <v>156</v>
      </c>
      <c r="M79" s="227">
        <f t="shared" si="44"/>
        <v>187</v>
      </c>
      <c r="O79" s="192">
        <f t="shared" si="45"/>
        <v>0.06</v>
      </c>
      <c r="P79" s="259">
        <f t="shared" si="46"/>
        <v>0.04</v>
      </c>
      <c r="Q79" s="192">
        <f t="shared" si="47"/>
        <v>0.1</v>
      </c>
      <c r="R79" s="232">
        <f t="shared" si="48"/>
        <v>0</v>
      </c>
    </row>
    <row r="80" spans="1:18" x14ac:dyDescent="0.2">
      <c r="A80" s="218">
        <f t="shared" si="43"/>
        <v>72</v>
      </c>
      <c r="B80" s="33" t="str">
        <f t="shared" si="49"/>
        <v>53E - Customer Owned</v>
      </c>
      <c r="C80" s="1" t="s">
        <v>22</v>
      </c>
      <c r="D80" s="173">
        <v>200</v>
      </c>
      <c r="E80" s="183">
        <f>'Sch 140 Capital Charge'!H80</f>
        <v>0</v>
      </c>
      <c r="F80" s="192">
        <f>'Sch 140 O&amp;M Charge'!H80</f>
        <v>0</v>
      </c>
      <c r="G80" s="192">
        <f>'Sch 140 Customer Charge'!H80</f>
        <v>0</v>
      </c>
      <c r="H80" s="192">
        <f>'Sch 140 Demand Charge'!F80</f>
        <v>3.491732965500919E-2</v>
      </c>
      <c r="I80" s="192">
        <f>'Sch 140 Energy Charge'!H80</f>
        <v>9.4453938274968688E-2</v>
      </c>
      <c r="J80" s="192">
        <f t="shared" si="28"/>
        <v>0.13</v>
      </c>
      <c r="L80" s="226">
        <v>438</v>
      </c>
      <c r="M80" s="227">
        <f t="shared" si="44"/>
        <v>683</v>
      </c>
      <c r="O80" s="192">
        <f t="shared" si="45"/>
        <v>0.08</v>
      </c>
      <c r="P80" s="259">
        <f t="shared" si="46"/>
        <v>0.05</v>
      </c>
      <c r="Q80" s="192">
        <f t="shared" si="47"/>
        <v>0.13</v>
      </c>
      <c r="R80" s="232">
        <f t="shared" si="48"/>
        <v>0</v>
      </c>
    </row>
    <row r="81" spans="1:18" x14ac:dyDescent="0.2">
      <c r="A81" s="218">
        <f t="shared" si="43"/>
        <v>73</v>
      </c>
      <c r="B81" s="33" t="str">
        <f t="shared" si="49"/>
        <v>53E - Customer Owned</v>
      </c>
      <c r="C81" s="1" t="s">
        <v>22</v>
      </c>
      <c r="D81" s="173">
        <v>250</v>
      </c>
      <c r="E81" s="183">
        <f>'Sch 140 Capital Charge'!H81</f>
        <v>0</v>
      </c>
      <c r="F81" s="192">
        <f>'Sch 140 O&amp;M Charge'!H81</f>
        <v>0</v>
      </c>
      <c r="G81" s="192">
        <f>'Sch 140 Customer Charge'!H81</f>
        <v>0</v>
      </c>
      <c r="H81" s="192">
        <f>'Sch 140 Demand Charge'!F81</f>
        <v>4.3646662068761492E-2</v>
      </c>
      <c r="I81" s="192">
        <f>'Sch 140 Energy Charge'!H81</f>
        <v>0.11806742284371086</v>
      </c>
      <c r="J81" s="192">
        <f t="shared" si="28"/>
        <v>0.16</v>
      </c>
      <c r="L81" s="226">
        <v>353</v>
      </c>
      <c r="M81" s="227">
        <f t="shared" si="44"/>
        <v>678</v>
      </c>
      <c r="O81" s="192">
        <f t="shared" si="45"/>
        <v>0.1</v>
      </c>
      <c r="P81" s="259">
        <f t="shared" si="46"/>
        <v>0.06</v>
      </c>
      <c r="Q81" s="192">
        <f t="shared" si="47"/>
        <v>0.16</v>
      </c>
      <c r="R81" s="232">
        <f t="shared" si="48"/>
        <v>0</v>
      </c>
    </row>
    <row r="82" spans="1:18" x14ac:dyDescent="0.2">
      <c r="A82" s="218">
        <f t="shared" si="43"/>
        <v>74</v>
      </c>
      <c r="B82" s="33" t="str">
        <f t="shared" si="49"/>
        <v>53E - Customer Owned</v>
      </c>
      <c r="C82" s="1" t="s">
        <v>22</v>
      </c>
      <c r="D82" s="173">
        <v>310</v>
      </c>
      <c r="E82" s="183">
        <f>'Sch 140 Capital Charge'!H82</f>
        <v>0</v>
      </c>
      <c r="F82" s="192">
        <f>'Sch 140 O&amp;M Charge'!H82</f>
        <v>0</v>
      </c>
      <c r="G82" s="192">
        <f>'Sch 140 Customer Charge'!H82</f>
        <v>0</v>
      </c>
      <c r="H82" s="192">
        <f>'Sch 140 Demand Charge'!F82</f>
        <v>5.4121860965264244E-2</v>
      </c>
      <c r="I82" s="192">
        <f>'Sch 140 Energy Charge'!H82</f>
        <v>0.14640360432620148</v>
      </c>
      <c r="J82" s="192">
        <f t="shared" si="28"/>
        <v>0.2</v>
      </c>
      <c r="L82" s="226">
        <v>7</v>
      </c>
      <c r="M82" s="227">
        <f t="shared" si="44"/>
        <v>17</v>
      </c>
      <c r="O82" s="192">
        <f t="shared" si="45"/>
        <v>0.12</v>
      </c>
      <c r="P82" s="259">
        <f t="shared" si="46"/>
        <v>0.08</v>
      </c>
      <c r="Q82" s="192">
        <f t="shared" si="47"/>
        <v>0.2</v>
      </c>
      <c r="R82" s="232">
        <f t="shared" si="48"/>
        <v>0</v>
      </c>
    </row>
    <row r="83" spans="1:18" x14ac:dyDescent="0.2">
      <c r="A83" s="218">
        <f t="shared" si="43"/>
        <v>75</v>
      </c>
      <c r="B83" s="33" t="str">
        <f t="shared" si="49"/>
        <v>53E - Customer Owned</v>
      </c>
      <c r="C83" s="1" t="s">
        <v>22</v>
      </c>
      <c r="D83" s="173">
        <v>400</v>
      </c>
      <c r="E83" s="183">
        <f>'Sch 140 Capital Charge'!H83</f>
        <v>0</v>
      </c>
      <c r="F83" s="192">
        <f>'Sch 140 O&amp;M Charge'!H83</f>
        <v>0</v>
      </c>
      <c r="G83" s="192">
        <f>'Sch 140 Customer Charge'!H83</f>
        <v>0</v>
      </c>
      <c r="H83" s="192">
        <f>'Sch 140 Demand Charge'!F83</f>
        <v>6.9834659310018379E-2</v>
      </c>
      <c r="I83" s="192">
        <f>'Sch 140 Energy Charge'!H83</f>
        <v>0.18890787654993738</v>
      </c>
      <c r="J83" s="192">
        <f t="shared" si="28"/>
        <v>0.26</v>
      </c>
      <c r="L83" s="226">
        <v>537</v>
      </c>
      <c r="M83" s="227">
        <f t="shared" si="44"/>
        <v>1675</v>
      </c>
      <c r="O83" s="192">
        <f t="shared" si="45"/>
        <v>0.16</v>
      </c>
      <c r="P83" s="259">
        <f t="shared" si="46"/>
        <v>0.1</v>
      </c>
      <c r="Q83" s="192">
        <f t="shared" si="47"/>
        <v>0.26</v>
      </c>
      <c r="R83" s="232">
        <f t="shared" si="48"/>
        <v>0</v>
      </c>
    </row>
    <row r="84" spans="1:18" x14ac:dyDescent="0.2">
      <c r="A84" s="218">
        <f t="shared" si="43"/>
        <v>76</v>
      </c>
      <c r="B84" s="33" t="str">
        <f t="shared" si="49"/>
        <v>53E - Customer Owned</v>
      </c>
      <c r="C84" s="1" t="s">
        <v>22</v>
      </c>
      <c r="D84" s="173">
        <v>1000</v>
      </c>
      <c r="E84" s="183">
        <f>'Sch 140 Capital Charge'!H84</f>
        <v>0</v>
      </c>
      <c r="F84" s="192">
        <f>'Sch 140 O&amp;M Charge'!H84</f>
        <v>0</v>
      </c>
      <c r="G84" s="192">
        <f>'Sch 140 Customer Charge'!H84</f>
        <v>0</v>
      </c>
      <c r="H84" s="192">
        <f>'Sch 140 Demand Charge'!F84</f>
        <v>0.17458664827504597</v>
      </c>
      <c r="I84" s="192">
        <f>'Sch 140 Energy Charge'!H84</f>
        <v>0.47226969137484343</v>
      </c>
      <c r="J84" s="192">
        <f t="shared" si="28"/>
        <v>0.65</v>
      </c>
      <c r="L84" s="226">
        <v>0</v>
      </c>
      <c r="M84" s="227">
        <f t="shared" si="44"/>
        <v>0</v>
      </c>
      <c r="O84" s="192">
        <f t="shared" si="45"/>
        <v>0.41</v>
      </c>
      <c r="P84" s="259">
        <f t="shared" si="46"/>
        <v>0.24</v>
      </c>
      <c r="Q84" s="192">
        <f t="shared" si="47"/>
        <v>0.64999999999999991</v>
      </c>
      <c r="R84" s="232">
        <f t="shared" si="48"/>
        <v>0</v>
      </c>
    </row>
    <row r="85" spans="1:18" x14ac:dyDescent="0.2">
      <c r="A85" s="218">
        <f t="shared" si="43"/>
        <v>77</v>
      </c>
      <c r="B85" s="33"/>
      <c r="C85" s="1"/>
      <c r="D85" s="173"/>
      <c r="E85" s="183"/>
      <c r="L85" s="226"/>
    </row>
    <row r="86" spans="1:18" x14ac:dyDescent="0.2">
      <c r="A86" s="218">
        <f t="shared" si="43"/>
        <v>78</v>
      </c>
      <c r="B86" s="33" t="str">
        <f>+B84</f>
        <v>53E - Customer Owned</v>
      </c>
      <c r="C86" s="1" t="s">
        <v>27</v>
      </c>
      <c r="D86" s="173">
        <v>70</v>
      </c>
      <c r="E86" s="183">
        <f>'Sch 140 Capital Charge'!H86</f>
        <v>0</v>
      </c>
      <c r="F86" s="192">
        <f>'Sch 140 O&amp;M Charge'!H86</f>
        <v>0</v>
      </c>
      <c r="G86" s="192">
        <f>'Sch 140 Customer Charge'!H86</f>
        <v>0</v>
      </c>
      <c r="H86" s="192">
        <f>'Sch 140 Demand Charge'!F86</f>
        <v>1.2221065379253219E-2</v>
      </c>
      <c r="I86" s="192">
        <f>'Sch 140 Energy Charge'!H86</f>
        <v>3.3058878396239041E-2</v>
      </c>
      <c r="J86" s="192">
        <f t="shared" si="28"/>
        <v>0.05</v>
      </c>
      <c r="L86" s="226">
        <v>0</v>
      </c>
      <c r="M86" s="227">
        <f t="shared" ref="M86:M91" si="50">ROUND(L86*J86*12,0)</f>
        <v>0</v>
      </c>
      <c r="O86" s="192">
        <f t="shared" ref="O86:O91" si="51">ROUND(J86-P86,2)</f>
        <v>0.03</v>
      </c>
      <c r="P86" s="259">
        <f t="shared" ref="P86:P91" si="52">ROUND(J86*$P$7,2)</f>
        <v>0.02</v>
      </c>
      <c r="Q86" s="192">
        <f t="shared" ref="Q86:Q91" si="53">SUM(O86:P86)</f>
        <v>0.05</v>
      </c>
      <c r="R86" s="232">
        <f t="shared" ref="R86:R91" si="54">+Q86-J86</f>
        <v>0</v>
      </c>
    </row>
    <row r="87" spans="1:18" x14ac:dyDescent="0.2">
      <c r="A87" s="218">
        <f t="shared" si="43"/>
        <v>79</v>
      </c>
      <c r="B87" s="33" t="str">
        <f>+B86</f>
        <v>53E - Customer Owned</v>
      </c>
      <c r="C87" s="1" t="s">
        <v>27</v>
      </c>
      <c r="D87" s="173">
        <v>100</v>
      </c>
      <c r="E87" s="183">
        <f>'Sch 140 Capital Charge'!H87</f>
        <v>0</v>
      </c>
      <c r="F87" s="192">
        <f>'Sch 140 O&amp;M Charge'!H87</f>
        <v>0</v>
      </c>
      <c r="G87" s="192">
        <f>'Sch 140 Customer Charge'!H87</f>
        <v>0</v>
      </c>
      <c r="H87" s="192">
        <f>'Sch 140 Demand Charge'!F87</f>
        <v>1.7458664827504595E-2</v>
      </c>
      <c r="I87" s="192">
        <f>'Sch 140 Energy Charge'!H87</f>
        <v>4.7226969137484344E-2</v>
      </c>
      <c r="J87" s="192">
        <f t="shared" si="28"/>
        <v>0.06</v>
      </c>
      <c r="L87" s="226">
        <v>0</v>
      </c>
      <c r="M87" s="227">
        <f t="shared" si="50"/>
        <v>0</v>
      </c>
      <c r="O87" s="192">
        <f t="shared" si="51"/>
        <v>0.04</v>
      </c>
      <c r="P87" s="259">
        <f t="shared" si="52"/>
        <v>0.02</v>
      </c>
      <c r="Q87" s="192">
        <f t="shared" si="53"/>
        <v>0.06</v>
      </c>
      <c r="R87" s="232">
        <f t="shared" si="54"/>
        <v>0</v>
      </c>
    </row>
    <row r="88" spans="1:18" x14ac:dyDescent="0.2">
      <c r="A88" s="218">
        <f t="shared" si="43"/>
        <v>80</v>
      </c>
      <c r="B88" s="33" t="str">
        <f>+B87</f>
        <v>53E - Customer Owned</v>
      </c>
      <c r="C88" s="1" t="s">
        <v>27</v>
      </c>
      <c r="D88" s="173">
        <v>150</v>
      </c>
      <c r="E88" s="183">
        <f>'Sch 140 Capital Charge'!H88</f>
        <v>0</v>
      </c>
      <c r="F88" s="192">
        <f>'Sch 140 O&amp;M Charge'!H88</f>
        <v>0</v>
      </c>
      <c r="G88" s="192">
        <f>'Sch 140 Customer Charge'!H88</f>
        <v>0</v>
      </c>
      <c r="H88" s="192">
        <f>'Sch 140 Demand Charge'!F88</f>
        <v>2.6187997241256894E-2</v>
      </c>
      <c r="I88" s="192">
        <f>'Sch 140 Energy Charge'!H88</f>
        <v>7.0840453706226519E-2</v>
      </c>
      <c r="J88" s="192">
        <f t="shared" si="28"/>
        <v>0.1</v>
      </c>
      <c r="L88" s="226">
        <v>0</v>
      </c>
      <c r="M88" s="227">
        <f t="shared" si="50"/>
        <v>0</v>
      </c>
      <c r="O88" s="192">
        <f t="shared" si="51"/>
        <v>0.06</v>
      </c>
      <c r="P88" s="259">
        <f t="shared" si="52"/>
        <v>0.04</v>
      </c>
      <c r="Q88" s="192">
        <f t="shared" si="53"/>
        <v>0.1</v>
      </c>
      <c r="R88" s="232">
        <f t="shared" si="54"/>
        <v>0</v>
      </c>
    </row>
    <row r="89" spans="1:18" x14ac:dyDescent="0.2">
      <c r="A89" s="218">
        <f t="shared" si="43"/>
        <v>81</v>
      </c>
      <c r="B89" s="33" t="str">
        <f>+B88</f>
        <v>53E - Customer Owned</v>
      </c>
      <c r="C89" s="1" t="s">
        <v>27</v>
      </c>
      <c r="D89" s="173">
        <v>175</v>
      </c>
      <c r="E89" s="183">
        <f>'Sch 140 Capital Charge'!H89</f>
        <v>0</v>
      </c>
      <c r="F89" s="192">
        <f>'Sch 140 O&amp;M Charge'!H89</f>
        <v>0</v>
      </c>
      <c r="G89" s="192">
        <f>'Sch 140 Customer Charge'!H89</f>
        <v>0</v>
      </c>
      <c r="H89" s="192">
        <f>'Sch 140 Demand Charge'!F89</f>
        <v>3.0552663448133045E-2</v>
      </c>
      <c r="I89" s="192">
        <f>'Sch 140 Energy Charge'!H89</f>
        <v>8.2647195990597611E-2</v>
      </c>
      <c r="J89" s="192">
        <f t="shared" si="28"/>
        <v>0.11</v>
      </c>
      <c r="L89" s="226">
        <v>4</v>
      </c>
      <c r="M89" s="227">
        <f t="shared" si="50"/>
        <v>5</v>
      </c>
      <c r="O89" s="192">
        <f t="shared" si="51"/>
        <v>7.0000000000000007E-2</v>
      </c>
      <c r="P89" s="259">
        <f t="shared" si="52"/>
        <v>0.04</v>
      </c>
      <c r="Q89" s="192">
        <f t="shared" si="53"/>
        <v>0.11000000000000001</v>
      </c>
      <c r="R89" s="232">
        <f t="shared" si="54"/>
        <v>0</v>
      </c>
    </row>
    <row r="90" spans="1:18" x14ac:dyDescent="0.2">
      <c r="A90" s="218">
        <f t="shared" si="43"/>
        <v>82</v>
      </c>
      <c r="B90" s="33" t="str">
        <f>+B89</f>
        <v>53E - Customer Owned</v>
      </c>
      <c r="C90" s="1" t="s">
        <v>27</v>
      </c>
      <c r="D90" s="173">
        <v>250</v>
      </c>
      <c r="E90" s="183">
        <f>'Sch 140 Capital Charge'!H90</f>
        <v>0</v>
      </c>
      <c r="F90" s="192">
        <f>'Sch 140 O&amp;M Charge'!H90</f>
        <v>0</v>
      </c>
      <c r="G90" s="192">
        <f>'Sch 140 Customer Charge'!H90</f>
        <v>0</v>
      </c>
      <c r="H90" s="192">
        <f>'Sch 140 Demand Charge'!F90</f>
        <v>4.3646662068761492E-2</v>
      </c>
      <c r="I90" s="192">
        <f>'Sch 140 Energy Charge'!H90</f>
        <v>0.11806742284371086</v>
      </c>
      <c r="J90" s="192">
        <f t="shared" si="28"/>
        <v>0.16</v>
      </c>
      <c r="L90" s="226">
        <v>0</v>
      </c>
      <c r="M90" s="227">
        <f t="shared" si="50"/>
        <v>0</v>
      </c>
      <c r="O90" s="192">
        <f t="shared" si="51"/>
        <v>0.1</v>
      </c>
      <c r="P90" s="259">
        <f t="shared" si="52"/>
        <v>0.06</v>
      </c>
      <c r="Q90" s="192">
        <f t="shared" si="53"/>
        <v>0.16</v>
      </c>
      <c r="R90" s="232">
        <f t="shared" si="54"/>
        <v>0</v>
      </c>
    </row>
    <row r="91" spans="1:18" x14ac:dyDescent="0.2">
      <c r="A91" s="218">
        <f t="shared" si="43"/>
        <v>83</v>
      </c>
      <c r="B91" s="33" t="str">
        <f>+B90</f>
        <v>53E - Customer Owned</v>
      </c>
      <c r="C91" s="1" t="s">
        <v>27</v>
      </c>
      <c r="D91" s="173">
        <v>400</v>
      </c>
      <c r="E91" s="183">
        <f>'Sch 140 Capital Charge'!H91</f>
        <v>0</v>
      </c>
      <c r="F91" s="192">
        <f>'Sch 140 O&amp;M Charge'!H91</f>
        <v>0</v>
      </c>
      <c r="G91" s="192">
        <f>'Sch 140 Customer Charge'!H91</f>
        <v>0</v>
      </c>
      <c r="H91" s="192">
        <f>'Sch 140 Demand Charge'!F91</f>
        <v>6.9834659310018379E-2</v>
      </c>
      <c r="I91" s="192">
        <f>'Sch 140 Energy Charge'!H91</f>
        <v>0.18890787654993738</v>
      </c>
      <c r="J91" s="192">
        <f t="shared" si="28"/>
        <v>0.26</v>
      </c>
      <c r="L91" s="226">
        <v>0</v>
      </c>
      <c r="M91" s="227">
        <f t="shared" si="50"/>
        <v>0</v>
      </c>
      <c r="O91" s="192">
        <f t="shared" si="51"/>
        <v>0.16</v>
      </c>
      <c r="P91" s="259">
        <f t="shared" si="52"/>
        <v>0.1</v>
      </c>
      <c r="Q91" s="192">
        <f t="shared" si="53"/>
        <v>0.26</v>
      </c>
      <c r="R91" s="232">
        <f t="shared" si="54"/>
        <v>0</v>
      </c>
    </row>
    <row r="92" spans="1:18" x14ac:dyDescent="0.2">
      <c r="A92" s="218">
        <f t="shared" si="43"/>
        <v>84</v>
      </c>
      <c r="B92" s="33"/>
      <c r="C92" s="1"/>
      <c r="D92" s="173"/>
      <c r="E92" s="183"/>
      <c r="L92" s="226"/>
    </row>
    <row r="93" spans="1:18" x14ac:dyDescent="0.2">
      <c r="A93" s="218">
        <f t="shared" si="43"/>
        <v>85</v>
      </c>
      <c r="B93" s="33" t="str">
        <f>+B91</f>
        <v>53E - Customer Owned</v>
      </c>
      <c r="C93" s="172" t="s">
        <v>34</v>
      </c>
      <c r="D93" s="198" t="s">
        <v>175</v>
      </c>
      <c r="E93" s="183">
        <f>'Sch 140 Capital Charge'!H93</f>
        <v>0</v>
      </c>
      <c r="F93" s="192">
        <f>'Sch 140 O&amp;M Charge'!H93</f>
        <v>0</v>
      </c>
      <c r="G93" s="192">
        <f>'Sch 140 Customer Charge'!H93</f>
        <v>0</v>
      </c>
      <c r="H93" s="192">
        <f>'Sch 140 Demand Charge'!F93</f>
        <v>7.8563991723770692E-3</v>
      </c>
      <c r="I93" s="192">
        <f>'Sch 140 Energy Charge'!H93</f>
        <v>2.1252136111867954E-2</v>
      </c>
      <c r="J93" s="192">
        <f t="shared" si="28"/>
        <v>0.03</v>
      </c>
      <c r="L93" s="226">
        <v>630</v>
      </c>
      <c r="M93" s="227">
        <f t="shared" ref="M93:M101" si="55">ROUND(L93*J93*12,0)</f>
        <v>227</v>
      </c>
      <c r="O93" s="192">
        <f t="shared" ref="O93:O101" si="56">ROUND(J93-P93,2)</f>
        <v>0.02</v>
      </c>
      <c r="P93" s="259">
        <f t="shared" ref="P93:P101" si="57">ROUND(J93*$P$7,2)</f>
        <v>0.01</v>
      </c>
      <c r="Q93" s="192">
        <f t="shared" ref="Q93:Q101" si="58">SUM(O93:P93)</f>
        <v>0.03</v>
      </c>
      <c r="R93" s="232">
        <f t="shared" ref="R93:R101" si="59">+Q93-J93</f>
        <v>0</v>
      </c>
    </row>
    <row r="94" spans="1:18" x14ac:dyDescent="0.2">
      <c r="A94" s="218">
        <f t="shared" si="43"/>
        <v>86</v>
      </c>
      <c r="B94" s="33" t="str">
        <f>B93</f>
        <v>53E - Customer Owned</v>
      </c>
      <c r="C94" s="172" t="s">
        <v>34</v>
      </c>
      <c r="D94" s="198" t="s">
        <v>176</v>
      </c>
      <c r="E94" s="183">
        <f>'Sch 140 Capital Charge'!H94</f>
        <v>0</v>
      </c>
      <c r="F94" s="192">
        <f>'Sch 140 O&amp;M Charge'!H94</f>
        <v>0</v>
      </c>
      <c r="G94" s="192">
        <f>'Sch 140 Customer Charge'!H94</f>
        <v>0</v>
      </c>
      <c r="H94" s="192">
        <f>'Sch 140 Demand Charge'!F94</f>
        <v>1.3093998620628447E-2</v>
      </c>
      <c r="I94" s="192">
        <f>'Sch 140 Energy Charge'!H94</f>
        <v>3.542022685311326E-2</v>
      </c>
      <c r="J94" s="192">
        <f t="shared" si="28"/>
        <v>0.05</v>
      </c>
      <c r="L94" s="226">
        <v>612</v>
      </c>
      <c r="M94" s="227">
        <f t="shared" si="55"/>
        <v>367</v>
      </c>
      <c r="O94" s="192">
        <f t="shared" si="56"/>
        <v>0.03</v>
      </c>
      <c r="P94" s="259">
        <f t="shared" si="57"/>
        <v>0.02</v>
      </c>
      <c r="Q94" s="192">
        <f t="shared" si="58"/>
        <v>0.05</v>
      </c>
      <c r="R94" s="232">
        <f t="shared" si="59"/>
        <v>0</v>
      </c>
    </row>
    <row r="95" spans="1:18" x14ac:dyDescent="0.2">
      <c r="A95" s="218">
        <f t="shared" si="43"/>
        <v>87</v>
      </c>
      <c r="B95" s="33" t="str">
        <f t="shared" ref="B95:B101" si="60">B94</f>
        <v>53E - Customer Owned</v>
      </c>
      <c r="C95" s="172" t="s">
        <v>34</v>
      </c>
      <c r="D95" s="198" t="s">
        <v>177</v>
      </c>
      <c r="E95" s="183">
        <f>'Sch 140 Capital Charge'!H95</f>
        <v>0</v>
      </c>
      <c r="F95" s="192">
        <f>'Sch 140 O&amp;M Charge'!H95</f>
        <v>0</v>
      </c>
      <c r="G95" s="192">
        <f>'Sch 140 Customer Charge'!H95</f>
        <v>0</v>
      </c>
      <c r="H95" s="192">
        <f>'Sch 140 Demand Charge'!F95</f>
        <v>1.8331598068879826E-2</v>
      </c>
      <c r="I95" s="192">
        <f>'Sch 140 Energy Charge'!H95</f>
        <v>4.9588317594358562E-2</v>
      </c>
      <c r="J95" s="192">
        <f t="shared" si="28"/>
        <v>7.0000000000000007E-2</v>
      </c>
      <c r="L95" s="226">
        <v>863</v>
      </c>
      <c r="M95" s="227">
        <f t="shared" si="55"/>
        <v>725</v>
      </c>
      <c r="O95" s="192">
        <f t="shared" si="56"/>
        <v>0.04</v>
      </c>
      <c r="P95" s="259">
        <f t="shared" si="57"/>
        <v>0.03</v>
      </c>
      <c r="Q95" s="192">
        <f t="shared" si="58"/>
        <v>7.0000000000000007E-2</v>
      </c>
      <c r="R95" s="232">
        <f t="shared" si="59"/>
        <v>0</v>
      </c>
    </row>
    <row r="96" spans="1:18" x14ac:dyDescent="0.2">
      <c r="A96" s="218">
        <f t="shared" si="43"/>
        <v>88</v>
      </c>
      <c r="B96" s="33" t="str">
        <f t="shared" si="60"/>
        <v>53E - Customer Owned</v>
      </c>
      <c r="C96" s="172" t="s">
        <v>34</v>
      </c>
      <c r="D96" s="198" t="s">
        <v>178</v>
      </c>
      <c r="E96" s="183">
        <f>'Sch 140 Capital Charge'!H96</f>
        <v>0</v>
      </c>
      <c r="F96" s="192">
        <f>'Sch 140 O&amp;M Charge'!H96</f>
        <v>0</v>
      </c>
      <c r="G96" s="192">
        <f>'Sch 140 Customer Charge'!H96</f>
        <v>0</v>
      </c>
      <c r="H96" s="192">
        <f>'Sch 140 Demand Charge'!F96</f>
        <v>2.3569197517131206E-2</v>
      </c>
      <c r="I96" s="192">
        <f>'Sch 140 Energy Charge'!H96</f>
        <v>6.3756408335603865E-2</v>
      </c>
      <c r="J96" s="192">
        <f t="shared" si="28"/>
        <v>0.09</v>
      </c>
      <c r="L96" s="226">
        <v>64</v>
      </c>
      <c r="M96" s="227">
        <f t="shared" si="55"/>
        <v>69</v>
      </c>
      <c r="O96" s="192">
        <f t="shared" si="56"/>
        <v>0.06</v>
      </c>
      <c r="P96" s="259">
        <f t="shared" si="57"/>
        <v>0.03</v>
      </c>
      <c r="Q96" s="192">
        <f t="shared" si="58"/>
        <v>0.09</v>
      </c>
      <c r="R96" s="232">
        <f t="shared" si="59"/>
        <v>0</v>
      </c>
    </row>
    <row r="97" spans="1:18" x14ac:dyDescent="0.2">
      <c r="A97" s="218">
        <f t="shared" si="43"/>
        <v>89</v>
      </c>
      <c r="B97" s="33" t="str">
        <f t="shared" si="60"/>
        <v>53E - Customer Owned</v>
      </c>
      <c r="C97" s="172" t="s">
        <v>34</v>
      </c>
      <c r="D97" s="198" t="s">
        <v>179</v>
      </c>
      <c r="E97" s="183">
        <f>'Sch 140 Capital Charge'!H97</f>
        <v>0</v>
      </c>
      <c r="F97" s="192">
        <f>'Sch 140 O&amp;M Charge'!H97</f>
        <v>0</v>
      </c>
      <c r="G97" s="192">
        <f>'Sch 140 Customer Charge'!H97</f>
        <v>0</v>
      </c>
      <c r="H97" s="192">
        <f>'Sch 140 Demand Charge'!F97</f>
        <v>2.8806796965382585E-2</v>
      </c>
      <c r="I97" s="192">
        <f>'Sch 140 Energy Charge'!H97</f>
        <v>7.7924499076849174E-2</v>
      </c>
      <c r="J97" s="192">
        <f t="shared" si="28"/>
        <v>0.11</v>
      </c>
      <c r="L97" s="226">
        <v>1315</v>
      </c>
      <c r="M97" s="227">
        <f t="shared" si="55"/>
        <v>1736</v>
      </c>
      <c r="O97" s="192">
        <f t="shared" si="56"/>
        <v>7.0000000000000007E-2</v>
      </c>
      <c r="P97" s="259">
        <f t="shared" si="57"/>
        <v>0.04</v>
      </c>
      <c r="Q97" s="192">
        <f t="shared" si="58"/>
        <v>0.11000000000000001</v>
      </c>
      <c r="R97" s="232">
        <f t="shared" si="59"/>
        <v>0</v>
      </c>
    </row>
    <row r="98" spans="1:18" x14ac:dyDescent="0.2">
      <c r="A98" s="218">
        <f t="shared" si="43"/>
        <v>90</v>
      </c>
      <c r="B98" s="33" t="str">
        <f t="shared" si="60"/>
        <v>53E - Customer Owned</v>
      </c>
      <c r="C98" s="172" t="s">
        <v>34</v>
      </c>
      <c r="D98" s="198" t="s">
        <v>180</v>
      </c>
      <c r="E98" s="183">
        <f>'Sch 140 Capital Charge'!H98</f>
        <v>0</v>
      </c>
      <c r="F98" s="192">
        <f>'Sch 140 O&amp;M Charge'!H98</f>
        <v>0</v>
      </c>
      <c r="G98" s="192">
        <f>'Sch 140 Customer Charge'!H98</f>
        <v>0</v>
      </c>
      <c r="H98" s="192">
        <f>'Sch 140 Demand Charge'!F98</f>
        <v>3.4044396413633965E-2</v>
      </c>
      <c r="I98" s="192">
        <f>'Sch 140 Energy Charge'!H98</f>
        <v>9.209258981809447E-2</v>
      </c>
      <c r="J98" s="192">
        <f t="shared" si="28"/>
        <v>0.13</v>
      </c>
      <c r="L98" s="226">
        <v>90</v>
      </c>
      <c r="M98" s="227">
        <f t="shared" si="55"/>
        <v>140</v>
      </c>
      <c r="O98" s="192">
        <f t="shared" si="56"/>
        <v>0.08</v>
      </c>
      <c r="P98" s="259">
        <f t="shared" si="57"/>
        <v>0.05</v>
      </c>
      <c r="Q98" s="192">
        <f t="shared" si="58"/>
        <v>0.13</v>
      </c>
      <c r="R98" s="232">
        <f t="shared" si="59"/>
        <v>0</v>
      </c>
    </row>
    <row r="99" spans="1:18" x14ac:dyDescent="0.2">
      <c r="A99" s="218">
        <f t="shared" si="43"/>
        <v>91</v>
      </c>
      <c r="B99" s="33" t="str">
        <f t="shared" si="60"/>
        <v>53E - Customer Owned</v>
      </c>
      <c r="C99" s="172" t="s">
        <v>34</v>
      </c>
      <c r="D99" s="198" t="s">
        <v>181</v>
      </c>
      <c r="E99" s="183">
        <f>'Sch 140 Capital Charge'!H99</f>
        <v>0</v>
      </c>
      <c r="F99" s="192">
        <f>'Sch 140 O&amp;M Charge'!H99</f>
        <v>0</v>
      </c>
      <c r="G99" s="192">
        <f>'Sch 140 Customer Charge'!H99</f>
        <v>0</v>
      </c>
      <c r="H99" s="192">
        <f>'Sch 140 Demand Charge'!F99</f>
        <v>3.9281995861885341E-2</v>
      </c>
      <c r="I99" s="192">
        <f>'Sch 140 Energy Charge'!H99</f>
        <v>0.10626068055933978</v>
      </c>
      <c r="J99" s="192">
        <f t="shared" si="28"/>
        <v>0.15</v>
      </c>
      <c r="L99" s="226">
        <v>0</v>
      </c>
      <c r="M99" s="227">
        <f t="shared" si="55"/>
        <v>0</v>
      </c>
      <c r="O99" s="192">
        <f t="shared" si="56"/>
        <v>0.09</v>
      </c>
      <c r="P99" s="259">
        <f t="shared" si="57"/>
        <v>0.06</v>
      </c>
      <c r="Q99" s="192">
        <f t="shared" si="58"/>
        <v>0.15</v>
      </c>
      <c r="R99" s="232">
        <f t="shared" si="59"/>
        <v>0</v>
      </c>
    </row>
    <row r="100" spans="1:18" x14ac:dyDescent="0.2">
      <c r="A100" s="218">
        <f t="shared" si="43"/>
        <v>92</v>
      </c>
      <c r="B100" s="33" t="str">
        <f t="shared" si="60"/>
        <v>53E - Customer Owned</v>
      </c>
      <c r="C100" s="172" t="s">
        <v>34</v>
      </c>
      <c r="D100" s="198" t="s">
        <v>182</v>
      </c>
      <c r="E100" s="183">
        <f>'Sch 140 Capital Charge'!H100</f>
        <v>0</v>
      </c>
      <c r="F100" s="192">
        <f>'Sch 140 O&amp;M Charge'!H100</f>
        <v>0</v>
      </c>
      <c r="G100" s="192">
        <f>'Sch 140 Customer Charge'!H100</f>
        <v>0</v>
      </c>
      <c r="H100" s="192">
        <f>'Sch 140 Demand Charge'!F100</f>
        <v>4.4519595310136724E-2</v>
      </c>
      <c r="I100" s="192">
        <f>'Sch 140 Energy Charge'!H100</f>
        <v>0.12042877130058507</v>
      </c>
      <c r="J100" s="192">
        <f t="shared" si="28"/>
        <v>0.16</v>
      </c>
      <c r="L100" s="226">
        <v>0</v>
      </c>
      <c r="M100" s="227">
        <f t="shared" si="55"/>
        <v>0</v>
      </c>
      <c r="O100" s="192">
        <f t="shared" si="56"/>
        <v>0.1</v>
      </c>
      <c r="P100" s="259">
        <f t="shared" si="57"/>
        <v>0.06</v>
      </c>
      <c r="Q100" s="192">
        <f t="shared" si="58"/>
        <v>0.16</v>
      </c>
      <c r="R100" s="232">
        <f t="shared" si="59"/>
        <v>0</v>
      </c>
    </row>
    <row r="101" spans="1:18" x14ac:dyDescent="0.2">
      <c r="A101" s="218">
        <f t="shared" si="43"/>
        <v>93</v>
      </c>
      <c r="B101" s="33" t="str">
        <f t="shared" si="60"/>
        <v>53E - Customer Owned</v>
      </c>
      <c r="C101" s="172" t="s">
        <v>34</v>
      </c>
      <c r="D101" s="198" t="s">
        <v>183</v>
      </c>
      <c r="E101" s="183">
        <f>'Sch 140 Capital Charge'!H101</f>
        <v>0</v>
      </c>
      <c r="F101" s="192">
        <f>'Sch 140 O&amp;M Charge'!H101</f>
        <v>0</v>
      </c>
      <c r="G101" s="192">
        <f>'Sch 140 Customer Charge'!H101</f>
        <v>0</v>
      </c>
      <c r="H101" s="192">
        <f>'Sch 140 Demand Charge'!F101</f>
        <v>4.97571947583881E-2</v>
      </c>
      <c r="I101" s="192">
        <f>'Sch 140 Energy Charge'!H101</f>
        <v>0.13459686204183038</v>
      </c>
      <c r="J101" s="192">
        <f t="shared" si="28"/>
        <v>0.18</v>
      </c>
      <c r="L101" s="226">
        <v>0</v>
      </c>
      <c r="M101" s="227">
        <f t="shared" si="55"/>
        <v>0</v>
      </c>
      <c r="O101" s="192">
        <f t="shared" si="56"/>
        <v>0.11</v>
      </c>
      <c r="P101" s="259">
        <f t="shared" si="57"/>
        <v>7.0000000000000007E-2</v>
      </c>
      <c r="Q101" s="192">
        <f t="shared" si="58"/>
        <v>0.18</v>
      </c>
      <c r="R101" s="232">
        <f t="shared" si="59"/>
        <v>0</v>
      </c>
    </row>
    <row r="102" spans="1:18" x14ac:dyDescent="0.2">
      <c r="A102" s="218">
        <f t="shared" si="43"/>
        <v>94</v>
      </c>
      <c r="B102" s="34"/>
      <c r="C102" s="1"/>
      <c r="D102" s="173"/>
      <c r="E102" s="183"/>
      <c r="L102" s="226"/>
    </row>
    <row r="103" spans="1:18" x14ac:dyDescent="0.2">
      <c r="A103" s="218">
        <f t="shared" si="43"/>
        <v>95</v>
      </c>
      <c r="B103" s="7" t="s">
        <v>59</v>
      </c>
      <c r="D103" s="181"/>
      <c r="E103" s="183"/>
      <c r="L103" s="226"/>
    </row>
    <row r="104" spans="1:18" x14ac:dyDescent="0.2">
      <c r="A104" s="218">
        <f t="shared" si="43"/>
        <v>96</v>
      </c>
      <c r="B104" s="33" t="s">
        <v>18</v>
      </c>
      <c r="C104" s="1" t="s">
        <v>22</v>
      </c>
      <c r="D104" s="173">
        <v>50</v>
      </c>
      <c r="E104" s="183">
        <f>'Sch 140 Capital Charge'!H104</f>
        <v>0</v>
      </c>
      <c r="F104" s="192">
        <f>'Sch 140 O&amp;M Charge'!H104</f>
        <v>0</v>
      </c>
      <c r="G104" s="192">
        <f>'Sch 140 Customer Charge'!H104</f>
        <v>0</v>
      </c>
      <c r="H104" s="192">
        <f>'Sch 140 Demand Charge'!F104</f>
        <v>8.7293324137522974E-3</v>
      </c>
      <c r="I104" s="192">
        <f>'Sch 140 Energy Charge'!H104</f>
        <v>2.3613484568742172E-2</v>
      </c>
      <c r="J104" s="192">
        <f t="shared" ref="J104:J112" si="61">ROUND(SUM(E104:I104),2)</f>
        <v>0.03</v>
      </c>
      <c r="L104" s="226">
        <v>38</v>
      </c>
      <c r="M104" s="227">
        <f t="shared" ref="M104:M112" si="62">ROUND(L104*J104*12,0)</f>
        <v>14</v>
      </c>
      <c r="O104" s="192">
        <f t="shared" ref="O104:O112" si="63">ROUND(J104-P104,2)</f>
        <v>0.02</v>
      </c>
      <c r="P104" s="259">
        <f t="shared" ref="P104:P112" si="64">ROUND(J104*$P$7,2)</f>
        <v>0.01</v>
      </c>
      <c r="Q104" s="192">
        <f t="shared" ref="Q104:Q112" si="65">SUM(O104:P104)</f>
        <v>0.03</v>
      </c>
      <c r="R104" s="232">
        <f t="shared" ref="R104:R112" si="66">+Q104-J104</f>
        <v>0</v>
      </c>
    </row>
    <row r="105" spans="1:18" x14ac:dyDescent="0.2">
      <c r="A105" s="218">
        <f t="shared" si="43"/>
        <v>97</v>
      </c>
      <c r="B105" s="33" t="str">
        <f t="shared" ref="B105:B112" si="67">+B104</f>
        <v>54E</v>
      </c>
      <c r="C105" s="1" t="s">
        <v>22</v>
      </c>
      <c r="D105" s="173">
        <v>70</v>
      </c>
      <c r="E105" s="183">
        <f>'Sch 140 Capital Charge'!H105</f>
        <v>0</v>
      </c>
      <c r="F105" s="192">
        <f>'Sch 140 O&amp;M Charge'!H105</f>
        <v>0</v>
      </c>
      <c r="G105" s="192">
        <f>'Sch 140 Customer Charge'!H105</f>
        <v>0</v>
      </c>
      <c r="H105" s="192">
        <f>'Sch 140 Demand Charge'!F105</f>
        <v>1.2221065379253219E-2</v>
      </c>
      <c r="I105" s="192">
        <f>'Sch 140 Energy Charge'!H105</f>
        <v>3.3058878396239041E-2</v>
      </c>
      <c r="J105" s="192">
        <f t="shared" si="61"/>
        <v>0.05</v>
      </c>
      <c r="L105" s="226">
        <v>761</v>
      </c>
      <c r="M105" s="227">
        <f t="shared" si="62"/>
        <v>457</v>
      </c>
      <c r="O105" s="192">
        <f t="shared" si="63"/>
        <v>0.03</v>
      </c>
      <c r="P105" s="259">
        <f t="shared" si="64"/>
        <v>0.02</v>
      </c>
      <c r="Q105" s="192">
        <f t="shared" si="65"/>
        <v>0.05</v>
      </c>
      <c r="R105" s="232">
        <f t="shared" si="66"/>
        <v>0</v>
      </c>
    </row>
    <row r="106" spans="1:18" x14ac:dyDescent="0.2">
      <c r="A106" s="218">
        <f t="shared" si="43"/>
        <v>98</v>
      </c>
      <c r="B106" s="33" t="str">
        <f t="shared" si="67"/>
        <v>54E</v>
      </c>
      <c r="C106" s="1" t="s">
        <v>22</v>
      </c>
      <c r="D106" s="173">
        <v>100</v>
      </c>
      <c r="E106" s="183">
        <f>'Sch 140 Capital Charge'!H106</f>
        <v>0</v>
      </c>
      <c r="F106" s="192">
        <f>'Sch 140 O&amp;M Charge'!H106</f>
        <v>0</v>
      </c>
      <c r="G106" s="192">
        <f>'Sch 140 Customer Charge'!H106</f>
        <v>0</v>
      </c>
      <c r="H106" s="192">
        <f>'Sch 140 Demand Charge'!F106</f>
        <v>1.7458664827504595E-2</v>
      </c>
      <c r="I106" s="192">
        <f>'Sch 140 Energy Charge'!H106</f>
        <v>4.7226969137484344E-2</v>
      </c>
      <c r="J106" s="192">
        <f t="shared" si="61"/>
        <v>0.06</v>
      </c>
      <c r="L106" s="226">
        <v>1718</v>
      </c>
      <c r="M106" s="227">
        <f t="shared" si="62"/>
        <v>1237</v>
      </c>
      <c r="O106" s="192">
        <f t="shared" si="63"/>
        <v>0.04</v>
      </c>
      <c r="P106" s="259">
        <f t="shared" si="64"/>
        <v>0.02</v>
      </c>
      <c r="Q106" s="192">
        <f t="shared" si="65"/>
        <v>0.06</v>
      </c>
      <c r="R106" s="232">
        <f t="shared" si="66"/>
        <v>0</v>
      </c>
    </row>
    <row r="107" spans="1:18" x14ac:dyDescent="0.2">
      <c r="A107" s="218">
        <f t="shared" si="43"/>
        <v>99</v>
      </c>
      <c r="B107" s="33" t="str">
        <f t="shared" si="67"/>
        <v>54E</v>
      </c>
      <c r="C107" s="1" t="s">
        <v>22</v>
      </c>
      <c r="D107" s="173">
        <v>150</v>
      </c>
      <c r="E107" s="183">
        <f>'Sch 140 Capital Charge'!H107</f>
        <v>0</v>
      </c>
      <c r="F107" s="192">
        <f>'Sch 140 O&amp;M Charge'!H107</f>
        <v>0</v>
      </c>
      <c r="G107" s="192">
        <f>'Sch 140 Customer Charge'!H107</f>
        <v>0</v>
      </c>
      <c r="H107" s="192">
        <f>'Sch 140 Demand Charge'!F107</f>
        <v>2.6187997241256894E-2</v>
      </c>
      <c r="I107" s="192">
        <f>'Sch 140 Energy Charge'!H107</f>
        <v>7.0840453706226519E-2</v>
      </c>
      <c r="J107" s="192">
        <f t="shared" si="61"/>
        <v>0.1</v>
      </c>
      <c r="L107" s="226">
        <v>516</v>
      </c>
      <c r="M107" s="227">
        <f t="shared" si="62"/>
        <v>619</v>
      </c>
      <c r="O107" s="192">
        <f t="shared" si="63"/>
        <v>0.06</v>
      </c>
      <c r="P107" s="259">
        <f t="shared" si="64"/>
        <v>0.04</v>
      </c>
      <c r="Q107" s="192">
        <f t="shared" si="65"/>
        <v>0.1</v>
      </c>
      <c r="R107" s="232">
        <f t="shared" si="66"/>
        <v>0</v>
      </c>
    </row>
    <row r="108" spans="1:18" x14ac:dyDescent="0.2">
      <c r="A108" s="218">
        <f t="shared" si="43"/>
        <v>100</v>
      </c>
      <c r="B108" s="33" t="str">
        <f t="shared" si="67"/>
        <v>54E</v>
      </c>
      <c r="C108" s="1" t="s">
        <v>22</v>
      </c>
      <c r="D108" s="173">
        <v>200</v>
      </c>
      <c r="E108" s="183">
        <f>'Sch 140 Capital Charge'!H108</f>
        <v>0</v>
      </c>
      <c r="F108" s="192">
        <f>'Sch 140 O&amp;M Charge'!H108</f>
        <v>0</v>
      </c>
      <c r="G108" s="192">
        <f>'Sch 140 Customer Charge'!H108</f>
        <v>0</v>
      </c>
      <c r="H108" s="192">
        <f>'Sch 140 Demand Charge'!F108</f>
        <v>3.491732965500919E-2</v>
      </c>
      <c r="I108" s="192">
        <f>'Sch 140 Energy Charge'!H108</f>
        <v>9.4453938274968688E-2</v>
      </c>
      <c r="J108" s="192">
        <f t="shared" si="61"/>
        <v>0.13</v>
      </c>
      <c r="L108" s="226">
        <v>680</v>
      </c>
      <c r="M108" s="227">
        <f t="shared" si="62"/>
        <v>1061</v>
      </c>
      <c r="O108" s="192">
        <f t="shared" si="63"/>
        <v>0.08</v>
      </c>
      <c r="P108" s="259">
        <f t="shared" si="64"/>
        <v>0.05</v>
      </c>
      <c r="Q108" s="192">
        <f t="shared" si="65"/>
        <v>0.13</v>
      </c>
      <c r="R108" s="232">
        <f t="shared" si="66"/>
        <v>0</v>
      </c>
    </row>
    <row r="109" spans="1:18" x14ac:dyDescent="0.2">
      <c r="A109" s="218">
        <f t="shared" si="43"/>
        <v>101</v>
      </c>
      <c r="B109" s="33" t="str">
        <f t="shared" si="67"/>
        <v>54E</v>
      </c>
      <c r="C109" s="1" t="s">
        <v>22</v>
      </c>
      <c r="D109" s="173">
        <v>250</v>
      </c>
      <c r="E109" s="183">
        <f>'Sch 140 Capital Charge'!H109</f>
        <v>0</v>
      </c>
      <c r="F109" s="192">
        <f>'Sch 140 O&amp;M Charge'!H109</f>
        <v>0</v>
      </c>
      <c r="G109" s="192">
        <f>'Sch 140 Customer Charge'!H109</f>
        <v>0</v>
      </c>
      <c r="H109" s="192">
        <f>'Sch 140 Demand Charge'!F109</f>
        <v>4.3646662068761492E-2</v>
      </c>
      <c r="I109" s="192">
        <f>'Sch 140 Energy Charge'!H109</f>
        <v>0.11806742284371086</v>
      </c>
      <c r="J109" s="192">
        <f t="shared" si="61"/>
        <v>0.16</v>
      </c>
      <c r="L109" s="226">
        <v>1535</v>
      </c>
      <c r="M109" s="227">
        <f t="shared" si="62"/>
        <v>2947</v>
      </c>
      <c r="O109" s="192">
        <f t="shared" si="63"/>
        <v>0.1</v>
      </c>
      <c r="P109" s="259">
        <f t="shared" si="64"/>
        <v>0.06</v>
      </c>
      <c r="Q109" s="192">
        <f t="shared" si="65"/>
        <v>0.16</v>
      </c>
      <c r="R109" s="232">
        <f t="shared" si="66"/>
        <v>0</v>
      </c>
    </row>
    <row r="110" spans="1:18" x14ac:dyDescent="0.2">
      <c r="A110" s="218">
        <f t="shared" si="43"/>
        <v>102</v>
      </c>
      <c r="B110" s="33" t="str">
        <f t="shared" si="67"/>
        <v>54E</v>
      </c>
      <c r="C110" s="1" t="s">
        <v>22</v>
      </c>
      <c r="D110" s="173">
        <v>310</v>
      </c>
      <c r="E110" s="183">
        <f>'Sch 140 Capital Charge'!H110</f>
        <v>0</v>
      </c>
      <c r="F110" s="192">
        <f>'Sch 140 O&amp;M Charge'!H110</f>
        <v>0</v>
      </c>
      <c r="G110" s="192">
        <f>'Sch 140 Customer Charge'!H110</f>
        <v>0</v>
      </c>
      <c r="H110" s="192">
        <f>'Sch 140 Demand Charge'!F110</f>
        <v>5.4121860965264244E-2</v>
      </c>
      <c r="I110" s="192">
        <f>'Sch 140 Energy Charge'!H110</f>
        <v>0.14640360432620148</v>
      </c>
      <c r="J110" s="192">
        <f t="shared" si="61"/>
        <v>0.2</v>
      </c>
      <c r="L110" s="226">
        <v>77</v>
      </c>
      <c r="M110" s="227">
        <f t="shared" si="62"/>
        <v>185</v>
      </c>
      <c r="O110" s="192">
        <f t="shared" si="63"/>
        <v>0.12</v>
      </c>
      <c r="P110" s="259">
        <f t="shared" si="64"/>
        <v>0.08</v>
      </c>
      <c r="Q110" s="192">
        <f t="shared" si="65"/>
        <v>0.2</v>
      </c>
      <c r="R110" s="232">
        <f t="shared" si="66"/>
        <v>0</v>
      </c>
    </row>
    <row r="111" spans="1:18" x14ac:dyDescent="0.2">
      <c r="A111" s="218">
        <f t="shared" si="43"/>
        <v>103</v>
      </c>
      <c r="B111" s="33" t="str">
        <f t="shared" si="67"/>
        <v>54E</v>
      </c>
      <c r="C111" s="1" t="s">
        <v>22</v>
      </c>
      <c r="D111" s="173">
        <v>400</v>
      </c>
      <c r="E111" s="183">
        <f>'Sch 140 Capital Charge'!H111</f>
        <v>0</v>
      </c>
      <c r="F111" s="192">
        <f>'Sch 140 O&amp;M Charge'!H111</f>
        <v>0</v>
      </c>
      <c r="G111" s="192">
        <f>'Sch 140 Customer Charge'!H111</f>
        <v>0</v>
      </c>
      <c r="H111" s="192">
        <f>'Sch 140 Demand Charge'!F111</f>
        <v>6.9834659310018379E-2</v>
      </c>
      <c r="I111" s="192">
        <f>'Sch 140 Energy Charge'!H111</f>
        <v>0.18890787654993738</v>
      </c>
      <c r="J111" s="192">
        <f t="shared" si="61"/>
        <v>0.26</v>
      </c>
      <c r="L111" s="226">
        <v>755</v>
      </c>
      <c r="M111" s="227">
        <f t="shared" si="62"/>
        <v>2356</v>
      </c>
      <c r="O111" s="192">
        <f t="shared" si="63"/>
        <v>0.16</v>
      </c>
      <c r="P111" s="259">
        <f t="shared" si="64"/>
        <v>0.1</v>
      </c>
      <c r="Q111" s="192">
        <f t="shared" si="65"/>
        <v>0.26</v>
      </c>
      <c r="R111" s="232">
        <f t="shared" si="66"/>
        <v>0</v>
      </c>
    </row>
    <row r="112" spans="1:18" x14ac:dyDescent="0.2">
      <c r="A112" s="218">
        <f t="shared" si="43"/>
        <v>104</v>
      </c>
      <c r="B112" s="33" t="str">
        <f t="shared" si="67"/>
        <v>54E</v>
      </c>
      <c r="C112" s="1" t="s">
        <v>22</v>
      </c>
      <c r="D112" s="173">
        <v>1000</v>
      </c>
      <c r="E112" s="183">
        <f>'Sch 140 Capital Charge'!H112</f>
        <v>0</v>
      </c>
      <c r="F112" s="192">
        <f>'Sch 140 O&amp;M Charge'!H112</f>
        <v>0</v>
      </c>
      <c r="G112" s="192">
        <f>'Sch 140 Customer Charge'!H112</f>
        <v>0</v>
      </c>
      <c r="H112" s="192">
        <f>'Sch 140 Demand Charge'!F112</f>
        <v>0.17458664827504597</v>
      </c>
      <c r="I112" s="192">
        <f>'Sch 140 Energy Charge'!H112</f>
        <v>0.47226969137484343</v>
      </c>
      <c r="J112" s="192">
        <f t="shared" si="61"/>
        <v>0.65</v>
      </c>
      <c r="L112" s="226">
        <v>11</v>
      </c>
      <c r="M112" s="227">
        <f t="shared" si="62"/>
        <v>86</v>
      </c>
      <c r="O112" s="192">
        <f t="shared" si="63"/>
        <v>0.41</v>
      </c>
      <c r="P112" s="259">
        <f t="shared" si="64"/>
        <v>0.24</v>
      </c>
      <c r="Q112" s="192">
        <f t="shared" si="65"/>
        <v>0.64999999999999991</v>
      </c>
      <c r="R112" s="232">
        <f t="shared" si="66"/>
        <v>0</v>
      </c>
    </row>
    <row r="113" spans="1:18" x14ac:dyDescent="0.2">
      <c r="A113" s="218">
        <f>A112+1</f>
        <v>105</v>
      </c>
      <c r="B113" s="34"/>
      <c r="C113" s="1"/>
      <c r="D113" s="173"/>
      <c r="E113" s="183"/>
      <c r="L113" s="226"/>
    </row>
    <row r="114" spans="1:18" x14ac:dyDescent="0.2">
      <c r="A114" s="218"/>
      <c r="B114" s="34"/>
      <c r="C114" s="1"/>
      <c r="D114" s="173"/>
      <c r="E114" s="183"/>
      <c r="L114" s="226"/>
    </row>
    <row r="115" spans="1:18" x14ac:dyDescent="0.2">
      <c r="A115" s="218">
        <f>A113+1</f>
        <v>106</v>
      </c>
      <c r="B115" s="33" t="str">
        <f>+B112</f>
        <v>54E</v>
      </c>
      <c r="C115" s="172" t="s">
        <v>34</v>
      </c>
      <c r="D115" s="198" t="s">
        <v>175</v>
      </c>
      <c r="E115" s="183">
        <f>'Sch 140 Capital Charge'!H114</f>
        <v>0</v>
      </c>
      <c r="F115" s="192">
        <f>'Sch 140 O&amp;M Charge'!H114</f>
        <v>0</v>
      </c>
      <c r="G115" s="192">
        <f>'Sch 140 Customer Charge'!H114</f>
        <v>0</v>
      </c>
      <c r="H115" s="192">
        <f>'Sch 140 Demand Charge'!F114</f>
        <v>7.8563991723770692E-3</v>
      </c>
      <c r="I115" s="192">
        <f>'Sch 140 Energy Charge'!H114</f>
        <v>2.1252136111867954E-2</v>
      </c>
      <c r="J115" s="192">
        <f t="shared" ref="J115:J123" si="68">ROUND(SUM(E115:I115),2)</f>
        <v>0.03</v>
      </c>
      <c r="L115" s="226">
        <v>1451</v>
      </c>
      <c r="M115" s="227">
        <f t="shared" ref="M115:M123" si="69">ROUND(L115*J115*12,0)</f>
        <v>522</v>
      </c>
      <c r="O115" s="192">
        <f t="shared" ref="O115:O123" si="70">ROUND(J115-P115,2)</f>
        <v>0.02</v>
      </c>
      <c r="P115" s="259">
        <f t="shared" ref="P115:P123" si="71">ROUND(J115*$P$7,2)</f>
        <v>0.01</v>
      </c>
      <c r="Q115" s="192">
        <f t="shared" ref="Q115:Q123" si="72">SUM(O115:P115)</f>
        <v>0.03</v>
      </c>
      <c r="R115" s="232">
        <f t="shared" ref="R115:R123" si="73">+Q115-J115</f>
        <v>0</v>
      </c>
    </row>
    <row r="116" spans="1:18" x14ac:dyDescent="0.2">
      <c r="A116" s="218">
        <f t="shared" si="43"/>
        <v>107</v>
      </c>
      <c r="B116" s="33" t="str">
        <f t="shared" ref="B116:B123" si="74">+B115</f>
        <v>54E</v>
      </c>
      <c r="C116" s="172" t="s">
        <v>34</v>
      </c>
      <c r="D116" s="198" t="s">
        <v>176</v>
      </c>
      <c r="E116" s="183">
        <f>'Sch 140 Capital Charge'!H115</f>
        <v>0</v>
      </c>
      <c r="F116" s="192">
        <f>'Sch 140 O&amp;M Charge'!H115</f>
        <v>0</v>
      </c>
      <c r="G116" s="192">
        <f>'Sch 140 Customer Charge'!H115</f>
        <v>0</v>
      </c>
      <c r="H116" s="192">
        <f>'Sch 140 Demand Charge'!F115</f>
        <v>1.3093998620628447E-2</v>
      </c>
      <c r="I116" s="192">
        <f>'Sch 140 Energy Charge'!H115</f>
        <v>3.542022685311326E-2</v>
      </c>
      <c r="J116" s="192">
        <f t="shared" si="68"/>
        <v>0.05</v>
      </c>
      <c r="L116" s="226">
        <v>0</v>
      </c>
      <c r="M116" s="227">
        <f t="shared" si="69"/>
        <v>0</v>
      </c>
      <c r="O116" s="192">
        <f t="shared" si="70"/>
        <v>0.03</v>
      </c>
      <c r="P116" s="259">
        <f t="shared" si="71"/>
        <v>0.02</v>
      </c>
      <c r="Q116" s="192">
        <f t="shared" si="72"/>
        <v>0.05</v>
      </c>
      <c r="R116" s="232">
        <f t="shared" si="73"/>
        <v>0</v>
      </c>
    </row>
    <row r="117" spans="1:18" x14ac:dyDescent="0.2">
      <c r="A117" s="218">
        <f t="shared" si="43"/>
        <v>108</v>
      </c>
      <c r="B117" s="33" t="str">
        <f t="shared" si="74"/>
        <v>54E</v>
      </c>
      <c r="C117" s="172" t="s">
        <v>34</v>
      </c>
      <c r="D117" s="198" t="s">
        <v>177</v>
      </c>
      <c r="E117" s="183">
        <f>'Sch 140 Capital Charge'!H116</f>
        <v>0</v>
      </c>
      <c r="F117" s="192">
        <f>'Sch 140 O&amp;M Charge'!H116</f>
        <v>0</v>
      </c>
      <c r="G117" s="192">
        <f>'Sch 140 Customer Charge'!H116</f>
        <v>0</v>
      </c>
      <c r="H117" s="192">
        <f>'Sch 140 Demand Charge'!F116</f>
        <v>1.8331598068879826E-2</v>
      </c>
      <c r="I117" s="192">
        <f>'Sch 140 Energy Charge'!H116</f>
        <v>4.9588317594358562E-2</v>
      </c>
      <c r="J117" s="192">
        <f t="shared" si="68"/>
        <v>7.0000000000000007E-2</v>
      </c>
      <c r="L117" s="226">
        <v>1702</v>
      </c>
      <c r="M117" s="227">
        <f t="shared" si="69"/>
        <v>1430</v>
      </c>
      <c r="O117" s="192">
        <f t="shared" si="70"/>
        <v>0.04</v>
      </c>
      <c r="P117" s="259">
        <f t="shared" si="71"/>
        <v>0.03</v>
      </c>
      <c r="Q117" s="192">
        <f t="shared" si="72"/>
        <v>7.0000000000000007E-2</v>
      </c>
      <c r="R117" s="232">
        <f t="shared" si="73"/>
        <v>0</v>
      </c>
    </row>
    <row r="118" spans="1:18" x14ac:dyDescent="0.2">
      <c r="A118" s="218">
        <f t="shared" si="43"/>
        <v>109</v>
      </c>
      <c r="B118" s="33" t="str">
        <f t="shared" si="74"/>
        <v>54E</v>
      </c>
      <c r="C118" s="172" t="s">
        <v>34</v>
      </c>
      <c r="D118" s="198" t="s">
        <v>178</v>
      </c>
      <c r="E118" s="183">
        <f>'Sch 140 Capital Charge'!H117</f>
        <v>0</v>
      </c>
      <c r="F118" s="192">
        <f>'Sch 140 O&amp;M Charge'!H117</f>
        <v>0</v>
      </c>
      <c r="G118" s="192">
        <f>'Sch 140 Customer Charge'!H117</f>
        <v>0</v>
      </c>
      <c r="H118" s="192">
        <f>'Sch 140 Demand Charge'!F117</f>
        <v>2.3569197517131206E-2</v>
      </c>
      <c r="I118" s="192">
        <f>'Sch 140 Energy Charge'!H117</f>
        <v>6.3756408335603865E-2</v>
      </c>
      <c r="J118" s="192">
        <f t="shared" si="68"/>
        <v>0.09</v>
      </c>
      <c r="L118" s="226">
        <v>796</v>
      </c>
      <c r="M118" s="227">
        <f t="shared" si="69"/>
        <v>860</v>
      </c>
      <c r="O118" s="192">
        <f t="shared" si="70"/>
        <v>0.06</v>
      </c>
      <c r="P118" s="259">
        <f t="shared" si="71"/>
        <v>0.03</v>
      </c>
      <c r="Q118" s="192">
        <f t="shared" si="72"/>
        <v>0.09</v>
      </c>
      <c r="R118" s="232">
        <f t="shared" si="73"/>
        <v>0</v>
      </c>
    </row>
    <row r="119" spans="1:18" x14ac:dyDescent="0.2">
      <c r="A119" s="218">
        <f t="shared" si="43"/>
        <v>110</v>
      </c>
      <c r="B119" s="33" t="str">
        <f t="shared" si="74"/>
        <v>54E</v>
      </c>
      <c r="C119" s="172" t="s">
        <v>34</v>
      </c>
      <c r="D119" s="198" t="s">
        <v>179</v>
      </c>
      <c r="E119" s="183">
        <f>'Sch 140 Capital Charge'!H118</f>
        <v>0</v>
      </c>
      <c r="F119" s="192">
        <f>'Sch 140 O&amp;M Charge'!H118</f>
        <v>0</v>
      </c>
      <c r="G119" s="192">
        <f>'Sch 140 Customer Charge'!H118</f>
        <v>0</v>
      </c>
      <c r="H119" s="192">
        <f>'Sch 140 Demand Charge'!F118</f>
        <v>2.8806796965382585E-2</v>
      </c>
      <c r="I119" s="192">
        <f>'Sch 140 Energy Charge'!H118</f>
        <v>7.7924499076849174E-2</v>
      </c>
      <c r="J119" s="192">
        <f t="shared" si="68"/>
        <v>0.11</v>
      </c>
      <c r="L119" s="226">
        <v>316</v>
      </c>
      <c r="M119" s="227">
        <f t="shared" si="69"/>
        <v>417</v>
      </c>
      <c r="O119" s="192">
        <f t="shared" si="70"/>
        <v>7.0000000000000007E-2</v>
      </c>
      <c r="P119" s="259">
        <f t="shared" si="71"/>
        <v>0.04</v>
      </c>
      <c r="Q119" s="192">
        <f t="shared" si="72"/>
        <v>0.11000000000000001</v>
      </c>
      <c r="R119" s="232">
        <f t="shared" si="73"/>
        <v>0</v>
      </c>
    </row>
    <row r="120" spans="1:18" x14ac:dyDescent="0.2">
      <c r="A120" s="218">
        <f t="shared" si="43"/>
        <v>111</v>
      </c>
      <c r="B120" s="33" t="str">
        <f t="shared" si="74"/>
        <v>54E</v>
      </c>
      <c r="C120" s="172" t="s">
        <v>34</v>
      </c>
      <c r="D120" s="198" t="s">
        <v>180</v>
      </c>
      <c r="E120" s="183">
        <f>'Sch 140 Capital Charge'!H119</f>
        <v>0</v>
      </c>
      <c r="F120" s="192">
        <f>'Sch 140 O&amp;M Charge'!H119</f>
        <v>0</v>
      </c>
      <c r="G120" s="192">
        <f>'Sch 140 Customer Charge'!H119</f>
        <v>0</v>
      </c>
      <c r="H120" s="192">
        <f>'Sch 140 Demand Charge'!F119</f>
        <v>3.4044396413633965E-2</v>
      </c>
      <c r="I120" s="192">
        <f>'Sch 140 Energy Charge'!H119</f>
        <v>9.209258981809447E-2</v>
      </c>
      <c r="J120" s="192">
        <f t="shared" si="68"/>
        <v>0.13</v>
      </c>
      <c r="L120" s="226">
        <v>4</v>
      </c>
      <c r="M120" s="227">
        <f t="shared" si="69"/>
        <v>6</v>
      </c>
      <c r="O120" s="192">
        <f t="shared" si="70"/>
        <v>0.08</v>
      </c>
      <c r="P120" s="259">
        <f t="shared" si="71"/>
        <v>0.05</v>
      </c>
      <c r="Q120" s="192">
        <f t="shared" si="72"/>
        <v>0.13</v>
      </c>
      <c r="R120" s="232">
        <f t="shared" si="73"/>
        <v>0</v>
      </c>
    </row>
    <row r="121" spans="1:18" x14ac:dyDescent="0.2">
      <c r="A121" s="218">
        <f t="shared" si="43"/>
        <v>112</v>
      </c>
      <c r="B121" s="33" t="str">
        <f t="shared" si="74"/>
        <v>54E</v>
      </c>
      <c r="C121" s="172" t="s">
        <v>34</v>
      </c>
      <c r="D121" s="198" t="s">
        <v>181</v>
      </c>
      <c r="E121" s="183">
        <f>'Sch 140 Capital Charge'!H120</f>
        <v>0</v>
      </c>
      <c r="F121" s="192">
        <f>'Sch 140 O&amp;M Charge'!H120</f>
        <v>0</v>
      </c>
      <c r="G121" s="192">
        <f>'Sch 140 Customer Charge'!H120</f>
        <v>0</v>
      </c>
      <c r="H121" s="192">
        <f>'Sch 140 Demand Charge'!F120</f>
        <v>3.9281995861885341E-2</v>
      </c>
      <c r="I121" s="192">
        <f>'Sch 140 Energy Charge'!H120</f>
        <v>0.10626068055933978</v>
      </c>
      <c r="J121" s="192">
        <f t="shared" si="68"/>
        <v>0.15</v>
      </c>
      <c r="L121" s="226">
        <v>0</v>
      </c>
      <c r="M121" s="227">
        <f t="shared" si="69"/>
        <v>0</v>
      </c>
      <c r="O121" s="192">
        <f t="shared" si="70"/>
        <v>0.09</v>
      </c>
      <c r="P121" s="259">
        <f t="shared" si="71"/>
        <v>0.06</v>
      </c>
      <c r="Q121" s="192">
        <f t="shared" si="72"/>
        <v>0.15</v>
      </c>
      <c r="R121" s="232">
        <f t="shared" si="73"/>
        <v>0</v>
      </c>
    </row>
    <row r="122" spans="1:18" x14ac:dyDescent="0.2">
      <c r="A122" s="218">
        <f t="shared" si="43"/>
        <v>113</v>
      </c>
      <c r="B122" s="33" t="str">
        <f t="shared" si="74"/>
        <v>54E</v>
      </c>
      <c r="C122" s="172" t="s">
        <v>34</v>
      </c>
      <c r="D122" s="198" t="s">
        <v>182</v>
      </c>
      <c r="E122" s="183">
        <f>'Sch 140 Capital Charge'!H121</f>
        <v>0</v>
      </c>
      <c r="F122" s="192">
        <f>'Sch 140 O&amp;M Charge'!H121</f>
        <v>0</v>
      </c>
      <c r="G122" s="192">
        <f>'Sch 140 Customer Charge'!H121</f>
        <v>0</v>
      </c>
      <c r="H122" s="192">
        <f>'Sch 140 Demand Charge'!F121</f>
        <v>4.4519595310136724E-2</v>
      </c>
      <c r="I122" s="192">
        <f>'Sch 140 Energy Charge'!H121</f>
        <v>0.12042877130058507</v>
      </c>
      <c r="J122" s="192">
        <f t="shared" si="68"/>
        <v>0.16</v>
      </c>
      <c r="L122" s="226">
        <v>0</v>
      </c>
      <c r="M122" s="227">
        <f t="shared" si="69"/>
        <v>0</v>
      </c>
      <c r="O122" s="192">
        <f t="shared" si="70"/>
        <v>0.1</v>
      </c>
      <c r="P122" s="259">
        <f t="shared" si="71"/>
        <v>0.06</v>
      </c>
      <c r="Q122" s="192">
        <f t="shared" si="72"/>
        <v>0.16</v>
      </c>
      <c r="R122" s="232">
        <f t="shared" si="73"/>
        <v>0</v>
      </c>
    </row>
    <row r="123" spans="1:18" x14ac:dyDescent="0.2">
      <c r="A123" s="218">
        <f t="shared" si="43"/>
        <v>114</v>
      </c>
      <c r="B123" s="33" t="str">
        <f t="shared" si="74"/>
        <v>54E</v>
      </c>
      <c r="C123" s="172" t="s">
        <v>34</v>
      </c>
      <c r="D123" s="198" t="s">
        <v>183</v>
      </c>
      <c r="E123" s="183">
        <f>'Sch 140 Capital Charge'!H122</f>
        <v>0</v>
      </c>
      <c r="F123" s="192">
        <f>'Sch 140 O&amp;M Charge'!H122</f>
        <v>0</v>
      </c>
      <c r="G123" s="192">
        <f>'Sch 140 Customer Charge'!H122</f>
        <v>0</v>
      </c>
      <c r="H123" s="192">
        <f>'Sch 140 Demand Charge'!F122</f>
        <v>4.97571947583881E-2</v>
      </c>
      <c r="I123" s="192">
        <f>'Sch 140 Energy Charge'!H122</f>
        <v>0.13459686204183038</v>
      </c>
      <c r="J123" s="192">
        <f t="shared" si="68"/>
        <v>0.18</v>
      </c>
      <c r="L123" s="226">
        <v>0</v>
      </c>
      <c r="M123" s="227">
        <f t="shared" si="69"/>
        <v>0</v>
      </c>
      <c r="O123" s="192">
        <f t="shared" si="70"/>
        <v>0.11</v>
      </c>
      <c r="P123" s="259">
        <f t="shared" si="71"/>
        <v>7.0000000000000007E-2</v>
      </c>
      <c r="Q123" s="192">
        <f t="shared" si="72"/>
        <v>0.18</v>
      </c>
      <c r="R123" s="232">
        <f t="shared" si="73"/>
        <v>0</v>
      </c>
    </row>
    <row r="124" spans="1:18" x14ac:dyDescent="0.2">
      <c r="A124" s="218">
        <f t="shared" si="43"/>
        <v>115</v>
      </c>
      <c r="B124" s="34"/>
      <c r="C124" s="1"/>
      <c r="D124" s="173"/>
      <c r="E124" s="183"/>
      <c r="L124" s="226"/>
    </row>
    <row r="125" spans="1:18" x14ac:dyDescent="0.2">
      <c r="A125" s="218">
        <f t="shared" si="43"/>
        <v>116</v>
      </c>
      <c r="B125" s="7" t="s">
        <v>60</v>
      </c>
      <c r="C125" s="1"/>
      <c r="D125" s="173"/>
      <c r="E125" s="183"/>
      <c r="L125" s="226"/>
    </row>
    <row r="126" spans="1:18" x14ac:dyDescent="0.2">
      <c r="A126" s="218">
        <f t="shared" si="43"/>
        <v>117</v>
      </c>
      <c r="B126" s="33" t="s">
        <v>28</v>
      </c>
      <c r="C126" s="1" t="s">
        <v>22</v>
      </c>
      <c r="D126" s="173">
        <v>70</v>
      </c>
      <c r="E126" s="183">
        <f>'Sch 140 Capital Charge'!H125</f>
        <v>0.49315145286898981</v>
      </c>
      <c r="F126" s="192">
        <f>'Sch 140 O&amp;M Charge'!H125</f>
        <v>0</v>
      </c>
      <c r="G126" s="192">
        <f>'Sch 140 Customer Charge'!H125</f>
        <v>0</v>
      </c>
      <c r="H126" s="192">
        <f>'Sch 140 Demand Charge'!F125</f>
        <v>1.2723162750175151E-2</v>
      </c>
      <c r="I126" s="192">
        <f>'Sch 140 Energy Charge'!H125</f>
        <v>3.3058878396239041E-2</v>
      </c>
      <c r="J126" s="192">
        <f t="shared" ref="J126:J131" si="75">ROUND(SUM(E126:I126),2)</f>
        <v>0.54</v>
      </c>
      <c r="L126" s="226">
        <v>17</v>
      </c>
      <c r="M126" s="227">
        <f t="shared" ref="M126:M131" si="76">ROUND(L126*J126*12,0)</f>
        <v>110</v>
      </c>
      <c r="O126" s="192">
        <f t="shared" ref="O126:O131" si="77">ROUND(J126-P126,2)</f>
        <v>0.34</v>
      </c>
      <c r="P126" s="259">
        <f t="shared" ref="P126:P131" si="78">ROUND(J126*$P$7,2)</f>
        <v>0.2</v>
      </c>
      <c r="Q126" s="192">
        <f t="shared" ref="Q126:Q131" si="79">SUM(O126:P126)</f>
        <v>0.54</v>
      </c>
      <c r="R126" s="232">
        <f t="shared" ref="R126:R131" si="80">+Q126-J126</f>
        <v>0</v>
      </c>
    </row>
    <row r="127" spans="1:18" x14ac:dyDescent="0.2">
      <c r="A127" s="218">
        <f t="shared" si="43"/>
        <v>118</v>
      </c>
      <c r="B127" s="34" t="str">
        <f>+B126</f>
        <v>55E &amp; 56E</v>
      </c>
      <c r="C127" s="1" t="s">
        <v>22</v>
      </c>
      <c r="D127" s="173">
        <v>100</v>
      </c>
      <c r="E127" s="183">
        <f>'Sch 140 Capital Charge'!H126</f>
        <v>0.51031480182428468</v>
      </c>
      <c r="F127" s="192">
        <f>'Sch 140 O&amp;M Charge'!H126</f>
        <v>0</v>
      </c>
      <c r="G127" s="192">
        <f>'Sch 140 Customer Charge'!H126</f>
        <v>0</v>
      </c>
      <c r="H127" s="192">
        <f>'Sch 140 Demand Charge'!F126</f>
        <v>1.81759467859645E-2</v>
      </c>
      <c r="I127" s="192">
        <f>'Sch 140 Energy Charge'!H126</f>
        <v>4.7226969137484344E-2</v>
      </c>
      <c r="J127" s="192">
        <f t="shared" si="75"/>
        <v>0.57999999999999996</v>
      </c>
      <c r="L127" s="226">
        <v>4030</v>
      </c>
      <c r="M127" s="227">
        <f t="shared" si="76"/>
        <v>28049</v>
      </c>
      <c r="O127" s="192">
        <f t="shared" si="77"/>
        <v>0.36</v>
      </c>
      <c r="P127" s="259">
        <f t="shared" si="78"/>
        <v>0.22</v>
      </c>
      <c r="Q127" s="192">
        <f t="shared" si="79"/>
        <v>0.57999999999999996</v>
      </c>
      <c r="R127" s="232">
        <f t="shared" si="80"/>
        <v>0</v>
      </c>
    </row>
    <row r="128" spans="1:18" x14ac:dyDescent="0.2">
      <c r="A128" s="218">
        <f t="shared" si="43"/>
        <v>119</v>
      </c>
      <c r="B128" s="34" t="str">
        <f>+B127</f>
        <v>55E &amp; 56E</v>
      </c>
      <c r="C128" s="1" t="s">
        <v>22</v>
      </c>
      <c r="D128" s="173">
        <v>150</v>
      </c>
      <c r="E128" s="183">
        <f>'Sch 140 Capital Charge'!H127</f>
        <v>0.53892038341644288</v>
      </c>
      <c r="F128" s="192">
        <f>'Sch 140 O&amp;M Charge'!H127</f>
        <v>0</v>
      </c>
      <c r="G128" s="192">
        <f>'Sch 140 Customer Charge'!H127</f>
        <v>0</v>
      </c>
      <c r="H128" s="192">
        <f>'Sch 140 Demand Charge'!F127</f>
        <v>2.726392017894675E-2</v>
      </c>
      <c r="I128" s="192">
        <f>'Sch 140 Energy Charge'!H127</f>
        <v>7.0840453706226519E-2</v>
      </c>
      <c r="J128" s="192">
        <f t="shared" si="75"/>
        <v>0.64</v>
      </c>
      <c r="L128" s="226">
        <v>532</v>
      </c>
      <c r="M128" s="227">
        <f t="shared" si="76"/>
        <v>4086</v>
      </c>
      <c r="O128" s="192">
        <f t="shared" si="77"/>
        <v>0.4</v>
      </c>
      <c r="P128" s="259">
        <f t="shared" si="78"/>
        <v>0.24</v>
      </c>
      <c r="Q128" s="192">
        <f t="shared" si="79"/>
        <v>0.64</v>
      </c>
      <c r="R128" s="232">
        <f t="shared" si="80"/>
        <v>0</v>
      </c>
    </row>
    <row r="129" spans="1:18" x14ac:dyDescent="0.2">
      <c r="A129" s="218">
        <f t="shared" si="43"/>
        <v>120</v>
      </c>
      <c r="B129" s="34" t="str">
        <f>+B128</f>
        <v>55E &amp; 56E</v>
      </c>
      <c r="C129" s="1" t="s">
        <v>22</v>
      </c>
      <c r="D129" s="173">
        <v>200</v>
      </c>
      <c r="E129" s="183">
        <f>'Sch 140 Capital Charge'!H128</f>
        <v>0.56752596500860109</v>
      </c>
      <c r="F129" s="192">
        <f>'Sch 140 O&amp;M Charge'!H128</f>
        <v>0</v>
      </c>
      <c r="G129" s="192">
        <f>'Sch 140 Customer Charge'!H128</f>
        <v>0</v>
      </c>
      <c r="H129" s="192">
        <f>'Sch 140 Demand Charge'!F128</f>
        <v>3.6351893571929E-2</v>
      </c>
      <c r="I129" s="192">
        <f>'Sch 140 Energy Charge'!H128</f>
        <v>9.4453938274968688E-2</v>
      </c>
      <c r="J129" s="192">
        <f t="shared" si="75"/>
        <v>0.7</v>
      </c>
      <c r="L129" s="226">
        <v>1143</v>
      </c>
      <c r="M129" s="227">
        <f t="shared" si="76"/>
        <v>9601</v>
      </c>
      <c r="O129" s="192">
        <f t="shared" si="77"/>
        <v>0.44</v>
      </c>
      <c r="P129" s="259">
        <f t="shared" si="78"/>
        <v>0.26</v>
      </c>
      <c r="Q129" s="192">
        <f t="shared" si="79"/>
        <v>0.7</v>
      </c>
      <c r="R129" s="232">
        <f t="shared" si="80"/>
        <v>0</v>
      </c>
    </row>
    <row r="130" spans="1:18" x14ac:dyDescent="0.2">
      <c r="A130" s="218">
        <f t="shared" si="43"/>
        <v>121</v>
      </c>
      <c r="B130" s="34" t="str">
        <f>+B129</f>
        <v>55E &amp; 56E</v>
      </c>
      <c r="C130" s="1" t="s">
        <v>22</v>
      </c>
      <c r="D130" s="173">
        <v>250</v>
      </c>
      <c r="E130" s="183">
        <f>'Sch 140 Capital Charge'!H129</f>
        <v>0.59613154660075929</v>
      </c>
      <c r="F130" s="192">
        <f>'Sch 140 O&amp;M Charge'!H129</f>
        <v>0</v>
      </c>
      <c r="G130" s="192">
        <f>'Sch 140 Customer Charge'!H129</f>
        <v>0</v>
      </c>
      <c r="H130" s="192">
        <f>'Sch 140 Demand Charge'!F129</f>
        <v>4.543986696491125E-2</v>
      </c>
      <c r="I130" s="192">
        <f>'Sch 140 Energy Charge'!H129</f>
        <v>0.11806742284371086</v>
      </c>
      <c r="J130" s="192">
        <f t="shared" si="75"/>
        <v>0.76</v>
      </c>
      <c r="L130" s="226">
        <v>120</v>
      </c>
      <c r="M130" s="227">
        <f t="shared" si="76"/>
        <v>1094</v>
      </c>
      <c r="O130" s="192">
        <f t="shared" si="77"/>
        <v>0.47</v>
      </c>
      <c r="P130" s="259">
        <f t="shared" si="78"/>
        <v>0.28999999999999998</v>
      </c>
      <c r="Q130" s="192">
        <f t="shared" si="79"/>
        <v>0.76</v>
      </c>
      <c r="R130" s="232">
        <f t="shared" si="80"/>
        <v>0</v>
      </c>
    </row>
    <row r="131" spans="1:18" x14ac:dyDescent="0.2">
      <c r="A131" s="218">
        <f t="shared" si="43"/>
        <v>122</v>
      </c>
      <c r="B131" s="34" t="str">
        <f>+B130</f>
        <v>55E &amp; 56E</v>
      </c>
      <c r="C131" s="1" t="s">
        <v>22</v>
      </c>
      <c r="D131" s="173">
        <v>400</v>
      </c>
      <c r="E131" s="183">
        <f>'Sch 140 Capital Charge'!H130</f>
        <v>0.68194829137723378</v>
      </c>
      <c r="F131" s="192">
        <f>'Sch 140 O&amp;M Charge'!H130</f>
        <v>0</v>
      </c>
      <c r="G131" s="192">
        <f>'Sch 140 Customer Charge'!H130</f>
        <v>0</v>
      </c>
      <c r="H131" s="192">
        <f>'Sch 140 Demand Charge'!F130</f>
        <v>7.2703787143858001E-2</v>
      </c>
      <c r="I131" s="192">
        <f>'Sch 140 Energy Charge'!H130</f>
        <v>0.18890787654993738</v>
      </c>
      <c r="J131" s="192">
        <f t="shared" si="75"/>
        <v>0.94</v>
      </c>
      <c r="L131" s="226">
        <v>50</v>
      </c>
      <c r="M131" s="227">
        <f t="shared" si="76"/>
        <v>564</v>
      </c>
      <c r="O131" s="192">
        <f t="shared" si="77"/>
        <v>0.59</v>
      </c>
      <c r="P131" s="259">
        <f t="shared" si="78"/>
        <v>0.35</v>
      </c>
      <c r="Q131" s="192">
        <f t="shared" si="79"/>
        <v>0.94</v>
      </c>
      <c r="R131" s="232">
        <f t="shared" si="80"/>
        <v>0</v>
      </c>
    </row>
    <row r="132" spans="1:18" x14ac:dyDescent="0.2">
      <c r="A132" s="218">
        <f t="shared" si="43"/>
        <v>123</v>
      </c>
      <c r="B132" s="34"/>
      <c r="C132" s="1"/>
      <c r="D132" s="173"/>
      <c r="E132" s="183"/>
      <c r="L132" s="226"/>
    </row>
    <row r="133" spans="1:18" x14ac:dyDescent="0.2">
      <c r="A133" s="218">
        <f t="shared" si="43"/>
        <v>124</v>
      </c>
      <c r="B133" s="34" t="str">
        <f>+B131</f>
        <v>55E &amp; 56E</v>
      </c>
      <c r="C133" s="1" t="s">
        <v>27</v>
      </c>
      <c r="D133" s="173">
        <v>250</v>
      </c>
      <c r="E133" s="183">
        <f>'Sch 140 Capital Charge'!H132</f>
        <v>0.66584216799685036</v>
      </c>
      <c r="F133" s="192">
        <f>'Sch 140 O&amp;M Charge'!H132</f>
        <v>0</v>
      </c>
      <c r="G133" s="192">
        <f>'Sch 140 Customer Charge'!H132</f>
        <v>0</v>
      </c>
      <c r="H133" s="192">
        <f>'Sch 140 Demand Charge'!F132</f>
        <v>4.543986696491125E-2</v>
      </c>
      <c r="I133" s="192">
        <f>'Sch 140 Energy Charge'!H132</f>
        <v>0.11806742284371086</v>
      </c>
      <c r="J133" s="192">
        <f t="shared" ref="J133" si="81">ROUND(SUM(E133:I133),2)</f>
        <v>0.83</v>
      </c>
      <c r="L133" s="226">
        <v>6</v>
      </c>
      <c r="M133" s="227">
        <f>ROUND(L133*J133*12,0)</f>
        <v>60</v>
      </c>
      <c r="O133" s="192">
        <f>ROUND(J133-P133,2)</f>
        <v>0.52</v>
      </c>
      <c r="P133" s="259">
        <f>ROUND(J133*$P$7,2)</f>
        <v>0.31</v>
      </c>
      <c r="Q133" s="192">
        <f t="shared" ref="Q133" si="82">SUM(O133:P133)</f>
        <v>0.83000000000000007</v>
      </c>
      <c r="R133" s="232">
        <f>+Q133-J133</f>
        <v>0</v>
      </c>
    </row>
    <row r="134" spans="1:18" x14ac:dyDescent="0.2">
      <c r="A134" s="218">
        <f t="shared" si="43"/>
        <v>125</v>
      </c>
      <c r="B134" s="34"/>
      <c r="C134" s="1"/>
      <c r="D134" s="173"/>
      <c r="E134" s="183"/>
      <c r="L134" s="226"/>
    </row>
    <row r="135" spans="1:18" x14ac:dyDescent="0.2">
      <c r="A135" s="218">
        <f t="shared" si="43"/>
        <v>126</v>
      </c>
      <c r="B135" s="34" t="s">
        <v>28</v>
      </c>
      <c r="C135" s="172" t="s">
        <v>34</v>
      </c>
      <c r="D135" s="198" t="s">
        <v>175</v>
      </c>
      <c r="E135" s="183">
        <f>'Sch 140 Capital Charge'!H134</f>
        <v>0.71342707547137474</v>
      </c>
      <c r="F135" s="192">
        <f>'Sch 140 O&amp;M Charge'!H134</f>
        <v>0</v>
      </c>
      <c r="G135" s="192">
        <f>'Sch 140 Customer Charge'!H134</f>
        <v>0</v>
      </c>
      <c r="H135" s="192">
        <f>'Sch 140 Demand Charge'!F134</f>
        <v>8.179176053684024E-3</v>
      </c>
      <c r="I135" s="192">
        <f>'Sch 140 Energy Charge'!H134</f>
        <v>2.1252136111867954E-2</v>
      </c>
      <c r="J135" s="192">
        <f t="shared" ref="J135:J143" si="83">ROUND(SUM(E135:I135),2)</f>
        <v>0.74</v>
      </c>
      <c r="L135" s="226">
        <v>310</v>
      </c>
      <c r="M135" s="227">
        <f t="shared" ref="M135:M143" si="84">ROUND(L135*J135*12,0)</f>
        <v>2753</v>
      </c>
      <c r="O135" s="192">
        <f t="shared" ref="O135:O143" si="85">ROUND(J135-P135,2)</f>
        <v>0.46</v>
      </c>
      <c r="P135" s="259">
        <f t="shared" ref="P135:P143" si="86">ROUND(J135*$P$7,2)</f>
        <v>0.28000000000000003</v>
      </c>
      <c r="Q135" s="192">
        <f t="shared" ref="Q135:Q143" si="87">SUM(O135:P135)</f>
        <v>0.74</v>
      </c>
      <c r="R135" s="232">
        <f t="shared" ref="R135:R143" si="88">+Q135-J135</f>
        <v>0</v>
      </c>
    </row>
    <row r="136" spans="1:18" x14ac:dyDescent="0.2">
      <c r="A136" s="218">
        <f t="shared" si="43"/>
        <v>127</v>
      </c>
      <c r="B136" s="34" t="s">
        <v>28</v>
      </c>
      <c r="C136" s="172" t="s">
        <v>34</v>
      </c>
      <c r="D136" s="198" t="s">
        <v>176</v>
      </c>
      <c r="E136" s="183">
        <f>'Sch 140 Capital Charge'!H135</f>
        <v>0.72553153504818724</v>
      </c>
      <c r="F136" s="192">
        <f>'Sch 140 O&amp;M Charge'!H135</f>
        <v>0</v>
      </c>
      <c r="G136" s="192">
        <f>'Sch 140 Customer Charge'!H135</f>
        <v>0</v>
      </c>
      <c r="H136" s="192">
        <f>'Sch 140 Demand Charge'!F135</f>
        <v>1.3631960089473375E-2</v>
      </c>
      <c r="I136" s="192">
        <f>'Sch 140 Energy Charge'!H135</f>
        <v>3.542022685311326E-2</v>
      </c>
      <c r="J136" s="192">
        <f t="shared" si="83"/>
        <v>0.77</v>
      </c>
      <c r="L136" s="226">
        <v>0</v>
      </c>
      <c r="M136" s="227">
        <f t="shared" si="84"/>
        <v>0</v>
      </c>
      <c r="O136" s="192">
        <f t="shared" si="85"/>
        <v>0.48</v>
      </c>
      <c r="P136" s="259">
        <f t="shared" si="86"/>
        <v>0.28999999999999998</v>
      </c>
      <c r="Q136" s="192">
        <f t="shared" si="87"/>
        <v>0.77</v>
      </c>
      <c r="R136" s="232">
        <f t="shared" si="88"/>
        <v>0</v>
      </c>
    </row>
    <row r="137" spans="1:18" x14ac:dyDescent="0.2">
      <c r="A137" s="218">
        <f t="shared" si="43"/>
        <v>128</v>
      </c>
      <c r="B137" s="34" t="s">
        <v>28</v>
      </c>
      <c r="C137" s="172" t="s">
        <v>34</v>
      </c>
      <c r="D137" s="198" t="s">
        <v>177</v>
      </c>
      <c r="E137" s="183">
        <f>'Sch 140 Capital Charge'!H136</f>
        <v>0.73763599462499996</v>
      </c>
      <c r="F137" s="192">
        <f>'Sch 140 O&amp;M Charge'!H136</f>
        <v>0</v>
      </c>
      <c r="G137" s="192">
        <f>'Sch 140 Customer Charge'!H136</f>
        <v>0</v>
      </c>
      <c r="H137" s="192">
        <f>'Sch 140 Demand Charge'!F136</f>
        <v>1.9084744125262725E-2</v>
      </c>
      <c r="I137" s="192">
        <f>'Sch 140 Energy Charge'!H136</f>
        <v>4.9588317594358562E-2</v>
      </c>
      <c r="J137" s="192">
        <f t="shared" si="83"/>
        <v>0.81</v>
      </c>
      <c r="L137" s="226">
        <v>91</v>
      </c>
      <c r="M137" s="227">
        <f t="shared" si="84"/>
        <v>885</v>
      </c>
      <c r="O137" s="192">
        <f t="shared" si="85"/>
        <v>0.51</v>
      </c>
      <c r="P137" s="259">
        <f t="shared" si="86"/>
        <v>0.3</v>
      </c>
      <c r="Q137" s="192">
        <f t="shared" si="87"/>
        <v>0.81</v>
      </c>
      <c r="R137" s="232">
        <f t="shared" si="88"/>
        <v>0</v>
      </c>
    </row>
    <row r="138" spans="1:18" x14ac:dyDescent="0.2">
      <c r="A138" s="218">
        <f t="shared" si="43"/>
        <v>129</v>
      </c>
      <c r="B138" s="34" t="s">
        <v>28</v>
      </c>
      <c r="C138" s="172" t="s">
        <v>34</v>
      </c>
      <c r="D138" s="198" t="s">
        <v>178</v>
      </c>
      <c r="E138" s="183">
        <f>'Sch 140 Capital Charge'!H137</f>
        <v>0.74974045420181257</v>
      </c>
      <c r="F138" s="192">
        <f>'Sch 140 O&amp;M Charge'!H137</f>
        <v>0</v>
      </c>
      <c r="G138" s="192">
        <f>'Sch 140 Customer Charge'!H137</f>
        <v>0</v>
      </c>
      <c r="H138" s="192">
        <f>'Sch 140 Demand Charge'!F137</f>
        <v>2.4537528161052077E-2</v>
      </c>
      <c r="I138" s="192">
        <f>'Sch 140 Energy Charge'!H137</f>
        <v>6.3756408335603865E-2</v>
      </c>
      <c r="J138" s="192">
        <f t="shared" si="83"/>
        <v>0.84</v>
      </c>
      <c r="L138" s="226">
        <v>0</v>
      </c>
      <c r="M138" s="227">
        <f t="shared" si="84"/>
        <v>0</v>
      </c>
      <c r="O138" s="192">
        <f t="shared" si="85"/>
        <v>0.52</v>
      </c>
      <c r="P138" s="259">
        <f t="shared" si="86"/>
        <v>0.32</v>
      </c>
      <c r="Q138" s="192">
        <f t="shared" si="87"/>
        <v>0.84000000000000008</v>
      </c>
      <c r="R138" s="232">
        <f t="shared" si="88"/>
        <v>0</v>
      </c>
    </row>
    <row r="139" spans="1:18" x14ac:dyDescent="0.2">
      <c r="A139" s="218">
        <f t="shared" si="43"/>
        <v>130</v>
      </c>
      <c r="B139" s="34" t="s">
        <v>28</v>
      </c>
      <c r="C139" s="172" t="s">
        <v>34</v>
      </c>
      <c r="D139" s="198" t="s">
        <v>179</v>
      </c>
      <c r="E139" s="183">
        <f>'Sch 140 Capital Charge'!H138</f>
        <v>0.76184491377862518</v>
      </c>
      <c r="F139" s="192">
        <f>'Sch 140 O&amp;M Charge'!H138</f>
        <v>0</v>
      </c>
      <c r="G139" s="192">
        <f>'Sch 140 Customer Charge'!H138</f>
        <v>0</v>
      </c>
      <c r="H139" s="192">
        <f>'Sch 140 Demand Charge'!F138</f>
        <v>2.9990312196841427E-2</v>
      </c>
      <c r="I139" s="192">
        <f>'Sch 140 Energy Charge'!H138</f>
        <v>7.7924499076849174E-2</v>
      </c>
      <c r="J139" s="192">
        <f t="shared" si="83"/>
        <v>0.87</v>
      </c>
      <c r="L139" s="226">
        <v>0</v>
      </c>
      <c r="M139" s="227">
        <f t="shared" si="84"/>
        <v>0</v>
      </c>
      <c r="O139" s="192">
        <f t="shared" si="85"/>
        <v>0.54</v>
      </c>
      <c r="P139" s="259">
        <f t="shared" si="86"/>
        <v>0.33</v>
      </c>
      <c r="Q139" s="192">
        <f t="shared" si="87"/>
        <v>0.87000000000000011</v>
      </c>
      <c r="R139" s="232">
        <f t="shared" si="88"/>
        <v>0</v>
      </c>
    </row>
    <row r="140" spans="1:18" x14ac:dyDescent="0.2">
      <c r="A140" s="218">
        <f t="shared" ref="A140:A198" si="89">A139+1</f>
        <v>131</v>
      </c>
      <c r="B140" s="34" t="s">
        <v>28</v>
      </c>
      <c r="C140" s="172" t="s">
        <v>34</v>
      </c>
      <c r="D140" s="198" t="s">
        <v>180</v>
      </c>
      <c r="E140" s="183">
        <f>'Sch 140 Capital Charge'!H139</f>
        <v>0.77394937335543768</v>
      </c>
      <c r="F140" s="192">
        <f>'Sch 140 O&amp;M Charge'!H139</f>
        <v>0</v>
      </c>
      <c r="G140" s="192">
        <f>'Sch 140 Customer Charge'!H139</f>
        <v>0</v>
      </c>
      <c r="H140" s="192">
        <f>'Sch 140 Demand Charge'!F139</f>
        <v>3.5443096232630769E-2</v>
      </c>
      <c r="I140" s="192">
        <f>'Sch 140 Energy Charge'!H139</f>
        <v>9.209258981809447E-2</v>
      </c>
      <c r="J140" s="192">
        <f t="shared" si="83"/>
        <v>0.9</v>
      </c>
      <c r="L140" s="226">
        <v>0</v>
      </c>
      <c r="M140" s="227">
        <f t="shared" si="84"/>
        <v>0</v>
      </c>
      <c r="O140" s="192">
        <f t="shared" si="85"/>
        <v>0.56000000000000005</v>
      </c>
      <c r="P140" s="259">
        <f t="shared" si="86"/>
        <v>0.34</v>
      </c>
      <c r="Q140" s="192">
        <f t="shared" si="87"/>
        <v>0.90000000000000013</v>
      </c>
      <c r="R140" s="232">
        <f t="shared" si="88"/>
        <v>0</v>
      </c>
    </row>
    <row r="141" spans="1:18" x14ac:dyDescent="0.2">
      <c r="A141" s="218">
        <f t="shared" si="89"/>
        <v>132</v>
      </c>
      <c r="B141" s="34" t="s">
        <v>28</v>
      </c>
      <c r="C141" s="172" t="s">
        <v>34</v>
      </c>
      <c r="D141" s="198" t="s">
        <v>181</v>
      </c>
      <c r="E141" s="183">
        <f>'Sch 140 Capital Charge'!H140</f>
        <v>0.78605383293225017</v>
      </c>
      <c r="F141" s="192">
        <f>'Sch 140 O&amp;M Charge'!H140</f>
        <v>0</v>
      </c>
      <c r="G141" s="192">
        <f>'Sch 140 Customer Charge'!H140</f>
        <v>0</v>
      </c>
      <c r="H141" s="192">
        <f>'Sch 140 Demand Charge'!F140</f>
        <v>4.0895880268420129E-2</v>
      </c>
      <c r="I141" s="192">
        <f>'Sch 140 Energy Charge'!H140</f>
        <v>0.10626068055933978</v>
      </c>
      <c r="J141" s="192">
        <f t="shared" si="83"/>
        <v>0.93</v>
      </c>
      <c r="L141" s="226">
        <v>0</v>
      </c>
      <c r="M141" s="227">
        <f t="shared" si="84"/>
        <v>0</v>
      </c>
      <c r="O141" s="192">
        <f t="shared" si="85"/>
        <v>0.57999999999999996</v>
      </c>
      <c r="P141" s="259">
        <f t="shared" si="86"/>
        <v>0.35</v>
      </c>
      <c r="Q141" s="192">
        <f t="shared" si="87"/>
        <v>0.92999999999999994</v>
      </c>
      <c r="R141" s="232">
        <f t="shared" si="88"/>
        <v>0</v>
      </c>
    </row>
    <row r="142" spans="1:18" x14ac:dyDescent="0.2">
      <c r="A142" s="218">
        <f t="shared" si="89"/>
        <v>133</v>
      </c>
      <c r="B142" s="34" t="s">
        <v>28</v>
      </c>
      <c r="C142" s="172" t="s">
        <v>34</v>
      </c>
      <c r="D142" s="198" t="s">
        <v>182</v>
      </c>
      <c r="E142" s="183">
        <f>'Sch 140 Capital Charge'!H141</f>
        <v>0.79815829250906278</v>
      </c>
      <c r="F142" s="192">
        <f>'Sch 140 O&amp;M Charge'!H141</f>
        <v>0</v>
      </c>
      <c r="G142" s="192">
        <f>'Sch 140 Customer Charge'!H141</f>
        <v>0</v>
      </c>
      <c r="H142" s="192">
        <f>'Sch 140 Demand Charge'!F141</f>
        <v>4.6348664304209482E-2</v>
      </c>
      <c r="I142" s="192">
        <f>'Sch 140 Energy Charge'!H141</f>
        <v>0.12042877130058507</v>
      </c>
      <c r="J142" s="192">
        <f t="shared" si="83"/>
        <v>0.96</v>
      </c>
      <c r="L142" s="226">
        <v>0</v>
      </c>
      <c r="M142" s="227">
        <f t="shared" si="84"/>
        <v>0</v>
      </c>
      <c r="O142" s="192">
        <f t="shared" si="85"/>
        <v>0.6</v>
      </c>
      <c r="P142" s="259">
        <f t="shared" si="86"/>
        <v>0.36</v>
      </c>
      <c r="Q142" s="192">
        <f t="shared" si="87"/>
        <v>0.96</v>
      </c>
      <c r="R142" s="232">
        <f t="shared" si="88"/>
        <v>0</v>
      </c>
    </row>
    <row r="143" spans="1:18" x14ac:dyDescent="0.2">
      <c r="A143" s="218">
        <f t="shared" si="89"/>
        <v>134</v>
      </c>
      <c r="B143" s="34" t="s">
        <v>28</v>
      </c>
      <c r="C143" s="172" t="s">
        <v>34</v>
      </c>
      <c r="D143" s="198" t="s">
        <v>183</v>
      </c>
      <c r="E143" s="183">
        <f>'Sch 140 Capital Charge'!H142</f>
        <v>0.81026275208587539</v>
      </c>
      <c r="F143" s="192">
        <f>'Sch 140 O&amp;M Charge'!H142</f>
        <v>0</v>
      </c>
      <c r="G143" s="192">
        <f>'Sch 140 Customer Charge'!H142</f>
        <v>0</v>
      </c>
      <c r="H143" s="192">
        <f>'Sch 140 Demand Charge'!F142</f>
        <v>5.1801448339998828E-2</v>
      </c>
      <c r="I143" s="192">
        <f>'Sch 140 Energy Charge'!H142</f>
        <v>0.13459686204183038</v>
      </c>
      <c r="J143" s="192">
        <f t="shared" si="83"/>
        <v>1</v>
      </c>
      <c r="L143" s="226">
        <v>0</v>
      </c>
      <c r="M143" s="227">
        <f t="shared" si="84"/>
        <v>0</v>
      </c>
      <c r="O143" s="192">
        <f t="shared" si="85"/>
        <v>0.62</v>
      </c>
      <c r="P143" s="259">
        <f t="shared" si="86"/>
        <v>0.38</v>
      </c>
      <c r="Q143" s="192">
        <f t="shared" si="87"/>
        <v>1</v>
      </c>
      <c r="R143" s="232">
        <f t="shared" si="88"/>
        <v>0</v>
      </c>
    </row>
    <row r="144" spans="1:18" x14ac:dyDescent="0.2">
      <c r="A144" s="218">
        <f t="shared" si="89"/>
        <v>135</v>
      </c>
      <c r="B144" s="34"/>
      <c r="C144" s="1"/>
      <c r="D144" s="173"/>
      <c r="E144" s="183"/>
      <c r="L144" s="226"/>
    </row>
    <row r="145" spans="1:18" x14ac:dyDescent="0.2">
      <c r="A145" s="218">
        <f t="shared" si="89"/>
        <v>136</v>
      </c>
      <c r="B145" s="7" t="s">
        <v>61</v>
      </c>
      <c r="C145" s="1"/>
      <c r="D145" s="173"/>
      <c r="E145" s="183"/>
      <c r="L145" s="226"/>
    </row>
    <row r="146" spans="1:18" x14ac:dyDescent="0.2">
      <c r="A146" s="218">
        <f t="shared" si="89"/>
        <v>137</v>
      </c>
      <c r="B146" s="33" t="s">
        <v>158</v>
      </c>
      <c r="C146" s="1" t="s">
        <v>22</v>
      </c>
      <c r="D146" s="210">
        <v>70</v>
      </c>
      <c r="E146" s="183">
        <f>'Sch 140 Capital Charge'!H145</f>
        <v>0.49315145286898981</v>
      </c>
      <c r="F146" s="192">
        <f>'Sch 140 O&amp;M Charge'!H145</f>
        <v>0</v>
      </c>
      <c r="G146" s="192">
        <f>'Sch 140 Customer Charge'!H145</f>
        <v>0</v>
      </c>
      <c r="H146" s="192">
        <f>'Sch 140 Demand Charge'!F145</f>
        <v>1.2723162750175151E-2</v>
      </c>
      <c r="I146" s="192">
        <f>'Sch 140 Energy Charge'!H145</f>
        <v>3.3058878396239041E-2</v>
      </c>
      <c r="J146" s="192">
        <f t="shared" ref="J146:J151" si="90">ROUND(SUM(E146:I146),2)</f>
        <v>0.54</v>
      </c>
      <c r="L146" s="226">
        <v>48</v>
      </c>
      <c r="M146" s="227">
        <f t="shared" ref="M146:M151" si="91">ROUND(L146*J146*12,0)</f>
        <v>311</v>
      </c>
      <c r="O146" s="192">
        <f t="shared" ref="O146:O151" si="92">ROUND(J146-P146,2)</f>
        <v>0.34</v>
      </c>
      <c r="P146" s="259">
        <f t="shared" ref="P146:P151" si="93">ROUND(J146*$P$7,2)</f>
        <v>0.2</v>
      </c>
      <c r="Q146" s="192">
        <f t="shared" ref="Q146:Q151" si="94">SUM(O146:P146)</f>
        <v>0.54</v>
      </c>
      <c r="R146" s="232">
        <f t="shared" ref="R146:R151" si="95">+Q146-J146</f>
        <v>0</v>
      </c>
    </row>
    <row r="147" spans="1:18" x14ac:dyDescent="0.2">
      <c r="A147" s="218">
        <f t="shared" si="89"/>
        <v>138</v>
      </c>
      <c r="B147" s="34" t="str">
        <f t="shared" ref="B147:B151" si="96">+B146</f>
        <v>58E &amp; 59E - Directional</v>
      </c>
      <c r="C147" s="1" t="s">
        <v>22</v>
      </c>
      <c r="D147" s="210">
        <v>100</v>
      </c>
      <c r="E147" s="183">
        <f>'Sch 140 Capital Charge'!H146</f>
        <v>0.51031480182428468</v>
      </c>
      <c r="F147" s="192">
        <f>'Sch 140 O&amp;M Charge'!H146</f>
        <v>0</v>
      </c>
      <c r="G147" s="192">
        <f>'Sch 140 Customer Charge'!H146</f>
        <v>0</v>
      </c>
      <c r="H147" s="192">
        <f>'Sch 140 Demand Charge'!F146</f>
        <v>1.81759467859645E-2</v>
      </c>
      <c r="I147" s="192">
        <f>'Sch 140 Energy Charge'!H146</f>
        <v>4.7226969137484344E-2</v>
      </c>
      <c r="J147" s="192">
        <f t="shared" si="90"/>
        <v>0.57999999999999996</v>
      </c>
      <c r="L147" s="226">
        <v>6</v>
      </c>
      <c r="M147" s="227">
        <f t="shared" si="91"/>
        <v>42</v>
      </c>
      <c r="O147" s="192">
        <f t="shared" si="92"/>
        <v>0.36</v>
      </c>
      <c r="P147" s="259">
        <f t="shared" si="93"/>
        <v>0.22</v>
      </c>
      <c r="Q147" s="192">
        <f t="shared" si="94"/>
        <v>0.57999999999999996</v>
      </c>
      <c r="R147" s="232">
        <f t="shared" si="95"/>
        <v>0</v>
      </c>
    </row>
    <row r="148" spans="1:18" x14ac:dyDescent="0.2">
      <c r="A148" s="218">
        <f t="shared" si="89"/>
        <v>139</v>
      </c>
      <c r="B148" s="34" t="str">
        <f t="shared" si="96"/>
        <v>58E &amp; 59E - Directional</v>
      </c>
      <c r="C148" s="1" t="s">
        <v>22</v>
      </c>
      <c r="D148" s="210">
        <v>150</v>
      </c>
      <c r="E148" s="183">
        <f>'Sch 140 Capital Charge'!H147</f>
        <v>0.53892038341644288</v>
      </c>
      <c r="F148" s="192">
        <f>'Sch 140 O&amp;M Charge'!H147</f>
        <v>0</v>
      </c>
      <c r="G148" s="192">
        <f>'Sch 140 Customer Charge'!H147</f>
        <v>0</v>
      </c>
      <c r="H148" s="192">
        <f>'Sch 140 Demand Charge'!F147</f>
        <v>2.726392017894675E-2</v>
      </c>
      <c r="I148" s="192">
        <f>'Sch 140 Energy Charge'!H147</f>
        <v>7.0840453706226519E-2</v>
      </c>
      <c r="J148" s="192">
        <f t="shared" si="90"/>
        <v>0.64</v>
      </c>
      <c r="L148" s="226">
        <v>158</v>
      </c>
      <c r="M148" s="227">
        <f t="shared" si="91"/>
        <v>1213</v>
      </c>
      <c r="O148" s="192">
        <f t="shared" si="92"/>
        <v>0.4</v>
      </c>
      <c r="P148" s="259">
        <f t="shared" si="93"/>
        <v>0.24</v>
      </c>
      <c r="Q148" s="192">
        <f t="shared" si="94"/>
        <v>0.64</v>
      </c>
      <c r="R148" s="232">
        <f t="shared" si="95"/>
        <v>0</v>
      </c>
    </row>
    <row r="149" spans="1:18" x14ac:dyDescent="0.2">
      <c r="A149" s="218">
        <f t="shared" si="89"/>
        <v>140</v>
      </c>
      <c r="B149" s="34" t="str">
        <f t="shared" si="96"/>
        <v>58E &amp; 59E - Directional</v>
      </c>
      <c r="C149" s="1" t="s">
        <v>22</v>
      </c>
      <c r="D149" s="173">
        <v>200</v>
      </c>
      <c r="E149" s="183">
        <f>'Sch 140 Capital Charge'!H148</f>
        <v>0.56752596500860109</v>
      </c>
      <c r="F149" s="192">
        <f>'Sch 140 O&amp;M Charge'!H148</f>
        <v>0</v>
      </c>
      <c r="G149" s="192">
        <f>'Sch 140 Customer Charge'!H148</f>
        <v>0</v>
      </c>
      <c r="H149" s="192">
        <f>'Sch 140 Demand Charge'!F148</f>
        <v>3.6351893571929E-2</v>
      </c>
      <c r="I149" s="192">
        <f>'Sch 140 Energy Charge'!H148</f>
        <v>9.4453938274968688E-2</v>
      </c>
      <c r="J149" s="192">
        <f t="shared" si="90"/>
        <v>0.7</v>
      </c>
      <c r="L149" s="226">
        <v>298</v>
      </c>
      <c r="M149" s="227">
        <f t="shared" si="91"/>
        <v>2503</v>
      </c>
      <c r="O149" s="192">
        <f t="shared" si="92"/>
        <v>0.44</v>
      </c>
      <c r="P149" s="259">
        <f t="shared" si="93"/>
        <v>0.26</v>
      </c>
      <c r="Q149" s="192">
        <f t="shared" si="94"/>
        <v>0.7</v>
      </c>
      <c r="R149" s="232">
        <f t="shared" si="95"/>
        <v>0</v>
      </c>
    </row>
    <row r="150" spans="1:18" x14ac:dyDescent="0.2">
      <c r="A150" s="218">
        <f t="shared" si="89"/>
        <v>141</v>
      </c>
      <c r="B150" s="34" t="str">
        <f t="shared" si="96"/>
        <v>58E &amp; 59E - Directional</v>
      </c>
      <c r="C150" s="1" t="s">
        <v>22</v>
      </c>
      <c r="D150" s="173">
        <v>250</v>
      </c>
      <c r="E150" s="183">
        <f>'Sch 140 Capital Charge'!H149</f>
        <v>0.59613154660075929</v>
      </c>
      <c r="F150" s="192">
        <f>'Sch 140 O&amp;M Charge'!H149</f>
        <v>0</v>
      </c>
      <c r="G150" s="192">
        <f>'Sch 140 Customer Charge'!H149</f>
        <v>0</v>
      </c>
      <c r="H150" s="192">
        <f>'Sch 140 Demand Charge'!F149</f>
        <v>4.543986696491125E-2</v>
      </c>
      <c r="I150" s="192">
        <f>'Sch 140 Energy Charge'!H149</f>
        <v>0.11806742284371086</v>
      </c>
      <c r="J150" s="192">
        <f t="shared" si="90"/>
        <v>0.76</v>
      </c>
      <c r="L150" s="226">
        <v>40</v>
      </c>
      <c r="M150" s="227">
        <f t="shared" si="91"/>
        <v>365</v>
      </c>
      <c r="O150" s="192">
        <f t="shared" si="92"/>
        <v>0.47</v>
      </c>
      <c r="P150" s="259">
        <f t="shared" si="93"/>
        <v>0.28999999999999998</v>
      </c>
      <c r="Q150" s="192">
        <f t="shared" si="94"/>
        <v>0.76</v>
      </c>
      <c r="R150" s="232">
        <f t="shared" si="95"/>
        <v>0</v>
      </c>
    </row>
    <row r="151" spans="1:18" x14ac:dyDescent="0.2">
      <c r="A151" s="218">
        <f t="shared" si="89"/>
        <v>142</v>
      </c>
      <c r="B151" s="34" t="str">
        <f t="shared" si="96"/>
        <v>58E &amp; 59E - Directional</v>
      </c>
      <c r="C151" s="1" t="s">
        <v>22</v>
      </c>
      <c r="D151" s="173">
        <v>400</v>
      </c>
      <c r="E151" s="183">
        <f>'Sch 140 Capital Charge'!H150</f>
        <v>0.68194829137723378</v>
      </c>
      <c r="F151" s="192">
        <f>'Sch 140 O&amp;M Charge'!H150</f>
        <v>0</v>
      </c>
      <c r="G151" s="192">
        <f>'Sch 140 Customer Charge'!H150</f>
        <v>0</v>
      </c>
      <c r="H151" s="192">
        <f>'Sch 140 Demand Charge'!F150</f>
        <v>7.2703787143858001E-2</v>
      </c>
      <c r="I151" s="192">
        <f>'Sch 140 Energy Charge'!H150</f>
        <v>0.18890787654993738</v>
      </c>
      <c r="J151" s="192">
        <f t="shared" si="90"/>
        <v>0.94</v>
      </c>
      <c r="L151" s="226">
        <v>393</v>
      </c>
      <c r="M151" s="227">
        <f t="shared" si="91"/>
        <v>4433</v>
      </c>
      <c r="O151" s="192">
        <f t="shared" si="92"/>
        <v>0.59</v>
      </c>
      <c r="P151" s="259">
        <f t="shared" si="93"/>
        <v>0.35</v>
      </c>
      <c r="Q151" s="192">
        <f t="shared" si="94"/>
        <v>0.94</v>
      </c>
      <c r="R151" s="232">
        <f t="shared" si="95"/>
        <v>0</v>
      </c>
    </row>
    <row r="152" spans="1:18" x14ac:dyDescent="0.2">
      <c r="A152" s="218">
        <f t="shared" si="89"/>
        <v>143</v>
      </c>
      <c r="B152" s="34"/>
      <c r="C152" s="1"/>
      <c r="D152" s="173"/>
      <c r="E152" s="183"/>
      <c r="L152" s="226"/>
    </row>
    <row r="153" spans="1:18" x14ac:dyDescent="0.2">
      <c r="A153" s="218">
        <f t="shared" si="89"/>
        <v>144</v>
      </c>
      <c r="B153" s="33" t="s">
        <v>159</v>
      </c>
      <c r="C153" s="1" t="s">
        <v>22</v>
      </c>
      <c r="D153" s="173">
        <v>100</v>
      </c>
      <c r="E153" s="183">
        <f>'Sch 140 Capital Charge'!H152</f>
        <v>0.51031480182428468</v>
      </c>
      <c r="F153" s="192">
        <f>'Sch 140 O&amp;M Charge'!H152</f>
        <v>0</v>
      </c>
      <c r="G153" s="192">
        <f>'Sch 140 Customer Charge'!H152</f>
        <v>0</v>
      </c>
      <c r="H153" s="192">
        <f>'Sch 140 Demand Charge'!F152</f>
        <v>1.81759467859645E-2</v>
      </c>
      <c r="I153" s="192">
        <f>'Sch 140 Energy Charge'!H152</f>
        <v>4.7226969137484344E-2</v>
      </c>
      <c r="J153" s="192">
        <f t="shared" ref="J153:J157" si="97">ROUND(SUM(E153:I153),2)</f>
        <v>0.57999999999999996</v>
      </c>
      <c r="L153" s="226">
        <v>1</v>
      </c>
      <c r="M153" s="227">
        <f t="shared" ref="M153:M157" si="98">ROUND(L153*J153*12,0)</f>
        <v>7</v>
      </c>
      <c r="O153" s="192">
        <f>ROUND(J153-P153,2)</f>
        <v>0.36</v>
      </c>
      <c r="P153" s="259">
        <f>ROUND(J153*$P$7,2)</f>
        <v>0.22</v>
      </c>
      <c r="Q153" s="192">
        <f t="shared" ref="Q153:Q157" si="99">SUM(O153:P153)</f>
        <v>0.57999999999999996</v>
      </c>
      <c r="R153" s="232">
        <f>+Q153-J153</f>
        <v>0</v>
      </c>
    </row>
    <row r="154" spans="1:18" x14ac:dyDescent="0.2">
      <c r="A154" s="218">
        <f t="shared" si="89"/>
        <v>145</v>
      </c>
      <c r="B154" s="34" t="str">
        <f>B153</f>
        <v>58E &amp; 59E - Horizontal</v>
      </c>
      <c r="C154" s="1" t="s">
        <v>22</v>
      </c>
      <c r="D154" s="173">
        <v>150</v>
      </c>
      <c r="E154" s="183">
        <f>'Sch 140 Capital Charge'!H153</f>
        <v>0.53892038341644288</v>
      </c>
      <c r="F154" s="192">
        <f>'Sch 140 O&amp;M Charge'!H153</f>
        <v>0</v>
      </c>
      <c r="G154" s="192">
        <f>'Sch 140 Customer Charge'!H153</f>
        <v>0</v>
      </c>
      <c r="H154" s="192">
        <f>'Sch 140 Demand Charge'!F153</f>
        <v>2.726392017894675E-2</v>
      </c>
      <c r="I154" s="192">
        <f>'Sch 140 Energy Charge'!H153</f>
        <v>7.0840453706226519E-2</v>
      </c>
      <c r="J154" s="192">
        <f t="shared" si="97"/>
        <v>0.64</v>
      </c>
      <c r="L154" s="226">
        <v>27</v>
      </c>
      <c r="M154" s="227">
        <f t="shared" si="98"/>
        <v>207</v>
      </c>
      <c r="O154" s="192">
        <f>ROUND(J154-P154,2)</f>
        <v>0.4</v>
      </c>
      <c r="P154" s="259">
        <f>ROUND(J154*$P$7,2)</f>
        <v>0.24</v>
      </c>
      <c r="Q154" s="192">
        <f t="shared" si="99"/>
        <v>0.64</v>
      </c>
      <c r="R154" s="232">
        <f>+Q154-J154</f>
        <v>0</v>
      </c>
    </row>
    <row r="155" spans="1:18" x14ac:dyDescent="0.2">
      <c r="A155" s="218">
        <f t="shared" si="89"/>
        <v>146</v>
      </c>
      <c r="B155" s="34" t="str">
        <f t="shared" ref="B155:B157" si="100">B154</f>
        <v>58E &amp; 59E - Horizontal</v>
      </c>
      <c r="C155" s="1" t="s">
        <v>22</v>
      </c>
      <c r="D155" s="173">
        <v>200</v>
      </c>
      <c r="E155" s="183">
        <f>'Sch 140 Capital Charge'!H154</f>
        <v>0.56752596500860109</v>
      </c>
      <c r="F155" s="192">
        <f>'Sch 140 O&amp;M Charge'!H154</f>
        <v>0</v>
      </c>
      <c r="G155" s="192">
        <f>'Sch 140 Customer Charge'!H154</f>
        <v>0</v>
      </c>
      <c r="H155" s="192">
        <f>'Sch 140 Demand Charge'!F154</f>
        <v>3.6351893571929E-2</v>
      </c>
      <c r="I155" s="192">
        <f>'Sch 140 Energy Charge'!H154</f>
        <v>9.4453938274968688E-2</v>
      </c>
      <c r="J155" s="192">
        <f t="shared" si="97"/>
        <v>0.7</v>
      </c>
      <c r="L155" s="226">
        <v>13</v>
      </c>
      <c r="M155" s="227">
        <f t="shared" si="98"/>
        <v>109</v>
      </c>
      <c r="O155" s="192">
        <f>ROUND(J155-P155,2)</f>
        <v>0.44</v>
      </c>
      <c r="P155" s="259">
        <f>ROUND(J155*$P$7,2)</f>
        <v>0.26</v>
      </c>
      <c r="Q155" s="192">
        <f t="shared" si="99"/>
        <v>0.7</v>
      </c>
      <c r="R155" s="232">
        <f>+Q155-J155</f>
        <v>0</v>
      </c>
    </row>
    <row r="156" spans="1:18" x14ac:dyDescent="0.2">
      <c r="A156" s="218">
        <f t="shared" si="89"/>
        <v>147</v>
      </c>
      <c r="B156" s="34" t="str">
        <f t="shared" si="100"/>
        <v>58E &amp; 59E - Horizontal</v>
      </c>
      <c r="C156" s="1" t="s">
        <v>22</v>
      </c>
      <c r="D156" s="173">
        <v>250</v>
      </c>
      <c r="E156" s="183">
        <f>'Sch 140 Capital Charge'!H155</f>
        <v>0.59613154660075929</v>
      </c>
      <c r="F156" s="192">
        <f>'Sch 140 O&amp;M Charge'!H155</f>
        <v>0</v>
      </c>
      <c r="G156" s="192">
        <f>'Sch 140 Customer Charge'!H155</f>
        <v>0</v>
      </c>
      <c r="H156" s="192">
        <f>'Sch 140 Demand Charge'!F155</f>
        <v>4.543986696491125E-2</v>
      </c>
      <c r="I156" s="192">
        <f>'Sch 140 Energy Charge'!H155</f>
        <v>0.11806742284371086</v>
      </c>
      <c r="J156" s="192">
        <f t="shared" si="97"/>
        <v>0.76</v>
      </c>
      <c r="L156" s="226">
        <v>36</v>
      </c>
      <c r="M156" s="227">
        <f t="shared" si="98"/>
        <v>328</v>
      </c>
      <c r="O156" s="192">
        <f>ROUND(J156-P156,2)</f>
        <v>0.47</v>
      </c>
      <c r="P156" s="259">
        <f>ROUND(J156*$P$7,2)</f>
        <v>0.28999999999999998</v>
      </c>
      <c r="Q156" s="192">
        <f t="shared" si="99"/>
        <v>0.76</v>
      </c>
      <c r="R156" s="232">
        <f>+Q156-J156</f>
        <v>0</v>
      </c>
    </row>
    <row r="157" spans="1:18" x14ac:dyDescent="0.2">
      <c r="A157" s="218">
        <f t="shared" si="89"/>
        <v>148</v>
      </c>
      <c r="B157" s="34" t="str">
        <f t="shared" si="100"/>
        <v>58E &amp; 59E - Horizontal</v>
      </c>
      <c r="C157" s="1" t="s">
        <v>22</v>
      </c>
      <c r="D157" s="173">
        <v>400</v>
      </c>
      <c r="E157" s="183">
        <f>'Sch 140 Capital Charge'!H156</f>
        <v>0.68194829137723378</v>
      </c>
      <c r="F157" s="192">
        <f>'Sch 140 O&amp;M Charge'!H156</f>
        <v>0</v>
      </c>
      <c r="G157" s="192">
        <f>'Sch 140 Customer Charge'!H156</f>
        <v>0</v>
      </c>
      <c r="H157" s="192">
        <f>'Sch 140 Demand Charge'!F156</f>
        <v>7.2703787143858001E-2</v>
      </c>
      <c r="I157" s="192">
        <f>'Sch 140 Energy Charge'!H156</f>
        <v>0.18890787654993738</v>
      </c>
      <c r="J157" s="192">
        <f t="shared" si="97"/>
        <v>0.94</v>
      </c>
      <c r="L157" s="226">
        <v>48</v>
      </c>
      <c r="M157" s="227">
        <f t="shared" si="98"/>
        <v>541</v>
      </c>
      <c r="O157" s="192">
        <f>ROUND(J157-P157,2)</f>
        <v>0.59</v>
      </c>
      <c r="P157" s="259">
        <f>ROUND(J157*$P$7,2)</f>
        <v>0.35</v>
      </c>
      <c r="Q157" s="192">
        <f t="shared" si="99"/>
        <v>0.94</v>
      </c>
      <c r="R157" s="232">
        <f>+Q157-J157</f>
        <v>0</v>
      </c>
    </row>
    <row r="158" spans="1:18" x14ac:dyDescent="0.2">
      <c r="A158" s="218">
        <f t="shared" si="89"/>
        <v>149</v>
      </c>
      <c r="B158" s="34"/>
      <c r="C158" s="1"/>
      <c r="D158" s="173"/>
      <c r="E158" s="183"/>
      <c r="L158" s="226"/>
    </row>
    <row r="159" spans="1:18" x14ac:dyDescent="0.2">
      <c r="A159" s="218">
        <f t="shared" si="89"/>
        <v>150</v>
      </c>
      <c r="B159" s="34" t="str">
        <f>B147</f>
        <v>58E &amp; 59E - Directional</v>
      </c>
      <c r="C159" s="1" t="s">
        <v>27</v>
      </c>
      <c r="D159" s="173">
        <v>175</v>
      </c>
      <c r="E159" s="183">
        <f>'Sch 140 Capital Charge'!H159</f>
        <v>0.61042410233008393</v>
      </c>
      <c r="F159" s="192">
        <f>'Sch 140 O&amp;M Charge'!H158</f>
        <v>0</v>
      </c>
      <c r="G159" s="192">
        <f>'Sch 140 Customer Charge'!H158</f>
        <v>0</v>
      </c>
      <c r="H159" s="192">
        <f>'Sch 140 Demand Charge'!F158</f>
        <v>3.1807906875437879E-2</v>
      </c>
      <c r="I159" s="192">
        <f>'Sch 140 Energy Charge'!H158</f>
        <v>8.2647195990597611E-2</v>
      </c>
      <c r="J159" s="192">
        <f t="shared" ref="J159:J162" si="101">ROUND(SUM(E159:I159),2)</f>
        <v>0.72</v>
      </c>
      <c r="L159" s="226">
        <v>3</v>
      </c>
      <c r="M159" s="227">
        <f t="shared" ref="M159:M162" si="102">ROUND(L159*J159*12,0)</f>
        <v>26</v>
      </c>
      <c r="O159" s="192">
        <f>ROUND(J159-P159,2)</f>
        <v>0.45</v>
      </c>
      <c r="P159" s="259">
        <f>ROUND(J159*$P$7,2)</f>
        <v>0.27</v>
      </c>
      <c r="Q159" s="192">
        <f t="shared" ref="Q159:Q162" si="103">SUM(O159:P159)</f>
        <v>0.72</v>
      </c>
      <c r="R159" s="232">
        <f>+Q159-J159</f>
        <v>0</v>
      </c>
    </row>
    <row r="160" spans="1:18" x14ac:dyDescent="0.2">
      <c r="A160" s="218">
        <f t="shared" si="89"/>
        <v>151</v>
      </c>
      <c r="B160" s="34" t="str">
        <f>B159</f>
        <v>58E &amp; 59E - Directional</v>
      </c>
      <c r="C160" s="1" t="s">
        <v>27</v>
      </c>
      <c r="D160" s="173">
        <v>250</v>
      </c>
      <c r="E160" s="183">
        <f>'Sch 140 Capital Charge'!H160</f>
        <v>0.66584216799685036</v>
      </c>
      <c r="F160" s="192">
        <f>'Sch 140 O&amp;M Charge'!H159</f>
        <v>0</v>
      </c>
      <c r="G160" s="192">
        <f>'Sch 140 Customer Charge'!H159</f>
        <v>0</v>
      </c>
      <c r="H160" s="192">
        <f>'Sch 140 Demand Charge'!F159</f>
        <v>4.543986696491125E-2</v>
      </c>
      <c r="I160" s="192">
        <f>'Sch 140 Energy Charge'!H159</f>
        <v>0.11806742284371086</v>
      </c>
      <c r="J160" s="192">
        <f t="shared" si="101"/>
        <v>0.83</v>
      </c>
      <c r="L160" s="226">
        <v>21</v>
      </c>
      <c r="M160" s="227">
        <f t="shared" si="102"/>
        <v>209</v>
      </c>
      <c r="O160" s="192">
        <f>ROUND(J160-P160,2)</f>
        <v>0.52</v>
      </c>
      <c r="P160" s="259">
        <f>ROUND(J160*$P$7,2)</f>
        <v>0.31</v>
      </c>
      <c r="Q160" s="192">
        <f t="shared" si="103"/>
        <v>0.83000000000000007</v>
      </c>
      <c r="R160" s="232">
        <f>+Q160-J160</f>
        <v>0</v>
      </c>
    </row>
    <row r="161" spans="1:18" x14ac:dyDescent="0.2">
      <c r="A161" s="218">
        <f t="shared" si="89"/>
        <v>152</v>
      </c>
      <c r="B161" s="34" t="str">
        <f t="shared" ref="B161:B162" si="104">B160</f>
        <v>58E &amp; 59E - Directional</v>
      </c>
      <c r="C161" s="1" t="s">
        <v>27</v>
      </c>
      <c r="D161" s="173">
        <v>400</v>
      </c>
      <c r="E161" s="183">
        <f>'Sch 140 Capital Charge'!H161</f>
        <v>0.7766782993303829</v>
      </c>
      <c r="F161" s="192">
        <f>'Sch 140 O&amp;M Charge'!H160</f>
        <v>0</v>
      </c>
      <c r="G161" s="192">
        <f>'Sch 140 Customer Charge'!H160</f>
        <v>0</v>
      </c>
      <c r="H161" s="192">
        <f>'Sch 140 Demand Charge'!F160</f>
        <v>7.2703787143858001E-2</v>
      </c>
      <c r="I161" s="192">
        <f>'Sch 140 Energy Charge'!H160</f>
        <v>0.18890787654993738</v>
      </c>
      <c r="J161" s="192">
        <f t="shared" si="101"/>
        <v>1.04</v>
      </c>
      <c r="L161" s="226">
        <v>87</v>
      </c>
      <c r="M161" s="227">
        <f t="shared" si="102"/>
        <v>1086</v>
      </c>
      <c r="O161" s="192">
        <f>ROUND(J161-P161,2)</f>
        <v>0.65</v>
      </c>
      <c r="P161" s="259">
        <f>ROUND(J161*$P$7,2)</f>
        <v>0.39</v>
      </c>
      <c r="Q161" s="192">
        <f t="shared" si="103"/>
        <v>1.04</v>
      </c>
      <c r="R161" s="232">
        <f>+Q161-J161</f>
        <v>0</v>
      </c>
    </row>
    <row r="162" spans="1:18" x14ac:dyDescent="0.2">
      <c r="A162" s="218">
        <f t="shared" si="89"/>
        <v>153</v>
      </c>
      <c r="B162" s="34" t="str">
        <f t="shared" si="104"/>
        <v>58E &amp; 59E - Directional</v>
      </c>
      <c r="C162" s="1" t="s">
        <v>27</v>
      </c>
      <c r="D162" s="173">
        <v>1000</v>
      </c>
      <c r="E162" s="183">
        <f>'Sch 140 Capital Charge'!H162</f>
        <v>1.2200228246645137</v>
      </c>
      <c r="F162" s="192">
        <f>'Sch 140 O&amp;M Charge'!H161</f>
        <v>0</v>
      </c>
      <c r="G162" s="192">
        <f>'Sch 140 Customer Charge'!H161</f>
        <v>0</v>
      </c>
      <c r="H162" s="192">
        <f>'Sch 140 Demand Charge'!F161</f>
        <v>0.181759467859645</v>
      </c>
      <c r="I162" s="192">
        <f>'Sch 140 Energy Charge'!H161</f>
        <v>0.47226969137484343</v>
      </c>
      <c r="J162" s="192">
        <f t="shared" si="101"/>
        <v>1.87</v>
      </c>
      <c r="L162" s="226">
        <v>141</v>
      </c>
      <c r="M162" s="227">
        <f t="shared" si="102"/>
        <v>3164</v>
      </c>
      <c r="O162" s="192">
        <f>ROUND(J162-P162,2)</f>
        <v>1.17</v>
      </c>
      <c r="P162" s="259">
        <f>ROUND(J162*$P$7,2)</f>
        <v>0.7</v>
      </c>
      <c r="Q162" s="192">
        <f t="shared" si="103"/>
        <v>1.8699999999999999</v>
      </c>
      <c r="R162" s="232">
        <f>+Q162-J162</f>
        <v>0</v>
      </c>
    </row>
    <row r="163" spans="1:18" x14ac:dyDescent="0.2">
      <c r="A163" s="218">
        <f t="shared" si="89"/>
        <v>154</v>
      </c>
      <c r="B163" s="34"/>
      <c r="C163" s="1"/>
      <c r="D163" s="173"/>
      <c r="E163" s="183"/>
      <c r="L163" s="226"/>
    </row>
    <row r="164" spans="1:18" x14ac:dyDescent="0.2">
      <c r="A164" s="218">
        <f t="shared" si="89"/>
        <v>155</v>
      </c>
      <c r="B164" s="34" t="str">
        <f>B153</f>
        <v>58E &amp; 59E - Horizontal</v>
      </c>
      <c r="C164" s="1" t="s">
        <v>27</v>
      </c>
      <c r="D164" s="173">
        <v>250</v>
      </c>
      <c r="E164" s="183">
        <f>'Sch 140 Capital Charge'!H164</f>
        <v>0.66584216799685036</v>
      </c>
      <c r="F164" s="192">
        <f>'Sch 140 O&amp;M Charge'!H163</f>
        <v>0</v>
      </c>
      <c r="G164" s="192">
        <f>'Sch 140 Customer Charge'!H163</f>
        <v>0</v>
      </c>
      <c r="H164" s="192">
        <f>'Sch 140 Demand Charge'!F163</f>
        <v>4.543986696491125E-2</v>
      </c>
      <c r="I164" s="192">
        <f>'Sch 140 Energy Charge'!H163</f>
        <v>0.11806742284371086</v>
      </c>
      <c r="J164" s="192">
        <f t="shared" ref="J164:J165" si="105">ROUND(SUM(E164:I164),2)</f>
        <v>0.83</v>
      </c>
      <c r="L164" s="226">
        <v>11</v>
      </c>
      <c r="M164" s="227">
        <f t="shared" ref="M164:M165" si="106">ROUND(L164*J164*12,0)</f>
        <v>110</v>
      </c>
      <c r="O164" s="192">
        <f>ROUND(J164-P164,2)</f>
        <v>0.52</v>
      </c>
      <c r="P164" s="259">
        <f>ROUND(J164*$P$7,2)</f>
        <v>0.31</v>
      </c>
      <c r="Q164" s="192">
        <f t="shared" ref="Q164:Q165" si="107">SUM(O164:P164)</f>
        <v>0.83000000000000007</v>
      </c>
      <c r="R164" s="232">
        <f>+Q164-J164</f>
        <v>0</v>
      </c>
    </row>
    <row r="165" spans="1:18" x14ac:dyDescent="0.2">
      <c r="A165" s="218">
        <f t="shared" si="89"/>
        <v>156</v>
      </c>
      <c r="B165" s="34" t="str">
        <f>B164</f>
        <v>58E &amp; 59E - Horizontal</v>
      </c>
      <c r="C165" s="1" t="s">
        <v>27</v>
      </c>
      <c r="D165" s="173">
        <v>400</v>
      </c>
      <c r="E165" s="183">
        <f>'Sch 140 Capital Charge'!H165</f>
        <v>0.7766782993303829</v>
      </c>
      <c r="F165" s="192">
        <f>'Sch 140 O&amp;M Charge'!H164</f>
        <v>0</v>
      </c>
      <c r="G165" s="192">
        <f>'Sch 140 Customer Charge'!H164</f>
        <v>0</v>
      </c>
      <c r="H165" s="192">
        <f>'Sch 140 Demand Charge'!F164</f>
        <v>7.2703787143858001E-2</v>
      </c>
      <c r="I165" s="192">
        <f>'Sch 140 Energy Charge'!H164</f>
        <v>0.18890787654993738</v>
      </c>
      <c r="J165" s="192">
        <f t="shared" si="105"/>
        <v>1.04</v>
      </c>
      <c r="L165" s="226">
        <v>40</v>
      </c>
      <c r="M165" s="227">
        <f t="shared" si="106"/>
        <v>499</v>
      </c>
      <c r="O165" s="192">
        <f>ROUND(J165-P165,2)</f>
        <v>0.65</v>
      </c>
      <c r="P165" s="259">
        <f>ROUND(J165*$P$7,2)</f>
        <v>0.39</v>
      </c>
      <c r="Q165" s="192">
        <f t="shared" si="107"/>
        <v>1.04</v>
      </c>
      <c r="R165" s="232">
        <f>+Q165-J165</f>
        <v>0</v>
      </c>
    </row>
    <row r="166" spans="1:18" x14ac:dyDescent="0.2">
      <c r="A166" s="218">
        <f t="shared" si="89"/>
        <v>157</v>
      </c>
      <c r="B166" s="34"/>
      <c r="C166" s="1"/>
      <c r="D166" s="173"/>
      <c r="E166" s="183"/>
      <c r="L166" s="226"/>
    </row>
    <row r="167" spans="1:18" x14ac:dyDescent="0.2">
      <c r="A167" s="218"/>
      <c r="B167" s="34"/>
      <c r="C167" s="1"/>
      <c r="D167" s="173"/>
      <c r="E167" s="183"/>
      <c r="L167" s="226"/>
    </row>
    <row r="168" spans="1:18" x14ac:dyDescent="0.2">
      <c r="A168" s="218">
        <f>A166+1</f>
        <v>158</v>
      </c>
      <c r="B168" s="34" t="s">
        <v>29</v>
      </c>
      <c r="C168" s="1" t="s">
        <v>34</v>
      </c>
      <c r="D168" s="198" t="s">
        <v>175</v>
      </c>
      <c r="E168" s="183">
        <f>'Sch 140 Capital Charge'!H167</f>
        <v>0.71342707547137474</v>
      </c>
      <c r="F168" s="192">
        <f>'Sch 140 O&amp;M Charge'!H166</f>
        <v>0</v>
      </c>
      <c r="G168" s="192">
        <f>'Sch 140 Customer Charge'!H166</f>
        <v>0</v>
      </c>
      <c r="H168" s="192">
        <f>'Sch 140 Demand Charge'!F166</f>
        <v>8.179176053684024E-3</v>
      </c>
      <c r="I168" s="192">
        <f>'Sch 140 Energy Charge'!H166</f>
        <v>2.1252136111867954E-2</v>
      </c>
      <c r="J168" s="192">
        <f t="shared" ref="J168:J182" si="108">ROUND(SUM(E168:I168),2)</f>
        <v>0.74</v>
      </c>
      <c r="L168" s="226">
        <v>1</v>
      </c>
      <c r="M168" s="227">
        <f t="shared" ref="M168:M182" si="109">ROUND(L168*J168*12,0)</f>
        <v>9</v>
      </c>
      <c r="O168" s="192">
        <f t="shared" ref="O168:O182" si="110">ROUND(J168-P168,2)</f>
        <v>0.46</v>
      </c>
      <c r="P168" s="259">
        <f t="shared" ref="P168:P182" si="111">ROUND(J168*$P$7,2)</f>
        <v>0.28000000000000003</v>
      </c>
      <c r="Q168" s="192">
        <f t="shared" ref="Q168:Q182" si="112">SUM(O168:P168)</f>
        <v>0.74</v>
      </c>
      <c r="R168" s="232">
        <f t="shared" ref="R168:R182" si="113">+Q168-J168</f>
        <v>0</v>
      </c>
    </row>
    <row r="169" spans="1:18" x14ac:dyDescent="0.2">
      <c r="A169" s="218">
        <f t="shared" si="89"/>
        <v>159</v>
      </c>
      <c r="B169" s="34" t="str">
        <f>B168</f>
        <v>58E &amp; 59E</v>
      </c>
      <c r="C169" s="1" t="s">
        <v>34</v>
      </c>
      <c r="D169" s="198" t="s">
        <v>176</v>
      </c>
      <c r="E169" s="183">
        <f>'Sch 140 Capital Charge'!H168</f>
        <v>0.72553153504818724</v>
      </c>
      <c r="F169" s="192">
        <f>'Sch 140 O&amp;M Charge'!H167</f>
        <v>0</v>
      </c>
      <c r="G169" s="192">
        <f>'Sch 140 Customer Charge'!H167</f>
        <v>0</v>
      </c>
      <c r="H169" s="192">
        <f>'Sch 140 Demand Charge'!F167</f>
        <v>1.3631960089473375E-2</v>
      </c>
      <c r="I169" s="192">
        <f>'Sch 140 Energy Charge'!H167</f>
        <v>3.542022685311326E-2</v>
      </c>
      <c r="J169" s="192">
        <f t="shared" si="108"/>
        <v>0.77</v>
      </c>
      <c r="L169" s="226">
        <v>3</v>
      </c>
      <c r="M169" s="227">
        <f t="shared" si="109"/>
        <v>28</v>
      </c>
      <c r="O169" s="192">
        <f t="shared" si="110"/>
        <v>0.48</v>
      </c>
      <c r="P169" s="259">
        <f t="shared" si="111"/>
        <v>0.28999999999999998</v>
      </c>
      <c r="Q169" s="192">
        <f t="shared" si="112"/>
        <v>0.77</v>
      </c>
      <c r="R169" s="232">
        <f t="shared" si="113"/>
        <v>0</v>
      </c>
    </row>
    <row r="170" spans="1:18" x14ac:dyDescent="0.2">
      <c r="A170" s="218">
        <f t="shared" si="89"/>
        <v>160</v>
      </c>
      <c r="B170" s="34" t="str">
        <f t="shared" ref="B170:B182" si="114">B169</f>
        <v>58E &amp; 59E</v>
      </c>
      <c r="C170" s="1" t="s">
        <v>34</v>
      </c>
      <c r="D170" s="198" t="s">
        <v>177</v>
      </c>
      <c r="E170" s="183">
        <f>'Sch 140 Capital Charge'!H169</f>
        <v>0.73763599462499996</v>
      </c>
      <c r="F170" s="192">
        <f>'Sch 140 O&amp;M Charge'!H168</f>
        <v>0</v>
      </c>
      <c r="G170" s="192">
        <f>'Sch 140 Customer Charge'!H168</f>
        <v>0</v>
      </c>
      <c r="H170" s="192">
        <f>'Sch 140 Demand Charge'!F168</f>
        <v>1.9084744125262725E-2</v>
      </c>
      <c r="I170" s="192">
        <f>'Sch 140 Energy Charge'!H168</f>
        <v>4.9588317594358562E-2</v>
      </c>
      <c r="J170" s="192">
        <f t="shared" si="108"/>
        <v>0.81</v>
      </c>
      <c r="L170" s="226">
        <v>23</v>
      </c>
      <c r="M170" s="227">
        <f t="shared" si="109"/>
        <v>224</v>
      </c>
      <c r="O170" s="192">
        <f t="shared" si="110"/>
        <v>0.51</v>
      </c>
      <c r="P170" s="259">
        <f t="shared" si="111"/>
        <v>0.3</v>
      </c>
      <c r="Q170" s="192">
        <f t="shared" si="112"/>
        <v>0.81</v>
      </c>
      <c r="R170" s="232">
        <f t="shared" si="113"/>
        <v>0</v>
      </c>
    </row>
    <row r="171" spans="1:18" x14ac:dyDescent="0.2">
      <c r="A171" s="218">
        <f t="shared" si="89"/>
        <v>161</v>
      </c>
      <c r="B171" s="34" t="str">
        <f t="shared" si="114"/>
        <v>58E &amp; 59E</v>
      </c>
      <c r="C171" s="1" t="s">
        <v>34</v>
      </c>
      <c r="D171" s="198" t="s">
        <v>178</v>
      </c>
      <c r="E171" s="183">
        <f>'Sch 140 Capital Charge'!H170</f>
        <v>0.74974045420181257</v>
      </c>
      <c r="F171" s="192">
        <f>'Sch 140 O&amp;M Charge'!H169</f>
        <v>0</v>
      </c>
      <c r="G171" s="192">
        <f>'Sch 140 Customer Charge'!H169</f>
        <v>0</v>
      </c>
      <c r="H171" s="192">
        <f>'Sch 140 Demand Charge'!F169</f>
        <v>2.4537528161052077E-2</v>
      </c>
      <c r="I171" s="192">
        <f>'Sch 140 Energy Charge'!H169</f>
        <v>6.3756408335603865E-2</v>
      </c>
      <c r="J171" s="192">
        <f t="shared" si="108"/>
        <v>0.84</v>
      </c>
      <c r="L171" s="226">
        <v>42</v>
      </c>
      <c r="M171" s="227">
        <f t="shared" si="109"/>
        <v>423</v>
      </c>
      <c r="O171" s="192">
        <f t="shared" si="110"/>
        <v>0.52</v>
      </c>
      <c r="P171" s="259">
        <f t="shared" si="111"/>
        <v>0.32</v>
      </c>
      <c r="Q171" s="192">
        <f t="shared" si="112"/>
        <v>0.84000000000000008</v>
      </c>
      <c r="R171" s="232">
        <f t="shared" si="113"/>
        <v>0</v>
      </c>
    </row>
    <row r="172" spans="1:18" x14ac:dyDescent="0.2">
      <c r="A172" s="218">
        <f t="shared" si="89"/>
        <v>162</v>
      </c>
      <c r="B172" s="34" t="str">
        <f t="shared" si="114"/>
        <v>58E &amp; 59E</v>
      </c>
      <c r="C172" s="1" t="s">
        <v>34</v>
      </c>
      <c r="D172" s="198" t="s">
        <v>179</v>
      </c>
      <c r="E172" s="183">
        <f>'Sch 140 Capital Charge'!H171</f>
        <v>0.76184491377862518</v>
      </c>
      <c r="F172" s="192">
        <f>'Sch 140 O&amp;M Charge'!H170</f>
        <v>0</v>
      </c>
      <c r="G172" s="192">
        <f>'Sch 140 Customer Charge'!H170</f>
        <v>0</v>
      </c>
      <c r="H172" s="192">
        <f>'Sch 140 Demand Charge'!F170</f>
        <v>2.9990312196841427E-2</v>
      </c>
      <c r="I172" s="192">
        <f>'Sch 140 Energy Charge'!H170</f>
        <v>7.7924499076849174E-2</v>
      </c>
      <c r="J172" s="192">
        <f t="shared" si="108"/>
        <v>0.87</v>
      </c>
      <c r="L172" s="226">
        <v>4</v>
      </c>
      <c r="M172" s="227">
        <f t="shared" si="109"/>
        <v>42</v>
      </c>
      <c r="O172" s="192">
        <f t="shared" si="110"/>
        <v>0.54</v>
      </c>
      <c r="P172" s="259">
        <f t="shared" si="111"/>
        <v>0.33</v>
      </c>
      <c r="Q172" s="192">
        <f t="shared" si="112"/>
        <v>0.87000000000000011</v>
      </c>
      <c r="R172" s="232">
        <f t="shared" si="113"/>
        <v>0</v>
      </c>
    </row>
    <row r="173" spans="1:18" x14ac:dyDescent="0.2">
      <c r="A173" s="218">
        <f t="shared" si="89"/>
        <v>163</v>
      </c>
      <c r="B173" s="34" t="str">
        <f t="shared" si="114"/>
        <v>58E &amp; 59E</v>
      </c>
      <c r="C173" s="1" t="s">
        <v>34</v>
      </c>
      <c r="D173" s="198" t="s">
        <v>180</v>
      </c>
      <c r="E173" s="183">
        <f>'Sch 140 Capital Charge'!H172</f>
        <v>0.77394937335543768</v>
      </c>
      <c r="F173" s="192">
        <f>'Sch 140 O&amp;M Charge'!H171</f>
        <v>0</v>
      </c>
      <c r="G173" s="192">
        <f>'Sch 140 Customer Charge'!H171</f>
        <v>0</v>
      </c>
      <c r="H173" s="192">
        <f>'Sch 140 Demand Charge'!F171</f>
        <v>3.5443096232630769E-2</v>
      </c>
      <c r="I173" s="192">
        <f>'Sch 140 Energy Charge'!H171</f>
        <v>9.209258981809447E-2</v>
      </c>
      <c r="J173" s="192">
        <f t="shared" si="108"/>
        <v>0.9</v>
      </c>
      <c r="L173" s="226">
        <v>0</v>
      </c>
      <c r="M173" s="227">
        <f t="shared" si="109"/>
        <v>0</v>
      </c>
      <c r="O173" s="192">
        <f t="shared" si="110"/>
        <v>0.56000000000000005</v>
      </c>
      <c r="P173" s="259">
        <f t="shared" si="111"/>
        <v>0.34</v>
      </c>
      <c r="Q173" s="192">
        <f t="shared" si="112"/>
        <v>0.90000000000000013</v>
      </c>
      <c r="R173" s="232">
        <f t="shared" si="113"/>
        <v>0</v>
      </c>
    </row>
    <row r="174" spans="1:18" x14ac:dyDescent="0.2">
      <c r="A174" s="218">
        <f t="shared" si="89"/>
        <v>164</v>
      </c>
      <c r="B174" s="34" t="str">
        <f t="shared" si="114"/>
        <v>58E &amp; 59E</v>
      </c>
      <c r="C174" s="1" t="s">
        <v>34</v>
      </c>
      <c r="D174" s="198" t="s">
        <v>181</v>
      </c>
      <c r="E174" s="183">
        <f>'Sch 140 Capital Charge'!H173</f>
        <v>0.78605383293225017</v>
      </c>
      <c r="F174" s="192">
        <f>'Sch 140 O&amp;M Charge'!H172</f>
        <v>0</v>
      </c>
      <c r="G174" s="192">
        <f>'Sch 140 Customer Charge'!H172</f>
        <v>0</v>
      </c>
      <c r="H174" s="192">
        <f>'Sch 140 Demand Charge'!F172</f>
        <v>4.0895880268420129E-2</v>
      </c>
      <c r="I174" s="192">
        <f>'Sch 140 Energy Charge'!H172</f>
        <v>0.10626068055933978</v>
      </c>
      <c r="J174" s="192">
        <f t="shared" si="108"/>
        <v>0.93</v>
      </c>
      <c r="L174" s="226">
        <v>1</v>
      </c>
      <c r="M174" s="227">
        <f t="shared" si="109"/>
        <v>11</v>
      </c>
      <c r="O174" s="192">
        <f t="shared" si="110"/>
        <v>0.57999999999999996</v>
      </c>
      <c r="P174" s="259">
        <f t="shared" si="111"/>
        <v>0.35</v>
      </c>
      <c r="Q174" s="192">
        <f t="shared" si="112"/>
        <v>0.92999999999999994</v>
      </c>
      <c r="R174" s="232">
        <f t="shared" si="113"/>
        <v>0</v>
      </c>
    </row>
    <row r="175" spans="1:18" x14ac:dyDescent="0.2">
      <c r="A175" s="218">
        <f t="shared" si="89"/>
        <v>165</v>
      </c>
      <c r="B175" s="34" t="str">
        <f t="shared" si="114"/>
        <v>58E &amp; 59E</v>
      </c>
      <c r="C175" s="1" t="s">
        <v>34</v>
      </c>
      <c r="D175" s="198" t="s">
        <v>182</v>
      </c>
      <c r="E175" s="183">
        <f>'Sch 140 Capital Charge'!H174</f>
        <v>0.79815829250906278</v>
      </c>
      <c r="F175" s="192">
        <f>'Sch 140 O&amp;M Charge'!H173</f>
        <v>0</v>
      </c>
      <c r="G175" s="192">
        <f>'Sch 140 Customer Charge'!H173</f>
        <v>0</v>
      </c>
      <c r="H175" s="192">
        <f>'Sch 140 Demand Charge'!F173</f>
        <v>4.6348664304209482E-2</v>
      </c>
      <c r="I175" s="192">
        <f>'Sch 140 Energy Charge'!H173</f>
        <v>0.12042877130058507</v>
      </c>
      <c r="J175" s="192">
        <f t="shared" si="108"/>
        <v>0.96</v>
      </c>
      <c r="L175" s="226">
        <v>7</v>
      </c>
      <c r="M175" s="227">
        <f t="shared" si="109"/>
        <v>81</v>
      </c>
      <c r="O175" s="192">
        <f t="shared" si="110"/>
        <v>0.6</v>
      </c>
      <c r="P175" s="259">
        <f t="shared" si="111"/>
        <v>0.36</v>
      </c>
      <c r="Q175" s="192">
        <f t="shared" si="112"/>
        <v>0.96</v>
      </c>
      <c r="R175" s="232">
        <f t="shared" si="113"/>
        <v>0</v>
      </c>
    </row>
    <row r="176" spans="1:18" x14ac:dyDescent="0.2">
      <c r="A176" s="218">
        <f t="shared" si="89"/>
        <v>166</v>
      </c>
      <c r="B176" s="34" t="str">
        <f t="shared" si="114"/>
        <v>58E &amp; 59E</v>
      </c>
      <c r="C176" s="1" t="s">
        <v>34</v>
      </c>
      <c r="D176" s="198" t="s">
        <v>183</v>
      </c>
      <c r="E176" s="183">
        <f>'Sch 140 Capital Charge'!H175</f>
        <v>0.81026275208587539</v>
      </c>
      <c r="F176" s="192">
        <f>'Sch 140 O&amp;M Charge'!H174</f>
        <v>0</v>
      </c>
      <c r="G176" s="192">
        <f>'Sch 140 Customer Charge'!H174</f>
        <v>0</v>
      </c>
      <c r="H176" s="192">
        <f>'Sch 140 Demand Charge'!F174</f>
        <v>5.1801448339998828E-2</v>
      </c>
      <c r="I176" s="192">
        <f>'Sch 140 Energy Charge'!H174</f>
        <v>0.13459686204183038</v>
      </c>
      <c r="J176" s="192">
        <f t="shared" si="108"/>
        <v>1</v>
      </c>
      <c r="L176" s="226">
        <v>0</v>
      </c>
      <c r="M176" s="227">
        <f t="shared" si="109"/>
        <v>0</v>
      </c>
      <c r="O176" s="192">
        <f t="shared" si="110"/>
        <v>0.62</v>
      </c>
      <c r="P176" s="259">
        <f t="shared" si="111"/>
        <v>0.38</v>
      </c>
      <c r="Q176" s="192">
        <f t="shared" si="112"/>
        <v>1</v>
      </c>
      <c r="R176" s="232">
        <f t="shared" si="113"/>
        <v>0</v>
      </c>
    </row>
    <row r="177" spans="1:18" x14ac:dyDescent="0.2">
      <c r="A177" s="218">
        <f t="shared" si="89"/>
        <v>167</v>
      </c>
      <c r="B177" s="34" t="str">
        <f t="shared" si="114"/>
        <v>58E &amp; 59E</v>
      </c>
      <c r="C177" s="1" t="s">
        <v>34</v>
      </c>
      <c r="D177" s="198" t="s">
        <v>184</v>
      </c>
      <c r="E177" s="183">
        <f>'Sch 140 Capital Charge'!H176</f>
        <v>0.83648908116896936</v>
      </c>
      <c r="F177" s="192">
        <f>'Sch 140 O&amp;M Charge'!H175</f>
        <v>0</v>
      </c>
      <c r="G177" s="192">
        <f>'Sch 140 Customer Charge'!H175</f>
        <v>0</v>
      </c>
      <c r="H177" s="192">
        <f>'Sch 140 Demand Charge'!F175</f>
        <v>6.3615813750875758E-2</v>
      </c>
      <c r="I177" s="192">
        <f>'Sch 140 Energy Charge'!H175</f>
        <v>0.16529439198119522</v>
      </c>
      <c r="J177" s="192">
        <f t="shared" si="108"/>
        <v>1.07</v>
      </c>
      <c r="L177" s="226">
        <v>0</v>
      </c>
      <c r="M177" s="227">
        <f t="shared" si="109"/>
        <v>0</v>
      </c>
      <c r="O177" s="192">
        <f t="shared" si="110"/>
        <v>0.67</v>
      </c>
      <c r="P177" s="259">
        <f t="shared" si="111"/>
        <v>0.4</v>
      </c>
      <c r="Q177" s="192">
        <f t="shared" si="112"/>
        <v>1.07</v>
      </c>
      <c r="R177" s="232">
        <f t="shared" si="113"/>
        <v>0</v>
      </c>
    </row>
    <row r="178" spans="1:18" x14ac:dyDescent="0.2">
      <c r="A178" s="218">
        <f t="shared" si="89"/>
        <v>168</v>
      </c>
      <c r="B178" s="34" t="str">
        <f t="shared" si="114"/>
        <v>58E &amp; 59E</v>
      </c>
      <c r="C178" s="1" t="s">
        <v>34</v>
      </c>
      <c r="D178" s="198" t="s">
        <v>185</v>
      </c>
      <c r="E178" s="183">
        <f>'Sch 140 Capital Charge'!H177</f>
        <v>0.87683727975834458</v>
      </c>
      <c r="F178" s="192">
        <f>'Sch 140 O&amp;M Charge'!H176</f>
        <v>0</v>
      </c>
      <c r="G178" s="192">
        <f>'Sch 140 Customer Charge'!H176</f>
        <v>0</v>
      </c>
      <c r="H178" s="192">
        <f>'Sch 140 Demand Charge'!F176</f>
        <v>8.1791760536840258E-2</v>
      </c>
      <c r="I178" s="192">
        <f>'Sch 140 Energy Charge'!H176</f>
        <v>0.21252136111867956</v>
      </c>
      <c r="J178" s="192">
        <f t="shared" si="108"/>
        <v>1.17</v>
      </c>
      <c r="L178" s="226">
        <v>0</v>
      </c>
      <c r="M178" s="227">
        <f t="shared" si="109"/>
        <v>0</v>
      </c>
      <c r="O178" s="192">
        <f t="shared" si="110"/>
        <v>0.73</v>
      </c>
      <c r="P178" s="259">
        <f t="shared" si="111"/>
        <v>0.44</v>
      </c>
      <c r="Q178" s="192">
        <f t="shared" si="112"/>
        <v>1.17</v>
      </c>
      <c r="R178" s="232">
        <f t="shared" si="113"/>
        <v>0</v>
      </c>
    </row>
    <row r="179" spans="1:18" x14ac:dyDescent="0.2">
      <c r="A179" s="218">
        <f t="shared" si="89"/>
        <v>169</v>
      </c>
      <c r="B179" s="34" t="str">
        <f t="shared" si="114"/>
        <v>58E &amp; 59E</v>
      </c>
      <c r="C179" s="1" t="s">
        <v>34</v>
      </c>
      <c r="D179" s="198" t="s">
        <v>186</v>
      </c>
      <c r="E179" s="183">
        <f>'Sch 140 Capital Charge'!H178</f>
        <v>0.91718547834771991</v>
      </c>
      <c r="F179" s="192">
        <f>'Sch 140 O&amp;M Charge'!H177</f>
        <v>0</v>
      </c>
      <c r="G179" s="192">
        <f>'Sch 140 Customer Charge'!H177</f>
        <v>0</v>
      </c>
      <c r="H179" s="192">
        <f>'Sch 140 Demand Charge'!F177</f>
        <v>9.9967707322804758E-2</v>
      </c>
      <c r="I179" s="192">
        <f>'Sch 140 Energy Charge'!H177</f>
        <v>0.2597483302561639</v>
      </c>
      <c r="J179" s="192">
        <f t="shared" si="108"/>
        <v>1.28</v>
      </c>
      <c r="L179" s="226">
        <v>0</v>
      </c>
      <c r="M179" s="227">
        <f t="shared" si="109"/>
        <v>0</v>
      </c>
      <c r="O179" s="192">
        <f t="shared" si="110"/>
        <v>0.8</v>
      </c>
      <c r="P179" s="259">
        <f t="shared" si="111"/>
        <v>0.48</v>
      </c>
      <c r="Q179" s="192">
        <f t="shared" si="112"/>
        <v>1.28</v>
      </c>
      <c r="R179" s="232">
        <f t="shared" si="113"/>
        <v>0</v>
      </c>
    </row>
    <row r="180" spans="1:18" x14ac:dyDescent="0.2">
      <c r="A180" s="218">
        <f t="shared" si="89"/>
        <v>170</v>
      </c>
      <c r="B180" s="34" t="str">
        <f t="shared" si="114"/>
        <v>58E &amp; 59E</v>
      </c>
      <c r="C180" s="1" t="s">
        <v>34</v>
      </c>
      <c r="D180" s="198" t="s">
        <v>187</v>
      </c>
      <c r="E180" s="183">
        <f>'Sch 140 Capital Charge'!H179</f>
        <v>0.95753367693709512</v>
      </c>
      <c r="F180" s="192">
        <f>'Sch 140 O&amp;M Charge'!H178</f>
        <v>0</v>
      </c>
      <c r="G180" s="192">
        <f>'Sch 140 Customer Charge'!H178</f>
        <v>0</v>
      </c>
      <c r="H180" s="192">
        <f>'Sch 140 Demand Charge'!F178</f>
        <v>0.11814365410876926</v>
      </c>
      <c r="I180" s="192">
        <f>'Sch 140 Energy Charge'!H178</f>
        <v>0.30697529939364826</v>
      </c>
      <c r="J180" s="192">
        <f t="shared" si="108"/>
        <v>1.38</v>
      </c>
      <c r="L180" s="226">
        <v>0</v>
      </c>
      <c r="M180" s="227">
        <f t="shared" si="109"/>
        <v>0</v>
      </c>
      <c r="O180" s="192">
        <f t="shared" si="110"/>
        <v>0.86</v>
      </c>
      <c r="P180" s="259">
        <f t="shared" si="111"/>
        <v>0.52</v>
      </c>
      <c r="Q180" s="192">
        <f t="shared" si="112"/>
        <v>1.38</v>
      </c>
      <c r="R180" s="232">
        <f t="shared" si="113"/>
        <v>0</v>
      </c>
    </row>
    <row r="181" spans="1:18" x14ac:dyDescent="0.2">
      <c r="A181" s="218">
        <f t="shared" si="89"/>
        <v>171</v>
      </c>
      <c r="B181" s="34" t="str">
        <f t="shared" si="114"/>
        <v>58E &amp; 59E</v>
      </c>
      <c r="C181" s="1" t="s">
        <v>34</v>
      </c>
      <c r="D181" s="198" t="s">
        <v>188</v>
      </c>
      <c r="E181" s="183">
        <f>'Sch 140 Capital Charge'!H180</f>
        <v>0.99788187552647045</v>
      </c>
      <c r="F181" s="192">
        <f>'Sch 140 O&amp;M Charge'!H179</f>
        <v>0</v>
      </c>
      <c r="G181" s="192">
        <f>'Sch 140 Customer Charge'!H179</f>
        <v>0</v>
      </c>
      <c r="H181" s="192">
        <f>'Sch 140 Demand Charge'!F179</f>
        <v>0.13631960089473374</v>
      </c>
      <c r="I181" s="192">
        <f>'Sch 140 Energy Charge'!H179</f>
        <v>0.35420226853113257</v>
      </c>
      <c r="J181" s="192">
        <f t="shared" si="108"/>
        <v>1.49</v>
      </c>
      <c r="L181" s="226">
        <v>0</v>
      </c>
      <c r="M181" s="227">
        <f t="shared" si="109"/>
        <v>0</v>
      </c>
      <c r="O181" s="192">
        <f t="shared" si="110"/>
        <v>0.93</v>
      </c>
      <c r="P181" s="259">
        <f t="shared" si="111"/>
        <v>0.56000000000000005</v>
      </c>
      <c r="Q181" s="192">
        <f t="shared" si="112"/>
        <v>1.4900000000000002</v>
      </c>
      <c r="R181" s="232">
        <f t="shared" si="113"/>
        <v>0</v>
      </c>
    </row>
    <row r="182" spans="1:18" x14ac:dyDescent="0.2">
      <c r="A182" s="218">
        <f t="shared" si="89"/>
        <v>172</v>
      </c>
      <c r="B182" s="34" t="str">
        <f t="shared" si="114"/>
        <v>58E &amp; 59E</v>
      </c>
      <c r="C182" s="1" t="s">
        <v>34</v>
      </c>
      <c r="D182" s="198" t="s">
        <v>189</v>
      </c>
      <c r="E182" s="183">
        <f>'Sch 140 Capital Charge'!H181</f>
        <v>1.0382300741158459</v>
      </c>
      <c r="F182" s="192">
        <f>'Sch 140 O&amp;M Charge'!H180</f>
        <v>0</v>
      </c>
      <c r="G182" s="192">
        <f>'Sch 140 Customer Charge'!H180</f>
        <v>0</v>
      </c>
      <c r="H182" s="192">
        <f>'Sch 140 Demand Charge'!F180</f>
        <v>0.15449554768069826</v>
      </c>
      <c r="I182" s="192">
        <f>'Sch 140 Energy Charge'!H180</f>
        <v>0.40142923766861693</v>
      </c>
      <c r="J182" s="192">
        <f t="shared" si="108"/>
        <v>1.59</v>
      </c>
      <c r="L182" s="226">
        <v>0</v>
      </c>
      <c r="M182" s="227">
        <f t="shared" si="109"/>
        <v>0</v>
      </c>
      <c r="O182" s="192">
        <f t="shared" si="110"/>
        <v>0.99</v>
      </c>
      <c r="P182" s="259">
        <f t="shared" si="111"/>
        <v>0.6</v>
      </c>
      <c r="Q182" s="192">
        <f t="shared" si="112"/>
        <v>1.5899999999999999</v>
      </c>
      <c r="R182" s="232">
        <f t="shared" si="113"/>
        <v>0</v>
      </c>
    </row>
    <row r="183" spans="1:18" x14ac:dyDescent="0.2">
      <c r="A183" s="218">
        <f t="shared" si="89"/>
        <v>173</v>
      </c>
      <c r="B183" s="34"/>
      <c r="C183" s="1"/>
      <c r="D183" s="173"/>
      <c r="E183" s="183"/>
      <c r="L183" s="226"/>
    </row>
    <row r="184" spans="1:18" x14ac:dyDescent="0.2">
      <c r="A184" s="218">
        <f t="shared" si="89"/>
        <v>174</v>
      </c>
      <c r="B184" s="7" t="s">
        <v>81</v>
      </c>
      <c r="C184" s="1"/>
      <c r="D184" s="173"/>
      <c r="E184" s="183"/>
      <c r="L184" s="226"/>
    </row>
    <row r="185" spans="1:18" x14ac:dyDescent="0.2">
      <c r="A185" s="218">
        <f t="shared" si="89"/>
        <v>175</v>
      </c>
      <c r="B185" s="34" t="s">
        <v>19</v>
      </c>
      <c r="C185" s="1" t="s">
        <v>83</v>
      </c>
      <c r="D185" s="173">
        <f>'WP2 GRC Sch Level Costs'!D182</f>
        <v>0</v>
      </c>
      <c r="E185" s="183">
        <f>'Sch 140 Capital Charge'!H184</f>
        <v>0</v>
      </c>
      <c r="F185" s="192">
        <f>'Sch 140 O&amp;M Charge'!H183</f>
        <v>0</v>
      </c>
      <c r="G185" s="212">
        <f>'Sch 140 Customer Charge'!H183</f>
        <v>0</v>
      </c>
      <c r="H185" s="213">
        <f>'Sch 140 Demand Charge'!F183</f>
        <v>1.1027716725446984E-4</v>
      </c>
      <c r="I185" s="213">
        <f>'Sch 140 Energy Charge'!H183</f>
        <v>9.8501964201038773E-4</v>
      </c>
      <c r="J185" s="232">
        <f>ROUND(SUM(E185:I185),5)</f>
        <v>1.1000000000000001E-3</v>
      </c>
      <c r="L185" s="226">
        <v>1157433</v>
      </c>
      <c r="M185" s="227">
        <f>ROUND(L185*J185*12,0)</f>
        <v>15278</v>
      </c>
      <c r="O185" s="232">
        <f>ROUND(J185-P185,5)</f>
        <v>6.8999999999999997E-4</v>
      </c>
      <c r="P185" s="232">
        <f>ROUND(J185*$P$7,5)</f>
        <v>4.0999999999999999E-4</v>
      </c>
      <c r="Q185" s="232">
        <f t="shared" ref="Q185" si="115">SUM(O185:P185)</f>
        <v>1.0999999999999998E-3</v>
      </c>
      <c r="R185" s="232">
        <f>+Q185-J185</f>
        <v>0</v>
      </c>
    </row>
    <row r="186" spans="1:18" x14ac:dyDescent="0.2">
      <c r="A186" s="218">
        <f t="shared" si="89"/>
        <v>176</v>
      </c>
      <c r="D186" s="181"/>
      <c r="E186" s="183"/>
      <c r="L186" s="226"/>
    </row>
    <row r="187" spans="1:18" x14ac:dyDescent="0.2">
      <c r="A187" s="218">
        <f t="shared" si="89"/>
        <v>177</v>
      </c>
      <c r="B187" s="7" t="s">
        <v>68</v>
      </c>
      <c r="C187" s="1"/>
      <c r="D187" s="173"/>
      <c r="E187" s="183"/>
      <c r="L187" s="226"/>
    </row>
    <row r="188" spans="1:18" x14ac:dyDescent="0.2">
      <c r="A188" s="218">
        <f t="shared" si="89"/>
        <v>178</v>
      </c>
      <c r="B188" s="33" t="s">
        <v>160</v>
      </c>
      <c r="C188" s="1" t="s">
        <v>71</v>
      </c>
      <c r="D188" s="173">
        <v>0</v>
      </c>
      <c r="E188" s="183">
        <f>'Sch 140 Capital Charge'!H187</f>
        <v>0.65268633788477026</v>
      </c>
      <c r="F188" s="192">
        <f>'Sch 140 O&amp;M Charge'!H186</f>
        <v>0</v>
      </c>
      <c r="G188" s="192">
        <f>'Sch 140 Customer Charge'!H186</f>
        <v>0</v>
      </c>
      <c r="H188" s="192">
        <f>'Sch 140 Demand Charge'!F186</f>
        <v>0</v>
      </c>
      <c r="I188" s="192">
        <f>'Sch 140 Energy Charge'!H186</f>
        <v>0</v>
      </c>
      <c r="J188" s="192">
        <f t="shared" ref="J188:J189" si="116">ROUND(SUM(E188:I188),2)</f>
        <v>0.65</v>
      </c>
      <c r="L188" s="226">
        <v>639</v>
      </c>
      <c r="M188" s="227">
        <f t="shared" ref="M188:M189" si="117">ROUND(L188*J188*12,0)</f>
        <v>4984</v>
      </c>
      <c r="O188" s="192">
        <f>ROUND(J188-P188,2)</f>
        <v>0.41</v>
      </c>
      <c r="P188" s="259">
        <f>ROUND(J188*$P$7,2)</f>
        <v>0.24</v>
      </c>
      <c r="Q188" s="192">
        <f t="shared" ref="Q188:Q189" si="118">SUM(O188:P188)</f>
        <v>0.64999999999999991</v>
      </c>
      <c r="R188" s="232">
        <f>+Q188-J188</f>
        <v>0</v>
      </c>
    </row>
    <row r="189" spans="1:18" x14ac:dyDescent="0.2">
      <c r="A189" s="218">
        <f t="shared" si="89"/>
        <v>179</v>
      </c>
      <c r="B189" s="33" t="s">
        <v>162</v>
      </c>
      <c r="C189" s="1" t="s">
        <v>71</v>
      </c>
      <c r="D189" s="173">
        <v>0</v>
      </c>
      <c r="E189" s="183">
        <f>'Sch 140 Capital Charge'!H188</f>
        <v>1.3053726757695405</v>
      </c>
      <c r="F189" s="192">
        <f>'Sch 140 O&amp;M Charge'!H187</f>
        <v>0</v>
      </c>
      <c r="G189" s="192">
        <f>'Sch 140 Customer Charge'!H187</f>
        <v>0</v>
      </c>
      <c r="H189" s="192">
        <f>'Sch 140 Demand Charge'!F187</f>
        <v>0</v>
      </c>
      <c r="I189" s="192">
        <f>'Sch 140 Energy Charge'!H187</f>
        <v>0</v>
      </c>
      <c r="J189" s="192">
        <f t="shared" si="116"/>
        <v>1.31</v>
      </c>
      <c r="L189" s="226">
        <v>332</v>
      </c>
      <c r="M189" s="227">
        <f t="shared" si="117"/>
        <v>5219</v>
      </c>
      <c r="O189" s="192">
        <f>ROUND(J189-P189,2)</f>
        <v>0.82</v>
      </c>
      <c r="P189" s="259">
        <f>ROUND(J189*$P$7,2)</f>
        <v>0.49</v>
      </c>
      <c r="Q189" s="192">
        <f t="shared" si="118"/>
        <v>1.31</v>
      </c>
      <c r="R189" s="232">
        <f>+Q189-J189</f>
        <v>0</v>
      </c>
    </row>
    <row r="190" spans="1:18" x14ac:dyDescent="0.2">
      <c r="A190" s="218">
        <f t="shared" si="89"/>
        <v>180</v>
      </c>
      <c r="B190" s="33"/>
      <c r="D190" s="181"/>
      <c r="E190" s="183"/>
      <c r="L190" s="226"/>
    </row>
    <row r="191" spans="1:18" x14ac:dyDescent="0.2">
      <c r="A191" s="218">
        <f t="shared" si="89"/>
        <v>181</v>
      </c>
      <c r="B191" s="33" t="s">
        <v>161</v>
      </c>
      <c r="C191" s="1" t="s">
        <v>71</v>
      </c>
      <c r="D191" s="173">
        <v>0</v>
      </c>
      <c r="E191" s="183">
        <f>'Sch 140 Capital Charge'!H190</f>
        <v>1.3053726757695405</v>
      </c>
      <c r="F191" s="192">
        <f>'Sch 140 O&amp;M Charge'!H189</f>
        <v>0</v>
      </c>
      <c r="G191" s="192">
        <f>'Sch 140 Customer Charge'!H189</f>
        <v>0</v>
      </c>
      <c r="H191" s="192">
        <f>'Sch 140 Demand Charge'!F189</f>
        <v>0</v>
      </c>
      <c r="I191" s="192">
        <f>'Sch 140 Energy Charge'!H189</f>
        <v>0</v>
      </c>
      <c r="J191" s="192">
        <f t="shared" ref="J191" si="119">ROUND(SUM(E191:I191),2)</f>
        <v>1.31</v>
      </c>
      <c r="L191" s="226">
        <v>159</v>
      </c>
      <c r="M191" s="227">
        <f>ROUND(L191*J191*12,0)</f>
        <v>2499</v>
      </c>
      <c r="O191" s="192">
        <f>ROUND(J191-P191,2)</f>
        <v>0.82</v>
      </c>
      <c r="P191" s="259">
        <f>ROUND(J191*$P$7,2)</f>
        <v>0.49</v>
      </c>
      <c r="Q191" s="192">
        <f t="shared" ref="Q191" si="120">SUM(O191:P191)</f>
        <v>1.31</v>
      </c>
      <c r="R191" s="232">
        <f>+Q191-J191</f>
        <v>0</v>
      </c>
    </row>
    <row r="192" spans="1:18" x14ac:dyDescent="0.2">
      <c r="A192" s="220">
        <f t="shared" si="89"/>
        <v>182</v>
      </c>
      <c r="E192" s="4"/>
    </row>
    <row r="193" spans="1:14" x14ac:dyDescent="0.2">
      <c r="A193" s="220">
        <f t="shared" si="89"/>
        <v>183</v>
      </c>
      <c r="B193" s="229" t="s">
        <v>213</v>
      </c>
      <c r="L193" s="225">
        <f>SUM(L10:L191)</f>
        <v>1279463</v>
      </c>
      <c r="M193" s="227">
        <f>SUM(M10:M191)</f>
        <v>711761</v>
      </c>
    </row>
    <row r="194" spans="1:14" x14ac:dyDescent="0.2">
      <c r="A194" s="220">
        <f t="shared" si="89"/>
        <v>184</v>
      </c>
      <c r="B194" s="230" t="s">
        <v>212</v>
      </c>
      <c r="L194" s="225">
        <v>1279463</v>
      </c>
      <c r="M194" s="228">
        <f>+'[1]2018 Prop Tax Rate Design'!$L$27</f>
        <v>710230.21572044306</v>
      </c>
    </row>
    <row r="195" spans="1:14" x14ac:dyDescent="0.2">
      <c r="A195" s="220">
        <f t="shared" si="89"/>
        <v>185</v>
      </c>
      <c r="B195" s="7" t="s">
        <v>215</v>
      </c>
      <c r="L195" s="225">
        <f>+L193-L194</f>
        <v>0</v>
      </c>
      <c r="M195" s="228">
        <f>+M193-M194</f>
        <v>1530.784279556945</v>
      </c>
    </row>
    <row r="196" spans="1:14" x14ac:dyDescent="0.2">
      <c r="A196" s="220">
        <f t="shared" si="89"/>
        <v>186</v>
      </c>
    </row>
    <row r="197" spans="1:14" x14ac:dyDescent="0.2">
      <c r="A197" s="220">
        <f t="shared" si="89"/>
        <v>187</v>
      </c>
      <c r="B197" s="229" t="s">
        <v>214</v>
      </c>
      <c r="M197" s="228">
        <f>+M194+M198</f>
        <v>706424.21572044306</v>
      </c>
    </row>
    <row r="198" spans="1:14" x14ac:dyDescent="0.2">
      <c r="A198" s="220">
        <f t="shared" si="89"/>
        <v>188</v>
      </c>
      <c r="B198" s="229" t="s">
        <v>216</v>
      </c>
      <c r="M198" s="228">
        <v>-3806</v>
      </c>
      <c r="N198" s="228"/>
    </row>
    <row r="199" spans="1:14" x14ac:dyDescent="0.2">
      <c r="A199" s="220"/>
    </row>
    <row r="200" spans="1:14" x14ac:dyDescent="0.2">
      <c r="A200" s="220"/>
      <c r="B200" s="6"/>
      <c r="L200" s="231"/>
      <c r="M200" s="227"/>
    </row>
    <row r="201" spans="1:14" x14ac:dyDescent="0.2">
      <c r="A201" s="220"/>
      <c r="L201" s="231"/>
      <c r="M201" s="227"/>
    </row>
  </sheetData>
  <mergeCells count="5">
    <mergeCell ref="B5:J5"/>
    <mergeCell ref="A1:M1"/>
    <mergeCell ref="A2:M2"/>
    <mergeCell ref="A3:M3"/>
    <mergeCell ref="A4:M4"/>
  </mergeCells>
  <pageMargins left="0.7" right="0.7" top="0.75" bottom="0.75" header="0.3" footer="0.3"/>
  <pageSetup scale="53" fitToHeight="0" orientation="portrait" r:id="rId1"/>
  <headerFooter>
    <oddFooter>&amp;RExhibit No.___(JAP-22)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99"/>
  <sheetViews>
    <sheetView zoomScaleNormal="100" zoomScaleSheetLayoutView="85" workbookViewId="0">
      <selection activeCell="F10" sqref="F10"/>
    </sheetView>
  </sheetViews>
  <sheetFormatPr defaultColWidth="9.140625" defaultRowHeight="12.75" x14ac:dyDescent="0.2"/>
  <cols>
    <col min="1" max="1" width="6.28515625" style="189" bestFit="1" customWidth="1"/>
    <col min="2" max="2" width="20" style="7" bestFit="1" customWidth="1"/>
    <col min="3" max="3" width="18.140625" style="7" bestFit="1" customWidth="1"/>
    <col min="4" max="4" width="10.85546875" style="181" bestFit="1" customWidth="1"/>
    <col min="5" max="5" width="8.28515625" style="7" bestFit="1" customWidth="1"/>
    <col min="6" max="6" width="10.85546875" style="7" bestFit="1" customWidth="1"/>
    <col min="7" max="7" width="14.5703125" style="7" bestFit="1" customWidth="1"/>
    <col min="8" max="8" width="8.42578125" style="7" bestFit="1" customWidth="1"/>
    <col min="9" max="16384" width="9.140625" style="7"/>
  </cols>
  <sheetData>
    <row r="1" spans="1:8" x14ac:dyDescent="0.2">
      <c r="A1" s="261" t="s">
        <v>0</v>
      </c>
      <c r="B1" s="261"/>
      <c r="C1" s="261"/>
      <c r="D1" s="261"/>
      <c r="E1" s="261"/>
      <c r="F1" s="261"/>
      <c r="G1" s="261"/>
      <c r="H1" s="261"/>
    </row>
    <row r="2" spans="1:8" x14ac:dyDescent="0.2">
      <c r="A2" s="261" t="s">
        <v>195</v>
      </c>
      <c r="B2" s="261"/>
      <c r="C2" s="261"/>
      <c r="D2" s="261"/>
      <c r="E2" s="261"/>
      <c r="F2" s="261"/>
      <c r="G2" s="261"/>
      <c r="H2" s="261"/>
    </row>
    <row r="3" spans="1:8" x14ac:dyDescent="0.2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261"/>
      <c r="H3" s="261"/>
    </row>
    <row r="4" spans="1:8" x14ac:dyDescent="0.2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261"/>
      <c r="H4" s="261"/>
    </row>
    <row r="5" spans="1:8" x14ac:dyDescent="0.2">
      <c r="D5" s="7"/>
    </row>
    <row r="6" spans="1:8" ht="38.25" x14ac:dyDescent="0.2">
      <c r="A6" s="2" t="s">
        <v>1</v>
      </c>
      <c r="B6" s="2" t="s">
        <v>15</v>
      </c>
      <c r="C6" s="2" t="s">
        <v>20</v>
      </c>
      <c r="D6" s="177" t="s">
        <v>63</v>
      </c>
      <c r="E6" s="2" t="s">
        <v>84</v>
      </c>
      <c r="F6" s="2" t="s">
        <v>93</v>
      </c>
      <c r="G6" s="2" t="s">
        <v>85</v>
      </c>
      <c r="H6" s="2" t="s">
        <v>200</v>
      </c>
    </row>
    <row r="7" spans="1:8" x14ac:dyDescent="0.2">
      <c r="B7" s="95" t="s">
        <v>2</v>
      </c>
      <c r="C7" s="170" t="s">
        <v>3</v>
      </c>
      <c r="D7" s="180" t="s">
        <v>4</v>
      </c>
      <c r="E7" s="95" t="s">
        <v>5</v>
      </c>
      <c r="F7" s="168" t="s">
        <v>164</v>
      </c>
      <c r="G7" s="5" t="s">
        <v>12</v>
      </c>
      <c r="H7" s="5" t="s">
        <v>7</v>
      </c>
    </row>
    <row r="8" spans="1:8" x14ac:dyDescent="0.2">
      <c r="A8" s="216" t="s">
        <v>167</v>
      </c>
      <c r="B8" s="95"/>
      <c r="C8" s="95"/>
      <c r="D8" s="186"/>
      <c r="E8" s="5" t="s">
        <v>206</v>
      </c>
      <c r="F8" s="168" t="s">
        <v>168</v>
      </c>
      <c r="G8" s="5" t="s">
        <v>199</v>
      </c>
      <c r="H8" s="5" t="s">
        <v>170</v>
      </c>
    </row>
    <row r="9" spans="1:8" x14ac:dyDescent="0.2">
      <c r="A9" s="216">
        <v>1</v>
      </c>
      <c r="B9" s="7" t="s">
        <v>55</v>
      </c>
      <c r="G9" s="95"/>
      <c r="H9" s="95"/>
    </row>
    <row r="10" spans="1:8" x14ac:dyDescent="0.2">
      <c r="A10" s="216">
        <f>A9+1</f>
        <v>2</v>
      </c>
      <c r="B10" s="33" t="s">
        <v>32</v>
      </c>
      <c r="C10" s="217" t="s">
        <v>33</v>
      </c>
      <c r="D10" s="174">
        <v>22</v>
      </c>
      <c r="E10" s="5" t="s">
        <v>10</v>
      </c>
      <c r="F10" s="183">
        <f>'WP2 GRC Sch Level Costs'!G4</f>
        <v>0</v>
      </c>
      <c r="G10" s="182">
        <f>'WP2 GRC Sch Level Costs'!O4</f>
        <v>5.3457253604551394E-4</v>
      </c>
      <c r="H10" s="183">
        <f>'WP2 GRC Sch Level Costs'!T4</f>
        <v>0</v>
      </c>
    </row>
    <row r="11" spans="1:8" x14ac:dyDescent="0.2">
      <c r="A11" s="216">
        <f t="shared" ref="A11:A74" si="0">A10+1</f>
        <v>3</v>
      </c>
      <c r="B11" s="4"/>
      <c r="C11" s="168"/>
      <c r="D11" s="175"/>
      <c r="F11" s="183"/>
      <c r="G11" s="182"/>
      <c r="H11" s="183"/>
    </row>
    <row r="12" spans="1:8" x14ac:dyDescent="0.2">
      <c r="A12" s="216">
        <f t="shared" si="0"/>
        <v>4</v>
      </c>
      <c r="B12" s="33" t="s">
        <v>16</v>
      </c>
      <c r="C12" s="169" t="s">
        <v>24</v>
      </c>
      <c r="D12" s="176">
        <v>100</v>
      </c>
      <c r="E12" s="5" t="s">
        <v>10</v>
      </c>
      <c r="F12" s="183">
        <f>'WP2 GRC Sch Level Costs'!G6</f>
        <v>0</v>
      </c>
      <c r="G12" s="182">
        <f>'WP2 GRC Sch Level Costs'!O6</f>
        <v>5.3457253604551394E-4</v>
      </c>
      <c r="H12" s="183">
        <f>'WP2 GRC Sch Level Costs'!T6</f>
        <v>0</v>
      </c>
    </row>
    <row r="13" spans="1:8" x14ac:dyDescent="0.2">
      <c r="A13" s="216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5" t="s">
        <v>10</v>
      </c>
      <c r="F13" s="183">
        <f>'WP2 GRC Sch Level Costs'!G7</f>
        <v>0</v>
      </c>
      <c r="G13" s="182">
        <f>'WP2 GRC Sch Level Costs'!O7</f>
        <v>5.3457253604551394E-4</v>
      </c>
      <c r="H13" s="183">
        <f>'WP2 GRC Sch Level Costs'!T7</f>
        <v>0</v>
      </c>
    </row>
    <row r="14" spans="1:8" x14ac:dyDescent="0.2">
      <c r="A14" s="216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5" t="s">
        <v>10</v>
      </c>
      <c r="F14" s="183">
        <f>'WP2 GRC Sch Level Costs'!G8</f>
        <v>0</v>
      </c>
      <c r="G14" s="182">
        <f>'WP2 GRC Sch Level Costs'!O8</f>
        <v>5.3457253604551394E-4</v>
      </c>
      <c r="H14" s="183">
        <f>'WP2 GRC Sch Level Costs'!T8</f>
        <v>0</v>
      </c>
    </row>
    <row r="15" spans="1:8" x14ac:dyDescent="0.2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5" t="s">
        <v>10</v>
      </c>
      <c r="F15" s="183">
        <f>'WP2 GRC Sch Level Costs'!G10</f>
        <v>0</v>
      </c>
      <c r="G15" s="182">
        <f>'WP2 GRC Sch Level Costs'!O10</f>
        <v>5.3457253604551394E-4</v>
      </c>
      <c r="H15" s="183">
        <f>'WP2 GRC Sch Level Costs'!T10</f>
        <v>0</v>
      </c>
    </row>
    <row r="16" spans="1:8" x14ac:dyDescent="0.2">
      <c r="A16" s="216">
        <f t="shared" si="0"/>
        <v>8</v>
      </c>
      <c r="B16" s="33" t="str">
        <f t="shared" ref="B16:C18" si="1">+B15</f>
        <v>50E-B</v>
      </c>
      <c r="C16" s="169" t="str">
        <f t="shared" si="1"/>
        <v>Mercury Vapor</v>
      </c>
      <c r="D16" s="176">
        <v>175</v>
      </c>
      <c r="E16" s="5" t="s">
        <v>10</v>
      </c>
      <c r="F16" s="183">
        <f>'WP2 GRC Sch Level Costs'!G11</f>
        <v>0</v>
      </c>
      <c r="G16" s="182">
        <f>'WP2 GRC Sch Level Costs'!O11</f>
        <v>5.3457253604551394E-4</v>
      </c>
      <c r="H16" s="183">
        <f>'WP2 GRC Sch Level Costs'!T11</f>
        <v>0</v>
      </c>
    </row>
    <row r="17" spans="1:8" x14ac:dyDescent="0.2">
      <c r="A17" s="216">
        <f t="shared" si="0"/>
        <v>9</v>
      </c>
      <c r="B17" s="33" t="str">
        <f t="shared" si="1"/>
        <v>50E-B</v>
      </c>
      <c r="C17" s="169" t="str">
        <f t="shared" si="1"/>
        <v>Mercury Vapor</v>
      </c>
      <c r="D17" s="176">
        <v>400</v>
      </c>
      <c r="E17" s="5" t="s">
        <v>10</v>
      </c>
      <c r="F17" s="183">
        <f>'WP2 GRC Sch Level Costs'!G12</f>
        <v>0</v>
      </c>
      <c r="G17" s="182">
        <f>'WP2 GRC Sch Level Costs'!O12</f>
        <v>5.3457253604551394E-4</v>
      </c>
      <c r="H17" s="183">
        <f>'WP2 GRC Sch Level Costs'!T12</f>
        <v>0</v>
      </c>
    </row>
    <row r="18" spans="1:8" x14ac:dyDescent="0.2">
      <c r="A18" s="216">
        <f t="shared" si="0"/>
        <v>10</v>
      </c>
      <c r="B18" s="33" t="str">
        <f t="shared" si="1"/>
        <v>50E-B</v>
      </c>
      <c r="C18" s="169" t="str">
        <f t="shared" si="1"/>
        <v>Mercury Vapor</v>
      </c>
      <c r="D18" s="176">
        <v>700</v>
      </c>
      <c r="E18" s="5" t="s">
        <v>10</v>
      </c>
      <c r="F18" s="183">
        <f>'WP2 GRC Sch Level Costs'!G13</f>
        <v>0</v>
      </c>
      <c r="G18" s="182">
        <f>'WP2 GRC Sch Level Costs'!O13</f>
        <v>5.3457253604551394E-4</v>
      </c>
      <c r="H18" s="183">
        <f>'WP2 GRC Sch Level Costs'!T13</f>
        <v>0</v>
      </c>
    </row>
    <row r="19" spans="1:8" x14ac:dyDescent="0.2">
      <c r="A19" s="218">
        <f t="shared" si="0"/>
        <v>11</v>
      </c>
      <c r="B19" s="184"/>
      <c r="C19" s="185"/>
      <c r="F19" s="183"/>
      <c r="G19" s="182"/>
      <c r="H19" s="183"/>
    </row>
    <row r="20" spans="1:8" x14ac:dyDescent="0.2">
      <c r="A20" s="218">
        <f t="shared" si="0"/>
        <v>12</v>
      </c>
      <c r="B20" s="184" t="s">
        <v>56</v>
      </c>
      <c r="C20" s="185"/>
      <c r="F20" s="183"/>
      <c r="G20" s="182"/>
      <c r="H20" s="183"/>
    </row>
    <row r="21" spans="1:8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5" t="s">
        <v>10</v>
      </c>
      <c r="F21" s="183">
        <f>'WP2 GRC Sch Level Costs'!G$17</f>
        <v>1334.574875</v>
      </c>
      <c r="G21" s="182">
        <f>'WP2 GRC Sch Level Costs'!O$17</f>
        <v>5.3457253604551394E-4</v>
      </c>
      <c r="H21" s="183">
        <f>'WP2 GRC Sch Level Costs'!T$17</f>
        <v>0</v>
      </c>
    </row>
    <row r="22" spans="1:8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5" t="s">
        <v>10</v>
      </c>
      <c r="F22" s="183">
        <f>'WP2 GRC Sch Level Costs'!G$18</f>
        <v>1357.2181249999999</v>
      </c>
      <c r="G22" s="182">
        <f>'WP2 GRC Sch Level Costs'!O$18</f>
        <v>5.3457253604551394E-4</v>
      </c>
      <c r="H22" s="183">
        <f>'WP2 GRC Sch Level Costs'!T$18</f>
        <v>0</v>
      </c>
    </row>
    <row r="23" spans="1:8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5" t="s">
        <v>10</v>
      </c>
      <c r="F23" s="183">
        <f>'WP2 GRC Sch Level Costs'!G$19</f>
        <v>1379.861375</v>
      </c>
      <c r="G23" s="182">
        <f>'WP2 GRC Sch Level Costs'!O$19</f>
        <v>5.3457253604551394E-4</v>
      </c>
      <c r="H23" s="183">
        <f>'WP2 GRC Sch Level Costs'!T$19</f>
        <v>0</v>
      </c>
    </row>
    <row r="24" spans="1:8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5" t="s">
        <v>10</v>
      </c>
      <c r="F24" s="183">
        <f>'WP2 GRC Sch Level Costs'!G$20</f>
        <v>1402.504625</v>
      </c>
      <c r="G24" s="182">
        <f>'WP2 GRC Sch Level Costs'!O$20</f>
        <v>5.3457253604551394E-4</v>
      </c>
      <c r="H24" s="183">
        <f>'WP2 GRC Sch Level Costs'!T$20</f>
        <v>0</v>
      </c>
    </row>
    <row r="25" spans="1:8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5" t="s">
        <v>10</v>
      </c>
      <c r="F25" s="183">
        <f>'WP2 GRC Sch Level Costs'!G$21</f>
        <v>1425.1478750000001</v>
      </c>
      <c r="G25" s="182">
        <f>'WP2 GRC Sch Level Costs'!O$21</f>
        <v>5.3457253604551394E-4</v>
      </c>
      <c r="H25" s="183">
        <f>'WP2 GRC Sch Level Costs'!T$21</f>
        <v>0</v>
      </c>
    </row>
    <row r="26" spans="1:8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5" t="s">
        <v>10</v>
      </c>
      <c r="F26" s="183">
        <f>'WP2 GRC Sch Level Costs'!G$22</f>
        <v>1447.791125</v>
      </c>
      <c r="G26" s="182">
        <f>'WP2 GRC Sch Level Costs'!O$22</f>
        <v>5.3457253604551394E-4</v>
      </c>
      <c r="H26" s="183">
        <f>'WP2 GRC Sch Level Costs'!T$22</f>
        <v>0</v>
      </c>
    </row>
    <row r="27" spans="1:8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5" t="s">
        <v>10</v>
      </c>
      <c r="F27" s="183">
        <f>'WP2 GRC Sch Level Costs'!G$23</f>
        <v>1470.4343749999998</v>
      </c>
      <c r="G27" s="182">
        <f>'WP2 GRC Sch Level Costs'!O$23</f>
        <v>5.3457253604551394E-4</v>
      </c>
      <c r="H27" s="183">
        <f>'WP2 GRC Sch Level Costs'!T$23</f>
        <v>0</v>
      </c>
    </row>
    <row r="28" spans="1:8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5" t="s">
        <v>10</v>
      </c>
      <c r="F28" s="183">
        <f>'WP2 GRC Sch Level Costs'!G$24</f>
        <v>1493.0776249999999</v>
      </c>
      <c r="G28" s="182">
        <f>'WP2 GRC Sch Level Costs'!O$24</f>
        <v>5.3457253604551394E-4</v>
      </c>
      <c r="H28" s="183">
        <f>'WP2 GRC Sch Level Costs'!T$24</f>
        <v>0</v>
      </c>
    </row>
    <row r="29" spans="1:8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5" t="s">
        <v>10</v>
      </c>
      <c r="F29" s="183">
        <f>'WP2 GRC Sch Level Costs'!G$25</f>
        <v>1515.720875</v>
      </c>
      <c r="G29" s="182">
        <f>'WP2 GRC Sch Level Costs'!O$25</f>
        <v>5.3457253604551394E-4</v>
      </c>
      <c r="H29" s="183">
        <f>'WP2 GRC Sch Level Costs'!T$25</f>
        <v>0</v>
      </c>
    </row>
    <row r="30" spans="1:8" x14ac:dyDescent="0.2">
      <c r="A30" s="218">
        <f t="shared" si="0"/>
        <v>22</v>
      </c>
      <c r="B30" s="184"/>
      <c r="F30" s="183"/>
      <c r="G30" s="182"/>
      <c r="H30" s="183"/>
    </row>
    <row r="31" spans="1:8" x14ac:dyDescent="0.2">
      <c r="A31" s="218">
        <f t="shared" si="0"/>
        <v>23</v>
      </c>
      <c r="B31" s="184" t="s">
        <v>57</v>
      </c>
      <c r="F31" s="183"/>
      <c r="G31" s="182"/>
      <c r="H31" s="183"/>
    </row>
    <row r="32" spans="1:8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5" t="s">
        <v>10</v>
      </c>
      <c r="F32" s="183">
        <f>'WP2 GRC Sch Level Costs'!G28</f>
        <v>901.11105182386973</v>
      </c>
      <c r="G32" s="182">
        <f>'WP2 GRC Sch Level Costs'!O28</f>
        <v>5.3457253604551394E-4</v>
      </c>
      <c r="H32" s="183">
        <f>'WP2 GRC Sch Level Costs'!T28</f>
        <v>0</v>
      </c>
    </row>
    <row r="33" spans="1:8" x14ac:dyDescent="0.2">
      <c r="A33" s="218">
        <f t="shared" si="0"/>
        <v>25</v>
      </c>
      <c r="B33" s="33" t="str">
        <f t="shared" ref="B33:B39" si="2">+B32</f>
        <v xml:space="preserve">52E </v>
      </c>
      <c r="C33" s="1" t="s">
        <v>22</v>
      </c>
      <c r="D33" s="173">
        <v>70</v>
      </c>
      <c r="E33" s="5" t="s">
        <v>10</v>
      </c>
      <c r="F33" s="183">
        <f>'WP2 GRC Sch Level Costs'!G29</f>
        <v>922.51550466296771</v>
      </c>
      <c r="G33" s="182">
        <f>'WP2 GRC Sch Level Costs'!O29</f>
        <v>5.3457253604551394E-4</v>
      </c>
      <c r="H33" s="183">
        <f>'WP2 GRC Sch Level Costs'!T29</f>
        <v>0</v>
      </c>
    </row>
    <row r="34" spans="1:8" x14ac:dyDescent="0.2">
      <c r="A34" s="218">
        <f t="shared" si="0"/>
        <v>26</v>
      </c>
      <c r="B34" s="33" t="str">
        <f t="shared" si="2"/>
        <v xml:space="preserve">52E </v>
      </c>
      <c r="C34" s="1" t="s">
        <v>22</v>
      </c>
      <c r="D34" s="173">
        <v>100</v>
      </c>
      <c r="E34" s="5" t="s">
        <v>10</v>
      </c>
      <c r="F34" s="183">
        <f>'WP2 GRC Sch Level Costs'!G30</f>
        <v>954.62218392161492</v>
      </c>
      <c r="G34" s="182">
        <f>'WP2 GRC Sch Level Costs'!O30</f>
        <v>5.3457253604551394E-4</v>
      </c>
      <c r="H34" s="183">
        <f>'WP2 GRC Sch Level Costs'!T30</f>
        <v>0</v>
      </c>
    </row>
    <row r="35" spans="1:8" x14ac:dyDescent="0.2">
      <c r="A35" s="218">
        <f t="shared" si="0"/>
        <v>27</v>
      </c>
      <c r="B35" s="33" t="str">
        <f t="shared" si="2"/>
        <v xml:space="preserve">52E </v>
      </c>
      <c r="C35" s="1" t="s">
        <v>22</v>
      </c>
      <c r="D35" s="173">
        <v>150</v>
      </c>
      <c r="E35" s="5" t="s">
        <v>10</v>
      </c>
      <c r="F35" s="183">
        <f>'WP2 GRC Sch Level Costs'!G31</f>
        <v>1008.1333160193601</v>
      </c>
      <c r="G35" s="182">
        <f>'WP2 GRC Sch Level Costs'!O31</f>
        <v>5.3457253604551394E-4</v>
      </c>
      <c r="H35" s="183">
        <f>'WP2 GRC Sch Level Costs'!T31</f>
        <v>0</v>
      </c>
    </row>
    <row r="36" spans="1:8" x14ac:dyDescent="0.2">
      <c r="A36" s="218">
        <f t="shared" si="0"/>
        <v>28</v>
      </c>
      <c r="B36" s="33" t="str">
        <f t="shared" si="2"/>
        <v xml:space="preserve">52E </v>
      </c>
      <c r="C36" s="1" t="s">
        <v>22</v>
      </c>
      <c r="D36" s="173">
        <v>200</v>
      </c>
      <c r="E36" s="5" t="s">
        <v>10</v>
      </c>
      <c r="F36" s="183">
        <f>'WP2 GRC Sch Level Costs'!G32</f>
        <v>1061.6444481171054</v>
      </c>
      <c r="G36" s="182">
        <f>'WP2 GRC Sch Level Costs'!O32</f>
        <v>5.3457253604551394E-4</v>
      </c>
      <c r="H36" s="183">
        <f>'WP2 GRC Sch Level Costs'!T32</f>
        <v>0</v>
      </c>
    </row>
    <row r="37" spans="1:8" x14ac:dyDescent="0.2">
      <c r="A37" s="218">
        <f t="shared" si="0"/>
        <v>29</v>
      </c>
      <c r="B37" s="33" t="str">
        <f t="shared" si="2"/>
        <v xml:space="preserve">52E </v>
      </c>
      <c r="C37" s="1" t="s">
        <v>22</v>
      </c>
      <c r="D37" s="173">
        <v>250</v>
      </c>
      <c r="E37" s="5" t="s">
        <v>10</v>
      </c>
      <c r="F37" s="183">
        <f>'WP2 GRC Sch Level Costs'!G33</f>
        <v>1115.1555802148507</v>
      </c>
      <c r="G37" s="182">
        <f>'WP2 GRC Sch Level Costs'!O33</f>
        <v>5.3457253604551394E-4</v>
      </c>
      <c r="H37" s="183">
        <f>'WP2 GRC Sch Level Costs'!T33</f>
        <v>0</v>
      </c>
    </row>
    <row r="38" spans="1:8" x14ac:dyDescent="0.2">
      <c r="A38" s="218">
        <f t="shared" si="0"/>
        <v>30</v>
      </c>
      <c r="B38" s="33" t="str">
        <f t="shared" si="2"/>
        <v xml:space="preserve">52E </v>
      </c>
      <c r="C38" s="1" t="s">
        <v>22</v>
      </c>
      <c r="D38" s="173">
        <v>310</v>
      </c>
      <c r="E38" s="5" t="s">
        <v>10</v>
      </c>
      <c r="F38" s="183">
        <f>'WP2 GRC Sch Level Costs'!G34</f>
        <v>1179.3689387321449</v>
      </c>
      <c r="G38" s="182">
        <f>'WP2 GRC Sch Level Costs'!O34</f>
        <v>5.3457253604551394E-4</v>
      </c>
      <c r="H38" s="183">
        <f>'WP2 GRC Sch Level Costs'!T34</f>
        <v>0</v>
      </c>
    </row>
    <row r="39" spans="1:8" x14ac:dyDescent="0.2">
      <c r="A39" s="218">
        <f t="shared" si="0"/>
        <v>31</v>
      </c>
      <c r="B39" s="33" t="str">
        <f t="shared" si="2"/>
        <v xml:space="preserve">52E </v>
      </c>
      <c r="C39" s="1" t="s">
        <v>22</v>
      </c>
      <c r="D39" s="173">
        <v>400</v>
      </c>
      <c r="E39" s="5" t="s">
        <v>10</v>
      </c>
      <c r="F39" s="183">
        <f>'WP2 GRC Sch Level Costs'!G35</f>
        <v>1275.6889765080864</v>
      </c>
      <c r="G39" s="182">
        <f>'WP2 GRC Sch Level Costs'!O35</f>
        <v>5.3457253604551394E-4</v>
      </c>
      <c r="H39" s="183">
        <f>'WP2 GRC Sch Level Costs'!T35</f>
        <v>0</v>
      </c>
    </row>
    <row r="40" spans="1:8" x14ac:dyDescent="0.2">
      <c r="A40" s="218">
        <f t="shared" si="0"/>
        <v>32</v>
      </c>
      <c r="B40" s="23"/>
      <c r="C40" s="1"/>
      <c r="D40" s="173"/>
      <c r="F40" s="183"/>
      <c r="G40" s="182"/>
      <c r="H40" s="183"/>
    </row>
    <row r="41" spans="1:8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5" t="s">
        <v>10</v>
      </c>
      <c r="F41" s="183">
        <f>'WP2 GRC Sch Level Costs'!G38</f>
        <v>996.7568</v>
      </c>
      <c r="G41" s="182">
        <f>'WP2 GRC Sch Level Costs'!O38</f>
        <v>5.3457253604551394E-4</v>
      </c>
      <c r="H41" s="183">
        <f>'WP2 GRC Sch Level Costs'!T38</f>
        <v>0</v>
      </c>
    </row>
    <row r="42" spans="1:8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5" t="s">
        <v>10</v>
      </c>
      <c r="F42" s="183">
        <f>'WP2 GRC Sch Level Costs'!G39</f>
        <v>1038.2239999999999</v>
      </c>
      <c r="G42" s="182">
        <f>'WP2 GRC Sch Level Costs'!O39</f>
        <v>5.3457253604551394E-4</v>
      </c>
      <c r="H42" s="183">
        <f>'WP2 GRC Sch Level Costs'!T39</f>
        <v>0</v>
      </c>
    </row>
    <row r="43" spans="1:8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5" t="s">
        <v>10</v>
      </c>
      <c r="F43" s="183">
        <f>'WP2 GRC Sch Level Costs'!G40</f>
        <v>1107.336</v>
      </c>
      <c r="G43" s="182">
        <f>'WP2 GRC Sch Level Costs'!O40</f>
        <v>5.3457253604551394E-4</v>
      </c>
      <c r="H43" s="183">
        <f>'WP2 GRC Sch Level Costs'!T40</f>
        <v>0</v>
      </c>
    </row>
    <row r="44" spans="1:8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5" t="s">
        <v>10</v>
      </c>
      <c r="F44" s="183">
        <f>'WP2 GRC Sch Level Costs'!G41</f>
        <v>1141.8919999999998</v>
      </c>
      <c r="G44" s="182">
        <f>'WP2 GRC Sch Level Costs'!O41</f>
        <v>5.3457253604551394E-4</v>
      </c>
      <c r="H44" s="183">
        <f>'WP2 GRC Sch Level Costs'!T41</f>
        <v>0</v>
      </c>
    </row>
    <row r="45" spans="1:8" x14ac:dyDescent="0.2">
      <c r="A45" s="218">
        <f t="shared" si="0"/>
        <v>37</v>
      </c>
      <c r="B45" s="33" t="str">
        <f t="shared" ref="B45:C47" si="3">+B44</f>
        <v xml:space="preserve">52E </v>
      </c>
      <c r="C45" s="1" t="str">
        <f t="shared" si="3"/>
        <v>Metal Halide</v>
      </c>
      <c r="D45" s="173">
        <v>250</v>
      </c>
      <c r="E45" s="5" t="s">
        <v>10</v>
      </c>
      <c r="F45" s="183">
        <f>'WP2 GRC Sch Level Costs'!G42</f>
        <v>1245.56</v>
      </c>
      <c r="G45" s="182">
        <f>'WP2 GRC Sch Level Costs'!O42</f>
        <v>5.3457253604551394E-4</v>
      </c>
      <c r="H45" s="183">
        <f>'WP2 GRC Sch Level Costs'!T42</f>
        <v>0</v>
      </c>
    </row>
    <row r="46" spans="1:8" x14ac:dyDescent="0.2">
      <c r="A46" s="218">
        <f t="shared" si="0"/>
        <v>38</v>
      </c>
      <c r="B46" s="33" t="str">
        <f t="shared" si="3"/>
        <v xml:space="preserve">52E </v>
      </c>
      <c r="C46" s="1" t="str">
        <f t="shared" si="3"/>
        <v>Metal Halide</v>
      </c>
      <c r="D46" s="173">
        <v>400</v>
      </c>
      <c r="E46" s="5" t="s">
        <v>10</v>
      </c>
      <c r="F46" s="183">
        <f>'WP2 GRC Sch Level Costs'!G43</f>
        <v>1452.8959999999997</v>
      </c>
      <c r="G46" s="182">
        <f>'WP2 GRC Sch Level Costs'!O43</f>
        <v>5.3457253604551394E-4</v>
      </c>
      <c r="H46" s="183">
        <f>'WP2 GRC Sch Level Costs'!T43</f>
        <v>0</v>
      </c>
    </row>
    <row r="47" spans="1:8" x14ac:dyDescent="0.2">
      <c r="A47" s="218">
        <f t="shared" si="0"/>
        <v>39</v>
      </c>
      <c r="B47" s="33" t="str">
        <f t="shared" si="3"/>
        <v xml:space="preserve">52E </v>
      </c>
      <c r="C47" s="1" t="str">
        <f t="shared" si="3"/>
        <v>Metal Halide</v>
      </c>
      <c r="D47" s="173">
        <v>1000</v>
      </c>
      <c r="E47" s="5" t="s">
        <v>10</v>
      </c>
      <c r="F47" s="183">
        <f>'WP2 GRC Sch Level Costs'!G44</f>
        <v>2282.2399999999998</v>
      </c>
      <c r="G47" s="182">
        <f>'WP2 GRC Sch Level Costs'!O44</f>
        <v>5.3457253604551394E-4</v>
      </c>
      <c r="H47" s="183">
        <f>'WP2 GRC Sch Level Costs'!T44</f>
        <v>0</v>
      </c>
    </row>
    <row r="48" spans="1:8" x14ac:dyDescent="0.2">
      <c r="A48" s="218">
        <f t="shared" si="0"/>
        <v>40</v>
      </c>
      <c r="B48" s="184"/>
      <c r="F48" s="183"/>
      <c r="G48" s="182"/>
      <c r="H48" s="183"/>
    </row>
    <row r="49" spans="1:8" x14ac:dyDescent="0.2">
      <c r="A49" s="218">
        <f t="shared" si="0"/>
        <v>41</v>
      </c>
      <c r="B49" s="184" t="s">
        <v>58</v>
      </c>
      <c r="F49" s="183"/>
      <c r="G49" s="182"/>
      <c r="H49" s="183"/>
    </row>
    <row r="50" spans="1:8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4" t="s">
        <v>40</v>
      </c>
      <c r="F50" s="183">
        <f>'WP2 GRC Sch Level Costs'!G47</f>
        <v>901.11105182386973</v>
      </c>
      <c r="G50" s="182">
        <f>'WP2 GRC Sch Level Costs'!O47</f>
        <v>5.3457253604551394E-4</v>
      </c>
      <c r="H50" s="183">
        <f>'WP2 GRC Sch Level Costs'!T47</f>
        <v>0.48170922023212659</v>
      </c>
    </row>
    <row r="51" spans="1:8" x14ac:dyDescent="0.2">
      <c r="A51" s="218">
        <f t="shared" si="0"/>
        <v>43</v>
      </c>
      <c r="B51" s="33" t="str">
        <f t="shared" ref="B51:B58" si="4">+B50</f>
        <v>53E - Company Owned</v>
      </c>
      <c r="C51" s="1" t="s">
        <v>22</v>
      </c>
      <c r="D51" s="173">
        <v>70</v>
      </c>
      <c r="E51" s="4" t="s">
        <v>40</v>
      </c>
      <c r="F51" s="183">
        <f>'WP2 GRC Sch Level Costs'!G48</f>
        <v>922.51550466296771</v>
      </c>
      <c r="G51" s="182">
        <f>'WP2 GRC Sch Level Costs'!O48</f>
        <v>5.3457253604551394E-4</v>
      </c>
      <c r="H51" s="183">
        <f>'WP2 GRC Sch Level Costs'!T48</f>
        <v>0.49315145286898981</v>
      </c>
    </row>
    <row r="52" spans="1:8" x14ac:dyDescent="0.2">
      <c r="A52" s="218">
        <f t="shared" si="0"/>
        <v>44</v>
      </c>
      <c r="B52" s="33" t="str">
        <f t="shared" si="4"/>
        <v>53E - Company Owned</v>
      </c>
      <c r="C52" s="1" t="s">
        <v>22</v>
      </c>
      <c r="D52" s="173">
        <v>100</v>
      </c>
      <c r="E52" s="4" t="s">
        <v>40</v>
      </c>
      <c r="F52" s="183">
        <f>'WP2 GRC Sch Level Costs'!G49</f>
        <v>954.62218392161492</v>
      </c>
      <c r="G52" s="182">
        <f>'WP2 GRC Sch Level Costs'!O49</f>
        <v>5.3457253604551394E-4</v>
      </c>
      <c r="H52" s="183">
        <f>'WP2 GRC Sch Level Costs'!T49</f>
        <v>0.51031480182428468</v>
      </c>
    </row>
    <row r="53" spans="1:8" x14ac:dyDescent="0.2">
      <c r="A53" s="218">
        <f t="shared" si="0"/>
        <v>45</v>
      </c>
      <c r="B53" s="33" t="str">
        <f t="shared" si="4"/>
        <v>53E - Company Owned</v>
      </c>
      <c r="C53" s="1" t="s">
        <v>22</v>
      </c>
      <c r="D53" s="173">
        <v>150</v>
      </c>
      <c r="E53" s="4" t="s">
        <v>40</v>
      </c>
      <c r="F53" s="183">
        <f>'WP2 GRC Sch Level Costs'!G50</f>
        <v>1008.1333160193601</v>
      </c>
      <c r="G53" s="182">
        <f>'WP2 GRC Sch Level Costs'!O50</f>
        <v>5.3457253604551394E-4</v>
      </c>
      <c r="H53" s="183">
        <f>'WP2 GRC Sch Level Costs'!T50</f>
        <v>0.53892038341644288</v>
      </c>
    </row>
    <row r="54" spans="1:8" x14ac:dyDescent="0.2">
      <c r="A54" s="218">
        <f t="shared" si="0"/>
        <v>46</v>
      </c>
      <c r="B54" s="33" t="str">
        <f t="shared" si="4"/>
        <v>53E - Company Owned</v>
      </c>
      <c r="C54" s="1" t="s">
        <v>22</v>
      </c>
      <c r="D54" s="173">
        <v>200</v>
      </c>
      <c r="E54" s="4" t="s">
        <v>40</v>
      </c>
      <c r="F54" s="183">
        <f>'WP2 GRC Sch Level Costs'!G51</f>
        <v>1061.6444481171054</v>
      </c>
      <c r="G54" s="182">
        <f>'WP2 GRC Sch Level Costs'!O51</f>
        <v>5.3457253604551394E-4</v>
      </c>
      <c r="H54" s="183">
        <f>'WP2 GRC Sch Level Costs'!T51</f>
        <v>0.56752596500860109</v>
      </c>
    </row>
    <row r="55" spans="1:8" x14ac:dyDescent="0.2">
      <c r="A55" s="218">
        <f t="shared" si="0"/>
        <v>47</v>
      </c>
      <c r="B55" s="33" t="str">
        <f t="shared" si="4"/>
        <v>53E - Company Owned</v>
      </c>
      <c r="C55" s="1" t="s">
        <v>22</v>
      </c>
      <c r="D55" s="173">
        <v>250</v>
      </c>
      <c r="E55" s="4" t="s">
        <v>40</v>
      </c>
      <c r="F55" s="183">
        <f>'WP2 GRC Sch Level Costs'!G52</f>
        <v>1115.1555802148507</v>
      </c>
      <c r="G55" s="182">
        <f>'WP2 GRC Sch Level Costs'!O52</f>
        <v>5.3457253604551394E-4</v>
      </c>
      <c r="H55" s="183">
        <f>'WP2 GRC Sch Level Costs'!T52</f>
        <v>0.59613154660075929</v>
      </c>
    </row>
    <row r="56" spans="1:8" x14ac:dyDescent="0.2">
      <c r="A56" s="218">
        <f t="shared" si="0"/>
        <v>48</v>
      </c>
      <c r="B56" s="33" t="str">
        <f t="shared" si="4"/>
        <v>53E - Company Owned</v>
      </c>
      <c r="C56" s="1" t="s">
        <v>22</v>
      </c>
      <c r="D56" s="173">
        <v>310</v>
      </c>
      <c r="E56" s="4" t="s">
        <v>40</v>
      </c>
      <c r="F56" s="183">
        <f>'WP2 GRC Sch Level Costs'!G53</f>
        <v>1179.3689387321449</v>
      </c>
      <c r="G56" s="182">
        <f>'WP2 GRC Sch Level Costs'!O53</f>
        <v>5.3457253604551394E-4</v>
      </c>
      <c r="H56" s="183">
        <f>'WP2 GRC Sch Level Costs'!T53</f>
        <v>0.63045824451134902</v>
      </c>
    </row>
    <row r="57" spans="1:8" x14ac:dyDescent="0.2">
      <c r="A57" s="218">
        <f t="shared" si="0"/>
        <v>49</v>
      </c>
      <c r="B57" s="33" t="str">
        <f t="shared" si="4"/>
        <v>53E - Company Owned</v>
      </c>
      <c r="C57" s="1" t="s">
        <v>22</v>
      </c>
      <c r="D57" s="173">
        <v>400</v>
      </c>
      <c r="E57" s="4" t="s">
        <v>40</v>
      </c>
      <c r="F57" s="183">
        <f>'WP2 GRC Sch Level Costs'!G54</f>
        <v>1275.6889765080864</v>
      </c>
      <c r="G57" s="182">
        <f>'WP2 GRC Sch Level Costs'!O54</f>
        <v>5.3457253604551394E-4</v>
      </c>
      <c r="H57" s="183">
        <f>'WP2 GRC Sch Level Costs'!T54</f>
        <v>0.68194829137723378</v>
      </c>
    </row>
    <row r="58" spans="1:8" x14ac:dyDescent="0.2">
      <c r="A58" s="218">
        <f t="shared" si="0"/>
        <v>50</v>
      </c>
      <c r="B58" s="33" t="str">
        <f t="shared" si="4"/>
        <v>53E - Company Owned</v>
      </c>
      <c r="C58" s="1" t="s">
        <v>22</v>
      </c>
      <c r="D58" s="173">
        <v>1000</v>
      </c>
      <c r="E58" s="4" t="s">
        <v>40</v>
      </c>
      <c r="F58" s="183">
        <f>'WP2 GRC Sch Level Costs'!G55</f>
        <v>1917.8225616810294</v>
      </c>
      <c r="G58" s="182">
        <f>'WP2 GRC Sch Level Costs'!O55</f>
        <v>5.3457253604551394E-4</v>
      </c>
      <c r="H58" s="183">
        <f>'WP2 GRC Sch Level Costs'!T55</f>
        <v>1.0252152704831319</v>
      </c>
    </row>
    <row r="59" spans="1:8" x14ac:dyDescent="0.2">
      <c r="A59" s="218">
        <f t="shared" si="0"/>
        <v>51</v>
      </c>
      <c r="B59" s="33"/>
      <c r="C59" s="1"/>
      <c r="D59" s="173"/>
      <c r="F59" s="183"/>
      <c r="G59" s="182"/>
      <c r="H59" s="183"/>
    </row>
    <row r="60" spans="1:8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4" t="s">
        <v>40</v>
      </c>
      <c r="F60" s="183">
        <f>'WP2 GRC Sch Level Costs'!G57</f>
        <v>996.7568</v>
      </c>
      <c r="G60" s="182">
        <f>'WP2 GRC Sch Level Costs'!O57</f>
        <v>5.3457253604551394E-4</v>
      </c>
      <c r="H60" s="183">
        <f>'WP2 GRC Sch Level Costs'!T57</f>
        <v>0.53283881039661118</v>
      </c>
    </row>
    <row r="61" spans="1:8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4" t="s">
        <v>40</v>
      </c>
      <c r="F61" s="183">
        <f>'WP2 GRC Sch Level Costs'!G58</f>
        <v>1038.2239999999999</v>
      </c>
      <c r="G61" s="182">
        <f>'WP2 GRC Sch Level Costs'!O58</f>
        <v>5.3457253604551394E-4</v>
      </c>
      <c r="H61" s="183">
        <f>'WP2 GRC Sch Level Costs'!T58</f>
        <v>0.5550060366633176</v>
      </c>
    </row>
    <row r="62" spans="1:8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4" t="s">
        <v>40</v>
      </c>
      <c r="F62" s="183">
        <f>'WP2 GRC Sch Level Costs'!G59</f>
        <v>1107.336</v>
      </c>
      <c r="G62" s="182">
        <f>'WP2 GRC Sch Level Costs'!O59</f>
        <v>5.3457253604551394E-4</v>
      </c>
      <c r="H62" s="183">
        <f>'WP2 GRC Sch Level Costs'!T59</f>
        <v>0.59195141377449523</v>
      </c>
    </row>
    <row r="63" spans="1:8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4" t="s">
        <v>40</v>
      </c>
      <c r="F63" s="183">
        <f>'WP2 GRC Sch Level Costs'!G60</f>
        <v>1245.56</v>
      </c>
      <c r="G63" s="182">
        <f>'WP2 GRC Sch Level Costs'!O60</f>
        <v>5.3457253604551394E-4</v>
      </c>
      <c r="H63" s="183">
        <f>'WP2 GRC Sch Level Costs'!T60</f>
        <v>0.66584216799685036</v>
      </c>
    </row>
    <row r="64" spans="1:8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4" t="s">
        <v>40</v>
      </c>
      <c r="F64" s="183">
        <f>'WP2 GRC Sch Level Costs'!G61</f>
        <v>1452.8959999999997</v>
      </c>
      <c r="G64" s="182">
        <f>'WP2 GRC Sch Level Costs'!O61</f>
        <v>5.3457253604551394E-4</v>
      </c>
      <c r="H64" s="183">
        <f>'WP2 GRC Sch Level Costs'!T61</f>
        <v>0.7766782993303829</v>
      </c>
    </row>
    <row r="65" spans="1:8" x14ac:dyDescent="0.2">
      <c r="A65" s="218">
        <f t="shared" si="0"/>
        <v>57</v>
      </c>
      <c r="B65" s="33"/>
      <c r="C65" s="1"/>
      <c r="D65" s="173"/>
      <c r="F65" s="183"/>
      <c r="G65" s="182"/>
      <c r="H65" s="183"/>
    </row>
    <row r="66" spans="1:8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4" t="s">
        <v>40</v>
      </c>
      <c r="F66" s="183">
        <f>'WP2 GRC Sch Level Costs'!G$63</f>
        <v>1334.574875</v>
      </c>
      <c r="G66" s="182">
        <f>'WP2 GRC Sch Level Costs'!O$63</f>
        <v>5.3457253604551394E-4</v>
      </c>
      <c r="H66" s="183">
        <f>'WP2 GRC Sch Level Costs'!T$63</f>
        <v>0.71342707547137474</v>
      </c>
    </row>
    <row r="67" spans="1:8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4" t="s">
        <v>40</v>
      </c>
      <c r="F67" s="183">
        <f>'WP2 GRC Sch Level Costs'!G$64</f>
        <v>1357.2181249999999</v>
      </c>
      <c r="G67" s="182">
        <f>'WP2 GRC Sch Level Costs'!O$64</f>
        <v>5.3457253604551394E-4</v>
      </c>
      <c r="H67" s="183">
        <f>'WP2 GRC Sch Level Costs'!T$64</f>
        <v>0.72553153504818724</v>
      </c>
    </row>
    <row r="68" spans="1:8" x14ac:dyDescent="0.2">
      <c r="A68" s="218">
        <f t="shared" si="0"/>
        <v>60</v>
      </c>
      <c r="B68" s="33" t="str">
        <f t="shared" ref="B68:B74" si="5">B67</f>
        <v>53E - Company Owned</v>
      </c>
      <c r="C68" s="172" t="s">
        <v>34</v>
      </c>
      <c r="D68" s="198" t="s">
        <v>177</v>
      </c>
      <c r="E68" s="4" t="s">
        <v>40</v>
      </c>
      <c r="F68" s="183">
        <f>'WP2 GRC Sch Level Costs'!G$65</f>
        <v>1379.861375</v>
      </c>
      <c r="G68" s="182">
        <f>'WP2 GRC Sch Level Costs'!O$65</f>
        <v>5.3457253604551394E-4</v>
      </c>
      <c r="H68" s="183">
        <f>'WP2 GRC Sch Level Costs'!T$65</f>
        <v>0.73763599462499996</v>
      </c>
    </row>
    <row r="69" spans="1:8" x14ac:dyDescent="0.2">
      <c r="A69" s="218">
        <f t="shared" si="0"/>
        <v>61</v>
      </c>
      <c r="B69" s="33" t="str">
        <f t="shared" si="5"/>
        <v>53E - Company Owned</v>
      </c>
      <c r="C69" s="172" t="s">
        <v>34</v>
      </c>
      <c r="D69" s="198" t="s">
        <v>178</v>
      </c>
      <c r="E69" s="4" t="s">
        <v>40</v>
      </c>
      <c r="F69" s="183">
        <f>'WP2 GRC Sch Level Costs'!G$66</f>
        <v>1402.504625</v>
      </c>
      <c r="G69" s="182">
        <f>'WP2 GRC Sch Level Costs'!O$66</f>
        <v>5.3457253604551394E-4</v>
      </c>
      <c r="H69" s="183">
        <f>'WP2 GRC Sch Level Costs'!T$66</f>
        <v>0.74974045420181257</v>
      </c>
    </row>
    <row r="70" spans="1:8" x14ac:dyDescent="0.2">
      <c r="A70" s="218">
        <f t="shared" si="0"/>
        <v>62</v>
      </c>
      <c r="B70" s="33" t="str">
        <f t="shared" si="5"/>
        <v>53E - Company Owned</v>
      </c>
      <c r="C70" s="172" t="s">
        <v>34</v>
      </c>
      <c r="D70" s="198" t="s">
        <v>179</v>
      </c>
      <c r="E70" s="4" t="s">
        <v>40</v>
      </c>
      <c r="F70" s="183">
        <f>'WP2 GRC Sch Level Costs'!G$67</f>
        <v>1425.1478750000001</v>
      </c>
      <c r="G70" s="182">
        <f>'WP2 GRC Sch Level Costs'!O$67</f>
        <v>5.3457253604551394E-4</v>
      </c>
      <c r="H70" s="183">
        <f>'WP2 GRC Sch Level Costs'!T$67</f>
        <v>0.76184491377862518</v>
      </c>
    </row>
    <row r="71" spans="1:8" x14ac:dyDescent="0.2">
      <c r="A71" s="218">
        <f t="shared" si="0"/>
        <v>63</v>
      </c>
      <c r="B71" s="33" t="str">
        <f t="shared" si="5"/>
        <v>53E - Company Owned</v>
      </c>
      <c r="C71" s="172" t="s">
        <v>34</v>
      </c>
      <c r="D71" s="198" t="s">
        <v>180</v>
      </c>
      <c r="E71" s="4" t="s">
        <v>40</v>
      </c>
      <c r="F71" s="183">
        <f>'WP2 GRC Sch Level Costs'!G$68</f>
        <v>1447.791125</v>
      </c>
      <c r="G71" s="182">
        <f>'WP2 GRC Sch Level Costs'!O$68</f>
        <v>5.3457253604551394E-4</v>
      </c>
      <c r="H71" s="183">
        <f>'WP2 GRC Sch Level Costs'!T$68</f>
        <v>0.77394937335543768</v>
      </c>
    </row>
    <row r="72" spans="1:8" x14ac:dyDescent="0.2">
      <c r="A72" s="218">
        <f t="shared" si="0"/>
        <v>64</v>
      </c>
      <c r="B72" s="33" t="str">
        <f t="shared" si="5"/>
        <v>53E - Company Owned</v>
      </c>
      <c r="C72" s="172" t="s">
        <v>34</v>
      </c>
      <c r="D72" s="198" t="s">
        <v>181</v>
      </c>
      <c r="E72" s="4" t="s">
        <v>40</v>
      </c>
      <c r="F72" s="183">
        <f>'WP2 GRC Sch Level Costs'!G$69</f>
        <v>1470.4343749999998</v>
      </c>
      <c r="G72" s="182">
        <f>'WP2 GRC Sch Level Costs'!O$69</f>
        <v>5.3457253604551394E-4</v>
      </c>
      <c r="H72" s="183">
        <f>'WP2 GRC Sch Level Costs'!T$69</f>
        <v>0.78605383293225017</v>
      </c>
    </row>
    <row r="73" spans="1:8" x14ac:dyDescent="0.2">
      <c r="A73" s="218">
        <f t="shared" si="0"/>
        <v>65</v>
      </c>
      <c r="B73" s="33" t="str">
        <f t="shared" si="5"/>
        <v>53E - Company Owned</v>
      </c>
      <c r="C73" s="172" t="s">
        <v>34</v>
      </c>
      <c r="D73" s="198" t="s">
        <v>182</v>
      </c>
      <c r="E73" s="4" t="s">
        <v>40</v>
      </c>
      <c r="F73" s="183">
        <f>'WP2 GRC Sch Level Costs'!G$70</f>
        <v>1493.0776249999999</v>
      </c>
      <c r="G73" s="182">
        <f>'WP2 GRC Sch Level Costs'!O$70</f>
        <v>5.3457253604551394E-4</v>
      </c>
      <c r="H73" s="183">
        <f>'WP2 GRC Sch Level Costs'!T$70</f>
        <v>0.79815829250906278</v>
      </c>
    </row>
    <row r="74" spans="1:8" x14ac:dyDescent="0.2">
      <c r="A74" s="218">
        <f t="shared" si="0"/>
        <v>66</v>
      </c>
      <c r="B74" s="33" t="str">
        <f t="shared" si="5"/>
        <v>53E - Company Owned</v>
      </c>
      <c r="C74" s="172" t="s">
        <v>34</v>
      </c>
      <c r="D74" s="198" t="s">
        <v>183</v>
      </c>
      <c r="E74" s="4" t="s">
        <v>40</v>
      </c>
      <c r="F74" s="183">
        <f>'WP2 GRC Sch Level Costs'!G$71</f>
        <v>1515.720875</v>
      </c>
      <c r="G74" s="182">
        <f>'WP2 GRC Sch Level Costs'!O$71</f>
        <v>5.3457253604551394E-4</v>
      </c>
      <c r="H74" s="183">
        <f>'WP2 GRC Sch Level Costs'!T$71</f>
        <v>0.81026275208587539</v>
      </c>
    </row>
    <row r="75" spans="1:8" x14ac:dyDescent="0.2">
      <c r="A75" s="218">
        <f t="shared" ref="A75:A138" si="6">A74+1</f>
        <v>67</v>
      </c>
      <c r="B75" s="33"/>
      <c r="C75" s="1"/>
      <c r="D75" s="173"/>
      <c r="F75" s="183"/>
      <c r="G75" s="182"/>
      <c r="H75" s="183"/>
    </row>
    <row r="76" spans="1:8" x14ac:dyDescent="0.2">
      <c r="A76" s="218">
        <f t="shared" si="6"/>
        <v>68</v>
      </c>
      <c r="B76" s="33" t="s">
        <v>23</v>
      </c>
      <c r="C76" s="1" t="s">
        <v>22</v>
      </c>
      <c r="D76" s="173">
        <v>50</v>
      </c>
      <c r="E76" s="5" t="s">
        <v>10</v>
      </c>
      <c r="F76" s="183">
        <f>'WP2 GRC Sch Level Costs'!G73</f>
        <v>901.11105182386973</v>
      </c>
      <c r="G76" s="182">
        <f>'WP2 GRC Sch Level Costs'!O73</f>
        <v>5.3457253604551394E-4</v>
      </c>
      <c r="H76" s="183">
        <f>'WP2 GRC Sch Level Costs'!T73</f>
        <v>0</v>
      </c>
    </row>
    <row r="77" spans="1:8" x14ac:dyDescent="0.2">
      <c r="A77" s="218">
        <f t="shared" si="6"/>
        <v>69</v>
      </c>
      <c r="B77" s="33" t="str">
        <f t="shared" ref="B77:B84" si="7">+B76</f>
        <v>53E - Customer Owned</v>
      </c>
      <c r="C77" s="1" t="s">
        <v>22</v>
      </c>
      <c r="D77" s="173">
        <v>70</v>
      </c>
      <c r="E77" s="5" t="s">
        <v>10</v>
      </c>
      <c r="F77" s="183">
        <f>'WP2 GRC Sch Level Costs'!G74</f>
        <v>922.51550466296771</v>
      </c>
      <c r="G77" s="182">
        <f>'WP2 GRC Sch Level Costs'!O74</f>
        <v>5.3457253604551394E-4</v>
      </c>
      <c r="H77" s="183">
        <f>'WP2 GRC Sch Level Costs'!T74</f>
        <v>0</v>
      </c>
    </row>
    <row r="78" spans="1:8" x14ac:dyDescent="0.2">
      <c r="A78" s="218">
        <f t="shared" si="6"/>
        <v>70</v>
      </c>
      <c r="B78" s="33" t="str">
        <f t="shared" si="7"/>
        <v>53E - Customer Owned</v>
      </c>
      <c r="C78" s="1" t="s">
        <v>22</v>
      </c>
      <c r="D78" s="173">
        <v>100</v>
      </c>
      <c r="E78" s="5" t="s">
        <v>10</v>
      </c>
      <c r="F78" s="183">
        <f>'WP2 GRC Sch Level Costs'!G75</f>
        <v>954.62218392161492</v>
      </c>
      <c r="G78" s="182">
        <f>'WP2 GRC Sch Level Costs'!O75</f>
        <v>5.3457253604551394E-4</v>
      </c>
      <c r="H78" s="183">
        <f>'WP2 GRC Sch Level Costs'!T75</f>
        <v>0</v>
      </c>
    </row>
    <row r="79" spans="1:8" x14ac:dyDescent="0.2">
      <c r="A79" s="218">
        <f t="shared" si="6"/>
        <v>71</v>
      </c>
      <c r="B79" s="33" t="str">
        <f t="shared" si="7"/>
        <v>53E - Customer Owned</v>
      </c>
      <c r="C79" s="1" t="s">
        <v>22</v>
      </c>
      <c r="D79" s="173">
        <v>150</v>
      </c>
      <c r="E79" s="5" t="s">
        <v>10</v>
      </c>
      <c r="F79" s="183">
        <f>'WP2 GRC Sch Level Costs'!G76</f>
        <v>1008.1333160193601</v>
      </c>
      <c r="G79" s="182">
        <f>'WP2 GRC Sch Level Costs'!O76</f>
        <v>5.3457253604551394E-4</v>
      </c>
      <c r="H79" s="183">
        <f>'WP2 GRC Sch Level Costs'!T76</f>
        <v>0</v>
      </c>
    </row>
    <row r="80" spans="1:8" x14ac:dyDescent="0.2">
      <c r="A80" s="218">
        <f t="shared" si="6"/>
        <v>72</v>
      </c>
      <c r="B80" s="33" t="str">
        <f t="shared" si="7"/>
        <v>53E - Customer Owned</v>
      </c>
      <c r="C80" s="1" t="s">
        <v>22</v>
      </c>
      <c r="D80" s="173">
        <v>200</v>
      </c>
      <c r="E80" s="5" t="s">
        <v>10</v>
      </c>
      <c r="F80" s="183">
        <f>'WP2 GRC Sch Level Costs'!G77</f>
        <v>1061.6444481171054</v>
      </c>
      <c r="G80" s="182">
        <f>'WP2 GRC Sch Level Costs'!O77</f>
        <v>5.3457253604551394E-4</v>
      </c>
      <c r="H80" s="183">
        <f>'WP2 GRC Sch Level Costs'!T77</f>
        <v>0</v>
      </c>
    </row>
    <row r="81" spans="1:8" x14ac:dyDescent="0.2">
      <c r="A81" s="218">
        <f t="shared" si="6"/>
        <v>73</v>
      </c>
      <c r="B81" s="33" t="str">
        <f t="shared" si="7"/>
        <v>53E - Customer Owned</v>
      </c>
      <c r="C81" s="1" t="s">
        <v>22</v>
      </c>
      <c r="D81" s="173">
        <v>250</v>
      </c>
      <c r="E81" s="5" t="s">
        <v>10</v>
      </c>
      <c r="F81" s="183">
        <f>'WP2 GRC Sch Level Costs'!G78</f>
        <v>1115.1555802148507</v>
      </c>
      <c r="G81" s="182">
        <f>'WP2 GRC Sch Level Costs'!O78</f>
        <v>5.3457253604551394E-4</v>
      </c>
      <c r="H81" s="183">
        <f>'WP2 GRC Sch Level Costs'!T78</f>
        <v>0</v>
      </c>
    </row>
    <row r="82" spans="1:8" x14ac:dyDescent="0.2">
      <c r="A82" s="218">
        <f t="shared" si="6"/>
        <v>74</v>
      </c>
      <c r="B82" s="33" t="str">
        <f t="shared" si="7"/>
        <v>53E - Customer Owned</v>
      </c>
      <c r="C82" s="1" t="s">
        <v>22</v>
      </c>
      <c r="D82" s="173">
        <v>310</v>
      </c>
      <c r="E82" s="5" t="s">
        <v>10</v>
      </c>
      <c r="F82" s="183">
        <f>'WP2 GRC Sch Level Costs'!G79</f>
        <v>1179.3689387321449</v>
      </c>
      <c r="G82" s="182">
        <f>'WP2 GRC Sch Level Costs'!O79</f>
        <v>5.3457253604551394E-4</v>
      </c>
      <c r="H82" s="183">
        <f>'WP2 GRC Sch Level Costs'!T79</f>
        <v>0</v>
      </c>
    </row>
    <row r="83" spans="1:8" x14ac:dyDescent="0.2">
      <c r="A83" s="218">
        <f t="shared" si="6"/>
        <v>75</v>
      </c>
      <c r="B83" s="33" t="str">
        <f t="shared" si="7"/>
        <v>53E - Customer Owned</v>
      </c>
      <c r="C83" s="1" t="s">
        <v>22</v>
      </c>
      <c r="D83" s="173">
        <v>400</v>
      </c>
      <c r="E83" s="5" t="s">
        <v>10</v>
      </c>
      <c r="F83" s="183">
        <f>'WP2 GRC Sch Level Costs'!G80</f>
        <v>1275.6889765080864</v>
      </c>
      <c r="G83" s="182">
        <f>'WP2 GRC Sch Level Costs'!O80</f>
        <v>5.3457253604551394E-4</v>
      </c>
      <c r="H83" s="183">
        <f>'WP2 GRC Sch Level Costs'!T80</f>
        <v>0</v>
      </c>
    </row>
    <row r="84" spans="1:8" x14ac:dyDescent="0.2">
      <c r="A84" s="218">
        <f t="shared" si="6"/>
        <v>76</v>
      </c>
      <c r="B84" s="33" t="str">
        <f t="shared" si="7"/>
        <v>53E - Customer Owned</v>
      </c>
      <c r="C84" s="1" t="s">
        <v>22</v>
      </c>
      <c r="D84" s="173">
        <v>1000</v>
      </c>
      <c r="E84" s="5" t="s">
        <v>10</v>
      </c>
      <c r="F84" s="183">
        <f>'WP2 GRC Sch Level Costs'!G81</f>
        <v>1917.8225616810294</v>
      </c>
      <c r="G84" s="182">
        <f>'WP2 GRC Sch Level Costs'!O81</f>
        <v>5.3457253604551394E-4</v>
      </c>
      <c r="H84" s="183">
        <f>'WP2 GRC Sch Level Costs'!T81</f>
        <v>0</v>
      </c>
    </row>
    <row r="85" spans="1:8" x14ac:dyDescent="0.2">
      <c r="A85" s="218">
        <f t="shared" si="6"/>
        <v>77</v>
      </c>
      <c r="B85" s="33"/>
      <c r="C85" s="1"/>
      <c r="D85" s="173"/>
      <c r="F85" s="183"/>
      <c r="G85" s="182"/>
      <c r="H85" s="183"/>
    </row>
    <row r="86" spans="1:8" x14ac:dyDescent="0.2">
      <c r="A86" s="218">
        <f t="shared" si="6"/>
        <v>78</v>
      </c>
      <c r="B86" s="33" t="str">
        <f>+B84</f>
        <v>53E - Customer Owned</v>
      </c>
      <c r="C86" s="1" t="s">
        <v>27</v>
      </c>
      <c r="D86" s="173">
        <v>70</v>
      </c>
      <c r="E86" s="5" t="s">
        <v>10</v>
      </c>
      <c r="F86" s="183">
        <f>'WP2 GRC Sch Level Costs'!G83</f>
        <v>996.7568</v>
      </c>
      <c r="G86" s="182">
        <f>'WP2 GRC Sch Level Costs'!O83</f>
        <v>5.3457253604551394E-4</v>
      </c>
      <c r="H86" s="183">
        <f>'WP2 GRC Sch Level Costs'!T83</f>
        <v>0</v>
      </c>
    </row>
    <row r="87" spans="1:8" x14ac:dyDescent="0.2">
      <c r="A87" s="218">
        <f t="shared" si="6"/>
        <v>79</v>
      </c>
      <c r="B87" s="33" t="str">
        <f>+B86</f>
        <v>53E - Customer Owned</v>
      </c>
      <c r="C87" s="1" t="s">
        <v>27</v>
      </c>
      <c r="D87" s="173">
        <v>100</v>
      </c>
      <c r="E87" s="5" t="s">
        <v>10</v>
      </c>
      <c r="F87" s="183">
        <f>'WP2 GRC Sch Level Costs'!G84</f>
        <v>1038.2239999999999</v>
      </c>
      <c r="G87" s="182">
        <f>'WP2 GRC Sch Level Costs'!O84</f>
        <v>5.3457253604551394E-4</v>
      </c>
      <c r="H87" s="183">
        <f>'WP2 GRC Sch Level Costs'!T84</f>
        <v>0</v>
      </c>
    </row>
    <row r="88" spans="1:8" x14ac:dyDescent="0.2">
      <c r="A88" s="218">
        <f t="shared" si="6"/>
        <v>80</v>
      </c>
      <c r="B88" s="33" t="str">
        <f>+B87</f>
        <v>53E - Customer Owned</v>
      </c>
      <c r="C88" s="1" t="s">
        <v>27</v>
      </c>
      <c r="D88" s="173">
        <v>150</v>
      </c>
      <c r="E88" s="5" t="s">
        <v>10</v>
      </c>
      <c r="F88" s="183">
        <f>'WP2 GRC Sch Level Costs'!G85</f>
        <v>1107.336</v>
      </c>
      <c r="G88" s="182">
        <f>'WP2 GRC Sch Level Costs'!O85</f>
        <v>5.3457253604551394E-4</v>
      </c>
      <c r="H88" s="183">
        <f>'WP2 GRC Sch Level Costs'!T85</f>
        <v>0</v>
      </c>
    </row>
    <row r="89" spans="1:8" x14ac:dyDescent="0.2">
      <c r="A89" s="218">
        <f t="shared" si="6"/>
        <v>81</v>
      </c>
      <c r="B89" s="33" t="str">
        <f>+B88</f>
        <v>53E - Customer Owned</v>
      </c>
      <c r="C89" s="1" t="s">
        <v>27</v>
      </c>
      <c r="D89" s="173">
        <v>175</v>
      </c>
      <c r="E89" s="5" t="s">
        <v>10</v>
      </c>
      <c r="F89" s="183">
        <f>'WP2 GRC Sch Level Costs'!G86</f>
        <v>1141.8919999999998</v>
      </c>
      <c r="G89" s="182">
        <f>'WP2 GRC Sch Level Costs'!O86</f>
        <v>5.3457253604551394E-4</v>
      </c>
      <c r="H89" s="183">
        <f>'WP2 GRC Sch Level Costs'!T86</f>
        <v>0</v>
      </c>
    </row>
    <row r="90" spans="1:8" x14ac:dyDescent="0.2">
      <c r="A90" s="218">
        <f t="shared" si="6"/>
        <v>82</v>
      </c>
      <c r="B90" s="33" t="str">
        <f>+B89</f>
        <v>53E - Customer Owned</v>
      </c>
      <c r="C90" s="1" t="s">
        <v>27</v>
      </c>
      <c r="D90" s="173">
        <v>250</v>
      </c>
      <c r="E90" s="5" t="s">
        <v>10</v>
      </c>
      <c r="F90" s="183">
        <f>'WP2 GRC Sch Level Costs'!G87</f>
        <v>1245.56</v>
      </c>
      <c r="G90" s="182">
        <f>'WP2 GRC Sch Level Costs'!O87</f>
        <v>5.3457253604551394E-4</v>
      </c>
      <c r="H90" s="183">
        <f>'WP2 GRC Sch Level Costs'!T87</f>
        <v>0</v>
      </c>
    </row>
    <row r="91" spans="1:8" x14ac:dyDescent="0.2">
      <c r="A91" s="218">
        <f t="shared" si="6"/>
        <v>83</v>
      </c>
      <c r="B91" s="33" t="str">
        <f>+B90</f>
        <v>53E - Customer Owned</v>
      </c>
      <c r="C91" s="1" t="s">
        <v>27</v>
      </c>
      <c r="D91" s="173">
        <v>400</v>
      </c>
      <c r="E91" s="5" t="s">
        <v>10</v>
      </c>
      <c r="F91" s="183">
        <f>'WP2 GRC Sch Level Costs'!G88</f>
        <v>1452.8959999999997</v>
      </c>
      <c r="G91" s="182">
        <f>'WP2 GRC Sch Level Costs'!O88</f>
        <v>5.3457253604551394E-4</v>
      </c>
      <c r="H91" s="183">
        <f>'WP2 GRC Sch Level Costs'!T88</f>
        <v>0</v>
      </c>
    </row>
    <row r="92" spans="1:8" x14ac:dyDescent="0.2">
      <c r="A92" s="218">
        <f t="shared" si="6"/>
        <v>84</v>
      </c>
      <c r="B92" s="33"/>
      <c r="C92" s="1"/>
      <c r="D92" s="173"/>
      <c r="F92" s="183"/>
      <c r="G92" s="182"/>
      <c r="H92" s="183"/>
    </row>
    <row r="93" spans="1:8" x14ac:dyDescent="0.2">
      <c r="A93" s="218">
        <f t="shared" si="6"/>
        <v>85</v>
      </c>
      <c r="B93" s="33" t="str">
        <f>+B91</f>
        <v>53E - Customer Owned</v>
      </c>
      <c r="C93" s="172" t="s">
        <v>34</v>
      </c>
      <c r="D93" s="198" t="s">
        <v>175</v>
      </c>
      <c r="E93" s="5" t="s">
        <v>10</v>
      </c>
      <c r="F93" s="183">
        <f>'WP2 GRC Sch Level Costs'!G$90</f>
        <v>1334.574875</v>
      </c>
      <c r="G93" s="182">
        <f>'WP2 GRC Sch Level Costs'!O$90</f>
        <v>5.3457253604551394E-4</v>
      </c>
      <c r="H93" s="183">
        <f>'WP2 GRC Sch Level Costs'!T$90</f>
        <v>0</v>
      </c>
    </row>
    <row r="94" spans="1:8" x14ac:dyDescent="0.2">
      <c r="A94" s="218">
        <f t="shared" si="6"/>
        <v>86</v>
      </c>
      <c r="B94" s="33" t="str">
        <f>B93</f>
        <v>53E - Customer Owned</v>
      </c>
      <c r="C94" s="172" t="s">
        <v>34</v>
      </c>
      <c r="D94" s="198" t="s">
        <v>176</v>
      </c>
      <c r="E94" s="5" t="s">
        <v>10</v>
      </c>
      <c r="F94" s="183">
        <f>'WP2 GRC Sch Level Costs'!G$91</f>
        <v>1357.2181249999999</v>
      </c>
      <c r="G94" s="182">
        <f>'WP2 GRC Sch Level Costs'!O$91</f>
        <v>5.3457253604551394E-4</v>
      </c>
      <c r="H94" s="183">
        <f>'WP2 GRC Sch Level Costs'!T$91</f>
        <v>0</v>
      </c>
    </row>
    <row r="95" spans="1:8" x14ac:dyDescent="0.2">
      <c r="A95" s="218">
        <f t="shared" si="6"/>
        <v>87</v>
      </c>
      <c r="B95" s="33" t="str">
        <f t="shared" ref="B95:B101" si="8">B94</f>
        <v>53E - Customer Owned</v>
      </c>
      <c r="C95" s="172" t="s">
        <v>34</v>
      </c>
      <c r="D95" s="198" t="s">
        <v>177</v>
      </c>
      <c r="E95" s="5" t="s">
        <v>10</v>
      </c>
      <c r="F95" s="183">
        <f>'WP2 GRC Sch Level Costs'!G$92</f>
        <v>1379.861375</v>
      </c>
      <c r="G95" s="182">
        <f>'WP2 GRC Sch Level Costs'!O$92</f>
        <v>5.3457253604551394E-4</v>
      </c>
      <c r="H95" s="183">
        <f>'WP2 GRC Sch Level Costs'!T$92</f>
        <v>0</v>
      </c>
    </row>
    <row r="96" spans="1:8" x14ac:dyDescent="0.2">
      <c r="A96" s="218">
        <f t="shared" si="6"/>
        <v>88</v>
      </c>
      <c r="B96" s="33" t="str">
        <f t="shared" si="8"/>
        <v>53E - Customer Owned</v>
      </c>
      <c r="C96" s="172" t="s">
        <v>34</v>
      </c>
      <c r="D96" s="198" t="s">
        <v>178</v>
      </c>
      <c r="E96" s="5" t="s">
        <v>10</v>
      </c>
      <c r="F96" s="183">
        <f>'WP2 GRC Sch Level Costs'!G$93</f>
        <v>1402.504625</v>
      </c>
      <c r="G96" s="182">
        <f>'WP2 GRC Sch Level Costs'!O$93</f>
        <v>5.3457253604551394E-4</v>
      </c>
      <c r="H96" s="183">
        <f>'WP2 GRC Sch Level Costs'!T$93</f>
        <v>0</v>
      </c>
    </row>
    <row r="97" spans="1:8" x14ac:dyDescent="0.2">
      <c r="A97" s="218">
        <f t="shared" si="6"/>
        <v>89</v>
      </c>
      <c r="B97" s="33" t="str">
        <f t="shared" si="8"/>
        <v>53E - Customer Owned</v>
      </c>
      <c r="C97" s="172" t="s">
        <v>34</v>
      </c>
      <c r="D97" s="198" t="s">
        <v>179</v>
      </c>
      <c r="E97" s="5" t="s">
        <v>10</v>
      </c>
      <c r="F97" s="183">
        <f>'WP2 GRC Sch Level Costs'!G$94</f>
        <v>1425.1478750000001</v>
      </c>
      <c r="G97" s="182">
        <f>'WP2 GRC Sch Level Costs'!O$94</f>
        <v>5.3457253604551394E-4</v>
      </c>
      <c r="H97" s="183">
        <f>'WP2 GRC Sch Level Costs'!T$94</f>
        <v>0</v>
      </c>
    </row>
    <row r="98" spans="1:8" x14ac:dyDescent="0.2">
      <c r="A98" s="218">
        <f t="shared" si="6"/>
        <v>90</v>
      </c>
      <c r="B98" s="33" t="str">
        <f t="shared" si="8"/>
        <v>53E - Customer Owned</v>
      </c>
      <c r="C98" s="172" t="s">
        <v>34</v>
      </c>
      <c r="D98" s="198" t="s">
        <v>180</v>
      </c>
      <c r="E98" s="5" t="s">
        <v>10</v>
      </c>
      <c r="F98" s="183">
        <f>'WP2 GRC Sch Level Costs'!G$95</f>
        <v>1447.791125</v>
      </c>
      <c r="G98" s="182">
        <f>'WP2 GRC Sch Level Costs'!O$95</f>
        <v>5.3457253604551394E-4</v>
      </c>
      <c r="H98" s="183">
        <f>'WP2 GRC Sch Level Costs'!T$95</f>
        <v>0</v>
      </c>
    </row>
    <row r="99" spans="1:8" x14ac:dyDescent="0.2">
      <c r="A99" s="218">
        <f t="shared" si="6"/>
        <v>91</v>
      </c>
      <c r="B99" s="33" t="str">
        <f t="shared" si="8"/>
        <v>53E - Customer Owned</v>
      </c>
      <c r="C99" s="172" t="s">
        <v>34</v>
      </c>
      <c r="D99" s="198" t="s">
        <v>181</v>
      </c>
      <c r="E99" s="5" t="s">
        <v>10</v>
      </c>
      <c r="F99" s="183">
        <f>'WP2 GRC Sch Level Costs'!G$96</f>
        <v>1470.4343749999998</v>
      </c>
      <c r="G99" s="182">
        <f>'WP2 GRC Sch Level Costs'!O$96</f>
        <v>5.3457253604551394E-4</v>
      </c>
      <c r="H99" s="183">
        <f>'WP2 GRC Sch Level Costs'!T$96</f>
        <v>0</v>
      </c>
    </row>
    <row r="100" spans="1:8" x14ac:dyDescent="0.2">
      <c r="A100" s="218">
        <f t="shared" si="6"/>
        <v>92</v>
      </c>
      <c r="B100" s="33" t="str">
        <f t="shared" si="8"/>
        <v>53E - Customer Owned</v>
      </c>
      <c r="C100" s="172" t="s">
        <v>34</v>
      </c>
      <c r="D100" s="198" t="s">
        <v>182</v>
      </c>
      <c r="E100" s="5" t="s">
        <v>10</v>
      </c>
      <c r="F100" s="183">
        <f>'WP2 GRC Sch Level Costs'!G$97</f>
        <v>1493.0776249999999</v>
      </c>
      <c r="G100" s="182">
        <f>'WP2 GRC Sch Level Costs'!O$97</f>
        <v>5.3457253604551394E-4</v>
      </c>
      <c r="H100" s="183">
        <f>'WP2 GRC Sch Level Costs'!T$97</f>
        <v>0</v>
      </c>
    </row>
    <row r="101" spans="1:8" x14ac:dyDescent="0.2">
      <c r="A101" s="218">
        <f t="shared" si="6"/>
        <v>93</v>
      </c>
      <c r="B101" s="33" t="str">
        <f t="shared" si="8"/>
        <v>53E - Customer Owned</v>
      </c>
      <c r="C101" s="172" t="s">
        <v>34</v>
      </c>
      <c r="D101" s="198" t="s">
        <v>183</v>
      </c>
      <c r="E101" s="5" t="s">
        <v>10</v>
      </c>
      <c r="F101" s="183">
        <f>'WP2 GRC Sch Level Costs'!G$98</f>
        <v>1515.720875</v>
      </c>
      <c r="G101" s="182">
        <f>'WP2 GRC Sch Level Costs'!O$98</f>
        <v>5.3457253604551394E-4</v>
      </c>
      <c r="H101" s="183">
        <f>'WP2 GRC Sch Level Costs'!T$98</f>
        <v>0</v>
      </c>
    </row>
    <row r="102" spans="1:8" x14ac:dyDescent="0.2">
      <c r="A102" s="218">
        <f t="shared" si="6"/>
        <v>94</v>
      </c>
      <c r="B102" s="34"/>
      <c r="C102" s="1"/>
      <c r="D102" s="173"/>
      <c r="F102" s="183"/>
      <c r="G102" s="182"/>
      <c r="H102" s="183"/>
    </row>
    <row r="103" spans="1:8" x14ac:dyDescent="0.2">
      <c r="A103" s="218">
        <f t="shared" si="6"/>
        <v>95</v>
      </c>
      <c r="B103" s="7" t="s">
        <v>59</v>
      </c>
      <c r="F103" s="183"/>
      <c r="G103" s="182"/>
      <c r="H103" s="183"/>
    </row>
    <row r="104" spans="1:8" x14ac:dyDescent="0.2">
      <c r="A104" s="218">
        <f t="shared" si="6"/>
        <v>96</v>
      </c>
      <c r="B104" s="33" t="s">
        <v>18</v>
      </c>
      <c r="C104" s="1" t="s">
        <v>22</v>
      </c>
      <c r="D104" s="173">
        <v>50</v>
      </c>
      <c r="E104" s="5" t="s">
        <v>10</v>
      </c>
      <c r="F104" s="183">
        <f>'WP2 GRC Sch Level Costs'!G101</f>
        <v>901.11105182386973</v>
      </c>
      <c r="G104" s="182">
        <f>'WP2 GRC Sch Level Costs'!O101</f>
        <v>5.3457253604551394E-4</v>
      </c>
      <c r="H104" s="183">
        <f>'WP2 GRC Sch Level Costs'!T101</f>
        <v>0</v>
      </c>
    </row>
    <row r="105" spans="1:8" x14ac:dyDescent="0.2">
      <c r="A105" s="218">
        <f t="shared" si="6"/>
        <v>97</v>
      </c>
      <c r="B105" s="33" t="str">
        <f t="shared" ref="B105:B112" si="9">+B104</f>
        <v>54E</v>
      </c>
      <c r="C105" s="1" t="s">
        <v>22</v>
      </c>
      <c r="D105" s="173">
        <v>70</v>
      </c>
      <c r="E105" s="5" t="s">
        <v>10</v>
      </c>
      <c r="F105" s="183">
        <f>'WP2 GRC Sch Level Costs'!G102</f>
        <v>922.51550466296771</v>
      </c>
      <c r="G105" s="182">
        <f>'WP2 GRC Sch Level Costs'!O102</f>
        <v>5.3457253604551394E-4</v>
      </c>
      <c r="H105" s="183">
        <f>'WP2 GRC Sch Level Costs'!T102</f>
        <v>0</v>
      </c>
    </row>
    <row r="106" spans="1:8" x14ac:dyDescent="0.2">
      <c r="A106" s="218">
        <f t="shared" si="6"/>
        <v>98</v>
      </c>
      <c r="B106" s="33" t="str">
        <f t="shared" si="9"/>
        <v>54E</v>
      </c>
      <c r="C106" s="1" t="s">
        <v>22</v>
      </c>
      <c r="D106" s="173">
        <v>100</v>
      </c>
      <c r="E106" s="5" t="s">
        <v>10</v>
      </c>
      <c r="F106" s="183">
        <f>'WP2 GRC Sch Level Costs'!G103</f>
        <v>954.62218392161492</v>
      </c>
      <c r="G106" s="182">
        <f>'WP2 GRC Sch Level Costs'!O103</f>
        <v>5.3457253604551394E-4</v>
      </c>
      <c r="H106" s="183">
        <f>'WP2 GRC Sch Level Costs'!T103</f>
        <v>0</v>
      </c>
    </row>
    <row r="107" spans="1:8" x14ac:dyDescent="0.2">
      <c r="A107" s="218">
        <f t="shared" si="6"/>
        <v>99</v>
      </c>
      <c r="B107" s="33" t="str">
        <f t="shared" si="9"/>
        <v>54E</v>
      </c>
      <c r="C107" s="1" t="s">
        <v>22</v>
      </c>
      <c r="D107" s="173">
        <v>150</v>
      </c>
      <c r="E107" s="5" t="s">
        <v>10</v>
      </c>
      <c r="F107" s="183">
        <f>'WP2 GRC Sch Level Costs'!G104</f>
        <v>1008.1333160193601</v>
      </c>
      <c r="G107" s="182">
        <f>'WP2 GRC Sch Level Costs'!O104</f>
        <v>5.3457253604551394E-4</v>
      </c>
      <c r="H107" s="183">
        <f>'WP2 GRC Sch Level Costs'!T104</f>
        <v>0</v>
      </c>
    </row>
    <row r="108" spans="1:8" x14ac:dyDescent="0.2">
      <c r="A108" s="218">
        <f t="shared" si="6"/>
        <v>100</v>
      </c>
      <c r="B108" s="33" t="str">
        <f t="shared" si="9"/>
        <v>54E</v>
      </c>
      <c r="C108" s="1" t="s">
        <v>22</v>
      </c>
      <c r="D108" s="173">
        <v>200</v>
      </c>
      <c r="E108" s="5" t="s">
        <v>10</v>
      </c>
      <c r="F108" s="183">
        <f>'WP2 GRC Sch Level Costs'!G105</f>
        <v>1061.6444481171054</v>
      </c>
      <c r="G108" s="182">
        <f>'WP2 GRC Sch Level Costs'!O105</f>
        <v>5.3457253604551394E-4</v>
      </c>
      <c r="H108" s="183">
        <f>'WP2 GRC Sch Level Costs'!T105</f>
        <v>0</v>
      </c>
    </row>
    <row r="109" spans="1:8" x14ac:dyDescent="0.2">
      <c r="A109" s="218">
        <f t="shared" si="6"/>
        <v>101</v>
      </c>
      <c r="B109" s="33" t="str">
        <f t="shared" si="9"/>
        <v>54E</v>
      </c>
      <c r="C109" s="1" t="s">
        <v>22</v>
      </c>
      <c r="D109" s="173">
        <v>250</v>
      </c>
      <c r="E109" s="5" t="s">
        <v>10</v>
      </c>
      <c r="F109" s="183">
        <f>'WP2 GRC Sch Level Costs'!G106</f>
        <v>1115.1555802148507</v>
      </c>
      <c r="G109" s="182">
        <f>'WP2 GRC Sch Level Costs'!O106</f>
        <v>5.3457253604551394E-4</v>
      </c>
      <c r="H109" s="183">
        <f>'WP2 GRC Sch Level Costs'!T106</f>
        <v>0</v>
      </c>
    </row>
    <row r="110" spans="1:8" x14ac:dyDescent="0.2">
      <c r="A110" s="218">
        <f t="shared" si="6"/>
        <v>102</v>
      </c>
      <c r="B110" s="33" t="str">
        <f t="shared" si="9"/>
        <v>54E</v>
      </c>
      <c r="C110" s="1" t="s">
        <v>22</v>
      </c>
      <c r="D110" s="173">
        <v>310</v>
      </c>
      <c r="E110" s="5" t="s">
        <v>10</v>
      </c>
      <c r="F110" s="183">
        <f>'WP2 GRC Sch Level Costs'!G107</f>
        <v>1179.3689387321449</v>
      </c>
      <c r="G110" s="182">
        <f>'WP2 GRC Sch Level Costs'!O107</f>
        <v>5.3457253604551394E-4</v>
      </c>
      <c r="H110" s="183">
        <f>'WP2 GRC Sch Level Costs'!T107</f>
        <v>0</v>
      </c>
    </row>
    <row r="111" spans="1:8" x14ac:dyDescent="0.2">
      <c r="A111" s="218">
        <f t="shared" si="6"/>
        <v>103</v>
      </c>
      <c r="B111" s="33" t="str">
        <f t="shared" si="9"/>
        <v>54E</v>
      </c>
      <c r="C111" s="1" t="s">
        <v>22</v>
      </c>
      <c r="D111" s="173">
        <v>400</v>
      </c>
      <c r="E111" s="5" t="s">
        <v>10</v>
      </c>
      <c r="F111" s="183">
        <f>'WP2 GRC Sch Level Costs'!G108</f>
        <v>1275.6889765080864</v>
      </c>
      <c r="G111" s="182">
        <f>'WP2 GRC Sch Level Costs'!O108</f>
        <v>5.3457253604551394E-4</v>
      </c>
      <c r="H111" s="183">
        <f>'WP2 GRC Sch Level Costs'!T108</f>
        <v>0</v>
      </c>
    </row>
    <row r="112" spans="1:8" x14ac:dyDescent="0.2">
      <c r="A112" s="218">
        <f t="shared" si="6"/>
        <v>104</v>
      </c>
      <c r="B112" s="33" t="str">
        <f t="shared" si="9"/>
        <v>54E</v>
      </c>
      <c r="C112" s="1" t="s">
        <v>22</v>
      </c>
      <c r="D112" s="173">
        <v>1000</v>
      </c>
      <c r="E112" s="5" t="s">
        <v>10</v>
      </c>
      <c r="F112" s="183">
        <f>'WP2 GRC Sch Level Costs'!G109</f>
        <v>1917.8225616810294</v>
      </c>
      <c r="G112" s="182">
        <f>'WP2 GRC Sch Level Costs'!O109</f>
        <v>5.3457253604551394E-4</v>
      </c>
      <c r="H112" s="183">
        <f>'WP2 GRC Sch Level Costs'!T109</f>
        <v>0</v>
      </c>
    </row>
    <row r="113" spans="1:8" x14ac:dyDescent="0.2">
      <c r="A113" s="218">
        <f t="shared" si="6"/>
        <v>105</v>
      </c>
      <c r="B113" s="34"/>
      <c r="C113" s="1"/>
      <c r="D113" s="173"/>
      <c r="F113" s="183"/>
      <c r="G113" s="182"/>
      <c r="H113" s="183"/>
    </row>
    <row r="114" spans="1:8" x14ac:dyDescent="0.2">
      <c r="A114" s="218">
        <f t="shared" si="6"/>
        <v>106</v>
      </c>
      <c r="B114" s="33" t="str">
        <f>+B112</f>
        <v>54E</v>
      </c>
      <c r="C114" s="172" t="s">
        <v>34</v>
      </c>
      <c r="D114" s="198" t="s">
        <v>175</v>
      </c>
      <c r="E114" s="5" t="s">
        <v>10</v>
      </c>
      <c r="F114" s="183">
        <f>'WP2 GRC Sch Level Costs'!G$111</f>
        <v>1334.574875</v>
      </c>
      <c r="G114" s="182">
        <f>'WP2 GRC Sch Level Costs'!O$111</f>
        <v>5.3457253604551394E-4</v>
      </c>
      <c r="H114" s="183">
        <f>'WP2 GRC Sch Level Costs'!T$111</f>
        <v>0</v>
      </c>
    </row>
    <row r="115" spans="1:8" x14ac:dyDescent="0.2">
      <c r="A115" s="218">
        <f t="shared" si="6"/>
        <v>107</v>
      </c>
      <c r="B115" s="33" t="str">
        <f t="shared" ref="B115:B122" si="10">+B114</f>
        <v>54E</v>
      </c>
      <c r="C115" s="172" t="s">
        <v>34</v>
      </c>
      <c r="D115" s="198" t="s">
        <v>176</v>
      </c>
      <c r="E115" s="5" t="s">
        <v>10</v>
      </c>
      <c r="F115" s="183">
        <f>'WP2 GRC Sch Level Costs'!G$112</f>
        <v>1357.2181249999999</v>
      </c>
      <c r="G115" s="182">
        <f>'WP2 GRC Sch Level Costs'!O$112</f>
        <v>5.3457253604551394E-4</v>
      </c>
      <c r="H115" s="183">
        <f>'WP2 GRC Sch Level Costs'!T$112</f>
        <v>0</v>
      </c>
    </row>
    <row r="116" spans="1:8" x14ac:dyDescent="0.2">
      <c r="A116" s="218">
        <f t="shared" si="6"/>
        <v>108</v>
      </c>
      <c r="B116" s="33" t="str">
        <f t="shared" si="10"/>
        <v>54E</v>
      </c>
      <c r="C116" s="172" t="s">
        <v>34</v>
      </c>
      <c r="D116" s="198" t="s">
        <v>177</v>
      </c>
      <c r="E116" s="5" t="s">
        <v>10</v>
      </c>
      <c r="F116" s="183">
        <f>'WP2 GRC Sch Level Costs'!G$113</f>
        <v>1379.861375</v>
      </c>
      <c r="G116" s="182">
        <f>'WP2 GRC Sch Level Costs'!O$113</f>
        <v>5.3457253604551394E-4</v>
      </c>
      <c r="H116" s="183">
        <f>'WP2 GRC Sch Level Costs'!T$113</f>
        <v>0</v>
      </c>
    </row>
    <row r="117" spans="1:8" x14ac:dyDescent="0.2">
      <c r="A117" s="218">
        <f t="shared" si="6"/>
        <v>109</v>
      </c>
      <c r="B117" s="33" t="str">
        <f t="shared" si="10"/>
        <v>54E</v>
      </c>
      <c r="C117" s="172" t="s">
        <v>34</v>
      </c>
      <c r="D117" s="198" t="s">
        <v>178</v>
      </c>
      <c r="E117" s="5" t="s">
        <v>10</v>
      </c>
      <c r="F117" s="183">
        <f>'WP2 GRC Sch Level Costs'!G$114</f>
        <v>1402.504625</v>
      </c>
      <c r="G117" s="182">
        <f>'WP2 GRC Sch Level Costs'!O$114</f>
        <v>5.3457253604551394E-4</v>
      </c>
      <c r="H117" s="183">
        <f>'WP2 GRC Sch Level Costs'!T$114</f>
        <v>0</v>
      </c>
    </row>
    <row r="118" spans="1:8" x14ac:dyDescent="0.2">
      <c r="A118" s="218">
        <f t="shared" si="6"/>
        <v>110</v>
      </c>
      <c r="B118" s="33" t="str">
        <f t="shared" si="10"/>
        <v>54E</v>
      </c>
      <c r="C118" s="172" t="s">
        <v>34</v>
      </c>
      <c r="D118" s="198" t="s">
        <v>179</v>
      </c>
      <c r="E118" s="5" t="s">
        <v>10</v>
      </c>
      <c r="F118" s="183">
        <f>'WP2 GRC Sch Level Costs'!G$115</f>
        <v>1425.1478750000001</v>
      </c>
      <c r="G118" s="182">
        <f>'WP2 GRC Sch Level Costs'!O$115</f>
        <v>5.3457253604551394E-4</v>
      </c>
      <c r="H118" s="183">
        <f>'WP2 GRC Sch Level Costs'!T$115</f>
        <v>0</v>
      </c>
    </row>
    <row r="119" spans="1:8" x14ac:dyDescent="0.2">
      <c r="A119" s="218">
        <f t="shared" si="6"/>
        <v>111</v>
      </c>
      <c r="B119" s="33" t="str">
        <f t="shared" si="10"/>
        <v>54E</v>
      </c>
      <c r="C119" s="172" t="s">
        <v>34</v>
      </c>
      <c r="D119" s="198" t="s">
        <v>180</v>
      </c>
      <c r="E119" s="5" t="s">
        <v>10</v>
      </c>
      <c r="F119" s="183">
        <f>'WP2 GRC Sch Level Costs'!G$116</f>
        <v>1447.791125</v>
      </c>
      <c r="G119" s="182">
        <f>'WP2 GRC Sch Level Costs'!O$116</f>
        <v>5.3457253604551394E-4</v>
      </c>
      <c r="H119" s="183">
        <f>'WP2 GRC Sch Level Costs'!T$116</f>
        <v>0</v>
      </c>
    </row>
    <row r="120" spans="1:8" x14ac:dyDescent="0.2">
      <c r="A120" s="218">
        <f t="shared" si="6"/>
        <v>112</v>
      </c>
      <c r="B120" s="33" t="str">
        <f t="shared" si="10"/>
        <v>54E</v>
      </c>
      <c r="C120" s="172" t="s">
        <v>34</v>
      </c>
      <c r="D120" s="198" t="s">
        <v>181</v>
      </c>
      <c r="E120" s="5" t="s">
        <v>10</v>
      </c>
      <c r="F120" s="183">
        <f>'WP2 GRC Sch Level Costs'!G$117</f>
        <v>1470.4343749999998</v>
      </c>
      <c r="G120" s="182">
        <f>'WP2 GRC Sch Level Costs'!O$117</f>
        <v>5.3457253604551394E-4</v>
      </c>
      <c r="H120" s="183">
        <f>'WP2 GRC Sch Level Costs'!T$117</f>
        <v>0</v>
      </c>
    </row>
    <row r="121" spans="1:8" x14ac:dyDescent="0.2">
      <c r="A121" s="218">
        <f t="shared" si="6"/>
        <v>113</v>
      </c>
      <c r="B121" s="33" t="str">
        <f t="shared" si="10"/>
        <v>54E</v>
      </c>
      <c r="C121" s="172" t="s">
        <v>34</v>
      </c>
      <c r="D121" s="198" t="s">
        <v>182</v>
      </c>
      <c r="E121" s="5" t="s">
        <v>10</v>
      </c>
      <c r="F121" s="183">
        <f>'WP2 GRC Sch Level Costs'!G$118</f>
        <v>1493.0776249999999</v>
      </c>
      <c r="G121" s="182">
        <f>'WP2 GRC Sch Level Costs'!O$118</f>
        <v>5.3457253604551394E-4</v>
      </c>
      <c r="H121" s="183">
        <f>'WP2 GRC Sch Level Costs'!T$118</f>
        <v>0</v>
      </c>
    </row>
    <row r="122" spans="1:8" x14ac:dyDescent="0.2">
      <c r="A122" s="218">
        <f t="shared" si="6"/>
        <v>114</v>
      </c>
      <c r="B122" s="33" t="str">
        <f t="shared" si="10"/>
        <v>54E</v>
      </c>
      <c r="C122" s="172" t="s">
        <v>34</v>
      </c>
      <c r="D122" s="198" t="s">
        <v>183</v>
      </c>
      <c r="E122" s="5" t="s">
        <v>10</v>
      </c>
      <c r="F122" s="183">
        <f>'WP2 GRC Sch Level Costs'!G$119</f>
        <v>1515.720875</v>
      </c>
      <c r="G122" s="182">
        <f>'WP2 GRC Sch Level Costs'!O$119</f>
        <v>5.3457253604551394E-4</v>
      </c>
      <c r="H122" s="183">
        <f>'WP2 GRC Sch Level Costs'!T$119</f>
        <v>0</v>
      </c>
    </row>
    <row r="123" spans="1:8" x14ac:dyDescent="0.2">
      <c r="A123" s="218">
        <f t="shared" si="6"/>
        <v>115</v>
      </c>
      <c r="B123" s="34"/>
      <c r="C123" s="1"/>
      <c r="D123" s="173"/>
      <c r="F123" s="183"/>
      <c r="G123" s="182"/>
      <c r="H123" s="183"/>
    </row>
    <row r="124" spans="1:8" x14ac:dyDescent="0.2">
      <c r="A124" s="218">
        <f t="shared" si="6"/>
        <v>116</v>
      </c>
      <c r="B124" s="7" t="s">
        <v>60</v>
      </c>
      <c r="C124" s="1"/>
      <c r="D124" s="173"/>
      <c r="F124" s="183"/>
      <c r="G124" s="182"/>
      <c r="H124" s="183"/>
    </row>
    <row r="125" spans="1:8" x14ac:dyDescent="0.2">
      <c r="A125" s="218">
        <f t="shared" si="6"/>
        <v>117</v>
      </c>
      <c r="B125" s="33" t="s">
        <v>28</v>
      </c>
      <c r="C125" s="1" t="s">
        <v>22</v>
      </c>
      <c r="D125" s="173">
        <v>70</v>
      </c>
      <c r="E125" s="4" t="s">
        <v>40</v>
      </c>
      <c r="F125" s="183">
        <f>'WP2 GRC Sch Level Costs'!G122</f>
        <v>922.51550466296771</v>
      </c>
      <c r="G125" s="182">
        <f>'WP2 GRC Sch Level Costs'!O122</f>
        <v>5.3457253604551394E-4</v>
      </c>
      <c r="H125" s="183">
        <f>'WP2 GRC Sch Level Costs'!T122</f>
        <v>0.49315145286898981</v>
      </c>
    </row>
    <row r="126" spans="1:8" x14ac:dyDescent="0.2">
      <c r="A126" s="218">
        <f t="shared" si="6"/>
        <v>118</v>
      </c>
      <c r="B126" s="34" t="str">
        <f>+B125</f>
        <v>55E &amp; 56E</v>
      </c>
      <c r="C126" s="1" t="s">
        <v>22</v>
      </c>
      <c r="D126" s="173">
        <v>100</v>
      </c>
      <c r="E126" s="4" t="s">
        <v>40</v>
      </c>
      <c r="F126" s="183">
        <f>'WP2 GRC Sch Level Costs'!G123</f>
        <v>954.62218392161492</v>
      </c>
      <c r="G126" s="182">
        <f>'WP2 GRC Sch Level Costs'!O123</f>
        <v>5.3457253604551394E-4</v>
      </c>
      <c r="H126" s="183">
        <f>'WP2 GRC Sch Level Costs'!T123</f>
        <v>0.51031480182428468</v>
      </c>
    </row>
    <row r="127" spans="1:8" x14ac:dyDescent="0.2">
      <c r="A127" s="218">
        <f t="shared" si="6"/>
        <v>119</v>
      </c>
      <c r="B127" s="34" t="str">
        <f>+B126</f>
        <v>55E &amp; 56E</v>
      </c>
      <c r="C127" s="1" t="s">
        <v>22</v>
      </c>
      <c r="D127" s="173">
        <v>150</v>
      </c>
      <c r="E127" s="4" t="s">
        <v>40</v>
      </c>
      <c r="F127" s="183">
        <f>'WP2 GRC Sch Level Costs'!G124</f>
        <v>1008.1333160193601</v>
      </c>
      <c r="G127" s="182">
        <f>'WP2 GRC Sch Level Costs'!O124</f>
        <v>5.3457253604551394E-4</v>
      </c>
      <c r="H127" s="183">
        <f>'WP2 GRC Sch Level Costs'!T124</f>
        <v>0.53892038341644288</v>
      </c>
    </row>
    <row r="128" spans="1:8" x14ac:dyDescent="0.2">
      <c r="A128" s="218">
        <f t="shared" si="6"/>
        <v>120</v>
      </c>
      <c r="B128" s="34" t="str">
        <f>+B127</f>
        <v>55E &amp; 56E</v>
      </c>
      <c r="C128" s="1" t="s">
        <v>22</v>
      </c>
      <c r="D128" s="173">
        <v>200</v>
      </c>
      <c r="E128" s="4" t="s">
        <v>40</v>
      </c>
      <c r="F128" s="183">
        <f>'WP2 GRC Sch Level Costs'!G125</f>
        <v>1061.6444481171054</v>
      </c>
      <c r="G128" s="182">
        <f>'WP2 GRC Sch Level Costs'!O125</f>
        <v>5.3457253604551394E-4</v>
      </c>
      <c r="H128" s="183">
        <f>'WP2 GRC Sch Level Costs'!T125</f>
        <v>0.56752596500860109</v>
      </c>
    </row>
    <row r="129" spans="1:8" x14ac:dyDescent="0.2">
      <c r="A129" s="218">
        <f t="shared" si="6"/>
        <v>121</v>
      </c>
      <c r="B129" s="34" t="str">
        <f>+B128</f>
        <v>55E &amp; 56E</v>
      </c>
      <c r="C129" s="1" t="s">
        <v>22</v>
      </c>
      <c r="D129" s="173">
        <v>250</v>
      </c>
      <c r="E129" s="4" t="s">
        <v>40</v>
      </c>
      <c r="F129" s="183">
        <f>'WP2 GRC Sch Level Costs'!G126</f>
        <v>1115.1555802148507</v>
      </c>
      <c r="G129" s="182">
        <f>'WP2 GRC Sch Level Costs'!O126</f>
        <v>5.3457253604551394E-4</v>
      </c>
      <c r="H129" s="183">
        <f>'WP2 GRC Sch Level Costs'!T126</f>
        <v>0.59613154660075929</v>
      </c>
    </row>
    <row r="130" spans="1:8" x14ac:dyDescent="0.2">
      <c r="A130" s="218">
        <f t="shared" si="6"/>
        <v>122</v>
      </c>
      <c r="B130" s="34" t="str">
        <f>+B129</f>
        <v>55E &amp; 56E</v>
      </c>
      <c r="C130" s="1" t="s">
        <v>22</v>
      </c>
      <c r="D130" s="173">
        <v>400</v>
      </c>
      <c r="E130" s="4" t="s">
        <v>40</v>
      </c>
      <c r="F130" s="183">
        <f>'WP2 GRC Sch Level Costs'!G127</f>
        <v>1275.6889765080864</v>
      </c>
      <c r="G130" s="182">
        <f>'WP2 GRC Sch Level Costs'!O127</f>
        <v>5.3457253604551394E-4</v>
      </c>
      <c r="H130" s="183">
        <f>'WP2 GRC Sch Level Costs'!T127</f>
        <v>0.68194829137723378</v>
      </c>
    </row>
    <row r="131" spans="1:8" x14ac:dyDescent="0.2">
      <c r="A131" s="218">
        <f t="shared" si="6"/>
        <v>123</v>
      </c>
      <c r="B131" s="34"/>
      <c r="C131" s="1"/>
      <c r="D131" s="173"/>
      <c r="F131" s="183"/>
      <c r="G131" s="182"/>
      <c r="H131" s="183"/>
    </row>
    <row r="132" spans="1:8" x14ac:dyDescent="0.2">
      <c r="A132" s="218">
        <f t="shared" si="6"/>
        <v>124</v>
      </c>
      <c r="B132" s="34" t="str">
        <f>+B130</f>
        <v>55E &amp; 56E</v>
      </c>
      <c r="C132" s="1" t="s">
        <v>27</v>
      </c>
      <c r="D132" s="173">
        <v>250</v>
      </c>
      <c r="E132" s="4" t="s">
        <v>40</v>
      </c>
      <c r="F132" s="183">
        <f>'WP2 GRC Sch Level Costs'!G129</f>
        <v>1245.56</v>
      </c>
      <c r="G132" s="182">
        <f>'WP2 GRC Sch Level Costs'!O129</f>
        <v>5.3457253604551394E-4</v>
      </c>
      <c r="H132" s="183">
        <f>'WP2 GRC Sch Level Costs'!T129</f>
        <v>0.66584216799685036</v>
      </c>
    </row>
    <row r="133" spans="1:8" x14ac:dyDescent="0.2">
      <c r="A133" s="218">
        <f t="shared" si="6"/>
        <v>125</v>
      </c>
      <c r="B133" s="34"/>
      <c r="C133" s="1"/>
      <c r="D133" s="173"/>
      <c r="F133" s="183"/>
      <c r="G133" s="182"/>
      <c r="H133" s="183"/>
    </row>
    <row r="134" spans="1:8" x14ac:dyDescent="0.2">
      <c r="A134" s="218">
        <f t="shared" si="6"/>
        <v>126</v>
      </c>
      <c r="B134" s="34" t="s">
        <v>28</v>
      </c>
      <c r="C134" s="172" t="s">
        <v>34</v>
      </c>
      <c r="D134" s="198" t="s">
        <v>175</v>
      </c>
      <c r="E134" s="4" t="s">
        <v>40</v>
      </c>
      <c r="F134" s="183">
        <f>'WP2 GRC Sch Level Costs'!G131</f>
        <v>1334.574875</v>
      </c>
      <c r="G134" s="182">
        <f>'WP2 GRC Sch Level Costs'!O131</f>
        <v>5.3457253604551394E-4</v>
      </c>
      <c r="H134" s="183">
        <f>'WP2 GRC Sch Level Costs'!T131</f>
        <v>0.71342707547137474</v>
      </c>
    </row>
    <row r="135" spans="1:8" x14ac:dyDescent="0.2">
      <c r="A135" s="218">
        <f t="shared" si="6"/>
        <v>127</v>
      </c>
      <c r="B135" s="34" t="s">
        <v>28</v>
      </c>
      <c r="C135" s="172" t="s">
        <v>34</v>
      </c>
      <c r="D135" s="198" t="s">
        <v>176</v>
      </c>
      <c r="E135" s="4" t="s">
        <v>40</v>
      </c>
      <c r="F135" s="183">
        <f>'WP2 GRC Sch Level Costs'!G132</f>
        <v>1357.2181249999999</v>
      </c>
      <c r="G135" s="182">
        <f>'WP2 GRC Sch Level Costs'!O132</f>
        <v>5.3457253604551394E-4</v>
      </c>
      <c r="H135" s="183">
        <f>'WP2 GRC Sch Level Costs'!T132</f>
        <v>0.72553153504818724</v>
      </c>
    </row>
    <row r="136" spans="1:8" x14ac:dyDescent="0.2">
      <c r="A136" s="218">
        <f t="shared" si="6"/>
        <v>128</v>
      </c>
      <c r="B136" s="34" t="s">
        <v>28</v>
      </c>
      <c r="C136" s="172" t="s">
        <v>34</v>
      </c>
      <c r="D136" s="198" t="s">
        <v>177</v>
      </c>
      <c r="E136" s="4" t="s">
        <v>40</v>
      </c>
      <c r="F136" s="183">
        <f>'WP2 GRC Sch Level Costs'!G133</f>
        <v>1379.861375</v>
      </c>
      <c r="G136" s="182">
        <f>'WP2 GRC Sch Level Costs'!O133</f>
        <v>5.3457253604551394E-4</v>
      </c>
      <c r="H136" s="183">
        <f>'WP2 GRC Sch Level Costs'!T133</f>
        <v>0.73763599462499996</v>
      </c>
    </row>
    <row r="137" spans="1:8" x14ac:dyDescent="0.2">
      <c r="A137" s="218">
        <f t="shared" si="6"/>
        <v>129</v>
      </c>
      <c r="B137" s="34" t="s">
        <v>28</v>
      </c>
      <c r="C137" s="172" t="s">
        <v>34</v>
      </c>
      <c r="D137" s="198" t="s">
        <v>178</v>
      </c>
      <c r="E137" s="4" t="s">
        <v>40</v>
      </c>
      <c r="F137" s="183">
        <f>'WP2 GRC Sch Level Costs'!G134</f>
        <v>1402.504625</v>
      </c>
      <c r="G137" s="182">
        <f>'WP2 GRC Sch Level Costs'!O134</f>
        <v>5.3457253604551394E-4</v>
      </c>
      <c r="H137" s="183">
        <f>'WP2 GRC Sch Level Costs'!T134</f>
        <v>0.74974045420181257</v>
      </c>
    </row>
    <row r="138" spans="1:8" x14ac:dyDescent="0.2">
      <c r="A138" s="218">
        <f t="shared" si="6"/>
        <v>130</v>
      </c>
      <c r="B138" s="34" t="s">
        <v>28</v>
      </c>
      <c r="C138" s="172" t="s">
        <v>34</v>
      </c>
      <c r="D138" s="198" t="s">
        <v>179</v>
      </c>
      <c r="E138" s="4" t="s">
        <v>40</v>
      </c>
      <c r="F138" s="183">
        <f>'WP2 GRC Sch Level Costs'!G135</f>
        <v>1425.1478750000001</v>
      </c>
      <c r="G138" s="182">
        <f>'WP2 GRC Sch Level Costs'!O135</f>
        <v>5.3457253604551394E-4</v>
      </c>
      <c r="H138" s="183">
        <f>'WP2 GRC Sch Level Costs'!T135</f>
        <v>0.76184491377862518</v>
      </c>
    </row>
    <row r="139" spans="1:8" x14ac:dyDescent="0.2">
      <c r="A139" s="218">
        <f t="shared" ref="A139:A190" si="11">A138+1</f>
        <v>131</v>
      </c>
      <c r="B139" s="34" t="s">
        <v>28</v>
      </c>
      <c r="C139" s="172" t="s">
        <v>34</v>
      </c>
      <c r="D139" s="198" t="s">
        <v>180</v>
      </c>
      <c r="E139" s="4" t="s">
        <v>40</v>
      </c>
      <c r="F139" s="183">
        <f>'WP2 GRC Sch Level Costs'!G136</f>
        <v>1447.791125</v>
      </c>
      <c r="G139" s="182">
        <f>'WP2 GRC Sch Level Costs'!O136</f>
        <v>5.3457253604551394E-4</v>
      </c>
      <c r="H139" s="183">
        <f>'WP2 GRC Sch Level Costs'!T136</f>
        <v>0.77394937335543768</v>
      </c>
    </row>
    <row r="140" spans="1:8" x14ac:dyDescent="0.2">
      <c r="A140" s="218">
        <f t="shared" si="11"/>
        <v>132</v>
      </c>
      <c r="B140" s="34" t="s">
        <v>28</v>
      </c>
      <c r="C140" s="172" t="s">
        <v>34</v>
      </c>
      <c r="D140" s="198" t="s">
        <v>181</v>
      </c>
      <c r="E140" s="4" t="s">
        <v>40</v>
      </c>
      <c r="F140" s="183">
        <f>'WP2 GRC Sch Level Costs'!G137</f>
        <v>1470.4343749999998</v>
      </c>
      <c r="G140" s="182">
        <f>'WP2 GRC Sch Level Costs'!O137</f>
        <v>5.3457253604551394E-4</v>
      </c>
      <c r="H140" s="183">
        <f>'WP2 GRC Sch Level Costs'!T137</f>
        <v>0.78605383293225017</v>
      </c>
    </row>
    <row r="141" spans="1:8" x14ac:dyDescent="0.2">
      <c r="A141" s="218">
        <f t="shared" si="11"/>
        <v>133</v>
      </c>
      <c r="B141" s="34" t="s">
        <v>28</v>
      </c>
      <c r="C141" s="172" t="s">
        <v>34</v>
      </c>
      <c r="D141" s="198" t="s">
        <v>182</v>
      </c>
      <c r="E141" s="4" t="s">
        <v>40</v>
      </c>
      <c r="F141" s="183">
        <f>'WP2 GRC Sch Level Costs'!G138</f>
        <v>1493.0776249999999</v>
      </c>
      <c r="G141" s="182">
        <f>'WP2 GRC Sch Level Costs'!O138</f>
        <v>5.3457253604551394E-4</v>
      </c>
      <c r="H141" s="183">
        <f>'WP2 GRC Sch Level Costs'!T138</f>
        <v>0.79815829250906278</v>
      </c>
    </row>
    <row r="142" spans="1:8" x14ac:dyDescent="0.2">
      <c r="A142" s="218">
        <f t="shared" si="11"/>
        <v>134</v>
      </c>
      <c r="B142" s="34" t="s">
        <v>28</v>
      </c>
      <c r="C142" s="172" t="s">
        <v>34</v>
      </c>
      <c r="D142" s="198" t="s">
        <v>183</v>
      </c>
      <c r="E142" s="4" t="s">
        <v>40</v>
      </c>
      <c r="F142" s="183">
        <f>'WP2 GRC Sch Level Costs'!G139</f>
        <v>1515.720875</v>
      </c>
      <c r="G142" s="182">
        <f>'WP2 GRC Sch Level Costs'!O139</f>
        <v>5.3457253604551394E-4</v>
      </c>
      <c r="H142" s="183">
        <f>'WP2 GRC Sch Level Costs'!T139</f>
        <v>0.81026275208587539</v>
      </c>
    </row>
    <row r="143" spans="1:8" x14ac:dyDescent="0.2">
      <c r="A143" s="218">
        <f t="shared" si="11"/>
        <v>135</v>
      </c>
      <c r="B143" s="34"/>
      <c r="C143" s="1"/>
      <c r="D143" s="173"/>
      <c r="F143" s="183"/>
      <c r="G143" s="182"/>
      <c r="H143" s="183"/>
    </row>
    <row r="144" spans="1:8" x14ac:dyDescent="0.2">
      <c r="A144" s="218">
        <f t="shared" si="11"/>
        <v>136</v>
      </c>
      <c r="B144" s="7" t="s">
        <v>61</v>
      </c>
      <c r="C144" s="1"/>
      <c r="D144" s="173"/>
      <c r="F144" s="183"/>
      <c r="G144" s="182"/>
      <c r="H144" s="183"/>
    </row>
    <row r="145" spans="1:8" x14ac:dyDescent="0.2">
      <c r="A145" s="218">
        <f t="shared" si="11"/>
        <v>137</v>
      </c>
      <c r="B145" s="33" t="s">
        <v>158</v>
      </c>
      <c r="C145" s="1" t="s">
        <v>22</v>
      </c>
      <c r="D145" s="210">
        <v>70</v>
      </c>
      <c r="E145" s="4" t="s">
        <v>40</v>
      </c>
      <c r="F145" s="183">
        <f>'WP2 GRC Sch Level Costs'!G142</f>
        <v>922.51550466296771</v>
      </c>
      <c r="G145" s="182">
        <f>'WP2 GRC Sch Level Costs'!O142</f>
        <v>5.3457253604551394E-4</v>
      </c>
      <c r="H145" s="183">
        <f>'WP2 GRC Sch Level Costs'!T142</f>
        <v>0.49315145286898981</v>
      </c>
    </row>
    <row r="146" spans="1:8" x14ac:dyDescent="0.2">
      <c r="A146" s="218">
        <f t="shared" si="11"/>
        <v>138</v>
      </c>
      <c r="B146" s="34" t="str">
        <f t="shared" ref="B146:B150" si="12">+B145</f>
        <v>58E &amp; 59E - Directional</v>
      </c>
      <c r="C146" s="1" t="s">
        <v>22</v>
      </c>
      <c r="D146" s="210">
        <v>100</v>
      </c>
      <c r="E146" s="4" t="s">
        <v>40</v>
      </c>
      <c r="F146" s="183">
        <f>'WP2 GRC Sch Level Costs'!G143</f>
        <v>954.62218392161492</v>
      </c>
      <c r="G146" s="182">
        <f>'WP2 GRC Sch Level Costs'!O143</f>
        <v>5.3457253604551394E-4</v>
      </c>
      <c r="H146" s="183">
        <f>'WP2 GRC Sch Level Costs'!T143</f>
        <v>0.51031480182428468</v>
      </c>
    </row>
    <row r="147" spans="1:8" x14ac:dyDescent="0.2">
      <c r="A147" s="218">
        <f t="shared" si="11"/>
        <v>139</v>
      </c>
      <c r="B147" s="34" t="str">
        <f t="shared" si="12"/>
        <v>58E &amp; 59E - Directional</v>
      </c>
      <c r="C147" s="1" t="s">
        <v>22</v>
      </c>
      <c r="D147" s="210">
        <v>150</v>
      </c>
      <c r="E147" s="19" t="s">
        <v>40</v>
      </c>
      <c r="F147" s="183">
        <f>'WP2 GRC Sch Level Costs'!G144</f>
        <v>1008.1333160193601</v>
      </c>
      <c r="G147" s="182">
        <f>'WP2 GRC Sch Level Costs'!O144</f>
        <v>5.3457253604551394E-4</v>
      </c>
      <c r="H147" s="183">
        <f>'WP2 GRC Sch Level Costs'!T144</f>
        <v>0.53892038341644288</v>
      </c>
    </row>
    <row r="148" spans="1:8" x14ac:dyDescent="0.2">
      <c r="A148" s="218">
        <f t="shared" si="11"/>
        <v>140</v>
      </c>
      <c r="B148" s="34" t="str">
        <f t="shared" si="12"/>
        <v>58E &amp; 59E - Directional</v>
      </c>
      <c r="C148" s="1" t="s">
        <v>22</v>
      </c>
      <c r="D148" s="173">
        <v>200</v>
      </c>
      <c r="E148" s="19" t="s">
        <v>40</v>
      </c>
      <c r="F148" s="183">
        <f>'WP2 GRC Sch Level Costs'!G145</f>
        <v>1061.6444481171054</v>
      </c>
      <c r="G148" s="182">
        <f>'WP2 GRC Sch Level Costs'!O145</f>
        <v>5.3457253604551394E-4</v>
      </c>
      <c r="H148" s="183">
        <f>'WP2 GRC Sch Level Costs'!T145</f>
        <v>0.56752596500860109</v>
      </c>
    </row>
    <row r="149" spans="1:8" x14ac:dyDescent="0.2">
      <c r="A149" s="218">
        <f t="shared" si="11"/>
        <v>141</v>
      </c>
      <c r="B149" s="34" t="str">
        <f t="shared" si="12"/>
        <v>58E &amp; 59E - Directional</v>
      </c>
      <c r="C149" s="1" t="s">
        <v>22</v>
      </c>
      <c r="D149" s="173">
        <v>250</v>
      </c>
      <c r="E149" s="19" t="s">
        <v>40</v>
      </c>
      <c r="F149" s="183">
        <f>'WP2 GRC Sch Level Costs'!G146</f>
        <v>1115.1555802148507</v>
      </c>
      <c r="G149" s="182">
        <f>'WP2 GRC Sch Level Costs'!O146</f>
        <v>5.3457253604551394E-4</v>
      </c>
      <c r="H149" s="183">
        <f>'WP2 GRC Sch Level Costs'!T146</f>
        <v>0.59613154660075929</v>
      </c>
    </row>
    <row r="150" spans="1:8" x14ac:dyDescent="0.2">
      <c r="A150" s="218">
        <f t="shared" si="11"/>
        <v>142</v>
      </c>
      <c r="B150" s="34" t="str">
        <f t="shared" si="12"/>
        <v>58E &amp; 59E - Directional</v>
      </c>
      <c r="C150" s="1" t="s">
        <v>22</v>
      </c>
      <c r="D150" s="173">
        <v>400</v>
      </c>
      <c r="E150" s="19" t="s">
        <v>40</v>
      </c>
      <c r="F150" s="183">
        <f>'WP2 GRC Sch Level Costs'!G147</f>
        <v>1275.6889765080864</v>
      </c>
      <c r="G150" s="182">
        <f>'WP2 GRC Sch Level Costs'!O147</f>
        <v>5.3457253604551394E-4</v>
      </c>
      <c r="H150" s="183">
        <f>'WP2 GRC Sch Level Costs'!T147</f>
        <v>0.68194829137723378</v>
      </c>
    </row>
    <row r="151" spans="1:8" x14ac:dyDescent="0.2">
      <c r="A151" s="218">
        <f t="shared" si="11"/>
        <v>143</v>
      </c>
      <c r="B151" s="34"/>
      <c r="C151" s="1"/>
      <c r="D151" s="173"/>
      <c r="G151" s="95"/>
      <c r="H151" s="95"/>
    </row>
    <row r="152" spans="1:8" x14ac:dyDescent="0.2">
      <c r="A152" s="218">
        <f t="shared" si="11"/>
        <v>144</v>
      </c>
      <c r="B152" s="33" t="s">
        <v>159</v>
      </c>
      <c r="C152" s="1" t="s">
        <v>22</v>
      </c>
      <c r="D152" s="173">
        <v>100</v>
      </c>
      <c r="E152" s="4" t="s">
        <v>40</v>
      </c>
      <c r="F152" s="183">
        <f>'WP2 GRC Sch Level Costs'!G149</f>
        <v>954.62218392161492</v>
      </c>
      <c r="G152" s="182">
        <f>'WP2 GRC Sch Level Costs'!O149</f>
        <v>5.3457253604551394E-4</v>
      </c>
      <c r="H152" s="183">
        <f>'WP2 GRC Sch Level Costs'!T149</f>
        <v>0.51031480182428468</v>
      </c>
    </row>
    <row r="153" spans="1:8" x14ac:dyDescent="0.2">
      <c r="A153" s="218">
        <f t="shared" si="11"/>
        <v>145</v>
      </c>
      <c r="B153" s="34" t="str">
        <f>B152</f>
        <v>58E &amp; 59E - Horizontal</v>
      </c>
      <c r="C153" s="1" t="s">
        <v>22</v>
      </c>
      <c r="D153" s="173">
        <v>150</v>
      </c>
      <c r="E153" s="4" t="s">
        <v>40</v>
      </c>
      <c r="F153" s="183">
        <f>'WP2 GRC Sch Level Costs'!G150</f>
        <v>1008.1333160193601</v>
      </c>
      <c r="G153" s="182">
        <f>'WP2 GRC Sch Level Costs'!O150</f>
        <v>5.3457253604551394E-4</v>
      </c>
      <c r="H153" s="183">
        <f>'WP2 GRC Sch Level Costs'!T150</f>
        <v>0.53892038341644288</v>
      </c>
    </row>
    <row r="154" spans="1:8" x14ac:dyDescent="0.2">
      <c r="A154" s="218">
        <f t="shared" si="11"/>
        <v>146</v>
      </c>
      <c r="B154" s="34" t="str">
        <f t="shared" ref="B154:B156" si="13">B153</f>
        <v>58E &amp; 59E - Horizontal</v>
      </c>
      <c r="C154" s="1" t="s">
        <v>22</v>
      </c>
      <c r="D154" s="173">
        <v>200</v>
      </c>
      <c r="E154" s="4" t="s">
        <v>40</v>
      </c>
      <c r="F154" s="183">
        <f>'WP2 GRC Sch Level Costs'!G151</f>
        <v>1061.6444481171054</v>
      </c>
      <c r="G154" s="182">
        <f>'WP2 GRC Sch Level Costs'!O151</f>
        <v>5.3457253604551394E-4</v>
      </c>
      <c r="H154" s="183">
        <f>'WP2 GRC Sch Level Costs'!T151</f>
        <v>0.56752596500860109</v>
      </c>
    </row>
    <row r="155" spans="1:8" x14ac:dyDescent="0.2">
      <c r="A155" s="218">
        <f t="shared" si="11"/>
        <v>147</v>
      </c>
      <c r="B155" s="34" t="str">
        <f t="shared" si="13"/>
        <v>58E &amp; 59E - Horizontal</v>
      </c>
      <c r="C155" s="1" t="s">
        <v>22</v>
      </c>
      <c r="D155" s="173">
        <v>250</v>
      </c>
      <c r="E155" s="4" t="s">
        <v>40</v>
      </c>
      <c r="F155" s="183">
        <f>'WP2 GRC Sch Level Costs'!G152</f>
        <v>1115.1555802148507</v>
      </c>
      <c r="G155" s="182">
        <f>'WP2 GRC Sch Level Costs'!O152</f>
        <v>5.3457253604551394E-4</v>
      </c>
      <c r="H155" s="183">
        <f>'WP2 GRC Sch Level Costs'!T152</f>
        <v>0.59613154660075929</v>
      </c>
    </row>
    <row r="156" spans="1:8" x14ac:dyDescent="0.2">
      <c r="A156" s="218">
        <f t="shared" si="11"/>
        <v>148</v>
      </c>
      <c r="B156" s="34" t="str">
        <f t="shared" si="13"/>
        <v>58E &amp; 59E - Horizontal</v>
      </c>
      <c r="C156" s="1" t="s">
        <v>22</v>
      </c>
      <c r="D156" s="173">
        <v>400</v>
      </c>
      <c r="E156" s="4" t="s">
        <v>40</v>
      </c>
      <c r="F156" s="183">
        <f>'WP2 GRC Sch Level Costs'!G153</f>
        <v>1275.6889765080864</v>
      </c>
      <c r="G156" s="182">
        <f>'WP2 GRC Sch Level Costs'!O153</f>
        <v>5.3457253604551394E-4</v>
      </c>
      <c r="H156" s="183">
        <f>'WP2 GRC Sch Level Costs'!T153</f>
        <v>0.68194829137723378</v>
      </c>
    </row>
    <row r="157" spans="1:8" x14ac:dyDescent="0.2">
      <c r="A157" s="218">
        <f t="shared" si="11"/>
        <v>149</v>
      </c>
      <c r="B157" s="34"/>
      <c r="C157" s="1"/>
      <c r="D157" s="173"/>
      <c r="F157" s="183"/>
      <c r="G157" s="182"/>
      <c r="H157" s="183"/>
    </row>
    <row r="158" spans="1:8" x14ac:dyDescent="0.2">
      <c r="A158" s="218"/>
      <c r="B158" s="34"/>
      <c r="C158" s="1"/>
      <c r="D158" s="173"/>
      <c r="F158" s="183"/>
      <c r="G158" s="182"/>
      <c r="H158" s="183"/>
    </row>
    <row r="159" spans="1:8" x14ac:dyDescent="0.2">
      <c r="A159" s="218">
        <f>A157+1</f>
        <v>150</v>
      </c>
      <c r="B159" s="34" t="str">
        <f>B146</f>
        <v>58E &amp; 59E - Directional</v>
      </c>
      <c r="C159" s="1" t="s">
        <v>27</v>
      </c>
      <c r="D159" s="173">
        <v>175</v>
      </c>
      <c r="E159" s="4" t="s">
        <v>40</v>
      </c>
      <c r="F159" s="183">
        <f>'WP2 GRC Sch Level Costs'!G155</f>
        <v>1141.8919999999998</v>
      </c>
      <c r="G159" s="182">
        <f>'WP2 GRC Sch Level Costs'!O155</f>
        <v>5.3457253604551394E-4</v>
      </c>
      <c r="H159" s="183">
        <f>'WP2 GRC Sch Level Costs'!T155</f>
        <v>0.61042410233008393</v>
      </c>
    </row>
    <row r="160" spans="1:8" x14ac:dyDescent="0.2">
      <c r="A160" s="218">
        <f t="shared" si="11"/>
        <v>151</v>
      </c>
      <c r="B160" s="34" t="str">
        <f>B159</f>
        <v>58E &amp; 59E - Directional</v>
      </c>
      <c r="C160" s="1" t="s">
        <v>27</v>
      </c>
      <c r="D160" s="173">
        <v>250</v>
      </c>
      <c r="E160" s="4" t="s">
        <v>40</v>
      </c>
      <c r="F160" s="183">
        <f>'WP2 GRC Sch Level Costs'!G156</f>
        <v>1245.56</v>
      </c>
      <c r="G160" s="182">
        <f>'WP2 GRC Sch Level Costs'!O156</f>
        <v>5.3457253604551394E-4</v>
      </c>
      <c r="H160" s="183">
        <f>'WP2 GRC Sch Level Costs'!T156</f>
        <v>0.66584216799685036</v>
      </c>
    </row>
    <row r="161" spans="1:8" x14ac:dyDescent="0.2">
      <c r="A161" s="218">
        <f t="shared" si="11"/>
        <v>152</v>
      </c>
      <c r="B161" s="34" t="str">
        <f t="shared" ref="B161:B162" si="14">B160</f>
        <v>58E &amp; 59E - Directional</v>
      </c>
      <c r="C161" s="1" t="s">
        <v>27</v>
      </c>
      <c r="D161" s="173">
        <v>400</v>
      </c>
      <c r="E161" s="4" t="s">
        <v>40</v>
      </c>
      <c r="F161" s="183">
        <f>'WP2 GRC Sch Level Costs'!G157</f>
        <v>1452.8959999999997</v>
      </c>
      <c r="G161" s="182">
        <f>'WP2 GRC Sch Level Costs'!O157</f>
        <v>5.3457253604551394E-4</v>
      </c>
      <c r="H161" s="183">
        <f>'WP2 GRC Sch Level Costs'!T157</f>
        <v>0.7766782993303829</v>
      </c>
    </row>
    <row r="162" spans="1:8" x14ac:dyDescent="0.2">
      <c r="A162" s="218">
        <f t="shared" si="11"/>
        <v>153</v>
      </c>
      <c r="B162" s="34" t="str">
        <f t="shared" si="14"/>
        <v>58E &amp; 59E - Directional</v>
      </c>
      <c r="C162" s="1" t="s">
        <v>27</v>
      </c>
      <c r="D162" s="173">
        <v>1000</v>
      </c>
      <c r="E162" s="4" t="s">
        <v>40</v>
      </c>
      <c r="F162" s="183">
        <f>'WP2 GRC Sch Level Costs'!G158</f>
        <v>2282.2399999999998</v>
      </c>
      <c r="G162" s="182">
        <f>'WP2 GRC Sch Level Costs'!O158</f>
        <v>5.3457253604551394E-4</v>
      </c>
      <c r="H162" s="183">
        <f>'WP2 GRC Sch Level Costs'!T158</f>
        <v>1.2200228246645137</v>
      </c>
    </row>
    <row r="163" spans="1:8" x14ac:dyDescent="0.2">
      <c r="A163" s="218">
        <f t="shared" si="11"/>
        <v>154</v>
      </c>
      <c r="B163" s="34"/>
      <c r="C163" s="1"/>
      <c r="D163" s="173"/>
      <c r="F163" s="183"/>
      <c r="G163" s="182"/>
      <c r="H163" s="183"/>
    </row>
    <row r="164" spans="1:8" x14ac:dyDescent="0.2">
      <c r="A164" s="218">
        <f t="shared" si="11"/>
        <v>155</v>
      </c>
      <c r="B164" s="34" t="str">
        <f>B152</f>
        <v>58E &amp; 59E - Horizontal</v>
      </c>
      <c r="C164" s="1" t="s">
        <v>27</v>
      </c>
      <c r="D164" s="173">
        <v>250</v>
      </c>
      <c r="E164" s="4" t="s">
        <v>40</v>
      </c>
      <c r="F164" s="183">
        <f>'WP2 GRC Sch Level Costs'!G160</f>
        <v>1245.56</v>
      </c>
      <c r="G164" s="182">
        <f>'WP2 GRC Sch Level Costs'!O160</f>
        <v>5.3457253604551394E-4</v>
      </c>
      <c r="H164" s="183">
        <f>'WP2 GRC Sch Level Costs'!T160</f>
        <v>0.66584216799685036</v>
      </c>
    </row>
    <row r="165" spans="1:8" x14ac:dyDescent="0.2">
      <c r="A165" s="218">
        <f t="shared" si="11"/>
        <v>156</v>
      </c>
      <c r="B165" s="34" t="str">
        <f>B164</f>
        <v>58E &amp; 59E - Horizontal</v>
      </c>
      <c r="C165" s="1" t="s">
        <v>27</v>
      </c>
      <c r="D165" s="173">
        <v>400</v>
      </c>
      <c r="E165" s="4" t="s">
        <v>40</v>
      </c>
      <c r="F165" s="183">
        <f>'WP2 GRC Sch Level Costs'!G161</f>
        <v>1452.8959999999997</v>
      </c>
      <c r="G165" s="182">
        <f>'WP2 GRC Sch Level Costs'!O161</f>
        <v>5.3457253604551394E-4</v>
      </c>
      <c r="H165" s="183">
        <f>'WP2 GRC Sch Level Costs'!T161</f>
        <v>0.7766782993303829</v>
      </c>
    </row>
    <row r="166" spans="1:8" x14ac:dyDescent="0.2">
      <c r="A166" s="218">
        <f t="shared" si="11"/>
        <v>157</v>
      </c>
      <c r="B166" s="34"/>
      <c r="C166" s="1"/>
      <c r="D166" s="173"/>
      <c r="E166" s="4"/>
      <c r="F166" s="183"/>
      <c r="G166" s="182"/>
      <c r="H166" s="183"/>
    </row>
    <row r="167" spans="1:8" x14ac:dyDescent="0.2">
      <c r="A167" s="218">
        <f t="shared" si="11"/>
        <v>158</v>
      </c>
      <c r="B167" s="34" t="s">
        <v>29</v>
      </c>
      <c r="C167" s="1" t="s">
        <v>34</v>
      </c>
      <c r="D167" s="198" t="s">
        <v>175</v>
      </c>
      <c r="E167" s="4" t="s">
        <v>40</v>
      </c>
      <c r="F167" s="183">
        <f>'WP2 GRC Sch Level Costs'!G163</f>
        <v>1334.574875</v>
      </c>
      <c r="G167" s="182">
        <f>'WP2 GRC Sch Level Costs'!O163</f>
        <v>5.3457253604551394E-4</v>
      </c>
      <c r="H167" s="183">
        <f>'WP2 GRC Sch Level Costs'!T163</f>
        <v>0.71342707547137474</v>
      </c>
    </row>
    <row r="168" spans="1:8" x14ac:dyDescent="0.2">
      <c r="A168" s="218">
        <f t="shared" si="11"/>
        <v>159</v>
      </c>
      <c r="B168" s="34" t="str">
        <f>B167</f>
        <v>58E &amp; 59E</v>
      </c>
      <c r="C168" s="1" t="s">
        <v>34</v>
      </c>
      <c r="D168" s="198" t="s">
        <v>176</v>
      </c>
      <c r="E168" s="4" t="s">
        <v>40</v>
      </c>
      <c r="F168" s="183">
        <f>'WP2 GRC Sch Level Costs'!G164</f>
        <v>1357.2181249999999</v>
      </c>
      <c r="G168" s="182">
        <f>'WP2 GRC Sch Level Costs'!O164</f>
        <v>5.3457253604551394E-4</v>
      </c>
      <c r="H168" s="183">
        <f>'WP2 GRC Sch Level Costs'!T164</f>
        <v>0.72553153504818724</v>
      </c>
    </row>
    <row r="169" spans="1:8" x14ac:dyDescent="0.2">
      <c r="A169" s="218">
        <f t="shared" si="11"/>
        <v>160</v>
      </c>
      <c r="B169" s="34" t="str">
        <f t="shared" ref="B169:B181" si="15">B168</f>
        <v>58E &amp; 59E</v>
      </c>
      <c r="C169" s="1" t="s">
        <v>34</v>
      </c>
      <c r="D169" s="198" t="s">
        <v>177</v>
      </c>
      <c r="E169" s="4" t="s">
        <v>40</v>
      </c>
      <c r="F169" s="183">
        <f>'WP2 GRC Sch Level Costs'!G165</f>
        <v>1379.861375</v>
      </c>
      <c r="G169" s="182">
        <f>'WP2 GRC Sch Level Costs'!O165</f>
        <v>5.3457253604551394E-4</v>
      </c>
      <c r="H169" s="183">
        <f>'WP2 GRC Sch Level Costs'!T165</f>
        <v>0.73763599462499996</v>
      </c>
    </row>
    <row r="170" spans="1:8" x14ac:dyDescent="0.2">
      <c r="A170" s="218">
        <f t="shared" si="11"/>
        <v>161</v>
      </c>
      <c r="B170" s="34" t="str">
        <f t="shared" si="15"/>
        <v>58E &amp; 59E</v>
      </c>
      <c r="C170" s="1" t="s">
        <v>34</v>
      </c>
      <c r="D170" s="198" t="s">
        <v>178</v>
      </c>
      <c r="E170" s="4" t="s">
        <v>40</v>
      </c>
      <c r="F170" s="183">
        <f>'WP2 GRC Sch Level Costs'!G166</f>
        <v>1402.504625</v>
      </c>
      <c r="G170" s="182">
        <f>'WP2 GRC Sch Level Costs'!O166</f>
        <v>5.3457253604551394E-4</v>
      </c>
      <c r="H170" s="183">
        <f>'WP2 GRC Sch Level Costs'!T166</f>
        <v>0.74974045420181257</v>
      </c>
    </row>
    <row r="171" spans="1:8" x14ac:dyDescent="0.2">
      <c r="A171" s="218">
        <f t="shared" si="11"/>
        <v>162</v>
      </c>
      <c r="B171" s="34" t="str">
        <f t="shared" si="15"/>
        <v>58E &amp; 59E</v>
      </c>
      <c r="C171" s="1" t="s">
        <v>34</v>
      </c>
      <c r="D171" s="198" t="s">
        <v>179</v>
      </c>
      <c r="E171" s="4" t="s">
        <v>40</v>
      </c>
      <c r="F171" s="183">
        <f>'WP2 GRC Sch Level Costs'!G167</f>
        <v>1425.1478750000001</v>
      </c>
      <c r="G171" s="182">
        <f>'WP2 GRC Sch Level Costs'!O167</f>
        <v>5.3457253604551394E-4</v>
      </c>
      <c r="H171" s="183">
        <f>'WP2 GRC Sch Level Costs'!T167</f>
        <v>0.76184491377862518</v>
      </c>
    </row>
    <row r="172" spans="1:8" x14ac:dyDescent="0.2">
      <c r="A172" s="218">
        <f t="shared" si="11"/>
        <v>163</v>
      </c>
      <c r="B172" s="34" t="str">
        <f t="shared" si="15"/>
        <v>58E &amp; 59E</v>
      </c>
      <c r="C172" s="1" t="s">
        <v>34</v>
      </c>
      <c r="D172" s="198" t="s">
        <v>180</v>
      </c>
      <c r="E172" s="4" t="s">
        <v>40</v>
      </c>
      <c r="F172" s="183">
        <f>'WP2 GRC Sch Level Costs'!G168</f>
        <v>1447.791125</v>
      </c>
      <c r="G172" s="182">
        <f>'WP2 GRC Sch Level Costs'!O168</f>
        <v>5.3457253604551394E-4</v>
      </c>
      <c r="H172" s="183">
        <f>'WP2 GRC Sch Level Costs'!T168</f>
        <v>0.77394937335543768</v>
      </c>
    </row>
    <row r="173" spans="1:8" x14ac:dyDescent="0.2">
      <c r="A173" s="218">
        <f t="shared" si="11"/>
        <v>164</v>
      </c>
      <c r="B173" s="34" t="str">
        <f t="shared" si="15"/>
        <v>58E &amp; 59E</v>
      </c>
      <c r="C173" s="1" t="s">
        <v>34</v>
      </c>
      <c r="D173" s="198" t="s">
        <v>181</v>
      </c>
      <c r="E173" s="4" t="s">
        <v>40</v>
      </c>
      <c r="F173" s="183">
        <f>'WP2 GRC Sch Level Costs'!G169</f>
        <v>1470.4343749999998</v>
      </c>
      <c r="G173" s="182">
        <f>'WP2 GRC Sch Level Costs'!O169</f>
        <v>5.3457253604551394E-4</v>
      </c>
      <c r="H173" s="183">
        <f>'WP2 GRC Sch Level Costs'!T169</f>
        <v>0.78605383293225017</v>
      </c>
    </row>
    <row r="174" spans="1:8" x14ac:dyDescent="0.2">
      <c r="A174" s="218">
        <f t="shared" si="11"/>
        <v>165</v>
      </c>
      <c r="B174" s="34" t="str">
        <f t="shared" si="15"/>
        <v>58E &amp; 59E</v>
      </c>
      <c r="C174" s="1" t="s">
        <v>34</v>
      </c>
      <c r="D174" s="198" t="s">
        <v>182</v>
      </c>
      <c r="E174" s="4" t="s">
        <v>40</v>
      </c>
      <c r="F174" s="183">
        <f>'WP2 GRC Sch Level Costs'!G170</f>
        <v>1493.0776249999999</v>
      </c>
      <c r="G174" s="182">
        <f>'WP2 GRC Sch Level Costs'!O170</f>
        <v>5.3457253604551394E-4</v>
      </c>
      <c r="H174" s="183">
        <f>'WP2 GRC Sch Level Costs'!T170</f>
        <v>0.79815829250906278</v>
      </c>
    </row>
    <row r="175" spans="1:8" x14ac:dyDescent="0.2">
      <c r="A175" s="218">
        <f t="shared" si="11"/>
        <v>166</v>
      </c>
      <c r="B175" s="34" t="str">
        <f t="shared" si="15"/>
        <v>58E &amp; 59E</v>
      </c>
      <c r="C175" s="1" t="s">
        <v>34</v>
      </c>
      <c r="D175" s="198" t="s">
        <v>183</v>
      </c>
      <c r="E175" s="4" t="s">
        <v>40</v>
      </c>
      <c r="F175" s="183">
        <f>'WP2 GRC Sch Level Costs'!G171</f>
        <v>1515.720875</v>
      </c>
      <c r="G175" s="182">
        <f>'WP2 GRC Sch Level Costs'!O171</f>
        <v>5.3457253604551394E-4</v>
      </c>
      <c r="H175" s="183">
        <f>'WP2 GRC Sch Level Costs'!T171</f>
        <v>0.81026275208587539</v>
      </c>
    </row>
    <row r="176" spans="1:8" x14ac:dyDescent="0.2">
      <c r="A176" s="218">
        <f t="shared" si="11"/>
        <v>167</v>
      </c>
      <c r="B176" s="34" t="str">
        <f t="shared" si="15"/>
        <v>58E &amp; 59E</v>
      </c>
      <c r="C176" s="1" t="s">
        <v>34</v>
      </c>
      <c r="D176" s="198" t="s">
        <v>184</v>
      </c>
      <c r="E176" s="4" t="s">
        <v>40</v>
      </c>
      <c r="F176" s="183">
        <f>'WP2 GRC Sch Level Costs'!G172</f>
        <v>1564.78125</v>
      </c>
      <c r="G176" s="182">
        <f>'WP2 GRC Sch Level Costs'!O172</f>
        <v>5.3457253604551394E-4</v>
      </c>
      <c r="H176" s="183">
        <f>'WP2 GRC Sch Level Costs'!T172</f>
        <v>0.83648908116896936</v>
      </c>
    </row>
    <row r="177" spans="1:9" x14ac:dyDescent="0.2">
      <c r="A177" s="218">
        <f t="shared" si="11"/>
        <v>168</v>
      </c>
      <c r="B177" s="34" t="str">
        <f t="shared" si="15"/>
        <v>58E &amp; 59E</v>
      </c>
      <c r="C177" s="1" t="s">
        <v>34</v>
      </c>
      <c r="D177" s="198" t="s">
        <v>185</v>
      </c>
      <c r="E177" s="4" t="s">
        <v>40</v>
      </c>
      <c r="F177" s="183">
        <f>'WP2 GRC Sch Level Costs'!G173</f>
        <v>1640.25875</v>
      </c>
      <c r="G177" s="182">
        <f>'WP2 GRC Sch Level Costs'!O173</f>
        <v>5.3457253604551394E-4</v>
      </c>
      <c r="H177" s="183">
        <f>'WP2 GRC Sch Level Costs'!T173</f>
        <v>0.87683727975834458</v>
      </c>
    </row>
    <row r="178" spans="1:9" x14ac:dyDescent="0.2">
      <c r="A178" s="218">
        <f t="shared" si="11"/>
        <v>169</v>
      </c>
      <c r="B178" s="34" t="str">
        <f t="shared" si="15"/>
        <v>58E &amp; 59E</v>
      </c>
      <c r="C178" s="1" t="s">
        <v>34</v>
      </c>
      <c r="D178" s="198" t="s">
        <v>186</v>
      </c>
      <c r="E178" s="4" t="s">
        <v>40</v>
      </c>
      <c r="F178" s="183">
        <f>'WP2 GRC Sch Level Costs'!G174</f>
        <v>1715.7362499999999</v>
      </c>
      <c r="G178" s="182">
        <f>'WP2 GRC Sch Level Costs'!O174</f>
        <v>5.3457253604551394E-4</v>
      </c>
      <c r="H178" s="183">
        <f>'WP2 GRC Sch Level Costs'!T174</f>
        <v>0.91718547834771991</v>
      </c>
    </row>
    <row r="179" spans="1:9" x14ac:dyDescent="0.2">
      <c r="A179" s="218">
        <f t="shared" si="11"/>
        <v>170</v>
      </c>
      <c r="B179" s="34" t="str">
        <f t="shared" si="15"/>
        <v>58E &amp; 59E</v>
      </c>
      <c r="C179" s="1" t="s">
        <v>34</v>
      </c>
      <c r="D179" s="198" t="s">
        <v>187</v>
      </c>
      <c r="E179" s="4" t="s">
        <v>40</v>
      </c>
      <c r="F179" s="183">
        <f>'WP2 GRC Sch Level Costs'!G175</f>
        <v>1791.2137499999999</v>
      </c>
      <c r="G179" s="182">
        <f>'WP2 GRC Sch Level Costs'!O175</f>
        <v>5.3457253604551394E-4</v>
      </c>
      <c r="H179" s="183">
        <f>'WP2 GRC Sch Level Costs'!T175</f>
        <v>0.95753367693709512</v>
      </c>
    </row>
    <row r="180" spans="1:9" x14ac:dyDescent="0.2">
      <c r="A180" s="218">
        <f t="shared" si="11"/>
        <v>171</v>
      </c>
      <c r="B180" s="34" t="str">
        <f t="shared" si="15"/>
        <v>58E &amp; 59E</v>
      </c>
      <c r="C180" s="1" t="s">
        <v>34</v>
      </c>
      <c r="D180" s="198" t="s">
        <v>188</v>
      </c>
      <c r="E180" s="4" t="s">
        <v>40</v>
      </c>
      <c r="F180" s="183">
        <f>'WP2 GRC Sch Level Costs'!G176</f>
        <v>1866.6912499999999</v>
      </c>
      <c r="G180" s="182">
        <f>'WP2 GRC Sch Level Costs'!O176</f>
        <v>5.3457253604551394E-4</v>
      </c>
      <c r="H180" s="183">
        <f>'WP2 GRC Sch Level Costs'!T176</f>
        <v>0.99788187552647045</v>
      </c>
    </row>
    <row r="181" spans="1:9" x14ac:dyDescent="0.2">
      <c r="A181" s="218">
        <f t="shared" si="11"/>
        <v>172</v>
      </c>
      <c r="B181" s="34" t="str">
        <f t="shared" si="15"/>
        <v>58E &amp; 59E</v>
      </c>
      <c r="C181" s="1" t="s">
        <v>34</v>
      </c>
      <c r="D181" s="198" t="s">
        <v>189</v>
      </c>
      <c r="E181" s="4" t="s">
        <v>40</v>
      </c>
      <c r="F181" s="183">
        <f>'WP2 GRC Sch Level Costs'!G177</f>
        <v>1942.16875</v>
      </c>
      <c r="G181" s="182">
        <f>'WP2 GRC Sch Level Costs'!O177</f>
        <v>5.3457253604551394E-4</v>
      </c>
      <c r="H181" s="183">
        <f>'WP2 GRC Sch Level Costs'!T177</f>
        <v>1.0382300741158459</v>
      </c>
    </row>
    <row r="182" spans="1:9" x14ac:dyDescent="0.2">
      <c r="A182" s="218">
        <f t="shared" si="11"/>
        <v>173</v>
      </c>
      <c r="B182" s="34"/>
      <c r="C182" s="1"/>
      <c r="D182" s="173"/>
      <c r="F182" s="183"/>
      <c r="G182" s="182"/>
      <c r="H182" s="183"/>
    </row>
    <row r="183" spans="1:9" x14ac:dyDescent="0.2">
      <c r="A183" s="218">
        <f t="shared" si="11"/>
        <v>174</v>
      </c>
      <c r="B183" s="7" t="s">
        <v>81</v>
      </c>
      <c r="C183" s="1"/>
      <c r="D183" s="173"/>
      <c r="E183" s="1"/>
      <c r="F183" s="183"/>
      <c r="G183" s="182"/>
      <c r="H183" s="183"/>
    </row>
    <row r="184" spans="1:9" x14ac:dyDescent="0.2">
      <c r="A184" s="218">
        <f t="shared" si="11"/>
        <v>175</v>
      </c>
      <c r="B184" s="34" t="s">
        <v>19</v>
      </c>
      <c r="C184" s="1" t="s">
        <v>83</v>
      </c>
      <c r="D184" s="173">
        <f>'WP2 GRC Sch Level Costs'!D182</f>
        <v>0</v>
      </c>
      <c r="E184" s="4" t="s">
        <v>10</v>
      </c>
      <c r="F184" s="183">
        <f>'WP2 GRC Sch Level Costs'!G181</f>
        <v>0</v>
      </c>
      <c r="G184" s="182">
        <f>'WP2 GRC Sch Level Costs'!O181</f>
        <v>5.3457253604551394E-4</v>
      </c>
      <c r="H184" s="183">
        <f>'WP2 GRC Sch Level Costs'!T181</f>
        <v>0</v>
      </c>
    </row>
    <row r="185" spans="1:9" x14ac:dyDescent="0.2">
      <c r="A185" s="218">
        <f t="shared" si="11"/>
        <v>176</v>
      </c>
      <c r="F185" s="183"/>
      <c r="G185" s="182"/>
      <c r="H185" s="183"/>
    </row>
    <row r="186" spans="1:9" x14ac:dyDescent="0.2">
      <c r="A186" s="218">
        <f t="shared" si="11"/>
        <v>177</v>
      </c>
      <c r="B186" s="7" t="s">
        <v>68</v>
      </c>
      <c r="C186" s="1"/>
      <c r="D186" s="173"/>
      <c r="E186" s="1"/>
      <c r="F186" s="183"/>
      <c r="G186" s="182"/>
      <c r="H186" s="183"/>
    </row>
    <row r="187" spans="1:9" x14ac:dyDescent="0.2">
      <c r="A187" s="218">
        <f t="shared" si="11"/>
        <v>178</v>
      </c>
      <c r="B187" s="33" t="s">
        <v>160</v>
      </c>
      <c r="C187" s="1" t="s">
        <v>71</v>
      </c>
      <c r="D187" s="173">
        <v>0</v>
      </c>
      <c r="E187" s="4" t="s">
        <v>40</v>
      </c>
      <c r="F187" s="183">
        <f>'WP2 GRC Sch Level Costs'!G184</f>
        <v>1220.95</v>
      </c>
      <c r="G187" s="182">
        <f>'WP2 GRC Sch Level Costs'!O184</f>
        <v>5.3457253604551394E-4</v>
      </c>
      <c r="H187" s="183">
        <f>'WP2 GRC Sch Level Costs'!T184</f>
        <v>0.65268633788477026</v>
      </c>
    </row>
    <row r="188" spans="1:9" x14ac:dyDescent="0.2">
      <c r="A188" s="218">
        <f t="shared" si="11"/>
        <v>179</v>
      </c>
      <c r="B188" s="33" t="s">
        <v>162</v>
      </c>
      <c r="C188" s="1" t="s">
        <v>71</v>
      </c>
      <c r="D188" s="173">
        <v>0</v>
      </c>
      <c r="E188" s="4" t="s">
        <v>40</v>
      </c>
      <c r="F188" s="183">
        <f>'WP2 GRC Sch Level Costs'!G185</f>
        <v>2441.9</v>
      </c>
      <c r="G188" s="182">
        <f>'WP2 GRC Sch Level Costs'!O185</f>
        <v>5.3457253604551394E-4</v>
      </c>
      <c r="H188" s="183">
        <f>'WP2 GRC Sch Level Costs'!T185</f>
        <v>1.3053726757695405</v>
      </c>
    </row>
    <row r="189" spans="1:9" x14ac:dyDescent="0.2">
      <c r="A189" s="218">
        <f t="shared" si="11"/>
        <v>180</v>
      </c>
      <c r="B189" s="33"/>
      <c r="F189" s="183"/>
      <c r="G189" s="182"/>
      <c r="H189" s="183"/>
    </row>
    <row r="190" spans="1:9" x14ac:dyDescent="0.2">
      <c r="A190" s="218">
        <f t="shared" si="11"/>
        <v>181</v>
      </c>
      <c r="B190" s="33" t="s">
        <v>161</v>
      </c>
      <c r="C190" s="1" t="s">
        <v>71</v>
      </c>
      <c r="D190" s="173">
        <v>0</v>
      </c>
      <c r="E190" s="4" t="s">
        <v>40</v>
      </c>
      <c r="F190" s="183">
        <f>'WP2 GRC Sch Level Costs'!G188</f>
        <v>2441.9</v>
      </c>
      <c r="G190" s="182">
        <f>'WP2 GRC Sch Level Costs'!O188</f>
        <v>5.3457253604551394E-4</v>
      </c>
      <c r="H190" s="183">
        <f>'WP2 GRC Sch Level Costs'!T188</f>
        <v>1.3053726757695405</v>
      </c>
    </row>
    <row r="191" spans="1:9" x14ac:dyDescent="0.2">
      <c r="C191" s="34"/>
      <c r="D191" s="34"/>
      <c r="E191" s="34"/>
      <c r="F191" s="34"/>
      <c r="G191" s="34"/>
      <c r="H191" s="34"/>
      <c r="I191" s="34"/>
    </row>
    <row r="192" spans="1:9" x14ac:dyDescent="0.2">
      <c r="B192" s="34"/>
      <c r="C192" s="34"/>
      <c r="D192" s="34"/>
      <c r="E192" s="34"/>
      <c r="F192" s="34"/>
      <c r="G192" s="34"/>
      <c r="H192" s="34"/>
    </row>
    <row r="193" spans="1:8" x14ac:dyDescent="0.2">
      <c r="C193" s="34"/>
      <c r="D193" s="34"/>
      <c r="E193" s="34"/>
      <c r="G193" s="187"/>
      <c r="H193" s="187"/>
    </row>
    <row r="194" spans="1:8" x14ac:dyDescent="0.2">
      <c r="A194" s="7"/>
      <c r="B194" s="6"/>
      <c r="D194" s="7"/>
    </row>
    <row r="195" spans="1:8" x14ac:dyDescent="0.2">
      <c r="A195" s="7"/>
      <c r="B195" s="6"/>
      <c r="D195" s="7"/>
    </row>
    <row r="196" spans="1:8" x14ac:dyDescent="0.2">
      <c r="C196" s="34"/>
      <c r="D196" s="34"/>
      <c r="E196" s="34"/>
      <c r="F196" s="34"/>
      <c r="G196" s="34"/>
      <c r="H196" s="34"/>
    </row>
    <row r="197" spans="1:8" x14ac:dyDescent="0.2">
      <c r="C197" s="34"/>
      <c r="D197" s="34"/>
      <c r="E197" s="34"/>
      <c r="F197" s="34"/>
      <c r="G197" s="34"/>
      <c r="H197" s="34"/>
    </row>
    <row r="198" spans="1:8" x14ac:dyDescent="0.2">
      <c r="C198" s="34"/>
      <c r="D198" s="34"/>
      <c r="E198" s="34"/>
    </row>
    <row r="199" spans="1:8" x14ac:dyDescent="0.2">
      <c r="C199" s="34"/>
      <c r="D199" s="34"/>
      <c r="E199" s="34"/>
    </row>
  </sheetData>
  <mergeCells count="4">
    <mergeCell ref="A4:H4"/>
    <mergeCell ref="A3:H3"/>
    <mergeCell ref="A2:H2"/>
    <mergeCell ref="A1:H1"/>
  </mergeCells>
  <pageMargins left="0.7" right="0.7" top="0.75" bottom="0.75" header="0.3" footer="0.3"/>
  <pageSetup scale="92" fitToHeight="0" orientation="portrait" r:id="rId1"/>
  <headerFooter>
    <oddFooter>&amp;RExhibit No.___(JAP-22)
Page &amp;P of &amp;N</oddFooter>
  </headerFooter>
  <ignoredErrors>
    <ignoredError sqref="E22:H22 E23:H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zoomScaleSheetLayoutView="55" workbookViewId="0">
      <selection activeCell="G32" sqref="G32"/>
    </sheetView>
  </sheetViews>
  <sheetFormatPr defaultColWidth="9.140625" defaultRowHeight="12.75" x14ac:dyDescent="0.2"/>
  <cols>
    <col min="1" max="1" width="7.42578125" style="189" bestFit="1" customWidth="1"/>
    <col min="2" max="2" width="20" style="7" bestFit="1" customWidth="1"/>
    <col min="3" max="3" width="18.140625" style="7" bestFit="1" customWidth="1"/>
    <col min="4" max="4" width="10.85546875" style="181" bestFit="1" customWidth="1"/>
    <col min="5" max="5" width="7.42578125" style="7" bestFit="1" customWidth="1"/>
    <col min="6" max="6" width="10.85546875" style="7" bestFit="1" customWidth="1"/>
    <col min="7" max="7" width="13.5703125" style="7" bestFit="1" customWidth="1"/>
    <col min="8" max="8" width="8.42578125" style="7" bestFit="1" customWidth="1"/>
    <col min="9" max="16384" width="9.140625" style="7"/>
  </cols>
  <sheetData>
    <row r="1" spans="1:8" x14ac:dyDescent="0.2">
      <c r="A1" s="261" t="s">
        <v>0</v>
      </c>
      <c r="B1" s="261"/>
      <c r="C1" s="261"/>
      <c r="D1" s="261"/>
      <c r="E1" s="261"/>
      <c r="F1" s="261"/>
      <c r="G1" s="261"/>
      <c r="H1" s="261"/>
    </row>
    <row r="2" spans="1:8" x14ac:dyDescent="0.2">
      <c r="A2" s="261" t="s">
        <v>194</v>
      </c>
      <c r="B2" s="261"/>
      <c r="C2" s="261"/>
      <c r="D2" s="261"/>
      <c r="E2" s="261"/>
      <c r="F2" s="261"/>
      <c r="G2" s="261"/>
      <c r="H2" s="261"/>
    </row>
    <row r="3" spans="1:8" x14ac:dyDescent="0.2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261"/>
      <c r="H3" s="261"/>
    </row>
    <row r="4" spans="1:8" x14ac:dyDescent="0.2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261"/>
      <c r="H4" s="261"/>
    </row>
    <row r="5" spans="1:8" x14ac:dyDescent="0.2">
      <c r="D5" s="7"/>
    </row>
    <row r="6" spans="1:8" ht="38.25" x14ac:dyDescent="0.2">
      <c r="A6" s="2" t="s">
        <v>1</v>
      </c>
      <c r="B6" s="2" t="s">
        <v>15</v>
      </c>
      <c r="C6" s="2" t="s">
        <v>20</v>
      </c>
      <c r="D6" s="177" t="s">
        <v>63</v>
      </c>
      <c r="E6" s="2" t="s">
        <v>41</v>
      </c>
      <c r="F6" s="2" t="s">
        <v>157</v>
      </c>
      <c r="G6" s="2" t="s">
        <v>86</v>
      </c>
      <c r="H6" s="2" t="s">
        <v>201</v>
      </c>
    </row>
    <row r="7" spans="1:8" x14ac:dyDescent="0.2">
      <c r="B7" s="95" t="s">
        <v>2</v>
      </c>
      <c r="C7" s="95" t="s">
        <v>3</v>
      </c>
      <c r="D7" s="180" t="s">
        <v>4</v>
      </c>
      <c r="E7" s="95" t="s">
        <v>5</v>
      </c>
      <c r="F7" s="168" t="s">
        <v>164</v>
      </c>
      <c r="G7" s="168" t="s">
        <v>12</v>
      </c>
      <c r="H7" s="168" t="s">
        <v>7</v>
      </c>
    </row>
    <row r="8" spans="1:8" x14ac:dyDescent="0.2">
      <c r="A8" s="216" t="s">
        <v>167</v>
      </c>
      <c r="B8" s="95"/>
      <c r="C8" s="95"/>
      <c r="D8" s="186"/>
      <c r="E8" s="5" t="s">
        <v>206</v>
      </c>
      <c r="F8" s="168" t="s">
        <v>168</v>
      </c>
      <c r="G8" s="5" t="s">
        <v>199</v>
      </c>
      <c r="H8" s="168" t="s">
        <v>170</v>
      </c>
    </row>
    <row r="9" spans="1:8" x14ac:dyDescent="0.2">
      <c r="A9" s="216">
        <v>1</v>
      </c>
      <c r="B9" s="7" t="s">
        <v>55</v>
      </c>
      <c r="G9" s="188"/>
      <c r="H9" s="188"/>
    </row>
    <row r="10" spans="1:8" x14ac:dyDescent="0.2">
      <c r="A10" s="216">
        <f>A9+1</f>
        <v>2</v>
      </c>
      <c r="B10" s="33" t="s">
        <v>32</v>
      </c>
      <c r="C10" s="6" t="s">
        <v>33</v>
      </c>
      <c r="D10" s="174">
        <v>22</v>
      </c>
      <c r="E10" s="95" t="str">
        <f>'WP2 GRC Sch Level Costs'!H4</f>
        <v>No</v>
      </c>
      <c r="F10" s="95">
        <f>'WP2 GRC Sch Level Costs'!I4</f>
        <v>1</v>
      </c>
      <c r="G10" s="183">
        <f>'WP2 GRC Sch Level Costs'!P4</f>
        <v>0</v>
      </c>
      <c r="H10" s="183">
        <f>'WP2 GRC Sch Level Costs'!U4</f>
        <v>0</v>
      </c>
    </row>
    <row r="11" spans="1:8" x14ac:dyDescent="0.2">
      <c r="A11" s="216">
        <f t="shared" ref="A11:A74" si="0">A10+1</f>
        <v>3</v>
      </c>
      <c r="B11" s="4"/>
      <c r="C11" s="168"/>
      <c r="D11" s="175"/>
      <c r="E11" s="95"/>
      <c r="F11" s="95"/>
      <c r="G11" s="183"/>
      <c r="H11" s="183"/>
    </row>
    <row r="12" spans="1:8" x14ac:dyDescent="0.2">
      <c r="A12" s="216">
        <f t="shared" si="0"/>
        <v>4</v>
      </c>
      <c r="B12" s="33" t="s">
        <v>16</v>
      </c>
      <c r="C12" s="169" t="s">
        <v>24</v>
      </c>
      <c r="D12" s="176">
        <v>100</v>
      </c>
      <c r="E12" s="95" t="str">
        <f>'WP2 GRC Sch Level Costs'!H6</f>
        <v>Yes</v>
      </c>
      <c r="F12" s="95">
        <f>'WP2 GRC Sch Level Costs'!I6</f>
        <v>1</v>
      </c>
      <c r="G12" s="183">
        <f>'WP2 GRC Sch Level Costs'!P6</f>
        <v>0</v>
      </c>
      <c r="H12" s="183">
        <f>'WP2 GRC Sch Level Costs'!U6</f>
        <v>0</v>
      </c>
    </row>
    <row r="13" spans="1:8" x14ac:dyDescent="0.2">
      <c r="A13" s="216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95" t="str">
        <f>'WP2 GRC Sch Level Costs'!H7</f>
        <v>Yes</v>
      </c>
      <c r="F13" s="95">
        <f>'WP2 GRC Sch Level Costs'!I7</f>
        <v>1</v>
      </c>
      <c r="G13" s="183">
        <f>'WP2 GRC Sch Level Costs'!P7</f>
        <v>0</v>
      </c>
      <c r="H13" s="183">
        <f>'WP2 GRC Sch Level Costs'!U7</f>
        <v>0</v>
      </c>
    </row>
    <row r="14" spans="1:8" x14ac:dyDescent="0.2">
      <c r="A14" s="216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95" t="str">
        <f>'WP2 GRC Sch Level Costs'!H8</f>
        <v>Yes</v>
      </c>
      <c r="F14" s="95">
        <f>'WP2 GRC Sch Level Costs'!I8</f>
        <v>1</v>
      </c>
      <c r="G14" s="183">
        <f>'WP2 GRC Sch Level Costs'!P8</f>
        <v>0</v>
      </c>
      <c r="H14" s="183">
        <f>'WP2 GRC Sch Level Costs'!U8</f>
        <v>0</v>
      </c>
    </row>
    <row r="15" spans="1:8" x14ac:dyDescent="0.2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95" t="str">
        <f>'WP2 GRC Sch Level Costs'!H10</f>
        <v>No</v>
      </c>
      <c r="F15" s="95">
        <f>'WP2 GRC Sch Level Costs'!I10</f>
        <v>1</v>
      </c>
      <c r="G15" s="183">
        <f>'WP2 GRC Sch Level Costs'!P10</f>
        <v>0</v>
      </c>
      <c r="H15" s="183">
        <f>'WP2 GRC Sch Level Costs'!U10</f>
        <v>0</v>
      </c>
    </row>
    <row r="16" spans="1:8" x14ac:dyDescent="0.2">
      <c r="A16" s="216">
        <f t="shared" si="0"/>
        <v>8</v>
      </c>
      <c r="B16" s="33" t="str">
        <f t="shared" ref="B16:C18" si="1">+B15</f>
        <v>50E-B</v>
      </c>
      <c r="C16" s="169" t="str">
        <f t="shared" si="1"/>
        <v>Mercury Vapor</v>
      </c>
      <c r="D16" s="176">
        <v>175</v>
      </c>
      <c r="E16" s="95" t="str">
        <f>'WP2 GRC Sch Level Costs'!H11</f>
        <v>No</v>
      </c>
      <c r="F16" s="95">
        <f>'WP2 GRC Sch Level Costs'!I11</f>
        <v>1</v>
      </c>
      <c r="G16" s="183">
        <f>'WP2 GRC Sch Level Costs'!P11</f>
        <v>0</v>
      </c>
      <c r="H16" s="183">
        <f>'WP2 GRC Sch Level Costs'!U11</f>
        <v>0</v>
      </c>
    </row>
    <row r="17" spans="1:8" x14ac:dyDescent="0.2">
      <c r="A17" s="216">
        <f t="shared" si="0"/>
        <v>9</v>
      </c>
      <c r="B17" s="33" t="str">
        <f t="shared" si="1"/>
        <v>50E-B</v>
      </c>
      <c r="C17" s="169" t="str">
        <f t="shared" si="1"/>
        <v>Mercury Vapor</v>
      </c>
      <c r="D17" s="176">
        <v>400</v>
      </c>
      <c r="E17" s="95" t="str">
        <f>'WP2 GRC Sch Level Costs'!H12</f>
        <v>No</v>
      </c>
      <c r="F17" s="95">
        <f>'WP2 GRC Sch Level Costs'!I12</f>
        <v>1</v>
      </c>
      <c r="G17" s="183">
        <f>'WP2 GRC Sch Level Costs'!P12</f>
        <v>0</v>
      </c>
      <c r="H17" s="183">
        <f>'WP2 GRC Sch Level Costs'!U12</f>
        <v>0</v>
      </c>
    </row>
    <row r="18" spans="1:8" x14ac:dyDescent="0.2">
      <c r="A18" s="218">
        <f t="shared" si="0"/>
        <v>10</v>
      </c>
      <c r="B18" s="33" t="str">
        <f t="shared" si="1"/>
        <v>50E-B</v>
      </c>
      <c r="C18" s="169" t="str">
        <f t="shared" si="1"/>
        <v>Mercury Vapor</v>
      </c>
      <c r="D18" s="176">
        <v>700</v>
      </c>
      <c r="E18" s="95" t="str">
        <f>'WP2 GRC Sch Level Costs'!H13</f>
        <v>No</v>
      </c>
      <c r="F18" s="95">
        <f>'WP2 GRC Sch Level Costs'!I13</f>
        <v>1</v>
      </c>
      <c r="G18" s="183">
        <f>'WP2 GRC Sch Level Costs'!P13</f>
        <v>0</v>
      </c>
      <c r="H18" s="183">
        <f>'WP2 GRC Sch Level Costs'!U13</f>
        <v>0</v>
      </c>
    </row>
    <row r="19" spans="1:8" x14ac:dyDescent="0.2">
      <c r="A19" s="218">
        <f t="shared" si="0"/>
        <v>11</v>
      </c>
      <c r="B19" s="184"/>
      <c r="C19" s="185"/>
      <c r="E19" s="95"/>
      <c r="F19" s="95"/>
      <c r="G19" s="183"/>
      <c r="H19" s="183"/>
    </row>
    <row r="20" spans="1:8" x14ac:dyDescent="0.2">
      <c r="A20" s="218">
        <f t="shared" si="0"/>
        <v>12</v>
      </c>
      <c r="B20" s="184" t="s">
        <v>56</v>
      </c>
      <c r="C20" s="185"/>
      <c r="E20" s="95"/>
      <c r="F20" s="95"/>
      <c r="G20" s="183"/>
      <c r="H20" s="183"/>
    </row>
    <row r="21" spans="1:8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95" t="str">
        <f>'WP2 GRC Sch Level Costs'!H17</f>
        <v>No</v>
      </c>
      <c r="F21" s="95">
        <f>'WP2 GRC Sch Level Costs'!I17</f>
        <v>0.2</v>
      </c>
      <c r="G21" s="183">
        <f>'WP2 GRC Sch Level Costs'!P17</f>
        <v>0</v>
      </c>
      <c r="H21" s="183">
        <f>'WP2 GRC Sch Level Costs'!U17</f>
        <v>0</v>
      </c>
    </row>
    <row r="22" spans="1:8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95" t="str">
        <f>'WP2 GRC Sch Level Costs'!H18</f>
        <v>No</v>
      </c>
      <c r="F22" s="95">
        <f>'WP2 GRC Sch Level Costs'!I18</f>
        <v>0.2</v>
      </c>
      <c r="G22" s="183">
        <f>'WP2 GRC Sch Level Costs'!P18</f>
        <v>0</v>
      </c>
      <c r="H22" s="183">
        <f>'WP2 GRC Sch Level Costs'!U18</f>
        <v>0</v>
      </c>
    </row>
    <row r="23" spans="1:8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95" t="str">
        <f>'WP2 GRC Sch Level Costs'!H19</f>
        <v>No</v>
      </c>
      <c r="F23" s="95">
        <f>'WP2 GRC Sch Level Costs'!I19</f>
        <v>0.2</v>
      </c>
      <c r="G23" s="183">
        <f>'WP2 GRC Sch Level Costs'!P19</f>
        <v>0</v>
      </c>
      <c r="H23" s="183">
        <f>'WP2 GRC Sch Level Costs'!U19</f>
        <v>0</v>
      </c>
    </row>
    <row r="24" spans="1:8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95" t="str">
        <f>'WP2 GRC Sch Level Costs'!H20</f>
        <v>No</v>
      </c>
      <c r="F24" s="95">
        <f>'WP2 GRC Sch Level Costs'!I20</f>
        <v>0.2</v>
      </c>
      <c r="G24" s="183">
        <f>'WP2 GRC Sch Level Costs'!P20</f>
        <v>0</v>
      </c>
      <c r="H24" s="183">
        <f>'WP2 GRC Sch Level Costs'!U20</f>
        <v>0</v>
      </c>
    </row>
    <row r="25" spans="1:8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95" t="str">
        <f>'WP2 GRC Sch Level Costs'!H21</f>
        <v>No</v>
      </c>
      <c r="F25" s="95">
        <f>'WP2 GRC Sch Level Costs'!I21</f>
        <v>0.2</v>
      </c>
      <c r="G25" s="183">
        <f>'WP2 GRC Sch Level Costs'!P21</f>
        <v>0</v>
      </c>
      <c r="H25" s="183">
        <f>'WP2 GRC Sch Level Costs'!U21</f>
        <v>0</v>
      </c>
    </row>
    <row r="26" spans="1:8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95" t="str">
        <f>'WP2 GRC Sch Level Costs'!H22</f>
        <v>No</v>
      </c>
      <c r="F26" s="95">
        <f>'WP2 GRC Sch Level Costs'!I22</f>
        <v>0.2</v>
      </c>
      <c r="G26" s="183">
        <f>'WP2 GRC Sch Level Costs'!P22</f>
        <v>0</v>
      </c>
      <c r="H26" s="183">
        <f>'WP2 GRC Sch Level Costs'!U22</f>
        <v>0</v>
      </c>
    </row>
    <row r="27" spans="1:8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95" t="str">
        <f>'WP2 GRC Sch Level Costs'!H23</f>
        <v>No</v>
      </c>
      <c r="F27" s="95">
        <f>'WP2 GRC Sch Level Costs'!I23</f>
        <v>0.2</v>
      </c>
      <c r="G27" s="183">
        <f>'WP2 GRC Sch Level Costs'!P23</f>
        <v>0</v>
      </c>
      <c r="H27" s="183">
        <f>'WP2 GRC Sch Level Costs'!U23</f>
        <v>0</v>
      </c>
    </row>
    <row r="28" spans="1:8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95" t="str">
        <f>'WP2 GRC Sch Level Costs'!H24</f>
        <v>No</v>
      </c>
      <c r="F28" s="95">
        <f>'WP2 GRC Sch Level Costs'!I24</f>
        <v>0.2</v>
      </c>
      <c r="G28" s="183">
        <f>'WP2 GRC Sch Level Costs'!P24</f>
        <v>0</v>
      </c>
      <c r="H28" s="183">
        <f>'WP2 GRC Sch Level Costs'!U24</f>
        <v>0</v>
      </c>
    </row>
    <row r="29" spans="1:8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95" t="str">
        <f>'WP2 GRC Sch Level Costs'!H25</f>
        <v>No</v>
      </c>
      <c r="F29" s="95">
        <f>'WP2 GRC Sch Level Costs'!I25</f>
        <v>0.2</v>
      </c>
      <c r="G29" s="183">
        <f>'WP2 GRC Sch Level Costs'!P25</f>
        <v>0</v>
      </c>
      <c r="H29" s="183">
        <f>'WP2 GRC Sch Level Costs'!U25</f>
        <v>0</v>
      </c>
    </row>
    <row r="30" spans="1:8" x14ac:dyDescent="0.2">
      <c r="A30" s="218">
        <f t="shared" si="0"/>
        <v>22</v>
      </c>
      <c r="B30" s="184"/>
      <c r="E30" s="95"/>
      <c r="F30" s="95"/>
      <c r="G30" s="183"/>
      <c r="H30" s="183"/>
    </row>
    <row r="31" spans="1:8" x14ac:dyDescent="0.2">
      <c r="A31" s="218">
        <f t="shared" si="0"/>
        <v>23</v>
      </c>
      <c r="B31" s="184" t="s">
        <v>57</v>
      </c>
      <c r="E31" s="95"/>
      <c r="F31" s="95"/>
      <c r="G31" s="183"/>
      <c r="H31" s="183"/>
    </row>
    <row r="32" spans="1:8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95" t="str">
        <f>'WP2 GRC Sch Level Costs'!H28</f>
        <v>No</v>
      </c>
      <c r="F32" s="95">
        <f>'WP2 GRC Sch Level Costs'!I28</f>
        <v>1</v>
      </c>
      <c r="G32" s="183">
        <f>'WP2 GRC Sch Level Costs'!P28</f>
        <v>0</v>
      </c>
      <c r="H32" s="183">
        <f>'WP2 GRC Sch Level Costs'!U28</f>
        <v>0</v>
      </c>
    </row>
    <row r="33" spans="1:8" x14ac:dyDescent="0.2">
      <c r="A33" s="218">
        <f t="shared" si="0"/>
        <v>25</v>
      </c>
      <c r="B33" s="33" t="str">
        <f t="shared" ref="B33:B39" si="2">+B32</f>
        <v xml:space="preserve">52E </v>
      </c>
      <c r="C33" s="1" t="s">
        <v>22</v>
      </c>
      <c r="D33" s="173">
        <v>70</v>
      </c>
      <c r="E33" s="95" t="str">
        <f>'WP2 GRC Sch Level Costs'!H29</f>
        <v>No</v>
      </c>
      <c r="F33" s="95">
        <f>'WP2 GRC Sch Level Costs'!I29</f>
        <v>1</v>
      </c>
      <c r="G33" s="183">
        <f>'WP2 GRC Sch Level Costs'!P29</f>
        <v>0</v>
      </c>
      <c r="H33" s="183">
        <f>'WP2 GRC Sch Level Costs'!U29</f>
        <v>0</v>
      </c>
    </row>
    <row r="34" spans="1:8" x14ac:dyDescent="0.2">
      <c r="A34" s="218">
        <f t="shared" si="0"/>
        <v>26</v>
      </c>
      <c r="B34" s="33" t="str">
        <f t="shared" si="2"/>
        <v xml:space="preserve">52E </v>
      </c>
      <c r="C34" s="1" t="s">
        <v>22</v>
      </c>
      <c r="D34" s="173">
        <v>100</v>
      </c>
      <c r="E34" s="95" t="str">
        <f>'WP2 GRC Sch Level Costs'!H30</f>
        <v>No</v>
      </c>
      <c r="F34" s="95">
        <f>'WP2 GRC Sch Level Costs'!I30</f>
        <v>1</v>
      </c>
      <c r="G34" s="183">
        <f>'WP2 GRC Sch Level Costs'!P30</f>
        <v>0</v>
      </c>
      <c r="H34" s="183">
        <f>'WP2 GRC Sch Level Costs'!U30</f>
        <v>0</v>
      </c>
    </row>
    <row r="35" spans="1:8" x14ac:dyDescent="0.2">
      <c r="A35" s="218">
        <f t="shared" si="0"/>
        <v>27</v>
      </c>
      <c r="B35" s="33" t="str">
        <f t="shared" si="2"/>
        <v xml:space="preserve">52E </v>
      </c>
      <c r="C35" s="1" t="s">
        <v>22</v>
      </c>
      <c r="D35" s="173">
        <v>150</v>
      </c>
      <c r="E35" s="95" t="str">
        <f>'WP2 GRC Sch Level Costs'!H31</f>
        <v>No</v>
      </c>
      <c r="F35" s="95">
        <f>'WP2 GRC Sch Level Costs'!I31</f>
        <v>1</v>
      </c>
      <c r="G35" s="183">
        <f>'WP2 GRC Sch Level Costs'!P31</f>
        <v>0</v>
      </c>
      <c r="H35" s="183">
        <f>'WP2 GRC Sch Level Costs'!U31</f>
        <v>0</v>
      </c>
    </row>
    <row r="36" spans="1:8" x14ac:dyDescent="0.2">
      <c r="A36" s="218">
        <f t="shared" si="0"/>
        <v>28</v>
      </c>
      <c r="B36" s="33" t="str">
        <f t="shared" si="2"/>
        <v xml:space="preserve">52E </v>
      </c>
      <c r="C36" s="1" t="s">
        <v>22</v>
      </c>
      <c r="D36" s="173">
        <v>200</v>
      </c>
      <c r="E36" s="95" t="str">
        <f>'WP2 GRC Sch Level Costs'!H32</f>
        <v>No</v>
      </c>
      <c r="F36" s="95">
        <f>'WP2 GRC Sch Level Costs'!I32</f>
        <v>1</v>
      </c>
      <c r="G36" s="183">
        <f>'WP2 GRC Sch Level Costs'!P32</f>
        <v>0</v>
      </c>
      <c r="H36" s="183">
        <f>'WP2 GRC Sch Level Costs'!U32</f>
        <v>0</v>
      </c>
    </row>
    <row r="37" spans="1:8" x14ac:dyDescent="0.2">
      <c r="A37" s="218">
        <f t="shared" si="0"/>
        <v>29</v>
      </c>
      <c r="B37" s="33" t="str">
        <f t="shared" si="2"/>
        <v xml:space="preserve">52E </v>
      </c>
      <c r="C37" s="1" t="s">
        <v>22</v>
      </c>
      <c r="D37" s="173">
        <v>250</v>
      </c>
      <c r="E37" s="95" t="str">
        <f>'WP2 GRC Sch Level Costs'!H33</f>
        <v>No</v>
      </c>
      <c r="F37" s="95">
        <f>'WP2 GRC Sch Level Costs'!I33</f>
        <v>1</v>
      </c>
      <c r="G37" s="183">
        <f>'WP2 GRC Sch Level Costs'!P33</f>
        <v>0</v>
      </c>
      <c r="H37" s="183">
        <f>'WP2 GRC Sch Level Costs'!U33</f>
        <v>0</v>
      </c>
    </row>
    <row r="38" spans="1:8" x14ac:dyDescent="0.2">
      <c r="A38" s="218">
        <f t="shared" si="0"/>
        <v>30</v>
      </c>
      <c r="B38" s="33" t="str">
        <f t="shared" si="2"/>
        <v xml:space="preserve">52E </v>
      </c>
      <c r="C38" s="1" t="s">
        <v>22</v>
      </c>
      <c r="D38" s="173">
        <v>310</v>
      </c>
      <c r="E38" s="95" t="str">
        <f>'WP2 GRC Sch Level Costs'!H34</f>
        <v>No</v>
      </c>
      <c r="F38" s="95">
        <f>'WP2 GRC Sch Level Costs'!I34</f>
        <v>1</v>
      </c>
      <c r="G38" s="183">
        <f>'WP2 GRC Sch Level Costs'!P34</f>
        <v>0</v>
      </c>
      <c r="H38" s="183">
        <f>'WP2 GRC Sch Level Costs'!U34</f>
        <v>0</v>
      </c>
    </row>
    <row r="39" spans="1:8" x14ac:dyDescent="0.2">
      <c r="A39" s="218">
        <f t="shared" si="0"/>
        <v>31</v>
      </c>
      <c r="B39" s="33" t="str">
        <f t="shared" si="2"/>
        <v xml:space="preserve">52E </v>
      </c>
      <c r="C39" s="1" t="s">
        <v>22</v>
      </c>
      <c r="D39" s="173">
        <v>400</v>
      </c>
      <c r="E39" s="95" t="str">
        <f>'WP2 GRC Sch Level Costs'!H35</f>
        <v>No</v>
      </c>
      <c r="F39" s="95">
        <f>'WP2 GRC Sch Level Costs'!I35</f>
        <v>1</v>
      </c>
      <c r="G39" s="183">
        <f>'WP2 GRC Sch Level Costs'!P35</f>
        <v>0</v>
      </c>
      <c r="H39" s="183">
        <f>'WP2 GRC Sch Level Costs'!U35</f>
        <v>0</v>
      </c>
    </row>
    <row r="40" spans="1:8" x14ac:dyDescent="0.2">
      <c r="A40" s="218">
        <f t="shared" si="0"/>
        <v>32</v>
      </c>
      <c r="B40" s="23"/>
      <c r="C40" s="1"/>
      <c r="D40" s="173"/>
      <c r="E40" s="95"/>
      <c r="F40" s="95"/>
      <c r="G40" s="183"/>
      <c r="H40" s="183"/>
    </row>
    <row r="41" spans="1:8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95" t="str">
        <f>'WP2 GRC Sch Level Costs'!H38</f>
        <v>No</v>
      </c>
      <c r="F41" s="95">
        <f>'WP2 GRC Sch Level Costs'!I38</f>
        <v>2</v>
      </c>
      <c r="G41" s="183">
        <f>'WP2 GRC Sch Level Costs'!P38</f>
        <v>0</v>
      </c>
      <c r="H41" s="183">
        <f>'WP2 GRC Sch Level Costs'!U38</f>
        <v>0</v>
      </c>
    </row>
    <row r="42" spans="1:8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95" t="str">
        <f>'WP2 GRC Sch Level Costs'!H39</f>
        <v>No</v>
      </c>
      <c r="F42" s="95">
        <f>'WP2 GRC Sch Level Costs'!I39</f>
        <v>2</v>
      </c>
      <c r="G42" s="183">
        <f>'WP2 GRC Sch Level Costs'!P39</f>
        <v>0</v>
      </c>
      <c r="H42" s="183">
        <f>'WP2 GRC Sch Level Costs'!U39</f>
        <v>0</v>
      </c>
    </row>
    <row r="43" spans="1:8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95" t="str">
        <f>'WP2 GRC Sch Level Costs'!H40</f>
        <v>No</v>
      </c>
      <c r="F43" s="95">
        <f>'WP2 GRC Sch Level Costs'!I40</f>
        <v>2</v>
      </c>
      <c r="G43" s="183">
        <f>'WP2 GRC Sch Level Costs'!P40</f>
        <v>0</v>
      </c>
      <c r="H43" s="183">
        <f>'WP2 GRC Sch Level Costs'!U40</f>
        <v>0</v>
      </c>
    </row>
    <row r="44" spans="1:8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95" t="str">
        <f>'WP2 GRC Sch Level Costs'!H41</f>
        <v>No</v>
      </c>
      <c r="F44" s="95">
        <f>'WP2 GRC Sch Level Costs'!I41</f>
        <v>2</v>
      </c>
      <c r="G44" s="183">
        <f>'WP2 GRC Sch Level Costs'!P41</f>
        <v>0</v>
      </c>
      <c r="H44" s="183">
        <f>'WP2 GRC Sch Level Costs'!U41</f>
        <v>0</v>
      </c>
    </row>
    <row r="45" spans="1:8" x14ac:dyDescent="0.2">
      <c r="A45" s="218">
        <f t="shared" si="0"/>
        <v>37</v>
      </c>
      <c r="B45" s="33" t="str">
        <f t="shared" ref="B45:C47" si="3">+B44</f>
        <v xml:space="preserve">52E </v>
      </c>
      <c r="C45" s="1" t="str">
        <f t="shared" si="3"/>
        <v>Metal Halide</v>
      </c>
      <c r="D45" s="173">
        <v>250</v>
      </c>
      <c r="E45" s="95" t="str">
        <f>'WP2 GRC Sch Level Costs'!H42</f>
        <v>No</v>
      </c>
      <c r="F45" s="95">
        <f>'WP2 GRC Sch Level Costs'!I42</f>
        <v>2</v>
      </c>
      <c r="G45" s="183">
        <f>'WP2 GRC Sch Level Costs'!P42</f>
        <v>0</v>
      </c>
      <c r="H45" s="183">
        <f>'WP2 GRC Sch Level Costs'!U42</f>
        <v>0</v>
      </c>
    </row>
    <row r="46" spans="1:8" x14ac:dyDescent="0.2">
      <c r="A46" s="218">
        <f t="shared" si="0"/>
        <v>38</v>
      </c>
      <c r="B46" s="33" t="str">
        <f t="shared" si="3"/>
        <v xml:space="preserve">52E </v>
      </c>
      <c r="C46" s="1" t="str">
        <f t="shared" si="3"/>
        <v>Metal Halide</v>
      </c>
      <c r="D46" s="173">
        <v>400</v>
      </c>
      <c r="E46" s="95" t="str">
        <f>'WP2 GRC Sch Level Costs'!H43</f>
        <v>No</v>
      </c>
      <c r="F46" s="95">
        <f>'WP2 GRC Sch Level Costs'!I43</f>
        <v>2</v>
      </c>
      <c r="G46" s="183">
        <f>'WP2 GRC Sch Level Costs'!P43</f>
        <v>0</v>
      </c>
      <c r="H46" s="183">
        <f>'WP2 GRC Sch Level Costs'!U43</f>
        <v>0</v>
      </c>
    </row>
    <row r="47" spans="1:8" x14ac:dyDescent="0.2">
      <c r="A47" s="218">
        <f t="shared" si="0"/>
        <v>39</v>
      </c>
      <c r="B47" s="33" t="str">
        <f t="shared" si="3"/>
        <v xml:space="preserve">52E </v>
      </c>
      <c r="C47" s="1" t="str">
        <f t="shared" si="3"/>
        <v>Metal Halide</v>
      </c>
      <c r="D47" s="173">
        <v>1000</v>
      </c>
      <c r="E47" s="95" t="str">
        <f>'WP2 GRC Sch Level Costs'!H44</f>
        <v>No</v>
      </c>
      <c r="F47" s="95">
        <f>'WP2 GRC Sch Level Costs'!I44</f>
        <v>2</v>
      </c>
      <c r="G47" s="183">
        <f>'WP2 GRC Sch Level Costs'!P44</f>
        <v>0</v>
      </c>
      <c r="H47" s="183">
        <f>'WP2 GRC Sch Level Costs'!U44</f>
        <v>0</v>
      </c>
    </row>
    <row r="48" spans="1:8" x14ac:dyDescent="0.2">
      <c r="A48" s="218">
        <f t="shared" si="0"/>
        <v>40</v>
      </c>
      <c r="B48" s="184"/>
      <c r="E48" s="95"/>
      <c r="F48" s="95"/>
      <c r="G48" s="183"/>
      <c r="H48" s="183"/>
    </row>
    <row r="49" spans="1:8" x14ac:dyDescent="0.2">
      <c r="A49" s="218">
        <f t="shared" si="0"/>
        <v>41</v>
      </c>
      <c r="B49" s="184" t="s">
        <v>58</v>
      </c>
      <c r="E49" s="95"/>
      <c r="F49" s="95"/>
      <c r="G49" s="183"/>
      <c r="H49" s="183"/>
    </row>
    <row r="50" spans="1:8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95" t="str">
        <f>'WP2 GRC Sch Level Costs'!H47</f>
        <v>Yes</v>
      </c>
      <c r="F50" s="95">
        <f>'WP2 GRC Sch Level Costs'!I47</f>
        <v>1</v>
      </c>
      <c r="G50" s="183">
        <f>'WP2 GRC Sch Level Costs'!P47</f>
        <v>0</v>
      </c>
      <c r="H50" s="183">
        <f>'WP2 GRC Sch Level Costs'!U47</f>
        <v>0</v>
      </c>
    </row>
    <row r="51" spans="1:8" x14ac:dyDescent="0.2">
      <c r="A51" s="218">
        <f t="shared" si="0"/>
        <v>43</v>
      </c>
      <c r="B51" s="33" t="str">
        <f t="shared" ref="B51:B58" si="4">+B50</f>
        <v>53E - Company Owned</v>
      </c>
      <c r="C51" s="1" t="s">
        <v>22</v>
      </c>
      <c r="D51" s="173">
        <v>70</v>
      </c>
      <c r="E51" s="95" t="str">
        <f>'WP2 GRC Sch Level Costs'!H48</f>
        <v>Yes</v>
      </c>
      <c r="F51" s="95">
        <f>'WP2 GRC Sch Level Costs'!I48</f>
        <v>1</v>
      </c>
      <c r="G51" s="183">
        <f>'WP2 GRC Sch Level Costs'!P48</f>
        <v>0</v>
      </c>
      <c r="H51" s="183">
        <f>'WP2 GRC Sch Level Costs'!U48</f>
        <v>0</v>
      </c>
    </row>
    <row r="52" spans="1:8" x14ac:dyDescent="0.2">
      <c r="A52" s="218">
        <f t="shared" si="0"/>
        <v>44</v>
      </c>
      <c r="B52" s="33" t="str">
        <f t="shared" si="4"/>
        <v>53E - Company Owned</v>
      </c>
      <c r="C52" s="1" t="s">
        <v>22</v>
      </c>
      <c r="D52" s="173">
        <v>100</v>
      </c>
      <c r="E52" s="95" t="str">
        <f>'WP2 GRC Sch Level Costs'!H49</f>
        <v>Yes</v>
      </c>
      <c r="F52" s="95">
        <f>'WP2 GRC Sch Level Costs'!I49</f>
        <v>1</v>
      </c>
      <c r="G52" s="183">
        <f>'WP2 GRC Sch Level Costs'!P49</f>
        <v>0</v>
      </c>
      <c r="H52" s="183">
        <f>'WP2 GRC Sch Level Costs'!U49</f>
        <v>0</v>
      </c>
    </row>
    <row r="53" spans="1:8" x14ac:dyDescent="0.2">
      <c r="A53" s="218">
        <f t="shared" si="0"/>
        <v>45</v>
      </c>
      <c r="B53" s="33" t="str">
        <f t="shared" si="4"/>
        <v>53E - Company Owned</v>
      </c>
      <c r="C53" s="1" t="s">
        <v>22</v>
      </c>
      <c r="D53" s="173">
        <v>150</v>
      </c>
      <c r="E53" s="95" t="str">
        <f>'WP2 GRC Sch Level Costs'!H50</f>
        <v>Yes</v>
      </c>
      <c r="F53" s="95">
        <f>'WP2 GRC Sch Level Costs'!I50</f>
        <v>1</v>
      </c>
      <c r="G53" s="183">
        <f>'WP2 GRC Sch Level Costs'!P50</f>
        <v>0</v>
      </c>
      <c r="H53" s="183">
        <f>'WP2 GRC Sch Level Costs'!U50</f>
        <v>0</v>
      </c>
    </row>
    <row r="54" spans="1:8" x14ac:dyDescent="0.2">
      <c r="A54" s="218">
        <f t="shared" si="0"/>
        <v>46</v>
      </c>
      <c r="B54" s="33" t="str">
        <f t="shared" si="4"/>
        <v>53E - Company Owned</v>
      </c>
      <c r="C54" s="1" t="s">
        <v>22</v>
      </c>
      <c r="D54" s="173">
        <v>200</v>
      </c>
      <c r="E54" s="95" t="str">
        <f>'WP2 GRC Sch Level Costs'!H51</f>
        <v>Yes</v>
      </c>
      <c r="F54" s="95">
        <f>'WP2 GRC Sch Level Costs'!I51</f>
        <v>1</v>
      </c>
      <c r="G54" s="183">
        <f>'WP2 GRC Sch Level Costs'!P51</f>
        <v>0</v>
      </c>
      <c r="H54" s="183">
        <f>'WP2 GRC Sch Level Costs'!U51</f>
        <v>0</v>
      </c>
    </row>
    <row r="55" spans="1:8" x14ac:dyDescent="0.2">
      <c r="A55" s="218">
        <f t="shared" si="0"/>
        <v>47</v>
      </c>
      <c r="B55" s="33" t="str">
        <f t="shared" si="4"/>
        <v>53E - Company Owned</v>
      </c>
      <c r="C55" s="1" t="s">
        <v>22</v>
      </c>
      <c r="D55" s="173">
        <v>250</v>
      </c>
      <c r="E55" s="95" t="str">
        <f>'WP2 GRC Sch Level Costs'!H52</f>
        <v>Yes</v>
      </c>
      <c r="F55" s="95">
        <f>'WP2 GRC Sch Level Costs'!I52</f>
        <v>1</v>
      </c>
      <c r="G55" s="183">
        <f>'WP2 GRC Sch Level Costs'!P52</f>
        <v>0</v>
      </c>
      <c r="H55" s="183">
        <f>'WP2 GRC Sch Level Costs'!U52</f>
        <v>0</v>
      </c>
    </row>
    <row r="56" spans="1:8" x14ac:dyDescent="0.2">
      <c r="A56" s="218">
        <f t="shared" si="0"/>
        <v>48</v>
      </c>
      <c r="B56" s="33" t="str">
        <f t="shared" si="4"/>
        <v>53E - Company Owned</v>
      </c>
      <c r="C56" s="1" t="s">
        <v>22</v>
      </c>
      <c r="D56" s="173">
        <v>310</v>
      </c>
      <c r="E56" s="95" t="str">
        <f>'WP2 GRC Sch Level Costs'!H53</f>
        <v>Yes</v>
      </c>
      <c r="F56" s="95">
        <f>'WP2 GRC Sch Level Costs'!I53</f>
        <v>1</v>
      </c>
      <c r="G56" s="183">
        <f>'WP2 GRC Sch Level Costs'!P53</f>
        <v>0</v>
      </c>
      <c r="H56" s="183">
        <f>'WP2 GRC Sch Level Costs'!U53</f>
        <v>0</v>
      </c>
    </row>
    <row r="57" spans="1:8" x14ac:dyDescent="0.2">
      <c r="A57" s="218">
        <f t="shared" si="0"/>
        <v>49</v>
      </c>
      <c r="B57" s="33" t="str">
        <f t="shared" si="4"/>
        <v>53E - Company Owned</v>
      </c>
      <c r="C57" s="1" t="s">
        <v>22</v>
      </c>
      <c r="D57" s="173">
        <v>400</v>
      </c>
      <c r="E57" s="95" t="str">
        <f>'WP2 GRC Sch Level Costs'!H54</f>
        <v>Yes</v>
      </c>
      <c r="F57" s="95">
        <f>'WP2 GRC Sch Level Costs'!I54</f>
        <v>1</v>
      </c>
      <c r="G57" s="183">
        <f>'WP2 GRC Sch Level Costs'!P54</f>
        <v>0</v>
      </c>
      <c r="H57" s="183">
        <f>'WP2 GRC Sch Level Costs'!U54</f>
        <v>0</v>
      </c>
    </row>
    <row r="58" spans="1:8" x14ac:dyDescent="0.2">
      <c r="A58" s="218">
        <f t="shared" si="0"/>
        <v>50</v>
      </c>
      <c r="B58" s="33" t="str">
        <f t="shared" si="4"/>
        <v>53E - Company Owned</v>
      </c>
      <c r="C58" s="1" t="s">
        <v>22</v>
      </c>
      <c r="D58" s="173">
        <v>1000</v>
      </c>
      <c r="E58" s="95" t="str">
        <f>'WP2 GRC Sch Level Costs'!H55</f>
        <v>Yes</v>
      </c>
      <c r="F58" s="95">
        <f>'WP2 GRC Sch Level Costs'!I55</f>
        <v>1</v>
      </c>
      <c r="G58" s="183">
        <f>'WP2 GRC Sch Level Costs'!P55</f>
        <v>0</v>
      </c>
      <c r="H58" s="183">
        <f>'WP2 GRC Sch Level Costs'!U55</f>
        <v>0</v>
      </c>
    </row>
    <row r="59" spans="1:8" x14ac:dyDescent="0.2">
      <c r="A59" s="218">
        <f t="shared" si="0"/>
        <v>51</v>
      </c>
      <c r="B59" s="33"/>
      <c r="C59" s="1"/>
      <c r="D59" s="173"/>
      <c r="E59" s="95"/>
      <c r="F59" s="95"/>
      <c r="G59" s="183"/>
      <c r="H59" s="183"/>
    </row>
    <row r="60" spans="1:8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95" t="str">
        <f>'WP2 GRC Sch Level Costs'!H57</f>
        <v>Yes</v>
      </c>
      <c r="F60" s="95">
        <f>'WP2 GRC Sch Level Costs'!I57</f>
        <v>2</v>
      </c>
      <c r="G60" s="183">
        <f>'WP2 GRC Sch Level Costs'!P57</f>
        <v>0</v>
      </c>
      <c r="H60" s="183">
        <f>'WP2 GRC Sch Level Costs'!U57</f>
        <v>0</v>
      </c>
    </row>
    <row r="61" spans="1:8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95" t="str">
        <f>'WP2 GRC Sch Level Costs'!H58</f>
        <v>Yes</v>
      </c>
      <c r="F61" s="95">
        <f>'WP2 GRC Sch Level Costs'!I58</f>
        <v>2</v>
      </c>
      <c r="G61" s="183">
        <f>'WP2 GRC Sch Level Costs'!P58</f>
        <v>0</v>
      </c>
      <c r="H61" s="183">
        <f>'WP2 GRC Sch Level Costs'!U58</f>
        <v>0</v>
      </c>
    </row>
    <row r="62" spans="1:8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95" t="str">
        <f>'WP2 GRC Sch Level Costs'!H59</f>
        <v>Yes</v>
      </c>
      <c r="F62" s="95">
        <f>'WP2 GRC Sch Level Costs'!I59</f>
        <v>2</v>
      </c>
      <c r="G62" s="183">
        <f>'WP2 GRC Sch Level Costs'!P59</f>
        <v>0</v>
      </c>
      <c r="H62" s="183">
        <f>'WP2 GRC Sch Level Costs'!U59</f>
        <v>0</v>
      </c>
    </row>
    <row r="63" spans="1:8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95" t="str">
        <f>'WP2 GRC Sch Level Costs'!H60</f>
        <v>Yes</v>
      </c>
      <c r="F63" s="95">
        <f>'WP2 GRC Sch Level Costs'!I60</f>
        <v>2</v>
      </c>
      <c r="G63" s="183">
        <f>'WP2 GRC Sch Level Costs'!P60</f>
        <v>0</v>
      </c>
      <c r="H63" s="183">
        <f>'WP2 GRC Sch Level Costs'!U60</f>
        <v>0</v>
      </c>
    </row>
    <row r="64" spans="1:8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95" t="str">
        <f>'WP2 GRC Sch Level Costs'!H61</f>
        <v>Yes</v>
      </c>
      <c r="F64" s="95">
        <f>'WP2 GRC Sch Level Costs'!I61</f>
        <v>2</v>
      </c>
      <c r="G64" s="183">
        <f>'WP2 GRC Sch Level Costs'!P61</f>
        <v>0</v>
      </c>
      <c r="H64" s="183">
        <f>'WP2 GRC Sch Level Costs'!U61</f>
        <v>0</v>
      </c>
    </row>
    <row r="65" spans="1:8" x14ac:dyDescent="0.2">
      <c r="A65" s="218">
        <f t="shared" si="0"/>
        <v>57</v>
      </c>
      <c r="B65" s="33"/>
      <c r="C65" s="1"/>
      <c r="D65" s="173"/>
      <c r="E65" s="95"/>
      <c r="F65" s="95"/>
      <c r="G65" s="183"/>
      <c r="H65" s="183"/>
    </row>
    <row r="66" spans="1:8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95" t="str">
        <f>'WP2 GRC Sch Level Costs'!H63</f>
        <v>Yes</v>
      </c>
      <c r="F66" s="95">
        <f>'WP2 GRC Sch Level Costs'!I63</f>
        <v>0.2</v>
      </c>
      <c r="G66" s="183">
        <f>'WP2 GRC Sch Level Costs'!P63</f>
        <v>0</v>
      </c>
      <c r="H66" s="183">
        <f>'WP2 GRC Sch Level Costs'!U63</f>
        <v>0</v>
      </c>
    </row>
    <row r="67" spans="1:8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95" t="str">
        <f>'WP2 GRC Sch Level Costs'!H64</f>
        <v>Yes</v>
      </c>
      <c r="F67" s="95">
        <f>'WP2 GRC Sch Level Costs'!I64</f>
        <v>0.2</v>
      </c>
      <c r="G67" s="183">
        <f>'WP2 GRC Sch Level Costs'!P64</f>
        <v>0</v>
      </c>
      <c r="H67" s="183">
        <f>'WP2 GRC Sch Level Costs'!U64</f>
        <v>0</v>
      </c>
    </row>
    <row r="68" spans="1:8" x14ac:dyDescent="0.2">
      <c r="A68" s="218">
        <f t="shared" si="0"/>
        <v>60</v>
      </c>
      <c r="B68" s="33" t="str">
        <f t="shared" ref="B68:B74" si="5">B67</f>
        <v>53E - Company Owned</v>
      </c>
      <c r="C68" s="172" t="s">
        <v>34</v>
      </c>
      <c r="D68" s="198" t="s">
        <v>177</v>
      </c>
      <c r="E68" s="95" t="str">
        <f>'WP2 GRC Sch Level Costs'!H65</f>
        <v>Yes</v>
      </c>
      <c r="F68" s="95">
        <f>'WP2 GRC Sch Level Costs'!I65</f>
        <v>0.2</v>
      </c>
      <c r="G68" s="183">
        <f>'WP2 GRC Sch Level Costs'!P65</f>
        <v>0</v>
      </c>
      <c r="H68" s="183">
        <f>'WP2 GRC Sch Level Costs'!U65</f>
        <v>0</v>
      </c>
    </row>
    <row r="69" spans="1:8" x14ac:dyDescent="0.2">
      <c r="A69" s="218">
        <f t="shared" si="0"/>
        <v>61</v>
      </c>
      <c r="B69" s="33" t="str">
        <f t="shared" si="5"/>
        <v>53E - Company Owned</v>
      </c>
      <c r="C69" s="172" t="s">
        <v>34</v>
      </c>
      <c r="D69" s="198" t="s">
        <v>178</v>
      </c>
      <c r="E69" s="95" t="str">
        <f>'WP2 GRC Sch Level Costs'!H66</f>
        <v>Yes</v>
      </c>
      <c r="F69" s="95">
        <f>'WP2 GRC Sch Level Costs'!I66</f>
        <v>0.2</v>
      </c>
      <c r="G69" s="183">
        <f>'WP2 GRC Sch Level Costs'!P66</f>
        <v>0</v>
      </c>
      <c r="H69" s="183">
        <f>'WP2 GRC Sch Level Costs'!U66</f>
        <v>0</v>
      </c>
    </row>
    <row r="70" spans="1:8" x14ac:dyDescent="0.2">
      <c r="A70" s="218">
        <f t="shared" si="0"/>
        <v>62</v>
      </c>
      <c r="B70" s="33" t="str">
        <f t="shared" si="5"/>
        <v>53E - Company Owned</v>
      </c>
      <c r="C70" s="172" t="s">
        <v>34</v>
      </c>
      <c r="D70" s="198" t="s">
        <v>179</v>
      </c>
      <c r="E70" s="95" t="str">
        <f>'WP2 GRC Sch Level Costs'!H67</f>
        <v>Yes</v>
      </c>
      <c r="F70" s="95">
        <f>'WP2 GRC Sch Level Costs'!I67</f>
        <v>0.2</v>
      </c>
      <c r="G70" s="183">
        <f>'WP2 GRC Sch Level Costs'!P67</f>
        <v>0</v>
      </c>
      <c r="H70" s="183">
        <f>'WP2 GRC Sch Level Costs'!U67</f>
        <v>0</v>
      </c>
    </row>
    <row r="71" spans="1:8" x14ac:dyDescent="0.2">
      <c r="A71" s="218">
        <f t="shared" si="0"/>
        <v>63</v>
      </c>
      <c r="B71" s="33" t="str">
        <f t="shared" si="5"/>
        <v>53E - Company Owned</v>
      </c>
      <c r="C71" s="172" t="s">
        <v>34</v>
      </c>
      <c r="D71" s="198" t="s">
        <v>180</v>
      </c>
      <c r="E71" s="95" t="str">
        <f>'WP2 GRC Sch Level Costs'!H68</f>
        <v>Yes</v>
      </c>
      <c r="F71" s="95">
        <f>'WP2 GRC Sch Level Costs'!I68</f>
        <v>0.2</v>
      </c>
      <c r="G71" s="183">
        <f>'WP2 GRC Sch Level Costs'!P68</f>
        <v>0</v>
      </c>
      <c r="H71" s="183">
        <f>'WP2 GRC Sch Level Costs'!U68</f>
        <v>0</v>
      </c>
    </row>
    <row r="72" spans="1:8" x14ac:dyDescent="0.2">
      <c r="A72" s="218">
        <f t="shared" si="0"/>
        <v>64</v>
      </c>
      <c r="B72" s="33" t="str">
        <f t="shared" si="5"/>
        <v>53E - Company Owned</v>
      </c>
      <c r="C72" s="172" t="s">
        <v>34</v>
      </c>
      <c r="D72" s="198" t="s">
        <v>181</v>
      </c>
      <c r="E72" s="95" t="str">
        <f>'WP2 GRC Sch Level Costs'!H69</f>
        <v>Yes</v>
      </c>
      <c r="F72" s="95">
        <f>'WP2 GRC Sch Level Costs'!I69</f>
        <v>0.2</v>
      </c>
      <c r="G72" s="183">
        <f>'WP2 GRC Sch Level Costs'!P69</f>
        <v>0</v>
      </c>
      <c r="H72" s="183">
        <f>'WP2 GRC Sch Level Costs'!U69</f>
        <v>0</v>
      </c>
    </row>
    <row r="73" spans="1:8" x14ac:dyDescent="0.2">
      <c r="A73" s="218">
        <f t="shared" si="0"/>
        <v>65</v>
      </c>
      <c r="B73" s="33" t="str">
        <f t="shared" si="5"/>
        <v>53E - Company Owned</v>
      </c>
      <c r="C73" s="172" t="s">
        <v>34</v>
      </c>
      <c r="D73" s="198" t="s">
        <v>182</v>
      </c>
      <c r="E73" s="95" t="str">
        <f>'WP2 GRC Sch Level Costs'!H70</f>
        <v>Yes</v>
      </c>
      <c r="F73" s="95">
        <f>'WP2 GRC Sch Level Costs'!I70</f>
        <v>0.2</v>
      </c>
      <c r="G73" s="183">
        <f>'WP2 GRC Sch Level Costs'!P70</f>
        <v>0</v>
      </c>
      <c r="H73" s="183">
        <f>'WP2 GRC Sch Level Costs'!U70</f>
        <v>0</v>
      </c>
    </row>
    <row r="74" spans="1:8" x14ac:dyDescent="0.2">
      <c r="A74" s="218">
        <f t="shared" si="0"/>
        <v>66</v>
      </c>
      <c r="B74" s="33" t="str">
        <f t="shared" si="5"/>
        <v>53E - Company Owned</v>
      </c>
      <c r="C74" s="172" t="s">
        <v>34</v>
      </c>
      <c r="D74" s="198" t="s">
        <v>183</v>
      </c>
      <c r="E74" s="95" t="str">
        <f>'WP2 GRC Sch Level Costs'!H71</f>
        <v>Yes</v>
      </c>
      <c r="F74" s="95">
        <f>'WP2 GRC Sch Level Costs'!I71</f>
        <v>0.2</v>
      </c>
      <c r="G74" s="183">
        <f>'WP2 GRC Sch Level Costs'!P71</f>
        <v>0</v>
      </c>
      <c r="H74" s="183">
        <f>'WP2 GRC Sch Level Costs'!U71</f>
        <v>0</v>
      </c>
    </row>
    <row r="75" spans="1:8" x14ac:dyDescent="0.2">
      <c r="A75" s="218">
        <f t="shared" ref="A75:A138" si="6">A74+1</f>
        <v>67</v>
      </c>
      <c r="B75" s="33"/>
      <c r="C75" s="1"/>
      <c r="D75" s="173"/>
      <c r="E75" s="95"/>
      <c r="F75" s="95"/>
      <c r="G75" s="183"/>
      <c r="H75" s="183"/>
    </row>
    <row r="76" spans="1:8" x14ac:dyDescent="0.2">
      <c r="A76" s="218">
        <f t="shared" si="6"/>
        <v>68</v>
      </c>
      <c r="B76" s="33" t="s">
        <v>23</v>
      </c>
      <c r="C76" s="1" t="s">
        <v>22</v>
      </c>
      <c r="D76" s="173">
        <v>50</v>
      </c>
      <c r="E76" s="95" t="str">
        <f>'WP2 GRC Sch Level Costs'!H73</f>
        <v>Yes</v>
      </c>
      <c r="F76" s="95">
        <f>'WP2 GRC Sch Level Costs'!I73</f>
        <v>1</v>
      </c>
      <c r="G76" s="183">
        <f>'WP2 GRC Sch Level Costs'!P73</f>
        <v>0</v>
      </c>
      <c r="H76" s="183">
        <f>'WP2 GRC Sch Level Costs'!U73</f>
        <v>0</v>
      </c>
    </row>
    <row r="77" spans="1:8" x14ac:dyDescent="0.2">
      <c r="A77" s="218">
        <f t="shared" si="6"/>
        <v>69</v>
      </c>
      <c r="B77" s="33" t="str">
        <f t="shared" ref="B77:B84" si="7">+B76</f>
        <v>53E - Customer Owned</v>
      </c>
      <c r="C77" s="1" t="s">
        <v>22</v>
      </c>
      <c r="D77" s="173">
        <v>70</v>
      </c>
      <c r="E77" s="95" t="str">
        <f>'WP2 GRC Sch Level Costs'!H74</f>
        <v>Yes</v>
      </c>
      <c r="F77" s="95">
        <f>'WP2 GRC Sch Level Costs'!I74</f>
        <v>1</v>
      </c>
      <c r="G77" s="183">
        <f>'WP2 GRC Sch Level Costs'!P74</f>
        <v>0</v>
      </c>
      <c r="H77" s="183">
        <f>'WP2 GRC Sch Level Costs'!U74</f>
        <v>0</v>
      </c>
    </row>
    <row r="78" spans="1:8" x14ac:dyDescent="0.2">
      <c r="A78" s="218">
        <f t="shared" si="6"/>
        <v>70</v>
      </c>
      <c r="B78" s="33" t="str">
        <f t="shared" si="7"/>
        <v>53E - Customer Owned</v>
      </c>
      <c r="C78" s="1" t="s">
        <v>22</v>
      </c>
      <c r="D78" s="173">
        <v>100</v>
      </c>
      <c r="E78" s="95" t="str">
        <f>'WP2 GRC Sch Level Costs'!H75</f>
        <v>Yes</v>
      </c>
      <c r="F78" s="95">
        <f>'WP2 GRC Sch Level Costs'!I75</f>
        <v>1</v>
      </c>
      <c r="G78" s="183">
        <f>'WP2 GRC Sch Level Costs'!P75</f>
        <v>0</v>
      </c>
      <c r="H78" s="183">
        <f>'WP2 GRC Sch Level Costs'!U75</f>
        <v>0</v>
      </c>
    </row>
    <row r="79" spans="1:8" x14ac:dyDescent="0.2">
      <c r="A79" s="218">
        <f t="shared" si="6"/>
        <v>71</v>
      </c>
      <c r="B79" s="33" t="str">
        <f t="shared" si="7"/>
        <v>53E - Customer Owned</v>
      </c>
      <c r="C79" s="1" t="s">
        <v>22</v>
      </c>
      <c r="D79" s="173">
        <v>150</v>
      </c>
      <c r="E79" s="95" t="str">
        <f>'WP2 GRC Sch Level Costs'!H76</f>
        <v>Yes</v>
      </c>
      <c r="F79" s="95">
        <f>'WP2 GRC Sch Level Costs'!I76</f>
        <v>1</v>
      </c>
      <c r="G79" s="183">
        <f>'WP2 GRC Sch Level Costs'!P76</f>
        <v>0</v>
      </c>
      <c r="H79" s="183">
        <f>'WP2 GRC Sch Level Costs'!U76</f>
        <v>0</v>
      </c>
    </row>
    <row r="80" spans="1:8" x14ac:dyDescent="0.2">
      <c r="A80" s="218">
        <f t="shared" si="6"/>
        <v>72</v>
      </c>
      <c r="B80" s="33" t="str">
        <f t="shared" si="7"/>
        <v>53E - Customer Owned</v>
      </c>
      <c r="C80" s="1" t="s">
        <v>22</v>
      </c>
      <c r="D80" s="173">
        <v>200</v>
      </c>
      <c r="E80" s="95" t="str">
        <f>'WP2 GRC Sch Level Costs'!H77</f>
        <v>Yes</v>
      </c>
      <c r="F80" s="95">
        <f>'WP2 GRC Sch Level Costs'!I77</f>
        <v>1</v>
      </c>
      <c r="G80" s="183">
        <f>'WP2 GRC Sch Level Costs'!P77</f>
        <v>0</v>
      </c>
      <c r="H80" s="183">
        <f>'WP2 GRC Sch Level Costs'!U77</f>
        <v>0</v>
      </c>
    </row>
    <row r="81" spans="1:8" x14ac:dyDescent="0.2">
      <c r="A81" s="218">
        <f t="shared" si="6"/>
        <v>73</v>
      </c>
      <c r="B81" s="33" t="str">
        <f t="shared" si="7"/>
        <v>53E - Customer Owned</v>
      </c>
      <c r="C81" s="1" t="s">
        <v>22</v>
      </c>
      <c r="D81" s="173">
        <v>250</v>
      </c>
      <c r="E81" s="95" t="str">
        <f>'WP2 GRC Sch Level Costs'!H78</f>
        <v>Yes</v>
      </c>
      <c r="F81" s="95">
        <f>'WP2 GRC Sch Level Costs'!I78</f>
        <v>1</v>
      </c>
      <c r="G81" s="183">
        <f>'WP2 GRC Sch Level Costs'!P78</f>
        <v>0</v>
      </c>
      <c r="H81" s="183">
        <f>'WP2 GRC Sch Level Costs'!U78</f>
        <v>0</v>
      </c>
    </row>
    <row r="82" spans="1:8" x14ac:dyDescent="0.2">
      <c r="A82" s="218">
        <f t="shared" si="6"/>
        <v>74</v>
      </c>
      <c r="B82" s="33" t="str">
        <f t="shared" si="7"/>
        <v>53E - Customer Owned</v>
      </c>
      <c r="C82" s="1" t="s">
        <v>22</v>
      </c>
      <c r="D82" s="173">
        <v>310</v>
      </c>
      <c r="E82" s="95" t="str">
        <f>'WP2 GRC Sch Level Costs'!H79</f>
        <v>Yes</v>
      </c>
      <c r="F82" s="95">
        <f>'WP2 GRC Sch Level Costs'!I79</f>
        <v>1</v>
      </c>
      <c r="G82" s="183">
        <f>'WP2 GRC Sch Level Costs'!P79</f>
        <v>0</v>
      </c>
      <c r="H82" s="183">
        <f>'WP2 GRC Sch Level Costs'!U79</f>
        <v>0</v>
      </c>
    </row>
    <row r="83" spans="1:8" x14ac:dyDescent="0.2">
      <c r="A83" s="218">
        <f t="shared" si="6"/>
        <v>75</v>
      </c>
      <c r="B83" s="33" t="str">
        <f t="shared" si="7"/>
        <v>53E - Customer Owned</v>
      </c>
      <c r="C83" s="1" t="s">
        <v>22</v>
      </c>
      <c r="D83" s="173">
        <v>400</v>
      </c>
      <c r="E83" s="95" t="str">
        <f>'WP2 GRC Sch Level Costs'!H80</f>
        <v>Yes</v>
      </c>
      <c r="F83" s="95">
        <f>'WP2 GRC Sch Level Costs'!I80</f>
        <v>1</v>
      </c>
      <c r="G83" s="183">
        <f>'WP2 GRC Sch Level Costs'!P80</f>
        <v>0</v>
      </c>
      <c r="H83" s="183">
        <f>'WP2 GRC Sch Level Costs'!U80</f>
        <v>0</v>
      </c>
    </row>
    <row r="84" spans="1:8" x14ac:dyDescent="0.2">
      <c r="A84" s="218">
        <f t="shared" si="6"/>
        <v>76</v>
      </c>
      <c r="B84" s="33" t="str">
        <f t="shared" si="7"/>
        <v>53E - Customer Owned</v>
      </c>
      <c r="C84" s="1" t="s">
        <v>22</v>
      </c>
      <c r="D84" s="173">
        <v>1000</v>
      </c>
      <c r="E84" s="95" t="str">
        <f>'WP2 GRC Sch Level Costs'!H81</f>
        <v>Yes</v>
      </c>
      <c r="F84" s="95">
        <f>'WP2 GRC Sch Level Costs'!I81</f>
        <v>1</v>
      </c>
      <c r="G84" s="183">
        <f>'WP2 GRC Sch Level Costs'!P81</f>
        <v>0</v>
      </c>
      <c r="H84" s="183">
        <f>'WP2 GRC Sch Level Costs'!U81</f>
        <v>0</v>
      </c>
    </row>
    <row r="85" spans="1:8" x14ac:dyDescent="0.2">
      <c r="A85" s="218">
        <f t="shared" si="6"/>
        <v>77</v>
      </c>
      <c r="B85" s="33"/>
      <c r="C85" s="1"/>
      <c r="D85" s="173"/>
      <c r="E85" s="95"/>
      <c r="F85" s="95"/>
      <c r="G85" s="183"/>
      <c r="H85" s="183"/>
    </row>
    <row r="86" spans="1:8" x14ac:dyDescent="0.2">
      <c r="A86" s="218">
        <f t="shared" si="6"/>
        <v>78</v>
      </c>
      <c r="B86" s="33" t="str">
        <f>+B84</f>
        <v>53E - Customer Owned</v>
      </c>
      <c r="C86" s="1" t="s">
        <v>27</v>
      </c>
      <c r="D86" s="173">
        <v>70</v>
      </c>
      <c r="E86" s="95" t="str">
        <f>'WP2 GRC Sch Level Costs'!H83</f>
        <v>Yes</v>
      </c>
      <c r="F86" s="95">
        <f>'WP2 GRC Sch Level Costs'!I83</f>
        <v>2</v>
      </c>
      <c r="G86" s="183">
        <f>'WP2 GRC Sch Level Costs'!P83</f>
        <v>0</v>
      </c>
      <c r="H86" s="183">
        <f>'WP2 GRC Sch Level Costs'!U83</f>
        <v>0</v>
      </c>
    </row>
    <row r="87" spans="1:8" x14ac:dyDescent="0.2">
      <c r="A87" s="218">
        <f t="shared" si="6"/>
        <v>79</v>
      </c>
      <c r="B87" s="33" t="str">
        <f>+B86</f>
        <v>53E - Customer Owned</v>
      </c>
      <c r="C87" s="1" t="s">
        <v>27</v>
      </c>
      <c r="D87" s="173">
        <v>100</v>
      </c>
      <c r="E87" s="95" t="str">
        <f>'WP2 GRC Sch Level Costs'!H84</f>
        <v>Yes</v>
      </c>
      <c r="F87" s="95">
        <f>'WP2 GRC Sch Level Costs'!I84</f>
        <v>2</v>
      </c>
      <c r="G87" s="183">
        <f>'WP2 GRC Sch Level Costs'!P84</f>
        <v>0</v>
      </c>
      <c r="H87" s="183">
        <f>'WP2 GRC Sch Level Costs'!U84</f>
        <v>0</v>
      </c>
    </row>
    <row r="88" spans="1:8" x14ac:dyDescent="0.2">
      <c r="A88" s="218">
        <f t="shared" si="6"/>
        <v>80</v>
      </c>
      <c r="B88" s="33" t="str">
        <f>+B87</f>
        <v>53E - Customer Owned</v>
      </c>
      <c r="C88" s="1" t="s">
        <v>27</v>
      </c>
      <c r="D88" s="173">
        <v>150</v>
      </c>
      <c r="E88" s="95" t="str">
        <f>'WP2 GRC Sch Level Costs'!H85</f>
        <v>Yes</v>
      </c>
      <c r="F88" s="95">
        <f>'WP2 GRC Sch Level Costs'!I85</f>
        <v>2</v>
      </c>
      <c r="G88" s="183">
        <f>'WP2 GRC Sch Level Costs'!P85</f>
        <v>0</v>
      </c>
      <c r="H88" s="183">
        <f>'WP2 GRC Sch Level Costs'!U85</f>
        <v>0</v>
      </c>
    </row>
    <row r="89" spans="1:8" x14ac:dyDescent="0.2">
      <c r="A89" s="218">
        <f t="shared" si="6"/>
        <v>81</v>
      </c>
      <c r="B89" s="33" t="str">
        <f>+B88</f>
        <v>53E - Customer Owned</v>
      </c>
      <c r="C89" s="1" t="s">
        <v>27</v>
      </c>
      <c r="D89" s="173">
        <v>175</v>
      </c>
      <c r="E89" s="95" t="str">
        <f>'WP2 GRC Sch Level Costs'!H86</f>
        <v>Yes</v>
      </c>
      <c r="F89" s="95">
        <f>'WP2 GRC Sch Level Costs'!I86</f>
        <v>2</v>
      </c>
      <c r="G89" s="183">
        <f>'WP2 GRC Sch Level Costs'!P86</f>
        <v>0</v>
      </c>
      <c r="H89" s="183">
        <f>'WP2 GRC Sch Level Costs'!U86</f>
        <v>0</v>
      </c>
    </row>
    <row r="90" spans="1:8" x14ac:dyDescent="0.2">
      <c r="A90" s="218">
        <f t="shared" si="6"/>
        <v>82</v>
      </c>
      <c r="B90" s="33" t="str">
        <f>+B89</f>
        <v>53E - Customer Owned</v>
      </c>
      <c r="C90" s="1" t="s">
        <v>27</v>
      </c>
      <c r="D90" s="173">
        <v>250</v>
      </c>
      <c r="E90" s="95" t="str">
        <f>'WP2 GRC Sch Level Costs'!H87</f>
        <v>Yes</v>
      </c>
      <c r="F90" s="95">
        <f>'WP2 GRC Sch Level Costs'!I87</f>
        <v>2</v>
      </c>
      <c r="G90" s="183">
        <f>'WP2 GRC Sch Level Costs'!P87</f>
        <v>0</v>
      </c>
      <c r="H90" s="183">
        <f>'WP2 GRC Sch Level Costs'!U87</f>
        <v>0</v>
      </c>
    </row>
    <row r="91" spans="1:8" x14ac:dyDescent="0.2">
      <c r="A91" s="218">
        <f t="shared" si="6"/>
        <v>83</v>
      </c>
      <c r="B91" s="33" t="str">
        <f>+B90</f>
        <v>53E - Customer Owned</v>
      </c>
      <c r="C91" s="1" t="s">
        <v>27</v>
      </c>
      <c r="D91" s="173">
        <v>400</v>
      </c>
      <c r="E91" s="95" t="str">
        <f>'WP2 GRC Sch Level Costs'!H88</f>
        <v>Yes</v>
      </c>
      <c r="F91" s="95">
        <f>'WP2 GRC Sch Level Costs'!I88</f>
        <v>2</v>
      </c>
      <c r="G91" s="183">
        <f>'WP2 GRC Sch Level Costs'!P88</f>
        <v>0</v>
      </c>
      <c r="H91" s="183">
        <f>'WP2 GRC Sch Level Costs'!U88</f>
        <v>0</v>
      </c>
    </row>
    <row r="92" spans="1:8" x14ac:dyDescent="0.2">
      <c r="A92" s="218">
        <f t="shared" si="6"/>
        <v>84</v>
      </c>
      <c r="B92" s="33"/>
      <c r="C92" s="1"/>
      <c r="D92" s="173"/>
      <c r="E92" s="95"/>
      <c r="F92" s="95"/>
      <c r="G92" s="183"/>
      <c r="H92" s="183"/>
    </row>
    <row r="93" spans="1:8" x14ac:dyDescent="0.2">
      <c r="A93" s="218">
        <f t="shared" si="6"/>
        <v>85</v>
      </c>
      <c r="B93" s="33" t="str">
        <f>+B91</f>
        <v>53E - Customer Owned</v>
      </c>
      <c r="C93" s="172" t="s">
        <v>34</v>
      </c>
      <c r="D93" s="198" t="s">
        <v>175</v>
      </c>
      <c r="E93" s="95" t="str">
        <f>'WP2 GRC Sch Level Costs'!H90</f>
        <v>Yes</v>
      </c>
      <c r="F93" s="95">
        <f>'WP2 GRC Sch Level Costs'!I90</f>
        <v>0.2</v>
      </c>
      <c r="G93" s="183">
        <f>'WP2 GRC Sch Level Costs'!P90</f>
        <v>0</v>
      </c>
      <c r="H93" s="183">
        <f>'WP2 GRC Sch Level Costs'!U90</f>
        <v>0</v>
      </c>
    </row>
    <row r="94" spans="1:8" x14ac:dyDescent="0.2">
      <c r="A94" s="218">
        <f t="shared" si="6"/>
        <v>86</v>
      </c>
      <c r="B94" s="33" t="str">
        <f>B93</f>
        <v>53E - Customer Owned</v>
      </c>
      <c r="C94" s="172" t="s">
        <v>34</v>
      </c>
      <c r="D94" s="198" t="s">
        <v>176</v>
      </c>
      <c r="E94" s="95" t="str">
        <f>'WP2 GRC Sch Level Costs'!H91</f>
        <v>Yes</v>
      </c>
      <c r="F94" s="95">
        <f>'WP2 GRC Sch Level Costs'!I91</f>
        <v>0.2</v>
      </c>
      <c r="G94" s="183">
        <f>'WP2 GRC Sch Level Costs'!P91</f>
        <v>0</v>
      </c>
      <c r="H94" s="183">
        <f>'WP2 GRC Sch Level Costs'!U91</f>
        <v>0</v>
      </c>
    </row>
    <row r="95" spans="1:8" x14ac:dyDescent="0.2">
      <c r="A95" s="218">
        <f t="shared" si="6"/>
        <v>87</v>
      </c>
      <c r="B95" s="33" t="str">
        <f t="shared" ref="B95:B101" si="8">B94</f>
        <v>53E - Customer Owned</v>
      </c>
      <c r="C95" s="172" t="s">
        <v>34</v>
      </c>
      <c r="D95" s="198" t="s">
        <v>177</v>
      </c>
      <c r="E95" s="95" t="str">
        <f>'WP2 GRC Sch Level Costs'!H92</f>
        <v>Yes</v>
      </c>
      <c r="F95" s="95">
        <f>'WP2 GRC Sch Level Costs'!I92</f>
        <v>0.2</v>
      </c>
      <c r="G95" s="183">
        <f>'WP2 GRC Sch Level Costs'!P92</f>
        <v>0</v>
      </c>
      <c r="H95" s="183">
        <f>'WP2 GRC Sch Level Costs'!U92</f>
        <v>0</v>
      </c>
    </row>
    <row r="96" spans="1:8" x14ac:dyDescent="0.2">
      <c r="A96" s="218">
        <f t="shared" si="6"/>
        <v>88</v>
      </c>
      <c r="B96" s="33" t="str">
        <f t="shared" si="8"/>
        <v>53E - Customer Owned</v>
      </c>
      <c r="C96" s="172" t="s">
        <v>34</v>
      </c>
      <c r="D96" s="198" t="s">
        <v>178</v>
      </c>
      <c r="E96" s="95" t="str">
        <f>'WP2 GRC Sch Level Costs'!H93</f>
        <v>Yes</v>
      </c>
      <c r="F96" s="95">
        <f>'WP2 GRC Sch Level Costs'!I93</f>
        <v>0.2</v>
      </c>
      <c r="G96" s="183">
        <f>'WP2 GRC Sch Level Costs'!P93</f>
        <v>0</v>
      </c>
      <c r="H96" s="183">
        <f>'WP2 GRC Sch Level Costs'!U93</f>
        <v>0</v>
      </c>
    </row>
    <row r="97" spans="1:8" x14ac:dyDescent="0.2">
      <c r="A97" s="218">
        <f t="shared" si="6"/>
        <v>89</v>
      </c>
      <c r="B97" s="33" t="str">
        <f t="shared" si="8"/>
        <v>53E - Customer Owned</v>
      </c>
      <c r="C97" s="172" t="s">
        <v>34</v>
      </c>
      <c r="D97" s="198" t="s">
        <v>179</v>
      </c>
      <c r="E97" s="95" t="str">
        <f>'WP2 GRC Sch Level Costs'!H94</f>
        <v>Yes</v>
      </c>
      <c r="F97" s="95">
        <f>'WP2 GRC Sch Level Costs'!I94</f>
        <v>0.2</v>
      </c>
      <c r="G97" s="183">
        <f>'WP2 GRC Sch Level Costs'!P94</f>
        <v>0</v>
      </c>
      <c r="H97" s="183">
        <f>'WP2 GRC Sch Level Costs'!U94</f>
        <v>0</v>
      </c>
    </row>
    <row r="98" spans="1:8" x14ac:dyDescent="0.2">
      <c r="A98" s="218">
        <f t="shared" si="6"/>
        <v>90</v>
      </c>
      <c r="B98" s="33" t="str">
        <f t="shared" si="8"/>
        <v>53E - Customer Owned</v>
      </c>
      <c r="C98" s="172" t="s">
        <v>34</v>
      </c>
      <c r="D98" s="198" t="s">
        <v>180</v>
      </c>
      <c r="E98" s="95" t="str">
        <f>'WP2 GRC Sch Level Costs'!H95</f>
        <v>Yes</v>
      </c>
      <c r="F98" s="95">
        <f>'WP2 GRC Sch Level Costs'!I95</f>
        <v>0.2</v>
      </c>
      <c r="G98" s="183">
        <f>'WP2 GRC Sch Level Costs'!P95</f>
        <v>0</v>
      </c>
      <c r="H98" s="183">
        <f>'WP2 GRC Sch Level Costs'!U95</f>
        <v>0</v>
      </c>
    </row>
    <row r="99" spans="1:8" x14ac:dyDescent="0.2">
      <c r="A99" s="218">
        <f t="shared" si="6"/>
        <v>91</v>
      </c>
      <c r="B99" s="33" t="str">
        <f t="shared" si="8"/>
        <v>53E - Customer Owned</v>
      </c>
      <c r="C99" s="172" t="s">
        <v>34</v>
      </c>
      <c r="D99" s="198" t="s">
        <v>181</v>
      </c>
      <c r="E99" s="95" t="str">
        <f>'WP2 GRC Sch Level Costs'!H96</f>
        <v>Yes</v>
      </c>
      <c r="F99" s="95">
        <f>'WP2 GRC Sch Level Costs'!I96</f>
        <v>0.2</v>
      </c>
      <c r="G99" s="183">
        <f>'WP2 GRC Sch Level Costs'!P96</f>
        <v>0</v>
      </c>
      <c r="H99" s="183">
        <f>'WP2 GRC Sch Level Costs'!U96</f>
        <v>0</v>
      </c>
    </row>
    <row r="100" spans="1:8" x14ac:dyDescent="0.2">
      <c r="A100" s="218">
        <f t="shared" si="6"/>
        <v>92</v>
      </c>
      <c r="B100" s="33" t="str">
        <f t="shared" si="8"/>
        <v>53E - Customer Owned</v>
      </c>
      <c r="C100" s="172" t="s">
        <v>34</v>
      </c>
      <c r="D100" s="198" t="s">
        <v>182</v>
      </c>
      <c r="E100" s="95" t="str">
        <f>'WP2 GRC Sch Level Costs'!H97</f>
        <v>Yes</v>
      </c>
      <c r="F100" s="95">
        <f>'WP2 GRC Sch Level Costs'!I97</f>
        <v>0.2</v>
      </c>
      <c r="G100" s="183">
        <f>'WP2 GRC Sch Level Costs'!P97</f>
        <v>0</v>
      </c>
      <c r="H100" s="183">
        <f>'WP2 GRC Sch Level Costs'!U97</f>
        <v>0</v>
      </c>
    </row>
    <row r="101" spans="1:8" x14ac:dyDescent="0.2">
      <c r="A101" s="218">
        <f t="shared" si="6"/>
        <v>93</v>
      </c>
      <c r="B101" s="33" t="str">
        <f t="shared" si="8"/>
        <v>53E - Customer Owned</v>
      </c>
      <c r="C101" s="172" t="s">
        <v>34</v>
      </c>
      <c r="D101" s="198" t="s">
        <v>183</v>
      </c>
      <c r="E101" s="95" t="str">
        <f>'WP2 GRC Sch Level Costs'!H98</f>
        <v>Yes</v>
      </c>
      <c r="F101" s="95">
        <f>'WP2 GRC Sch Level Costs'!I98</f>
        <v>0.2</v>
      </c>
      <c r="G101" s="183">
        <f>'WP2 GRC Sch Level Costs'!P98</f>
        <v>0</v>
      </c>
      <c r="H101" s="183">
        <f>'WP2 GRC Sch Level Costs'!U98</f>
        <v>0</v>
      </c>
    </row>
    <row r="102" spans="1:8" x14ac:dyDescent="0.2">
      <c r="A102" s="218">
        <f t="shared" si="6"/>
        <v>94</v>
      </c>
      <c r="B102" s="34"/>
      <c r="C102" s="1"/>
      <c r="D102" s="173"/>
      <c r="E102" s="95"/>
      <c r="F102" s="95"/>
      <c r="G102" s="183"/>
      <c r="H102" s="183"/>
    </row>
    <row r="103" spans="1:8" x14ac:dyDescent="0.2">
      <c r="A103" s="218">
        <f t="shared" si="6"/>
        <v>95</v>
      </c>
      <c r="B103" s="7" t="s">
        <v>59</v>
      </c>
      <c r="E103" s="95"/>
      <c r="F103" s="95"/>
      <c r="G103" s="183"/>
      <c r="H103" s="183"/>
    </row>
    <row r="104" spans="1:8" x14ac:dyDescent="0.2">
      <c r="A104" s="218">
        <f t="shared" si="6"/>
        <v>96</v>
      </c>
      <c r="B104" s="33" t="s">
        <v>18</v>
      </c>
      <c r="C104" s="1" t="s">
        <v>22</v>
      </c>
      <c r="D104" s="173">
        <v>50</v>
      </c>
      <c r="E104" s="95" t="str">
        <f>'WP2 GRC Sch Level Costs'!H101</f>
        <v>No</v>
      </c>
      <c r="F104" s="95">
        <f>'WP2 GRC Sch Level Costs'!I101</f>
        <v>1</v>
      </c>
      <c r="G104" s="183">
        <f>'WP2 GRC Sch Level Costs'!P101</f>
        <v>0</v>
      </c>
      <c r="H104" s="183">
        <f>'WP2 GRC Sch Level Costs'!U101</f>
        <v>0</v>
      </c>
    </row>
    <row r="105" spans="1:8" x14ac:dyDescent="0.2">
      <c r="A105" s="218">
        <f t="shared" si="6"/>
        <v>97</v>
      </c>
      <c r="B105" s="33" t="str">
        <f t="shared" ref="B105:B112" si="9">+B104</f>
        <v>54E</v>
      </c>
      <c r="C105" s="1" t="s">
        <v>22</v>
      </c>
      <c r="D105" s="173">
        <v>70</v>
      </c>
      <c r="E105" s="95" t="str">
        <f>'WP2 GRC Sch Level Costs'!H102</f>
        <v>No</v>
      </c>
      <c r="F105" s="95">
        <f>'WP2 GRC Sch Level Costs'!I102</f>
        <v>1</v>
      </c>
      <c r="G105" s="183">
        <f>'WP2 GRC Sch Level Costs'!P102</f>
        <v>0</v>
      </c>
      <c r="H105" s="183">
        <f>'WP2 GRC Sch Level Costs'!U102</f>
        <v>0</v>
      </c>
    </row>
    <row r="106" spans="1:8" x14ac:dyDescent="0.2">
      <c r="A106" s="218">
        <f t="shared" si="6"/>
        <v>98</v>
      </c>
      <c r="B106" s="33" t="str">
        <f t="shared" si="9"/>
        <v>54E</v>
      </c>
      <c r="C106" s="1" t="s">
        <v>22</v>
      </c>
      <c r="D106" s="173">
        <v>100</v>
      </c>
      <c r="E106" s="95" t="str">
        <f>'WP2 GRC Sch Level Costs'!H103</f>
        <v>No</v>
      </c>
      <c r="F106" s="95">
        <f>'WP2 GRC Sch Level Costs'!I103</f>
        <v>1</v>
      </c>
      <c r="G106" s="183">
        <f>'WP2 GRC Sch Level Costs'!P103</f>
        <v>0</v>
      </c>
      <c r="H106" s="183">
        <f>'WP2 GRC Sch Level Costs'!U103</f>
        <v>0</v>
      </c>
    </row>
    <row r="107" spans="1:8" x14ac:dyDescent="0.2">
      <c r="A107" s="218">
        <f t="shared" si="6"/>
        <v>99</v>
      </c>
      <c r="B107" s="33" t="str">
        <f t="shared" si="9"/>
        <v>54E</v>
      </c>
      <c r="C107" s="1" t="s">
        <v>22</v>
      </c>
      <c r="D107" s="173">
        <v>150</v>
      </c>
      <c r="E107" s="95" t="str">
        <f>'WP2 GRC Sch Level Costs'!H104</f>
        <v>No</v>
      </c>
      <c r="F107" s="95">
        <f>'WP2 GRC Sch Level Costs'!I104</f>
        <v>1</v>
      </c>
      <c r="G107" s="183">
        <f>'WP2 GRC Sch Level Costs'!P104</f>
        <v>0</v>
      </c>
      <c r="H107" s="183">
        <f>'WP2 GRC Sch Level Costs'!U104</f>
        <v>0</v>
      </c>
    </row>
    <row r="108" spans="1:8" x14ac:dyDescent="0.2">
      <c r="A108" s="218">
        <f t="shared" si="6"/>
        <v>100</v>
      </c>
      <c r="B108" s="33" t="str">
        <f t="shared" si="9"/>
        <v>54E</v>
      </c>
      <c r="C108" s="1" t="s">
        <v>22</v>
      </c>
      <c r="D108" s="173">
        <v>200</v>
      </c>
      <c r="E108" s="95" t="str">
        <f>'WP2 GRC Sch Level Costs'!H105</f>
        <v>No</v>
      </c>
      <c r="F108" s="95">
        <f>'WP2 GRC Sch Level Costs'!I105</f>
        <v>1</v>
      </c>
      <c r="G108" s="183">
        <f>'WP2 GRC Sch Level Costs'!P105</f>
        <v>0</v>
      </c>
      <c r="H108" s="183">
        <f>'WP2 GRC Sch Level Costs'!U105</f>
        <v>0</v>
      </c>
    </row>
    <row r="109" spans="1:8" x14ac:dyDescent="0.2">
      <c r="A109" s="218">
        <f t="shared" si="6"/>
        <v>101</v>
      </c>
      <c r="B109" s="33" t="str">
        <f t="shared" si="9"/>
        <v>54E</v>
      </c>
      <c r="C109" s="1" t="s">
        <v>22</v>
      </c>
      <c r="D109" s="173">
        <v>250</v>
      </c>
      <c r="E109" s="95" t="str">
        <f>'WP2 GRC Sch Level Costs'!H106</f>
        <v>No</v>
      </c>
      <c r="F109" s="95">
        <f>'WP2 GRC Sch Level Costs'!I106</f>
        <v>1</v>
      </c>
      <c r="G109" s="183">
        <f>'WP2 GRC Sch Level Costs'!P106</f>
        <v>0</v>
      </c>
      <c r="H109" s="183">
        <f>'WP2 GRC Sch Level Costs'!U106</f>
        <v>0</v>
      </c>
    </row>
    <row r="110" spans="1:8" x14ac:dyDescent="0.2">
      <c r="A110" s="218">
        <f t="shared" si="6"/>
        <v>102</v>
      </c>
      <c r="B110" s="33" t="str">
        <f t="shared" si="9"/>
        <v>54E</v>
      </c>
      <c r="C110" s="1" t="s">
        <v>22</v>
      </c>
      <c r="D110" s="173">
        <v>310</v>
      </c>
      <c r="E110" s="95" t="str">
        <f>'WP2 GRC Sch Level Costs'!H107</f>
        <v>No</v>
      </c>
      <c r="F110" s="95">
        <f>'WP2 GRC Sch Level Costs'!I107</f>
        <v>1</v>
      </c>
      <c r="G110" s="183">
        <f>'WP2 GRC Sch Level Costs'!P107</f>
        <v>0</v>
      </c>
      <c r="H110" s="183">
        <f>'WP2 GRC Sch Level Costs'!U107</f>
        <v>0</v>
      </c>
    </row>
    <row r="111" spans="1:8" x14ac:dyDescent="0.2">
      <c r="A111" s="218">
        <f t="shared" si="6"/>
        <v>103</v>
      </c>
      <c r="B111" s="33" t="str">
        <f t="shared" si="9"/>
        <v>54E</v>
      </c>
      <c r="C111" s="1" t="s">
        <v>22</v>
      </c>
      <c r="D111" s="173">
        <v>400</v>
      </c>
      <c r="E111" s="95" t="str">
        <f>'WP2 GRC Sch Level Costs'!H108</f>
        <v>No</v>
      </c>
      <c r="F111" s="95">
        <f>'WP2 GRC Sch Level Costs'!I108</f>
        <v>1</v>
      </c>
      <c r="G111" s="183">
        <f>'WP2 GRC Sch Level Costs'!P108</f>
        <v>0</v>
      </c>
      <c r="H111" s="183">
        <f>'WP2 GRC Sch Level Costs'!U108</f>
        <v>0</v>
      </c>
    </row>
    <row r="112" spans="1:8" x14ac:dyDescent="0.2">
      <c r="A112" s="218">
        <f t="shared" si="6"/>
        <v>104</v>
      </c>
      <c r="B112" s="33" t="str">
        <f t="shared" si="9"/>
        <v>54E</v>
      </c>
      <c r="C112" s="1" t="s">
        <v>22</v>
      </c>
      <c r="D112" s="173">
        <v>1000</v>
      </c>
      <c r="E112" s="95" t="str">
        <f>'WP2 GRC Sch Level Costs'!H109</f>
        <v>No</v>
      </c>
      <c r="F112" s="95">
        <f>'WP2 GRC Sch Level Costs'!I109</f>
        <v>1</v>
      </c>
      <c r="G112" s="183">
        <f>'WP2 GRC Sch Level Costs'!P109</f>
        <v>0</v>
      </c>
      <c r="H112" s="183">
        <f>'WP2 GRC Sch Level Costs'!U109</f>
        <v>0</v>
      </c>
    </row>
    <row r="113" spans="1:8" x14ac:dyDescent="0.2">
      <c r="A113" s="218">
        <f t="shared" si="6"/>
        <v>105</v>
      </c>
      <c r="B113" s="34"/>
      <c r="C113" s="1"/>
      <c r="D113" s="173"/>
      <c r="E113" s="95"/>
      <c r="F113" s="95"/>
      <c r="G113" s="183"/>
      <c r="H113" s="183"/>
    </row>
    <row r="114" spans="1:8" x14ac:dyDescent="0.2">
      <c r="A114" s="218">
        <f t="shared" si="6"/>
        <v>106</v>
      </c>
      <c r="B114" s="33" t="str">
        <f>+B112</f>
        <v>54E</v>
      </c>
      <c r="C114" s="172" t="s">
        <v>34</v>
      </c>
      <c r="D114" s="198" t="s">
        <v>175</v>
      </c>
      <c r="E114" s="95" t="str">
        <f>'WP2 GRC Sch Level Costs'!H111</f>
        <v>No</v>
      </c>
      <c r="F114" s="95">
        <f>'WP2 GRC Sch Level Costs'!I111</f>
        <v>0.2</v>
      </c>
      <c r="G114" s="183">
        <f>'WP2 GRC Sch Level Costs'!P111</f>
        <v>0</v>
      </c>
      <c r="H114" s="183">
        <f>'WP2 GRC Sch Level Costs'!U111</f>
        <v>0</v>
      </c>
    </row>
    <row r="115" spans="1:8" x14ac:dyDescent="0.2">
      <c r="A115" s="218">
        <f t="shared" si="6"/>
        <v>107</v>
      </c>
      <c r="B115" s="33" t="str">
        <f t="shared" ref="B115:B122" si="10">+B114</f>
        <v>54E</v>
      </c>
      <c r="C115" s="172" t="s">
        <v>34</v>
      </c>
      <c r="D115" s="198" t="s">
        <v>176</v>
      </c>
      <c r="E115" s="95" t="str">
        <f>'WP2 GRC Sch Level Costs'!H112</f>
        <v>No</v>
      </c>
      <c r="F115" s="95">
        <f>'WP2 GRC Sch Level Costs'!I112</f>
        <v>0.2</v>
      </c>
      <c r="G115" s="183">
        <f>'WP2 GRC Sch Level Costs'!P112</f>
        <v>0</v>
      </c>
      <c r="H115" s="183">
        <f>'WP2 GRC Sch Level Costs'!U112</f>
        <v>0</v>
      </c>
    </row>
    <row r="116" spans="1:8" x14ac:dyDescent="0.2">
      <c r="A116" s="218">
        <f t="shared" si="6"/>
        <v>108</v>
      </c>
      <c r="B116" s="33" t="str">
        <f t="shared" si="10"/>
        <v>54E</v>
      </c>
      <c r="C116" s="172" t="s">
        <v>34</v>
      </c>
      <c r="D116" s="198" t="s">
        <v>177</v>
      </c>
      <c r="E116" s="95" t="str">
        <f>'WP2 GRC Sch Level Costs'!H113</f>
        <v>No</v>
      </c>
      <c r="F116" s="95">
        <f>'WP2 GRC Sch Level Costs'!I113</f>
        <v>0.2</v>
      </c>
      <c r="G116" s="183">
        <f>'WP2 GRC Sch Level Costs'!P113</f>
        <v>0</v>
      </c>
      <c r="H116" s="183">
        <f>'WP2 GRC Sch Level Costs'!U113</f>
        <v>0</v>
      </c>
    </row>
    <row r="117" spans="1:8" x14ac:dyDescent="0.2">
      <c r="A117" s="218">
        <f t="shared" si="6"/>
        <v>109</v>
      </c>
      <c r="B117" s="33" t="str">
        <f t="shared" si="10"/>
        <v>54E</v>
      </c>
      <c r="C117" s="172" t="s">
        <v>34</v>
      </c>
      <c r="D117" s="198" t="s">
        <v>178</v>
      </c>
      <c r="E117" s="95" t="str">
        <f>'WP2 GRC Sch Level Costs'!H114</f>
        <v>No</v>
      </c>
      <c r="F117" s="95">
        <f>'WP2 GRC Sch Level Costs'!I114</f>
        <v>0.2</v>
      </c>
      <c r="G117" s="183">
        <f>'WP2 GRC Sch Level Costs'!P114</f>
        <v>0</v>
      </c>
      <c r="H117" s="183">
        <f>'WP2 GRC Sch Level Costs'!U114</f>
        <v>0</v>
      </c>
    </row>
    <row r="118" spans="1:8" x14ac:dyDescent="0.2">
      <c r="A118" s="218">
        <f t="shared" si="6"/>
        <v>110</v>
      </c>
      <c r="B118" s="33" t="str">
        <f t="shared" si="10"/>
        <v>54E</v>
      </c>
      <c r="C118" s="172" t="s">
        <v>34</v>
      </c>
      <c r="D118" s="198" t="s">
        <v>179</v>
      </c>
      <c r="E118" s="95" t="str">
        <f>'WP2 GRC Sch Level Costs'!H115</f>
        <v>No</v>
      </c>
      <c r="F118" s="95">
        <f>'WP2 GRC Sch Level Costs'!I115</f>
        <v>0.2</v>
      </c>
      <c r="G118" s="183">
        <f>'WP2 GRC Sch Level Costs'!P115</f>
        <v>0</v>
      </c>
      <c r="H118" s="183">
        <f>'WP2 GRC Sch Level Costs'!U115</f>
        <v>0</v>
      </c>
    </row>
    <row r="119" spans="1:8" x14ac:dyDescent="0.2">
      <c r="A119" s="218">
        <f t="shared" si="6"/>
        <v>111</v>
      </c>
      <c r="B119" s="33" t="str">
        <f t="shared" si="10"/>
        <v>54E</v>
      </c>
      <c r="C119" s="172" t="s">
        <v>34</v>
      </c>
      <c r="D119" s="198" t="s">
        <v>180</v>
      </c>
      <c r="E119" s="95" t="str">
        <f>'WP2 GRC Sch Level Costs'!H116</f>
        <v>No</v>
      </c>
      <c r="F119" s="95">
        <f>'WP2 GRC Sch Level Costs'!I116</f>
        <v>0.2</v>
      </c>
      <c r="G119" s="183">
        <f>'WP2 GRC Sch Level Costs'!P116</f>
        <v>0</v>
      </c>
      <c r="H119" s="183">
        <f>'WP2 GRC Sch Level Costs'!U116</f>
        <v>0</v>
      </c>
    </row>
    <row r="120" spans="1:8" x14ac:dyDescent="0.2">
      <c r="A120" s="218">
        <f t="shared" si="6"/>
        <v>112</v>
      </c>
      <c r="B120" s="33" t="str">
        <f t="shared" si="10"/>
        <v>54E</v>
      </c>
      <c r="C120" s="172" t="s">
        <v>34</v>
      </c>
      <c r="D120" s="198" t="s">
        <v>181</v>
      </c>
      <c r="E120" s="95" t="str">
        <f>'WP2 GRC Sch Level Costs'!H117</f>
        <v>No</v>
      </c>
      <c r="F120" s="95">
        <f>'WP2 GRC Sch Level Costs'!I117</f>
        <v>0.2</v>
      </c>
      <c r="G120" s="183">
        <f>'WP2 GRC Sch Level Costs'!P117</f>
        <v>0</v>
      </c>
      <c r="H120" s="183">
        <f>'WP2 GRC Sch Level Costs'!U117</f>
        <v>0</v>
      </c>
    </row>
    <row r="121" spans="1:8" x14ac:dyDescent="0.2">
      <c r="A121" s="218">
        <f t="shared" si="6"/>
        <v>113</v>
      </c>
      <c r="B121" s="33" t="str">
        <f t="shared" si="10"/>
        <v>54E</v>
      </c>
      <c r="C121" s="172" t="s">
        <v>34</v>
      </c>
      <c r="D121" s="198" t="s">
        <v>182</v>
      </c>
      <c r="E121" s="95" t="str">
        <f>'WP2 GRC Sch Level Costs'!H118</f>
        <v>No</v>
      </c>
      <c r="F121" s="95">
        <f>'WP2 GRC Sch Level Costs'!I118</f>
        <v>0.2</v>
      </c>
      <c r="G121" s="183">
        <f>'WP2 GRC Sch Level Costs'!P118</f>
        <v>0</v>
      </c>
      <c r="H121" s="183">
        <f>'WP2 GRC Sch Level Costs'!U118</f>
        <v>0</v>
      </c>
    </row>
    <row r="122" spans="1:8" x14ac:dyDescent="0.2">
      <c r="A122" s="218">
        <f t="shared" si="6"/>
        <v>114</v>
      </c>
      <c r="B122" s="33" t="str">
        <f t="shared" si="10"/>
        <v>54E</v>
      </c>
      <c r="C122" s="172" t="s">
        <v>34</v>
      </c>
      <c r="D122" s="198" t="s">
        <v>183</v>
      </c>
      <c r="E122" s="95" t="str">
        <f>'WP2 GRC Sch Level Costs'!H119</f>
        <v>No</v>
      </c>
      <c r="F122" s="95">
        <f>'WP2 GRC Sch Level Costs'!I119</f>
        <v>0.2</v>
      </c>
      <c r="G122" s="183">
        <f>'WP2 GRC Sch Level Costs'!P119</f>
        <v>0</v>
      </c>
      <c r="H122" s="183">
        <f>'WP2 GRC Sch Level Costs'!U119</f>
        <v>0</v>
      </c>
    </row>
    <row r="123" spans="1:8" x14ac:dyDescent="0.2">
      <c r="A123" s="218">
        <f t="shared" si="6"/>
        <v>115</v>
      </c>
      <c r="B123" s="34"/>
      <c r="C123" s="1"/>
      <c r="D123" s="173"/>
      <c r="E123" s="95"/>
      <c r="F123" s="95"/>
      <c r="G123" s="183"/>
      <c r="H123" s="183"/>
    </row>
    <row r="124" spans="1:8" x14ac:dyDescent="0.2">
      <c r="A124" s="218">
        <f t="shared" si="6"/>
        <v>116</v>
      </c>
      <c r="B124" s="7" t="s">
        <v>60</v>
      </c>
      <c r="C124" s="1"/>
      <c r="D124" s="173"/>
      <c r="E124" s="95"/>
      <c r="F124" s="95"/>
      <c r="G124" s="183"/>
      <c r="H124" s="183"/>
    </row>
    <row r="125" spans="1:8" x14ac:dyDescent="0.2">
      <c r="A125" s="218">
        <f t="shared" si="6"/>
        <v>117</v>
      </c>
      <c r="B125" s="33" t="s">
        <v>28</v>
      </c>
      <c r="C125" s="1" t="s">
        <v>22</v>
      </c>
      <c r="D125" s="173">
        <v>70</v>
      </c>
      <c r="E125" s="95" t="str">
        <f>'WP2 GRC Sch Level Costs'!H122</f>
        <v>Yes</v>
      </c>
      <c r="F125" s="95">
        <f>'WP2 GRC Sch Level Costs'!I122</f>
        <v>1</v>
      </c>
      <c r="G125" s="183">
        <f>'WP2 GRC Sch Level Costs'!P122</f>
        <v>0</v>
      </c>
      <c r="H125" s="183">
        <f>'WP2 GRC Sch Level Costs'!U122</f>
        <v>0</v>
      </c>
    </row>
    <row r="126" spans="1:8" x14ac:dyDescent="0.2">
      <c r="A126" s="218">
        <f t="shared" si="6"/>
        <v>118</v>
      </c>
      <c r="B126" s="34" t="str">
        <f>+B125</f>
        <v>55E &amp; 56E</v>
      </c>
      <c r="C126" s="1" t="s">
        <v>22</v>
      </c>
      <c r="D126" s="173">
        <v>100</v>
      </c>
      <c r="E126" s="95" t="str">
        <f>'WP2 GRC Sch Level Costs'!H123</f>
        <v>Yes</v>
      </c>
      <c r="F126" s="95">
        <f>'WP2 GRC Sch Level Costs'!I123</f>
        <v>1</v>
      </c>
      <c r="G126" s="183">
        <f>'WP2 GRC Sch Level Costs'!P123</f>
        <v>0</v>
      </c>
      <c r="H126" s="183">
        <f>'WP2 GRC Sch Level Costs'!U123</f>
        <v>0</v>
      </c>
    </row>
    <row r="127" spans="1:8" x14ac:dyDescent="0.2">
      <c r="A127" s="218">
        <f t="shared" si="6"/>
        <v>119</v>
      </c>
      <c r="B127" s="34" t="str">
        <f>+B126</f>
        <v>55E &amp; 56E</v>
      </c>
      <c r="C127" s="1" t="s">
        <v>22</v>
      </c>
      <c r="D127" s="173">
        <v>150</v>
      </c>
      <c r="E127" s="95" t="str">
        <f>'WP2 GRC Sch Level Costs'!H124</f>
        <v>Yes</v>
      </c>
      <c r="F127" s="95">
        <f>'WP2 GRC Sch Level Costs'!I124</f>
        <v>1</v>
      </c>
      <c r="G127" s="183">
        <f>'WP2 GRC Sch Level Costs'!P124</f>
        <v>0</v>
      </c>
      <c r="H127" s="183">
        <f>'WP2 GRC Sch Level Costs'!U124</f>
        <v>0</v>
      </c>
    </row>
    <row r="128" spans="1:8" x14ac:dyDescent="0.2">
      <c r="A128" s="218">
        <f t="shared" si="6"/>
        <v>120</v>
      </c>
      <c r="B128" s="34" t="str">
        <f>+B127</f>
        <v>55E &amp; 56E</v>
      </c>
      <c r="C128" s="1" t="s">
        <v>22</v>
      </c>
      <c r="D128" s="173">
        <v>200</v>
      </c>
      <c r="E128" s="95" t="str">
        <f>'WP2 GRC Sch Level Costs'!H125</f>
        <v>Yes</v>
      </c>
      <c r="F128" s="95">
        <f>'WP2 GRC Sch Level Costs'!I125</f>
        <v>1</v>
      </c>
      <c r="G128" s="183">
        <f>'WP2 GRC Sch Level Costs'!P125</f>
        <v>0</v>
      </c>
      <c r="H128" s="183">
        <f>'WP2 GRC Sch Level Costs'!U125</f>
        <v>0</v>
      </c>
    </row>
    <row r="129" spans="1:8" x14ac:dyDescent="0.2">
      <c r="A129" s="218">
        <f t="shared" si="6"/>
        <v>121</v>
      </c>
      <c r="B129" s="34" t="str">
        <f>+B128</f>
        <v>55E &amp; 56E</v>
      </c>
      <c r="C129" s="1" t="s">
        <v>22</v>
      </c>
      <c r="D129" s="173">
        <v>250</v>
      </c>
      <c r="E129" s="95" t="str">
        <f>'WP2 GRC Sch Level Costs'!H126</f>
        <v>Yes</v>
      </c>
      <c r="F129" s="95">
        <f>'WP2 GRC Sch Level Costs'!I126</f>
        <v>1</v>
      </c>
      <c r="G129" s="183">
        <f>'WP2 GRC Sch Level Costs'!P126</f>
        <v>0</v>
      </c>
      <c r="H129" s="183">
        <f>'WP2 GRC Sch Level Costs'!U126</f>
        <v>0</v>
      </c>
    </row>
    <row r="130" spans="1:8" x14ac:dyDescent="0.2">
      <c r="A130" s="218">
        <f t="shared" si="6"/>
        <v>122</v>
      </c>
      <c r="B130" s="34" t="str">
        <f>+B129</f>
        <v>55E &amp; 56E</v>
      </c>
      <c r="C130" s="1" t="s">
        <v>22</v>
      </c>
      <c r="D130" s="173">
        <v>400</v>
      </c>
      <c r="E130" s="95" t="str">
        <f>'WP2 GRC Sch Level Costs'!H127</f>
        <v>Yes</v>
      </c>
      <c r="F130" s="95">
        <f>'WP2 GRC Sch Level Costs'!I127</f>
        <v>1</v>
      </c>
      <c r="G130" s="183">
        <f>'WP2 GRC Sch Level Costs'!P127</f>
        <v>0</v>
      </c>
      <c r="H130" s="183">
        <f>'WP2 GRC Sch Level Costs'!U127</f>
        <v>0</v>
      </c>
    </row>
    <row r="131" spans="1:8" x14ac:dyDescent="0.2">
      <c r="A131" s="218">
        <f t="shared" si="6"/>
        <v>123</v>
      </c>
      <c r="B131" s="34"/>
      <c r="C131" s="1"/>
      <c r="D131" s="173"/>
      <c r="E131" s="95"/>
      <c r="F131" s="95"/>
      <c r="G131" s="183"/>
      <c r="H131" s="183"/>
    </row>
    <row r="132" spans="1:8" x14ac:dyDescent="0.2">
      <c r="A132" s="218">
        <f t="shared" si="6"/>
        <v>124</v>
      </c>
      <c r="B132" s="34" t="str">
        <f>+B130</f>
        <v>55E &amp; 56E</v>
      </c>
      <c r="C132" s="1" t="s">
        <v>27</v>
      </c>
      <c r="D132" s="173">
        <v>250</v>
      </c>
      <c r="E132" s="95" t="str">
        <f>'WP2 GRC Sch Level Costs'!H129</f>
        <v>Yes</v>
      </c>
      <c r="F132" s="95">
        <f>'WP2 GRC Sch Level Costs'!I129</f>
        <v>2</v>
      </c>
      <c r="G132" s="183">
        <f>'WP2 GRC Sch Level Costs'!P129</f>
        <v>0</v>
      </c>
      <c r="H132" s="183">
        <f>'WP2 GRC Sch Level Costs'!U129</f>
        <v>0</v>
      </c>
    </row>
    <row r="133" spans="1:8" x14ac:dyDescent="0.2">
      <c r="A133" s="218">
        <f t="shared" si="6"/>
        <v>125</v>
      </c>
      <c r="B133" s="34"/>
      <c r="C133" s="1"/>
      <c r="D133" s="173"/>
      <c r="E133" s="95"/>
      <c r="F133" s="95"/>
      <c r="G133" s="183"/>
      <c r="H133" s="183"/>
    </row>
    <row r="134" spans="1:8" x14ac:dyDescent="0.2">
      <c r="A134" s="218">
        <f t="shared" si="6"/>
        <v>126</v>
      </c>
      <c r="B134" s="34" t="s">
        <v>28</v>
      </c>
      <c r="C134" s="172" t="s">
        <v>34</v>
      </c>
      <c r="D134" s="198" t="s">
        <v>175</v>
      </c>
      <c r="E134" s="95" t="str">
        <f>'WP2 GRC Sch Level Costs'!H131</f>
        <v>Yes</v>
      </c>
      <c r="F134" s="95">
        <f>'WP2 GRC Sch Level Costs'!I131</f>
        <v>0.2</v>
      </c>
      <c r="G134" s="183">
        <f>'WP2 GRC Sch Level Costs'!P131</f>
        <v>0</v>
      </c>
      <c r="H134" s="183">
        <f>'WP2 GRC Sch Level Costs'!U131</f>
        <v>0</v>
      </c>
    </row>
    <row r="135" spans="1:8" x14ac:dyDescent="0.2">
      <c r="A135" s="218">
        <f t="shared" si="6"/>
        <v>127</v>
      </c>
      <c r="B135" s="34" t="s">
        <v>28</v>
      </c>
      <c r="C135" s="172" t="s">
        <v>34</v>
      </c>
      <c r="D135" s="198" t="s">
        <v>176</v>
      </c>
      <c r="E135" s="95" t="str">
        <f>'WP2 GRC Sch Level Costs'!H132</f>
        <v>Yes</v>
      </c>
      <c r="F135" s="95">
        <f>'WP2 GRC Sch Level Costs'!I132</f>
        <v>0.2</v>
      </c>
      <c r="G135" s="183">
        <f>'WP2 GRC Sch Level Costs'!P132</f>
        <v>0</v>
      </c>
      <c r="H135" s="183">
        <f>'WP2 GRC Sch Level Costs'!U132</f>
        <v>0</v>
      </c>
    </row>
    <row r="136" spans="1:8" x14ac:dyDescent="0.2">
      <c r="A136" s="218">
        <f t="shared" si="6"/>
        <v>128</v>
      </c>
      <c r="B136" s="34" t="s">
        <v>28</v>
      </c>
      <c r="C136" s="172" t="s">
        <v>34</v>
      </c>
      <c r="D136" s="198" t="s">
        <v>177</v>
      </c>
      <c r="E136" s="95" t="str">
        <f>'WP2 GRC Sch Level Costs'!H133</f>
        <v>Yes</v>
      </c>
      <c r="F136" s="95">
        <f>'WP2 GRC Sch Level Costs'!I133</f>
        <v>0.2</v>
      </c>
      <c r="G136" s="183">
        <f>'WP2 GRC Sch Level Costs'!P133</f>
        <v>0</v>
      </c>
      <c r="H136" s="183">
        <f>'WP2 GRC Sch Level Costs'!U133</f>
        <v>0</v>
      </c>
    </row>
    <row r="137" spans="1:8" x14ac:dyDescent="0.2">
      <c r="A137" s="218">
        <f t="shared" si="6"/>
        <v>129</v>
      </c>
      <c r="B137" s="34" t="s">
        <v>28</v>
      </c>
      <c r="C137" s="172" t="s">
        <v>34</v>
      </c>
      <c r="D137" s="198" t="s">
        <v>178</v>
      </c>
      <c r="E137" s="95" t="str">
        <f>'WP2 GRC Sch Level Costs'!H134</f>
        <v>Yes</v>
      </c>
      <c r="F137" s="95">
        <f>'WP2 GRC Sch Level Costs'!I134</f>
        <v>0.2</v>
      </c>
      <c r="G137" s="183">
        <f>'WP2 GRC Sch Level Costs'!P134</f>
        <v>0</v>
      </c>
      <c r="H137" s="183">
        <f>'WP2 GRC Sch Level Costs'!U134</f>
        <v>0</v>
      </c>
    </row>
    <row r="138" spans="1:8" x14ac:dyDescent="0.2">
      <c r="A138" s="218">
        <f t="shared" si="6"/>
        <v>130</v>
      </c>
      <c r="B138" s="34" t="s">
        <v>28</v>
      </c>
      <c r="C138" s="172" t="s">
        <v>34</v>
      </c>
      <c r="D138" s="198" t="s">
        <v>179</v>
      </c>
      <c r="E138" s="95" t="str">
        <f>'WP2 GRC Sch Level Costs'!H135</f>
        <v>Yes</v>
      </c>
      <c r="F138" s="95">
        <f>'WP2 GRC Sch Level Costs'!I135</f>
        <v>0.2</v>
      </c>
      <c r="G138" s="183">
        <f>'WP2 GRC Sch Level Costs'!P135</f>
        <v>0</v>
      </c>
      <c r="H138" s="183">
        <f>'WP2 GRC Sch Level Costs'!U135</f>
        <v>0</v>
      </c>
    </row>
    <row r="139" spans="1:8" x14ac:dyDescent="0.2">
      <c r="A139" s="218">
        <f t="shared" ref="A139:A189" si="11">A138+1</f>
        <v>131</v>
      </c>
      <c r="B139" s="34" t="s">
        <v>28</v>
      </c>
      <c r="C139" s="172" t="s">
        <v>34</v>
      </c>
      <c r="D139" s="198" t="s">
        <v>180</v>
      </c>
      <c r="E139" s="95" t="str">
        <f>'WP2 GRC Sch Level Costs'!H136</f>
        <v>Yes</v>
      </c>
      <c r="F139" s="95">
        <f>'WP2 GRC Sch Level Costs'!I136</f>
        <v>0.2</v>
      </c>
      <c r="G139" s="183">
        <f>'WP2 GRC Sch Level Costs'!P136</f>
        <v>0</v>
      </c>
      <c r="H139" s="183">
        <f>'WP2 GRC Sch Level Costs'!U136</f>
        <v>0</v>
      </c>
    </row>
    <row r="140" spans="1:8" x14ac:dyDescent="0.2">
      <c r="A140" s="218">
        <f t="shared" si="11"/>
        <v>132</v>
      </c>
      <c r="B140" s="34" t="s">
        <v>28</v>
      </c>
      <c r="C140" s="172" t="s">
        <v>34</v>
      </c>
      <c r="D140" s="198" t="s">
        <v>181</v>
      </c>
      <c r="E140" s="95" t="str">
        <f>'WP2 GRC Sch Level Costs'!H137</f>
        <v>Yes</v>
      </c>
      <c r="F140" s="95">
        <f>'WP2 GRC Sch Level Costs'!I137</f>
        <v>0.2</v>
      </c>
      <c r="G140" s="183">
        <f>'WP2 GRC Sch Level Costs'!P137</f>
        <v>0</v>
      </c>
      <c r="H140" s="183">
        <f>'WP2 GRC Sch Level Costs'!U137</f>
        <v>0</v>
      </c>
    </row>
    <row r="141" spans="1:8" x14ac:dyDescent="0.2">
      <c r="A141" s="218">
        <f t="shared" si="11"/>
        <v>133</v>
      </c>
      <c r="B141" s="34" t="s">
        <v>28</v>
      </c>
      <c r="C141" s="172" t="s">
        <v>34</v>
      </c>
      <c r="D141" s="198" t="s">
        <v>182</v>
      </c>
      <c r="E141" s="95" t="str">
        <f>'WP2 GRC Sch Level Costs'!H138</f>
        <v>Yes</v>
      </c>
      <c r="F141" s="95">
        <f>'WP2 GRC Sch Level Costs'!I138</f>
        <v>0.2</v>
      </c>
      <c r="G141" s="183">
        <f>'WP2 GRC Sch Level Costs'!P138</f>
        <v>0</v>
      </c>
      <c r="H141" s="183">
        <f>'WP2 GRC Sch Level Costs'!U138</f>
        <v>0</v>
      </c>
    </row>
    <row r="142" spans="1:8" x14ac:dyDescent="0.2">
      <c r="A142" s="218">
        <f t="shared" si="11"/>
        <v>134</v>
      </c>
      <c r="B142" s="34" t="s">
        <v>28</v>
      </c>
      <c r="C142" s="172" t="s">
        <v>34</v>
      </c>
      <c r="D142" s="198" t="s">
        <v>183</v>
      </c>
      <c r="E142" s="95" t="str">
        <f>'WP2 GRC Sch Level Costs'!H139</f>
        <v>Yes</v>
      </c>
      <c r="F142" s="95">
        <f>'WP2 GRC Sch Level Costs'!I139</f>
        <v>0.2</v>
      </c>
      <c r="G142" s="183">
        <f>'WP2 GRC Sch Level Costs'!P139</f>
        <v>0</v>
      </c>
      <c r="H142" s="183">
        <f>'WP2 GRC Sch Level Costs'!U139</f>
        <v>0</v>
      </c>
    </row>
    <row r="143" spans="1:8" x14ac:dyDescent="0.2">
      <c r="A143" s="218">
        <f t="shared" si="11"/>
        <v>135</v>
      </c>
      <c r="B143" s="34"/>
      <c r="C143" s="1"/>
      <c r="D143" s="173"/>
      <c r="E143" s="95"/>
      <c r="F143" s="95"/>
      <c r="G143" s="183"/>
      <c r="H143" s="183"/>
    </row>
    <row r="144" spans="1:8" x14ac:dyDescent="0.2">
      <c r="A144" s="218">
        <f t="shared" si="11"/>
        <v>136</v>
      </c>
      <c r="B144" s="7" t="s">
        <v>61</v>
      </c>
      <c r="C144" s="1"/>
      <c r="D144" s="173"/>
      <c r="E144" s="95"/>
      <c r="F144" s="95"/>
      <c r="G144" s="183"/>
      <c r="H144" s="183"/>
    </row>
    <row r="145" spans="1:8" x14ac:dyDescent="0.2">
      <c r="A145" s="218">
        <f t="shared" si="11"/>
        <v>137</v>
      </c>
      <c r="B145" s="33" t="s">
        <v>158</v>
      </c>
      <c r="C145" s="1" t="s">
        <v>22</v>
      </c>
      <c r="D145" s="210">
        <v>70</v>
      </c>
      <c r="E145" s="95" t="str">
        <f>'WP2 GRC Sch Level Costs'!H142</f>
        <v>Yes</v>
      </c>
      <c r="F145" s="95">
        <f>'WP2 GRC Sch Level Costs'!I142</f>
        <v>1</v>
      </c>
      <c r="G145" s="183">
        <f>'WP2 GRC Sch Level Costs'!P142</f>
        <v>0</v>
      </c>
      <c r="H145" s="183">
        <f>'WP2 GRC Sch Level Costs'!U142</f>
        <v>0</v>
      </c>
    </row>
    <row r="146" spans="1:8" x14ac:dyDescent="0.2">
      <c r="A146" s="218">
        <f t="shared" si="11"/>
        <v>138</v>
      </c>
      <c r="B146" s="34" t="str">
        <f t="shared" ref="B146:B150" si="12">+B145</f>
        <v>58E &amp; 59E - Directional</v>
      </c>
      <c r="C146" s="1" t="s">
        <v>22</v>
      </c>
      <c r="D146" s="210">
        <v>100</v>
      </c>
      <c r="E146" s="95" t="str">
        <f>'WP2 GRC Sch Level Costs'!H143</f>
        <v>Yes</v>
      </c>
      <c r="F146" s="95">
        <f>'WP2 GRC Sch Level Costs'!I143</f>
        <v>1</v>
      </c>
      <c r="G146" s="183">
        <f>'WP2 GRC Sch Level Costs'!P143</f>
        <v>0</v>
      </c>
      <c r="H146" s="183">
        <f>'WP2 GRC Sch Level Costs'!U143</f>
        <v>0</v>
      </c>
    </row>
    <row r="147" spans="1:8" x14ac:dyDescent="0.2">
      <c r="A147" s="218">
        <f t="shared" si="11"/>
        <v>139</v>
      </c>
      <c r="B147" s="34" t="str">
        <f t="shared" si="12"/>
        <v>58E &amp; 59E - Directional</v>
      </c>
      <c r="C147" s="1" t="s">
        <v>22</v>
      </c>
      <c r="D147" s="210">
        <v>150</v>
      </c>
      <c r="E147" s="95" t="str">
        <f>'WP2 GRC Sch Level Costs'!H144</f>
        <v>Yes</v>
      </c>
      <c r="F147" s="95">
        <f>'WP2 GRC Sch Level Costs'!I144</f>
        <v>1</v>
      </c>
      <c r="G147" s="183">
        <f>'WP2 GRC Sch Level Costs'!P144</f>
        <v>0</v>
      </c>
      <c r="H147" s="183">
        <f>'WP2 GRC Sch Level Costs'!U144</f>
        <v>0</v>
      </c>
    </row>
    <row r="148" spans="1:8" x14ac:dyDescent="0.2">
      <c r="A148" s="218">
        <f t="shared" si="11"/>
        <v>140</v>
      </c>
      <c r="B148" s="34" t="str">
        <f t="shared" si="12"/>
        <v>58E &amp; 59E - Directional</v>
      </c>
      <c r="C148" s="1" t="s">
        <v>22</v>
      </c>
      <c r="D148" s="173">
        <v>200</v>
      </c>
      <c r="E148" s="95" t="str">
        <f>'WP2 GRC Sch Level Costs'!H145</f>
        <v>Yes</v>
      </c>
      <c r="F148" s="95">
        <f>'WP2 GRC Sch Level Costs'!I145</f>
        <v>1</v>
      </c>
      <c r="G148" s="183">
        <f>'WP2 GRC Sch Level Costs'!P145</f>
        <v>0</v>
      </c>
      <c r="H148" s="183">
        <f>'WP2 GRC Sch Level Costs'!U145</f>
        <v>0</v>
      </c>
    </row>
    <row r="149" spans="1:8" x14ac:dyDescent="0.2">
      <c r="A149" s="218">
        <f t="shared" si="11"/>
        <v>141</v>
      </c>
      <c r="B149" s="34" t="str">
        <f t="shared" si="12"/>
        <v>58E &amp; 59E - Directional</v>
      </c>
      <c r="C149" s="1" t="s">
        <v>22</v>
      </c>
      <c r="D149" s="173">
        <v>250</v>
      </c>
      <c r="E149" s="95" t="str">
        <f>'WP2 GRC Sch Level Costs'!H146</f>
        <v>Yes</v>
      </c>
      <c r="F149" s="95">
        <f>'WP2 GRC Sch Level Costs'!I146</f>
        <v>1</v>
      </c>
      <c r="G149" s="183">
        <f>'WP2 GRC Sch Level Costs'!P146</f>
        <v>0</v>
      </c>
      <c r="H149" s="183">
        <f>'WP2 GRC Sch Level Costs'!U146</f>
        <v>0</v>
      </c>
    </row>
    <row r="150" spans="1:8" x14ac:dyDescent="0.2">
      <c r="A150" s="218">
        <f t="shared" si="11"/>
        <v>142</v>
      </c>
      <c r="B150" s="34" t="str">
        <f t="shared" si="12"/>
        <v>58E &amp; 59E - Directional</v>
      </c>
      <c r="C150" s="1" t="s">
        <v>22</v>
      </c>
      <c r="D150" s="173">
        <v>400</v>
      </c>
      <c r="E150" s="95" t="str">
        <f>'WP2 GRC Sch Level Costs'!H147</f>
        <v>Yes</v>
      </c>
      <c r="F150" s="95">
        <f>'WP2 GRC Sch Level Costs'!I147</f>
        <v>1</v>
      </c>
      <c r="G150" s="183">
        <f>'WP2 GRC Sch Level Costs'!P147</f>
        <v>0</v>
      </c>
      <c r="H150" s="183">
        <f>'WP2 GRC Sch Level Costs'!U147</f>
        <v>0</v>
      </c>
    </row>
    <row r="151" spans="1:8" x14ac:dyDescent="0.2">
      <c r="A151" s="218">
        <f t="shared" si="11"/>
        <v>143</v>
      </c>
      <c r="B151" s="34"/>
      <c r="C151" s="1"/>
      <c r="D151" s="173"/>
      <c r="G151" s="188"/>
      <c r="H151" s="188"/>
    </row>
    <row r="152" spans="1:8" x14ac:dyDescent="0.2">
      <c r="A152" s="218">
        <f t="shared" si="11"/>
        <v>144</v>
      </c>
      <c r="B152" s="33" t="s">
        <v>159</v>
      </c>
      <c r="C152" s="1" t="s">
        <v>22</v>
      </c>
      <c r="D152" s="173">
        <v>100</v>
      </c>
      <c r="E152" s="95" t="str">
        <f>'WP2 GRC Sch Level Costs'!H149</f>
        <v>Yes</v>
      </c>
      <c r="F152" s="95">
        <f>'WP2 GRC Sch Level Costs'!I149</f>
        <v>1</v>
      </c>
      <c r="G152" s="183">
        <f>'WP2 GRC Sch Level Costs'!P149</f>
        <v>0</v>
      </c>
      <c r="H152" s="183">
        <f>'WP2 GRC Sch Level Costs'!U149</f>
        <v>0</v>
      </c>
    </row>
    <row r="153" spans="1:8" x14ac:dyDescent="0.2">
      <c r="A153" s="218">
        <f t="shared" si="11"/>
        <v>145</v>
      </c>
      <c r="B153" s="34" t="str">
        <f>B152</f>
        <v>58E &amp; 59E - Horizontal</v>
      </c>
      <c r="C153" s="1" t="s">
        <v>22</v>
      </c>
      <c r="D153" s="173">
        <v>150</v>
      </c>
      <c r="E153" s="95" t="str">
        <f>'WP2 GRC Sch Level Costs'!H150</f>
        <v>Yes</v>
      </c>
      <c r="F153" s="95">
        <f>'WP2 GRC Sch Level Costs'!I150</f>
        <v>1</v>
      </c>
      <c r="G153" s="183">
        <f>'WP2 GRC Sch Level Costs'!P150</f>
        <v>0</v>
      </c>
      <c r="H153" s="183">
        <f>'WP2 GRC Sch Level Costs'!U150</f>
        <v>0</v>
      </c>
    </row>
    <row r="154" spans="1:8" x14ac:dyDescent="0.2">
      <c r="A154" s="218">
        <f t="shared" si="11"/>
        <v>146</v>
      </c>
      <c r="B154" s="34" t="str">
        <f t="shared" ref="B154:B156" si="13">B153</f>
        <v>58E &amp; 59E - Horizontal</v>
      </c>
      <c r="C154" s="1" t="s">
        <v>22</v>
      </c>
      <c r="D154" s="173">
        <v>200</v>
      </c>
      <c r="E154" s="95" t="str">
        <f>'WP2 GRC Sch Level Costs'!H151</f>
        <v>Yes</v>
      </c>
      <c r="F154" s="95">
        <f>'WP2 GRC Sch Level Costs'!I151</f>
        <v>1</v>
      </c>
      <c r="G154" s="183">
        <f>'WP2 GRC Sch Level Costs'!P151</f>
        <v>0</v>
      </c>
      <c r="H154" s="183">
        <f>'WP2 GRC Sch Level Costs'!U151</f>
        <v>0</v>
      </c>
    </row>
    <row r="155" spans="1:8" x14ac:dyDescent="0.2">
      <c r="A155" s="218">
        <f t="shared" si="11"/>
        <v>147</v>
      </c>
      <c r="B155" s="34" t="str">
        <f t="shared" si="13"/>
        <v>58E &amp; 59E - Horizontal</v>
      </c>
      <c r="C155" s="1" t="s">
        <v>22</v>
      </c>
      <c r="D155" s="173">
        <v>250</v>
      </c>
      <c r="E155" s="95" t="str">
        <f>'WP2 GRC Sch Level Costs'!H152</f>
        <v>Yes</v>
      </c>
      <c r="F155" s="95">
        <f>'WP2 GRC Sch Level Costs'!I152</f>
        <v>1</v>
      </c>
      <c r="G155" s="183">
        <f>'WP2 GRC Sch Level Costs'!P152</f>
        <v>0</v>
      </c>
      <c r="H155" s="183">
        <f>'WP2 GRC Sch Level Costs'!U152</f>
        <v>0</v>
      </c>
    </row>
    <row r="156" spans="1:8" x14ac:dyDescent="0.2">
      <c r="A156" s="218">
        <f t="shared" si="11"/>
        <v>148</v>
      </c>
      <c r="B156" s="34" t="str">
        <f t="shared" si="13"/>
        <v>58E &amp; 59E - Horizontal</v>
      </c>
      <c r="C156" s="1" t="s">
        <v>22</v>
      </c>
      <c r="D156" s="173">
        <v>400</v>
      </c>
      <c r="E156" s="95" t="str">
        <f>'WP2 GRC Sch Level Costs'!H153</f>
        <v>Yes</v>
      </c>
      <c r="F156" s="95">
        <f>'WP2 GRC Sch Level Costs'!I153</f>
        <v>1</v>
      </c>
      <c r="G156" s="183">
        <f>'WP2 GRC Sch Level Costs'!P153</f>
        <v>0</v>
      </c>
      <c r="H156" s="183">
        <f>'WP2 GRC Sch Level Costs'!U153</f>
        <v>0</v>
      </c>
    </row>
    <row r="157" spans="1:8" x14ac:dyDescent="0.2">
      <c r="A157" s="218">
        <f t="shared" si="11"/>
        <v>149</v>
      </c>
      <c r="B157" s="34"/>
      <c r="C157" s="1"/>
      <c r="D157" s="173"/>
      <c r="E157" s="95"/>
      <c r="F157" s="95"/>
      <c r="G157" s="183"/>
      <c r="H157" s="183"/>
    </row>
    <row r="158" spans="1:8" x14ac:dyDescent="0.2">
      <c r="A158" s="218">
        <f t="shared" si="11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95" t="str">
        <f>'WP2 GRC Sch Level Costs'!H155</f>
        <v>Yes</v>
      </c>
      <c r="F158" s="95">
        <f>'WP2 GRC Sch Level Costs'!I155</f>
        <v>2</v>
      </c>
      <c r="G158" s="183">
        <f>'WP2 GRC Sch Level Costs'!P155</f>
        <v>0</v>
      </c>
      <c r="H158" s="183">
        <f>'WP2 GRC Sch Level Costs'!U155</f>
        <v>0</v>
      </c>
    </row>
    <row r="159" spans="1:8" x14ac:dyDescent="0.2">
      <c r="A159" s="218">
        <f t="shared" si="11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95" t="str">
        <f>'WP2 GRC Sch Level Costs'!H156</f>
        <v>Yes</v>
      </c>
      <c r="F159" s="95">
        <f>'WP2 GRC Sch Level Costs'!I156</f>
        <v>2</v>
      </c>
      <c r="G159" s="183">
        <f>'WP2 GRC Sch Level Costs'!P156</f>
        <v>0</v>
      </c>
      <c r="H159" s="183">
        <f>'WP2 GRC Sch Level Costs'!U156</f>
        <v>0</v>
      </c>
    </row>
    <row r="160" spans="1:8" x14ac:dyDescent="0.2">
      <c r="A160" s="218">
        <f t="shared" si="11"/>
        <v>152</v>
      </c>
      <c r="B160" s="34" t="str">
        <f t="shared" ref="B160:B161" si="14">B159</f>
        <v>58E &amp; 59E - Directional</v>
      </c>
      <c r="C160" s="1" t="s">
        <v>27</v>
      </c>
      <c r="D160" s="173">
        <v>400</v>
      </c>
      <c r="E160" s="95" t="str">
        <f>'WP2 GRC Sch Level Costs'!H157</f>
        <v>Yes</v>
      </c>
      <c r="F160" s="95">
        <f>'WP2 GRC Sch Level Costs'!I157</f>
        <v>2</v>
      </c>
      <c r="G160" s="183">
        <f>'WP2 GRC Sch Level Costs'!P157</f>
        <v>0</v>
      </c>
      <c r="H160" s="183">
        <f>'WP2 GRC Sch Level Costs'!U157</f>
        <v>0</v>
      </c>
    </row>
    <row r="161" spans="1:8" x14ac:dyDescent="0.2">
      <c r="A161" s="218">
        <f t="shared" si="11"/>
        <v>153</v>
      </c>
      <c r="B161" s="34" t="str">
        <f t="shared" si="14"/>
        <v>58E &amp; 59E - Directional</v>
      </c>
      <c r="C161" s="1" t="s">
        <v>27</v>
      </c>
      <c r="D161" s="173">
        <v>1000</v>
      </c>
      <c r="E161" s="95" t="str">
        <f>'WP2 GRC Sch Level Costs'!H158</f>
        <v>Yes</v>
      </c>
      <c r="F161" s="95">
        <f>'WP2 GRC Sch Level Costs'!I158</f>
        <v>2</v>
      </c>
      <c r="G161" s="183">
        <f>'WP2 GRC Sch Level Costs'!P158</f>
        <v>0</v>
      </c>
      <c r="H161" s="183">
        <f>'WP2 GRC Sch Level Costs'!U158</f>
        <v>0</v>
      </c>
    </row>
    <row r="162" spans="1:8" x14ac:dyDescent="0.2">
      <c r="A162" s="218">
        <f t="shared" si="11"/>
        <v>154</v>
      </c>
      <c r="B162" s="34"/>
      <c r="C162" s="1"/>
      <c r="D162" s="173"/>
      <c r="E162" s="95"/>
      <c r="F162" s="95"/>
      <c r="G162" s="183"/>
      <c r="H162" s="183"/>
    </row>
    <row r="163" spans="1:8" x14ac:dyDescent="0.2">
      <c r="A163" s="218">
        <f t="shared" si="11"/>
        <v>155</v>
      </c>
      <c r="B163" s="34" t="str">
        <f>B152</f>
        <v>58E &amp; 59E - Horizontal</v>
      </c>
      <c r="C163" s="1" t="s">
        <v>27</v>
      </c>
      <c r="D163" s="173">
        <v>250</v>
      </c>
      <c r="E163" s="95" t="str">
        <f>'WP2 GRC Sch Level Costs'!H160</f>
        <v>Yes</v>
      </c>
      <c r="F163" s="95">
        <f>'WP2 GRC Sch Level Costs'!I160</f>
        <v>2</v>
      </c>
      <c r="G163" s="183">
        <f>'WP2 GRC Sch Level Costs'!P160</f>
        <v>0</v>
      </c>
      <c r="H163" s="183">
        <f>'WP2 GRC Sch Level Costs'!U160</f>
        <v>0</v>
      </c>
    </row>
    <row r="164" spans="1:8" x14ac:dyDescent="0.2">
      <c r="A164" s="218">
        <f t="shared" si="11"/>
        <v>156</v>
      </c>
      <c r="B164" s="34" t="str">
        <f>B163</f>
        <v>58E &amp; 59E - Horizontal</v>
      </c>
      <c r="C164" s="1" t="s">
        <v>27</v>
      </c>
      <c r="D164" s="173">
        <v>400</v>
      </c>
      <c r="E164" s="95" t="str">
        <f>'WP2 GRC Sch Level Costs'!H161</f>
        <v>Yes</v>
      </c>
      <c r="F164" s="95">
        <f>'WP2 GRC Sch Level Costs'!I161</f>
        <v>2</v>
      </c>
      <c r="G164" s="183">
        <f>'WP2 GRC Sch Level Costs'!P161</f>
        <v>0</v>
      </c>
      <c r="H164" s="183">
        <f>'WP2 GRC Sch Level Costs'!U161</f>
        <v>0</v>
      </c>
    </row>
    <row r="165" spans="1:8" x14ac:dyDescent="0.2">
      <c r="A165" s="218">
        <f t="shared" si="11"/>
        <v>157</v>
      </c>
      <c r="B165" s="34"/>
      <c r="C165" s="1"/>
      <c r="D165" s="173"/>
      <c r="E165" s="95"/>
      <c r="F165" s="95"/>
      <c r="G165" s="183"/>
      <c r="H165" s="183"/>
    </row>
    <row r="166" spans="1:8" x14ac:dyDescent="0.2">
      <c r="A166" s="218">
        <f t="shared" si="11"/>
        <v>158</v>
      </c>
      <c r="B166" s="34" t="s">
        <v>29</v>
      </c>
      <c r="C166" s="1" t="s">
        <v>34</v>
      </c>
      <c r="D166" s="198" t="s">
        <v>175</v>
      </c>
      <c r="E166" s="95" t="str">
        <f>'WP2 GRC Sch Level Costs'!H163</f>
        <v>Yes</v>
      </c>
      <c r="F166" s="95">
        <f>'WP2 GRC Sch Level Costs'!I163</f>
        <v>0.2</v>
      </c>
      <c r="G166" s="183">
        <f>'WP2 GRC Sch Level Costs'!P163</f>
        <v>0</v>
      </c>
      <c r="H166" s="183">
        <f>'WP2 GRC Sch Level Costs'!U163</f>
        <v>0</v>
      </c>
    </row>
    <row r="167" spans="1:8" x14ac:dyDescent="0.2">
      <c r="A167" s="218">
        <f t="shared" si="11"/>
        <v>159</v>
      </c>
      <c r="B167" s="34" t="str">
        <f>B166</f>
        <v>58E &amp; 59E</v>
      </c>
      <c r="C167" s="1" t="s">
        <v>34</v>
      </c>
      <c r="D167" s="198" t="s">
        <v>176</v>
      </c>
      <c r="E167" s="95" t="str">
        <f>'WP2 GRC Sch Level Costs'!H164</f>
        <v>Yes</v>
      </c>
      <c r="F167" s="95">
        <f>'WP2 GRC Sch Level Costs'!I164</f>
        <v>0.2</v>
      </c>
      <c r="G167" s="183">
        <f>'WP2 GRC Sch Level Costs'!P164</f>
        <v>0</v>
      </c>
      <c r="H167" s="183">
        <f>'WP2 GRC Sch Level Costs'!U164</f>
        <v>0</v>
      </c>
    </row>
    <row r="168" spans="1:8" x14ac:dyDescent="0.2">
      <c r="A168" s="218">
        <f t="shared" si="11"/>
        <v>160</v>
      </c>
      <c r="B168" s="34" t="str">
        <f t="shared" ref="B168:B180" si="15">B167</f>
        <v>58E &amp; 59E</v>
      </c>
      <c r="C168" s="1" t="s">
        <v>34</v>
      </c>
      <c r="D168" s="198" t="s">
        <v>177</v>
      </c>
      <c r="E168" s="95" t="str">
        <f>'WP2 GRC Sch Level Costs'!H165</f>
        <v>Yes</v>
      </c>
      <c r="F168" s="95">
        <f>'WP2 GRC Sch Level Costs'!I165</f>
        <v>0.2</v>
      </c>
      <c r="G168" s="183">
        <f>'WP2 GRC Sch Level Costs'!P165</f>
        <v>0</v>
      </c>
      <c r="H168" s="183">
        <f>'WP2 GRC Sch Level Costs'!U165</f>
        <v>0</v>
      </c>
    </row>
    <row r="169" spans="1:8" x14ac:dyDescent="0.2">
      <c r="A169" s="218">
        <f t="shared" si="11"/>
        <v>161</v>
      </c>
      <c r="B169" s="34" t="str">
        <f t="shared" si="15"/>
        <v>58E &amp; 59E</v>
      </c>
      <c r="C169" s="1" t="s">
        <v>34</v>
      </c>
      <c r="D169" s="198" t="s">
        <v>178</v>
      </c>
      <c r="E169" s="95" t="str">
        <f>'WP2 GRC Sch Level Costs'!H166</f>
        <v>Yes</v>
      </c>
      <c r="F169" s="95">
        <f>'WP2 GRC Sch Level Costs'!I166</f>
        <v>0.2</v>
      </c>
      <c r="G169" s="183">
        <f>'WP2 GRC Sch Level Costs'!P166</f>
        <v>0</v>
      </c>
      <c r="H169" s="183">
        <f>'WP2 GRC Sch Level Costs'!U166</f>
        <v>0</v>
      </c>
    </row>
    <row r="170" spans="1:8" x14ac:dyDescent="0.2">
      <c r="A170" s="218">
        <f t="shared" si="11"/>
        <v>162</v>
      </c>
      <c r="B170" s="34" t="str">
        <f t="shared" si="15"/>
        <v>58E &amp; 59E</v>
      </c>
      <c r="C170" s="1" t="s">
        <v>34</v>
      </c>
      <c r="D170" s="198" t="s">
        <v>179</v>
      </c>
      <c r="E170" s="95" t="str">
        <f>'WP2 GRC Sch Level Costs'!H167</f>
        <v>Yes</v>
      </c>
      <c r="F170" s="95">
        <f>'WP2 GRC Sch Level Costs'!I167</f>
        <v>0.2</v>
      </c>
      <c r="G170" s="183">
        <f>'WP2 GRC Sch Level Costs'!P167</f>
        <v>0</v>
      </c>
      <c r="H170" s="183">
        <f>'WP2 GRC Sch Level Costs'!U167</f>
        <v>0</v>
      </c>
    </row>
    <row r="171" spans="1:8" x14ac:dyDescent="0.2">
      <c r="A171" s="218">
        <f t="shared" si="11"/>
        <v>163</v>
      </c>
      <c r="B171" s="34" t="str">
        <f t="shared" si="15"/>
        <v>58E &amp; 59E</v>
      </c>
      <c r="C171" s="1" t="s">
        <v>34</v>
      </c>
      <c r="D171" s="198" t="s">
        <v>180</v>
      </c>
      <c r="E171" s="95" t="str">
        <f>'WP2 GRC Sch Level Costs'!H168</f>
        <v>Yes</v>
      </c>
      <c r="F171" s="95">
        <f>'WP2 GRC Sch Level Costs'!I168</f>
        <v>0.2</v>
      </c>
      <c r="G171" s="183">
        <f>'WP2 GRC Sch Level Costs'!P168</f>
        <v>0</v>
      </c>
      <c r="H171" s="183">
        <f>'WP2 GRC Sch Level Costs'!U168</f>
        <v>0</v>
      </c>
    </row>
    <row r="172" spans="1:8" x14ac:dyDescent="0.2">
      <c r="A172" s="218">
        <f t="shared" si="11"/>
        <v>164</v>
      </c>
      <c r="B172" s="34" t="str">
        <f t="shared" si="15"/>
        <v>58E &amp; 59E</v>
      </c>
      <c r="C172" s="1" t="s">
        <v>34</v>
      </c>
      <c r="D172" s="198" t="s">
        <v>181</v>
      </c>
      <c r="E172" s="95" t="str">
        <f>'WP2 GRC Sch Level Costs'!H169</f>
        <v>Yes</v>
      </c>
      <c r="F172" s="95">
        <f>'WP2 GRC Sch Level Costs'!I169</f>
        <v>0.2</v>
      </c>
      <c r="G172" s="183">
        <f>'WP2 GRC Sch Level Costs'!P169</f>
        <v>0</v>
      </c>
      <c r="H172" s="183">
        <f>'WP2 GRC Sch Level Costs'!U169</f>
        <v>0</v>
      </c>
    </row>
    <row r="173" spans="1:8" x14ac:dyDescent="0.2">
      <c r="A173" s="218">
        <f t="shared" si="11"/>
        <v>165</v>
      </c>
      <c r="B173" s="34" t="str">
        <f t="shared" si="15"/>
        <v>58E &amp; 59E</v>
      </c>
      <c r="C173" s="1" t="s">
        <v>34</v>
      </c>
      <c r="D173" s="198" t="s">
        <v>182</v>
      </c>
      <c r="E173" s="95" t="str">
        <f>'WP2 GRC Sch Level Costs'!H170</f>
        <v>Yes</v>
      </c>
      <c r="F173" s="95">
        <f>'WP2 GRC Sch Level Costs'!I170</f>
        <v>0.2</v>
      </c>
      <c r="G173" s="183">
        <f>'WP2 GRC Sch Level Costs'!P170</f>
        <v>0</v>
      </c>
      <c r="H173" s="183">
        <f>'WP2 GRC Sch Level Costs'!U170</f>
        <v>0</v>
      </c>
    </row>
    <row r="174" spans="1:8" x14ac:dyDescent="0.2">
      <c r="A174" s="218">
        <f t="shared" si="11"/>
        <v>166</v>
      </c>
      <c r="B174" s="34" t="str">
        <f t="shared" si="15"/>
        <v>58E &amp; 59E</v>
      </c>
      <c r="C174" s="1" t="s">
        <v>34</v>
      </c>
      <c r="D174" s="198" t="s">
        <v>183</v>
      </c>
      <c r="E174" s="95" t="str">
        <f>'WP2 GRC Sch Level Costs'!H171</f>
        <v>Yes</v>
      </c>
      <c r="F174" s="95">
        <f>'WP2 GRC Sch Level Costs'!I171</f>
        <v>0.2</v>
      </c>
      <c r="G174" s="183">
        <f>'WP2 GRC Sch Level Costs'!P171</f>
        <v>0</v>
      </c>
      <c r="H174" s="183">
        <f>'WP2 GRC Sch Level Costs'!U171</f>
        <v>0</v>
      </c>
    </row>
    <row r="175" spans="1:8" x14ac:dyDescent="0.2">
      <c r="A175" s="218">
        <f t="shared" si="11"/>
        <v>167</v>
      </c>
      <c r="B175" s="34" t="str">
        <f t="shared" si="15"/>
        <v>58E &amp; 59E</v>
      </c>
      <c r="C175" s="1" t="s">
        <v>34</v>
      </c>
      <c r="D175" s="198" t="s">
        <v>184</v>
      </c>
      <c r="E175" s="95" t="str">
        <f>'WP2 GRC Sch Level Costs'!H172</f>
        <v>Yes</v>
      </c>
      <c r="F175" s="95">
        <f>'WP2 GRC Sch Level Costs'!I172</f>
        <v>0.2</v>
      </c>
      <c r="G175" s="183">
        <f>'WP2 GRC Sch Level Costs'!P172</f>
        <v>0</v>
      </c>
      <c r="H175" s="183">
        <f>'WP2 GRC Sch Level Costs'!U172</f>
        <v>0</v>
      </c>
    </row>
    <row r="176" spans="1:8" x14ac:dyDescent="0.2">
      <c r="A176" s="218">
        <f t="shared" si="11"/>
        <v>168</v>
      </c>
      <c r="B176" s="34" t="str">
        <f t="shared" si="15"/>
        <v>58E &amp; 59E</v>
      </c>
      <c r="C176" s="1" t="s">
        <v>34</v>
      </c>
      <c r="D176" s="198" t="s">
        <v>185</v>
      </c>
      <c r="E176" s="95" t="str">
        <f>'WP2 GRC Sch Level Costs'!H173</f>
        <v>Yes</v>
      </c>
      <c r="F176" s="95">
        <f>'WP2 GRC Sch Level Costs'!I173</f>
        <v>0.2</v>
      </c>
      <c r="G176" s="183">
        <f>'WP2 GRC Sch Level Costs'!P173</f>
        <v>0</v>
      </c>
      <c r="H176" s="183">
        <f>'WP2 GRC Sch Level Costs'!U173</f>
        <v>0</v>
      </c>
    </row>
    <row r="177" spans="1:8" x14ac:dyDescent="0.2">
      <c r="A177" s="218">
        <f t="shared" si="11"/>
        <v>169</v>
      </c>
      <c r="B177" s="34" t="str">
        <f t="shared" si="15"/>
        <v>58E &amp; 59E</v>
      </c>
      <c r="C177" s="1" t="s">
        <v>34</v>
      </c>
      <c r="D177" s="198" t="s">
        <v>186</v>
      </c>
      <c r="E177" s="95" t="str">
        <f>'WP2 GRC Sch Level Costs'!H174</f>
        <v>Yes</v>
      </c>
      <c r="F177" s="95">
        <f>'WP2 GRC Sch Level Costs'!I174</f>
        <v>0.2</v>
      </c>
      <c r="G177" s="183">
        <f>'WP2 GRC Sch Level Costs'!P174</f>
        <v>0</v>
      </c>
      <c r="H177" s="183">
        <f>'WP2 GRC Sch Level Costs'!U174</f>
        <v>0</v>
      </c>
    </row>
    <row r="178" spans="1:8" x14ac:dyDescent="0.2">
      <c r="A178" s="218">
        <f t="shared" si="11"/>
        <v>170</v>
      </c>
      <c r="B178" s="34" t="str">
        <f t="shared" si="15"/>
        <v>58E &amp; 59E</v>
      </c>
      <c r="C178" s="1" t="s">
        <v>34</v>
      </c>
      <c r="D178" s="198" t="s">
        <v>187</v>
      </c>
      <c r="E178" s="95" t="str">
        <f>'WP2 GRC Sch Level Costs'!H175</f>
        <v>Yes</v>
      </c>
      <c r="F178" s="95">
        <f>'WP2 GRC Sch Level Costs'!I175</f>
        <v>0.2</v>
      </c>
      <c r="G178" s="183">
        <f>'WP2 GRC Sch Level Costs'!P175</f>
        <v>0</v>
      </c>
      <c r="H178" s="183">
        <f>'WP2 GRC Sch Level Costs'!U175</f>
        <v>0</v>
      </c>
    </row>
    <row r="179" spans="1:8" x14ac:dyDescent="0.2">
      <c r="A179" s="218">
        <f t="shared" si="11"/>
        <v>171</v>
      </c>
      <c r="B179" s="34" t="str">
        <f t="shared" si="15"/>
        <v>58E &amp; 59E</v>
      </c>
      <c r="C179" s="1" t="s">
        <v>34</v>
      </c>
      <c r="D179" s="198" t="s">
        <v>188</v>
      </c>
      <c r="E179" s="95" t="str">
        <f>'WP2 GRC Sch Level Costs'!H176</f>
        <v>Yes</v>
      </c>
      <c r="F179" s="95">
        <f>'WP2 GRC Sch Level Costs'!I176</f>
        <v>0.2</v>
      </c>
      <c r="G179" s="183">
        <f>'WP2 GRC Sch Level Costs'!P176</f>
        <v>0</v>
      </c>
      <c r="H179" s="183">
        <f>'WP2 GRC Sch Level Costs'!U176</f>
        <v>0</v>
      </c>
    </row>
    <row r="180" spans="1:8" x14ac:dyDescent="0.2">
      <c r="A180" s="218">
        <f t="shared" si="11"/>
        <v>172</v>
      </c>
      <c r="B180" s="34" t="str">
        <f t="shared" si="15"/>
        <v>58E &amp; 59E</v>
      </c>
      <c r="C180" s="1" t="s">
        <v>34</v>
      </c>
      <c r="D180" s="198" t="s">
        <v>189</v>
      </c>
      <c r="E180" s="95" t="str">
        <f>'WP2 GRC Sch Level Costs'!H177</f>
        <v>Yes</v>
      </c>
      <c r="F180" s="95">
        <f>'WP2 GRC Sch Level Costs'!I177</f>
        <v>0.2</v>
      </c>
      <c r="G180" s="183">
        <f>'WP2 GRC Sch Level Costs'!P177</f>
        <v>0</v>
      </c>
      <c r="H180" s="183">
        <f>'WP2 GRC Sch Level Costs'!U177</f>
        <v>0</v>
      </c>
    </row>
    <row r="181" spans="1:8" x14ac:dyDescent="0.2">
      <c r="A181" s="218">
        <f t="shared" si="11"/>
        <v>173</v>
      </c>
      <c r="B181" s="34"/>
      <c r="C181" s="1"/>
      <c r="D181" s="173"/>
      <c r="E181" s="95"/>
      <c r="F181" s="95"/>
      <c r="G181" s="183"/>
      <c r="H181" s="183"/>
    </row>
    <row r="182" spans="1:8" x14ac:dyDescent="0.2">
      <c r="A182" s="218">
        <f t="shared" si="11"/>
        <v>174</v>
      </c>
      <c r="B182" s="7" t="s">
        <v>81</v>
      </c>
      <c r="C182" s="1"/>
      <c r="D182" s="173"/>
      <c r="E182" s="95"/>
      <c r="F182" s="95"/>
      <c r="G182" s="183"/>
      <c r="H182" s="183"/>
    </row>
    <row r="183" spans="1:8" x14ac:dyDescent="0.2">
      <c r="A183" s="218">
        <f t="shared" si="11"/>
        <v>175</v>
      </c>
      <c r="B183" s="34" t="s">
        <v>19</v>
      </c>
      <c r="C183" s="1" t="s">
        <v>83</v>
      </c>
      <c r="D183" s="173">
        <f>'WP2 GRC Sch Level Costs'!D182</f>
        <v>0</v>
      </c>
      <c r="E183" s="95" t="str">
        <f>'WP2 GRC Sch Level Costs'!H181</f>
        <v>No</v>
      </c>
      <c r="F183" s="95">
        <f>'WP2 GRC Sch Level Costs'!I181</f>
        <v>0</v>
      </c>
      <c r="G183" s="183">
        <f>'WP2 GRC Sch Level Costs'!P181</f>
        <v>0</v>
      </c>
      <c r="H183" s="183">
        <f>'WP2 GRC Sch Level Costs'!U181</f>
        <v>0</v>
      </c>
    </row>
    <row r="184" spans="1:8" x14ac:dyDescent="0.2">
      <c r="A184" s="218">
        <f t="shared" si="11"/>
        <v>176</v>
      </c>
      <c r="E184" s="95"/>
      <c r="F184" s="95"/>
      <c r="G184" s="183"/>
      <c r="H184" s="183"/>
    </row>
    <row r="185" spans="1:8" x14ac:dyDescent="0.2">
      <c r="A185" s="218">
        <f t="shared" si="11"/>
        <v>177</v>
      </c>
      <c r="B185" s="7" t="s">
        <v>68</v>
      </c>
      <c r="C185" s="1"/>
      <c r="D185" s="173"/>
      <c r="E185" s="95"/>
      <c r="F185" s="95"/>
      <c r="G185" s="183"/>
      <c r="H185" s="183"/>
    </row>
    <row r="186" spans="1:8" x14ac:dyDescent="0.2">
      <c r="A186" s="218">
        <f t="shared" si="11"/>
        <v>178</v>
      </c>
      <c r="B186" s="33" t="s">
        <v>160</v>
      </c>
      <c r="C186" s="1" t="s">
        <v>71</v>
      </c>
      <c r="D186" s="173">
        <v>0</v>
      </c>
      <c r="E186" s="95" t="str">
        <f>'WP2 GRC Sch Level Costs'!H184</f>
        <v>Yes</v>
      </c>
      <c r="F186" s="95">
        <f>'WP2 GRC Sch Level Costs'!I184</f>
        <v>1</v>
      </c>
      <c r="G186" s="183">
        <f>'WP2 GRC Sch Level Costs'!P184</f>
        <v>0</v>
      </c>
      <c r="H186" s="183">
        <f>'WP2 GRC Sch Level Costs'!U184</f>
        <v>0</v>
      </c>
    </row>
    <row r="187" spans="1:8" x14ac:dyDescent="0.2">
      <c r="A187" s="218">
        <f t="shared" si="11"/>
        <v>179</v>
      </c>
      <c r="B187" s="33" t="s">
        <v>162</v>
      </c>
      <c r="C187" s="1" t="s">
        <v>71</v>
      </c>
      <c r="D187" s="173">
        <v>0</v>
      </c>
      <c r="E187" s="95" t="str">
        <f>'WP2 GRC Sch Level Costs'!H185</f>
        <v>Yes</v>
      </c>
      <c r="F187" s="95">
        <f>'WP2 GRC Sch Level Costs'!I185</f>
        <v>1</v>
      </c>
      <c r="G187" s="183">
        <f>'WP2 GRC Sch Level Costs'!P185</f>
        <v>0</v>
      </c>
      <c r="H187" s="183">
        <f>'WP2 GRC Sch Level Costs'!U185</f>
        <v>0</v>
      </c>
    </row>
    <row r="188" spans="1:8" x14ac:dyDescent="0.2">
      <c r="A188" s="218">
        <f t="shared" si="11"/>
        <v>180</v>
      </c>
      <c r="B188" s="33"/>
      <c r="E188" s="95"/>
      <c r="F188" s="95"/>
      <c r="G188" s="183"/>
      <c r="H188" s="183"/>
    </row>
    <row r="189" spans="1:8" x14ac:dyDescent="0.2">
      <c r="A189" s="218">
        <f t="shared" si="11"/>
        <v>181</v>
      </c>
      <c r="B189" s="33" t="s">
        <v>161</v>
      </c>
      <c r="C189" s="1" t="s">
        <v>71</v>
      </c>
      <c r="D189" s="173">
        <v>0</v>
      </c>
      <c r="E189" s="95" t="str">
        <f>'WP2 GRC Sch Level Costs'!H188</f>
        <v>Yes</v>
      </c>
      <c r="F189" s="95">
        <f>'WP2 GRC Sch Level Costs'!I188</f>
        <v>1</v>
      </c>
      <c r="G189" s="183">
        <f>'WP2 GRC Sch Level Costs'!P188</f>
        <v>0</v>
      </c>
      <c r="H189" s="183">
        <f>'WP2 GRC Sch Level Costs'!U188</f>
        <v>0</v>
      </c>
    </row>
    <row r="191" spans="1:8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93" fitToHeight="0" orientation="portrait" r:id="rId1"/>
  <headerFooter>
    <oddFooter>&amp;RExhibit No.___(JAP-22)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zoomScaleSheetLayoutView="55" workbookViewId="0">
      <selection activeCell="A3" sqref="A3:H4"/>
    </sheetView>
  </sheetViews>
  <sheetFormatPr defaultColWidth="9.140625" defaultRowHeight="12.75" x14ac:dyDescent="0.2"/>
  <cols>
    <col min="1" max="1" width="7" style="189" bestFit="1" customWidth="1"/>
    <col min="2" max="2" width="20" style="7" bestFit="1" customWidth="1"/>
    <col min="3" max="3" width="18.140625" style="7" bestFit="1" customWidth="1"/>
    <col min="4" max="4" width="10.85546875" style="7" bestFit="1" customWidth="1"/>
    <col min="5" max="5" width="10" style="7" bestFit="1" customWidth="1"/>
    <col min="6" max="6" width="13.42578125" style="7" bestFit="1" customWidth="1"/>
    <col min="7" max="7" width="14.28515625" style="7" bestFit="1" customWidth="1"/>
    <col min="8" max="8" width="8.28515625" style="7" bestFit="1" customWidth="1"/>
    <col min="9" max="16384" width="9.140625" style="7"/>
  </cols>
  <sheetData>
    <row r="1" spans="1:8" x14ac:dyDescent="0.2">
      <c r="A1" s="261" t="s">
        <v>0</v>
      </c>
      <c r="B1" s="261"/>
      <c r="C1" s="261"/>
      <c r="D1" s="261"/>
      <c r="E1" s="261"/>
      <c r="F1" s="261"/>
      <c r="G1" s="261"/>
      <c r="H1" s="261"/>
    </row>
    <row r="2" spans="1:8" x14ac:dyDescent="0.2">
      <c r="A2" s="261" t="s">
        <v>193</v>
      </c>
      <c r="B2" s="261"/>
      <c r="C2" s="261"/>
      <c r="D2" s="261"/>
      <c r="E2" s="261"/>
      <c r="F2" s="261"/>
      <c r="G2" s="261"/>
      <c r="H2" s="261"/>
    </row>
    <row r="3" spans="1:8" x14ac:dyDescent="0.2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261"/>
      <c r="H3" s="261"/>
    </row>
    <row r="4" spans="1:8" x14ac:dyDescent="0.2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261"/>
      <c r="H4" s="261"/>
    </row>
    <row r="6" spans="1:8" s="178" customFormat="1" ht="36" x14ac:dyDescent="0.2">
      <c r="A6" s="200" t="s">
        <v>1</v>
      </c>
      <c r="B6" s="200" t="s">
        <v>15</v>
      </c>
      <c r="C6" s="201" t="s">
        <v>20</v>
      </c>
      <c r="D6" s="202" t="s">
        <v>63</v>
      </c>
      <c r="E6" s="200" t="s">
        <v>171</v>
      </c>
      <c r="F6" s="200" t="s">
        <v>163</v>
      </c>
      <c r="G6" s="200" t="s">
        <v>190</v>
      </c>
      <c r="H6" s="200" t="s">
        <v>202</v>
      </c>
    </row>
    <row r="7" spans="1:8" x14ac:dyDescent="0.2">
      <c r="A7" s="214"/>
      <c r="B7" s="203" t="s">
        <v>2</v>
      </c>
      <c r="C7" s="204" t="s">
        <v>3</v>
      </c>
      <c r="D7" s="205" t="s">
        <v>4</v>
      </c>
      <c r="E7" s="206" t="s">
        <v>5</v>
      </c>
      <c r="F7" s="206" t="s">
        <v>164</v>
      </c>
      <c r="G7" s="206" t="s">
        <v>12</v>
      </c>
      <c r="H7" s="206" t="s">
        <v>7</v>
      </c>
    </row>
    <row r="8" spans="1:8" x14ac:dyDescent="0.2">
      <c r="A8" s="216" t="s">
        <v>167</v>
      </c>
      <c r="B8" s="95"/>
      <c r="C8" s="95"/>
      <c r="D8" s="186"/>
      <c r="E8" s="207" t="s">
        <v>168</v>
      </c>
      <c r="F8" s="206" t="s">
        <v>172</v>
      </c>
      <c r="G8" s="5" t="s">
        <v>199</v>
      </c>
      <c r="H8" s="206" t="s">
        <v>170</v>
      </c>
    </row>
    <row r="9" spans="1:8" x14ac:dyDescent="0.2">
      <c r="A9" s="216">
        <v>1</v>
      </c>
      <c r="B9" s="7" t="s">
        <v>55</v>
      </c>
      <c r="D9" s="181"/>
      <c r="E9" s="203"/>
      <c r="F9" s="203"/>
      <c r="G9" s="203"/>
      <c r="H9" s="203"/>
    </row>
    <row r="10" spans="1:8" x14ac:dyDescent="0.2">
      <c r="A10" s="216">
        <f>A9+1</f>
        <v>2</v>
      </c>
      <c r="B10" s="33" t="s">
        <v>32</v>
      </c>
      <c r="C10" s="6" t="s">
        <v>33</v>
      </c>
      <c r="D10" s="174">
        <v>22</v>
      </c>
      <c r="E10" s="203">
        <f>4200/12</f>
        <v>350</v>
      </c>
      <c r="F10" s="203">
        <f>'WP2 GRC Sch Level Costs'!N4</f>
        <v>7.7</v>
      </c>
      <c r="G10" s="208">
        <f>'WP2 GRC Sch Level Costs'!Q4</f>
        <v>0</v>
      </c>
      <c r="H10" s="209">
        <f>'WP2 GRC Sch Level Costs'!V4</f>
        <v>0</v>
      </c>
    </row>
    <row r="11" spans="1:8" x14ac:dyDescent="0.2">
      <c r="A11" s="216">
        <f t="shared" ref="A11:A74" si="0">A10+1</f>
        <v>3</v>
      </c>
      <c r="B11" s="4"/>
      <c r="C11" s="168"/>
      <c r="D11" s="175"/>
      <c r="E11" s="203"/>
      <c r="F11" s="203"/>
      <c r="G11" s="208"/>
      <c r="H11" s="209"/>
    </row>
    <row r="12" spans="1:8" x14ac:dyDescent="0.2">
      <c r="A12" s="216">
        <f t="shared" si="0"/>
        <v>4</v>
      </c>
      <c r="B12" s="33" t="s">
        <v>16</v>
      </c>
      <c r="C12" s="169" t="s">
        <v>24</v>
      </c>
      <c r="D12" s="176">
        <v>100</v>
      </c>
      <c r="E12" s="203">
        <f t="shared" ref="E12:E14" si="1">4200/12</f>
        <v>350</v>
      </c>
      <c r="F12" s="203">
        <f>'WP2 GRC Sch Level Costs'!N6</f>
        <v>35</v>
      </c>
      <c r="G12" s="208">
        <f>'WP2 GRC Sch Level Costs'!Q6</f>
        <v>0</v>
      </c>
      <c r="H12" s="209">
        <f>'WP2 GRC Sch Level Costs'!V6</f>
        <v>0</v>
      </c>
    </row>
    <row r="13" spans="1:8" x14ac:dyDescent="0.2">
      <c r="A13" s="216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203">
        <f t="shared" si="1"/>
        <v>350</v>
      </c>
      <c r="F13" s="203">
        <f>'WP2 GRC Sch Level Costs'!N7</f>
        <v>61.25</v>
      </c>
      <c r="G13" s="208">
        <f>'WP2 GRC Sch Level Costs'!Q7</f>
        <v>0</v>
      </c>
      <c r="H13" s="209">
        <f>'WP2 GRC Sch Level Costs'!V7</f>
        <v>0</v>
      </c>
    </row>
    <row r="14" spans="1:8" x14ac:dyDescent="0.2">
      <c r="A14" s="216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203">
        <f t="shared" si="1"/>
        <v>350</v>
      </c>
      <c r="F14" s="203">
        <f>'WP2 GRC Sch Level Costs'!N8</f>
        <v>140</v>
      </c>
      <c r="G14" s="208">
        <f>'WP2 GRC Sch Level Costs'!Q8</f>
        <v>0</v>
      </c>
      <c r="H14" s="209">
        <f>'WP2 GRC Sch Level Costs'!V8</f>
        <v>0</v>
      </c>
    </row>
    <row r="15" spans="1:8" x14ac:dyDescent="0.2">
      <c r="A15" s="216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203">
        <f t="shared" ref="E15:E18" si="2">4200/12</f>
        <v>350</v>
      </c>
      <c r="F15" s="203">
        <f>'WP2 GRC Sch Level Costs'!N10</f>
        <v>35</v>
      </c>
      <c r="G15" s="208">
        <f>'WP2 GRC Sch Level Costs'!Q10</f>
        <v>0</v>
      </c>
      <c r="H15" s="209">
        <f>'WP2 GRC Sch Level Costs'!V10</f>
        <v>0</v>
      </c>
    </row>
    <row r="16" spans="1:8" x14ac:dyDescent="0.2">
      <c r="A16" s="216">
        <f t="shared" si="0"/>
        <v>8</v>
      </c>
      <c r="B16" s="33" t="str">
        <f t="shared" ref="B16:C18" si="3">+B15</f>
        <v>50E-B</v>
      </c>
      <c r="C16" s="169" t="str">
        <f t="shared" si="3"/>
        <v>Mercury Vapor</v>
      </c>
      <c r="D16" s="176">
        <v>175</v>
      </c>
      <c r="E16" s="203">
        <f t="shared" si="2"/>
        <v>350</v>
      </c>
      <c r="F16" s="203">
        <f>'WP2 GRC Sch Level Costs'!N11</f>
        <v>61.25</v>
      </c>
      <c r="G16" s="208">
        <f>'WP2 GRC Sch Level Costs'!Q11</f>
        <v>0</v>
      </c>
      <c r="H16" s="209">
        <f>'WP2 GRC Sch Level Costs'!V11</f>
        <v>0</v>
      </c>
    </row>
    <row r="17" spans="1:8" x14ac:dyDescent="0.2">
      <c r="A17" s="216">
        <f t="shared" si="0"/>
        <v>9</v>
      </c>
      <c r="B17" s="33" t="str">
        <f t="shared" si="3"/>
        <v>50E-B</v>
      </c>
      <c r="C17" s="169" t="str">
        <f t="shared" si="3"/>
        <v>Mercury Vapor</v>
      </c>
      <c r="D17" s="176">
        <v>400</v>
      </c>
      <c r="E17" s="203">
        <f t="shared" si="2"/>
        <v>350</v>
      </c>
      <c r="F17" s="203">
        <f>'WP2 GRC Sch Level Costs'!N12</f>
        <v>140</v>
      </c>
      <c r="G17" s="208">
        <f>'WP2 GRC Sch Level Costs'!Q12</f>
        <v>0</v>
      </c>
      <c r="H17" s="209">
        <f>'WP2 GRC Sch Level Costs'!V12</f>
        <v>0</v>
      </c>
    </row>
    <row r="18" spans="1:8" x14ac:dyDescent="0.2">
      <c r="A18" s="218">
        <f t="shared" si="0"/>
        <v>10</v>
      </c>
      <c r="B18" s="33" t="str">
        <f t="shared" si="3"/>
        <v>50E-B</v>
      </c>
      <c r="C18" s="169" t="str">
        <f t="shared" si="3"/>
        <v>Mercury Vapor</v>
      </c>
      <c r="D18" s="176">
        <v>700</v>
      </c>
      <c r="E18" s="203">
        <f t="shared" si="2"/>
        <v>350</v>
      </c>
      <c r="F18" s="203">
        <f>'WP2 GRC Sch Level Costs'!N13</f>
        <v>245</v>
      </c>
      <c r="G18" s="208">
        <f>'WP2 GRC Sch Level Costs'!Q13</f>
        <v>0</v>
      </c>
      <c r="H18" s="209">
        <f>'WP2 GRC Sch Level Costs'!V13</f>
        <v>0</v>
      </c>
    </row>
    <row r="19" spans="1:8" x14ac:dyDescent="0.2">
      <c r="A19" s="218">
        <f t="shared" si="0"/>
        <v>11</v>
      </c>
      <c r="B19" s="184"/>
      <c r="C19" s="185"/>
      <c r="D19" s="181"/>
      <c r="E19" s="203"/>
      <c r="F19" s="203"/>
      <c r="G19" s="208"/>
      <c r="H19" s="209"/>
    </row>
    <row r="20" spans="1:8" x14ac:dyDescent="0.2">
      <c r="A20" s="218">
        <f t="shared" si="0"/>
        <v>12</v>
      </c>
      <c r="B20" s="184" t="s">
        <v>56</v>
      </c>
      <c r="C20" s="185"/>
      <c r="D20" s="181"/>
      <c r="E20" s="203"/>
      <c r="F20" s="203"/>
      <c r="G20" s="208"/>
      <c r="H20" s="209"/>
    </row>
    <row r="21" spans="1:8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203">
        <f t="shared" ref="E21:E29" si="4">4200/12</f>
        <v>350</v>
      </c>
      <c r="F21" s="203">
        <f>'WP2 GRC Sch Level Costs'!N17</f>
        <v>15.75</v>
      </c>
      <c r="G21" s="209">
        <f>'WP2 GRC Sch Level Costs'!Q17</f>
        <v>0</v>
      </c>
      <c r="H21" s="209">
        <f>'WP2 GRC Sch Level Costs'!V17</f>
        <v>0</v>
      </c>
    </row>
    <row r="22" spans="1:8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203">
        <f t="shared" si="4"/>
        <v>350</v>
      </c>
      <c r="F22" s="203">
        <f>'WP2 GRC Sch Level Costs'!N18</f>
        <v>26.25</v>
      </c>
      <c r="G22" s="209">
        <f>'WP2 GRC Sch Level Costs'!Q18</f>
        <v>0</v>
      </c>
      <c r="H22" s="209">
        <f>'WP2 GRC Sch Level Costs'!V18</f>
        <v>0</v>
      </c>
    </row>
    <row r="23" spans="1:8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203">
        <f t="shared" si="4"/>
        <v>350</v>
      </c>
      <c r="F23" s="203">
        <f>'WP2 GRC Sch Level Costs'!N19</f>
        <v>36.75</v>
      </c>
      <c r="G23" s="209">
        <f>'WP2 GRC Sch Level Costs'!Q19</f>
        <v>0</v>
      </c>
      <c r="H23" s="209">
        <f>'WP2 GRC Sch Level Costs'!V19</f>
        <v>0</v>
      </c>
    </row>
    <row r="24" spans="1:8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203">
        <f t="shared" si="4"/>
        <v>350</v>
      </c>
      <c r="F24" s="203">
        <f>'WP2 GRC Sch Level Costs'!N20</f>
        <v>47.25</v>
      </c>
      <c r="G24" s="209">
        <f>'WP2 GRC Sch Level Costs'!Q20</f>
        <v>0</v>
      </c>
      <c r="H24" s="209">
        <f>'WP2 GRC Sch Level Costs'!V20</f>
        <v>0</v>
      </c>
    </row>
    <row r="25" spans="1:8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203">
        <f t="shared" si="4"/>
        <v>350</v>
      </c>
      <c r="F25" s="203">
        <f>'WP2 GRC Sch Level Costs'!N21</f>
        <v>57.75</v>
      </c>
      <c r="G25" s="209">
        <f>'WP2 GRC Sch Level Costs'!Q21</f>
        <v>0</v>
      </c>
      <c r="H25" s="209">
        <f>'WP2 GRC Sch Level Costs'!V21</f>
        <v>0</v>
      </c>
    </row>
    <row r="26" spans="1:8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203">
        <f t="shared" si="4"/>
        <v>350</v>
      </c>
      <c r="F26" s="203">
        <f>'WP2 GRC Sch Level Costs'!N22</f>
        <v>68.25</v>
      </c>
      <c r="G26" s="209">
        <f>'WP2 GRC Sch Level Costs'!Q22</f>
        <v>0</v>
      </c>
      <c r="H26" s="209">
        <f>'WP2 GRC Sch Level Costs'!V22</f>
        <v>0</v>
      </c>
    </row>
    <row r="27" spans="1:8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203">
        <f t="shared" si="4"/>
        <v>350</v>
      </c>
      <c r="F27" s="203">
        <f>'WP2 GRC Sch Level Costs'!N23</f>
        <v>78.75</v>
      </c>
      <c r="G27" s="209">
        <f>'WP2 GRC Sch Level Costs'!Q23</f>
        <v>0</v>
      </c>
      <c r="H27" s="209">
        <f>'WP2 GRC Sch Level Costs'!V23</f>
        <v>0</v>
      </c>
    </row>
    <row r="28" spans="1:8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203">
        <f t="shared" si="4"/>
        <v>350</v>
      </c>
      <c r="F28" s="203">
        <f>'WP2 GRC Sch Level Costs'!N24</f>
        <v>89.25</v>
      </c>
      <c r="G28" s="209">
        <f>'WP2 GRC Sch Level Costs'!Q24</f>
        <v>0</v>
      </c>
      <c r="H28" s="209">
        <f>'WP2 GRC Sch Level Costs'!V24</f>
        <v>0</v>
      </c>
    </row>
    <row r="29" spans="1:8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203">
        <f t="shared" si="4"/>
        <v>350</v>
      </c>
      <c r="F29" s="203">
        <f>'WP2 GRC Sch Level Costs'!N25</f>
        <v>99.75</v>
      </c>
      <c r="G29" s="209">
        <f>'WP2 GRC Sch Level Costs'!Q25</f>
        <v>0</v>
      </c>
      <c r="H29" s="209">
        <f>'WP2 GRC Sch Level Costs'!V25</f>
        <v>0</v>
      </c>
    </row>
    <row r="30" spans="1:8" x14ac:dyDescent="0.2">
      <c r="A30" s="218">
        <f t="shared" si="0"/>
        <v>22</v>
      </c>
      <c r="B30" s="184"/>
      <c r="D30" s="181"/>
      <c r="E30" s="203"/>
      <c r="F30" s="203"/>
      <c r="G30" s="208"/>
      <c r="H30" s="209"/>
    </row>
    <row r="31" spans="1:8" x14ac:dyDescent="0.2">
      <c r="A31" s="218">
        <f t="shared" si="0"/>
        <v>23</v>
      </c>
      <c r="B31" s="184" t="s">
        <v>57</v>
      </c>
      <c r="D31" s="181"/>
      <c r="E31" s="203"/>
      <c r="F31" s="203"/>
      <c r="G31" s="208"/>
      <c r="H31" s="209"/>
    </row>
    <row r="32" spans="1:8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203">
        <f t="shared" ref="E32:E39" si="5">4200/12</f>
        <v>350</v>
      </c>
      <c r="F32" s="203">
        <f>'WP2 GRC Sch Level Costs'!N28</f>
        <v>17.5</v>
      </c>
      <c r="G32" s="208">
        <f>'WP2 GRC Sch Level Costs'!Q28</f>
        <v>0</v>
      </c>
      <c r="H32" s="209">
        <f>'WP2 GRC Sch Level Costs'!V28</f>
        <v>0</v>
      </c>
    </row>
    <row r="33" spans="1:8" x14ac:dyDescent="0.2">
      <c r="A33" s="218">
        <f t="shared" si="0"/>
        <v>25</v>
      </c>
      <c r="B33" s="33" t="str">
        <f t="shared" ref="B33:B39" si="6">+B32</f>
        <v xml:space="preserve">52E </v>
      </c>
      <c r="C33" s="1" t="s">
        <v>22</v>
      </c>
      <c r="D33" s="173">
        <v>70</v>
      </c>
      <c r="E33" s="203">
        <f t="shared" si="5"/>
        <v>350</v>
      </c>
      <c r="F33" s="203">
        <f>'WP2 GRC Sch Level Costs'!N29</f>
        <v>24.5</v>
      </c>
      <c r="G33" s="208">
        <f>'WP2 GRC Sch Level Costs'!Q29</f>
        <v>0</v>
      </c>
      <c r="H33" s="209">
        <f>'WP2 GRC Sch Level Costs'!V29</f>
        <v>0</v>
      </c>
    </row>
    <row r="34" spans="1:8" x14ac:dyDescent="0.2">
      <c r="A34" s="218">
        <f t="shared" si="0"/>
        <v>26</v>
      </c>
      <c r="B34" s="33" t="str">
        <f t="shared" si="6"/>
        <v xml:space="preserve">52E </v>
      </c>
      <c r="C34" s="1" t="s">
        <v>22</v>
      </c>
      <c r="D34" s="173">
        <v>100</v>
      </c>
      <c r="E34" s="203">
        <f t="shared" si="5"/>
        <v>350</v>
      </c>
      <c r="F34" s="203">
        <f>'WP2 GRC Sch Level Costs'!N30</f>
        <v>35</v>
      </c>
      <c r="G34" s="208">
        <f>'WP2 GRC Sch Level Costs'!Q30</f>
        <v>0</v>
      </c>
      <c r="H34" s="209">
        <f>'WP2 GRC Sch Level Costs'!V30</f>
        <v>0</v>
      </c>
    </row>
    <row r="35" spans="1:8" x14ac:dyDescent="0.2">
      <c r="A35" s="218">
        <f t="shared" si="0"/>
        <v>27</v>
      </c>
      <c r="B35" s="33" t="str">
        <f t="shared" si="6"/>
        <v xml:space="preserve">52E </v>
      </c>
      <c r="C35" s="1" t="s">
        <v>22</v>
      </c>
      <c r="D35" s="173">
        <v>150</v>
      </c>
      <c r="E35" s="203">
        <f t="shared" si="5"/>
        <v>350</v>
      </c>
      <c r="F35" s="203">
        <f>'WP2 GRC Sch Level Costs'!N31</f>
        <v>52.5</v>
      </c>
      <c r="G35" s="208">
        <f>'WP2 GRC Sch Level Costs'!Q31</f>
        <v>0</v>
      </c>
      <c r="H35" s="209">
        <f>'WP2 GRC Sch Level Costs'!V31</f>
        <v>0</v>
      </c>
    </row>
    <row r="36" spans="1:8" x14ac:dyDescent="0.2">
      <c r="A36" s="218">
        <f t="shared" si="0"/>
        <v>28</v>
      </c>
      <c r="B36" s="33" t="str">
        <f t="shared" si="6"/>
        <v xml:space="preserve">52E </v>
      </c>
      <c r="C36" s="1" t="s">
        <v>22</v>
      </c>
      <c r="D36" s="173">
        <v>200</v>
      </c>
      <c r="E36" s="203">
        <f t="shared" si="5"/>
        <v>350</v>
      </c>
      <c r="F36" s="203">
        <f>'WP2 GRC Sch Level Costs'!N32</f>
        <v>70</v>
      </c>
      <c r="G36" s="208">
        <f>'WP2 GRC Sch Level Costs'!Q32</f>
        <v>0</v>
      </c>
      <c r="H36" s="209">
        <f>'WP2 GRC Sch Level Costs'!V32</f>
        <v>0</v>
      </c>
    </row>
    <row r="37" spans="1:8" x14ac:dyDescent="0.2">
      <c r="A37" s="218">
        <f t="shared" si="0"/>
        <v>29</v>
      </c>
      <c r="B37" s="33" t="str">
        <f t="shared" si="6"/>
        <v xml:space="preserve">52E </v>
      </c>
      <c r="C37" s="1" t="s">
        <v>22</v>
      </c>
      <c r="D37" s="173">
        <v>250</v>
      </c>
      <c r="E37" s="203">
        <f t="shared" si="5"/>
        <v>350</v>
      </c>
      <c r="F37" s="203">
        <f>'WP2 GRC Sch Level Costs'!N33</f>
        <v>87.5</v>
      </c>
      <c r="G37" s="208">
        <f>'WP2 GRC Sch Level Costs'!Q33</f>
        <v>0</v>
      </c>
      <c r="H37" s="209">
        <f>'WP2 GRC Sch Level Costs'!V33</f>
        <v>0</v>
      </c>
    </row>
    <row r="38" spans="1:8" x14ac:dyDescent="0.2">
      <c r="A38" s="218">
        <f t="shared" si="0"/>
        <v>30</v>
      </c>
      <c r="B38" s="33" t="str">
        <f t="shared" si="6"/>
        <v xml:space="preserve">52E </v>
      </c>
      <c r="C38" s="1" t="s">
        <v>22</v>
      </c>
      <c r="D38" s="173">
        <v>310</v>
      </c>
      <c r="E38" s="203">
        <f t="shared" si="5"/>
        <v>350</v>
      </c>
      <c r="F38" s="203">
        <f>'WP2 GRC Sch Level Costs'!N34</f>
        <v>108.5</v>
      </c>
      <c r="G38" s="208">
        <f>'WP2 GRC Sch Level Costs'!Q34</f>
        <v>0</v>
      </c>
      <c r="H38" s="209">
        <f>'WP2 GRC Sch Level Costs'!V34</f>
        <v>0</v>
      </c>
    </row>
    <row r="39" spans="1:8" x14ac:dyDescent="0.2">
      <c r="A39" s="218">
        <f t="shared" si="0"/>
        <v>31</v>
      </c>
      <c r="B39" s="33" t="str">
        <f t="shared" si="6"/>
        <v xml:space="preserve">52E </v>
      </c>
      <c r="C39" s="1" t="s">
        <v>22</v>
      </c>
      <c r="D39" s="173">
        <v>400</v>
      </c>
      <c r="E39" s="203">
        <f t="shared" si="5"/>
        <v>350</v>
      </c>
      <c r="F39" s="203">
        <f>'WP2 GRC Sch Level Costs'!N35</f>
        <v>140</v>
      </c>
      <c r="G39" s="208">
        <f>'WP2 GRC Sch Level Costs'!Q35</f>
        <v>0</v>
      </c>
      <c r="H39" s="209">
        <f>'WP2 GRC Sch Level Costs'!V35</f>
        <v>0</v>
      </c>
    </row>
    <row r="40" spans="1:8" x14ac:dyDescent="0.2">
      <c r="A40" s="218">
        <f t="shared" si="0"/>
        <v>32</v>
      </c>
      <c r="B40" s="23"/>
      <c r="C40" s="1"/>
      <c r="D40" s="173"/>
      <c r="E40" s="203"/>
      <c r="F40" s="203"/>
      <c r="G40" s="208"/>
      <c r="H40" s="209"/>
    </row>
    <row r="41" spans="1:8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203">
        <f t="shared" ref="E41:E47" si="7">4200/12</f>
        <v>350</v>
      </c>
      <c r="F41" s="203">
        <f>'WP2 GRC Sch Level Costs'!N38</f>
        <v>24.5</v>
      </c>
      <c r="G41" s="208">
        <f>'WP2 GRC Sch Level Costs'!Q38</f>
        <v>0</v>
      </c>
      <c r="H41" s="209">
        <f>'WP2 GRC Sch Level Costs'!V38</f>
        <v>0</v>
      </c>
    </row>
    <row r="42" spans="1:8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203">
        <f t="shared" si="7"/>
        <v>350</v>
      </c>
      <c r="F42" s="203">
        <f>'WP2 GRC Sch Level Costs'!N39</f>
        <v>35</v>
      </c>
      <c r="G42" s="208">
        <f>'WP2 GRC Sch Level Costs'!Q39</f>
        <v>0</v>
      </c>
      <c r="H42" s="209">
        <f>'WP2 GRC Sch Level Costs'!V39</f>
        <v>0</v>
      </c>
    </row>
    <row r="43" spans="1:8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203">
        <f t="shared" si="7"/>
        <v>350</v>
      </c>
      <c r="F43" s="203">
        <f>'WP2 GRC Sch Level Costs'!N40</f>
        <v>52.5</v>
      </c>
      <c r="G43" s="208">
        <f>'WP2 GRC Sch Level Costs'!Q40</f>
        <v>0</v>
      </c>
      <c r="H43" s="209">
        <f>'WP2 GRC Sch Level Costs'!V40</f>
        <v>0</v>
      </c>
    </row>
    <row r="44" spans="1:8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203">
        <f t="shared" si="7"/>
        <v>350</v>
      </c>
      <c r="F44" s="203">
        <f>'WP2 GRC Sch Level Costs'!N41</f>
        <v>61.25</v>
      </c>
      <c r="G44" s="208">
        <f>'WP2 GRC Sch Level Costs'!Q41</f>
        <v>0</v>
      </c>
      <c r="H44" s="209">
        <f>'WP2 GRC Sch Level Costs'!V41</f>
        <v>0</v>
      </c>
    </row>
    <row r="45" spans="1:8" x14ac:dyDescent="0.2">
      <c r="A45" s="218">
        <f t="shared" si="0"/>
        <v>37</v>
      </c>
      <c r="B45" s="33" t="str">
        <f t="shared" ref="B45:C47" si="8">+B44</f>
        <v xml:space="preserve">52E </v>
      </c>
      <c r="C45" s="1" t="str">
        <f t="shared" si="8"/>
        <v>Metal Halide</v>
      </c>
      <c r="D45" s="173">
        <v>250</v>
      </c>
      <c r="E45" s="203">
        <f t="shared" si="7"/>
        <v>350</v>
      </c>
      <c r="F45" s="203">
        <f>'WP2 GRC Sch Level Costs'!N42</f>
        <v>87.5</v>
      </c>
      <c r="G45" s="208">
        <f>'WP2 GRC Sch Level Costs'!Q42</f>
        <v>0</v>
      </c>
      <c r="H45" s="209">
        <f>'WP2 GRC Sch Level Costs'!V42</f>
        <v>0</v>
      </c>
    </row>
    <row r="46" spans="1:8" x14ac:dyDescent="0.2">
      <c r="A46" s="218">
        <f t="shared" si="0"/>
        <v>38</v>
      </c>
      <c r="B46" s="33" t="str">
        <f t="shared" si="8"/>
        <v xml:space="preserve">52E </v>
      </c>
      <c r="C46" s="1" t="str">
        <f t="shared" si="8"/>
        <v>Metal Halide</v>
      </c>
      <c r="D46" s="173">
        <v>400</v>
      </c>
      <c r="E46" s="203">
        <f t="shared" si="7"/>
        <v>350</v>
      </c>
      <c r="F46" s="203">
        <f>'WP2 GRC Sch Level Costs'!N43</f>
        <v>140</v>
      </c>
      <c r="G46" s="208">
        <f>'WP2 GRC Sch Level Costs'!Q43</f>
        <v>0</v>
      </c>
      <c r="H46" s="209">
        <f>'WP2 GRC Sch Level Costs'!V43</f>
        <v>0</v>
      </c>
    </row>
    <row r="47" spans="1:8" x14ac:dyDescent="0.2">
      <c r="A47" s="218">
        <f t="shared" si="0"/>
        <v>39</v>
      </c>
      <c r="B47" s="33" t="str">
        <f t="shared" si="8"/>
        <v xml:space="preserve">52E </v>
      </c>
      <c r="C47" s="1" t="str">
        <f t="shared" si="8"/>
        <v>Metal Halide</v>
      </c>
      <c r="D47" s="173">
        <v>1000</v>
      </c>
      <c r="E47" s="203">
        <f t="shared" si="7"/>
        <v>350</v>
      </c>
      <c r="F47" s="203">
        <f>'WP2 GRC Sch Level Costs'!N44</f>
        <v>350</v>
      </c>
      <c r="G47" s="208">
        <f>'WP2 GRC Sch Level Costs'!Q44</f>
        <v>0</v>
      </c>
      <c r="H47" s="209">
        <f>'WP2 GRC Sch Level Costs'!V44</f>
        <v>0</v>
      </c>
    </row>
    <row r="48" spans="1:8" x14ac:dyDescent="0.2">
      <c r="A48" s="218">
        <f t="shared" si="0"/>
        <v>40</v>
      </c>
      <c r="B48" s="184"/>
      <c r="D48" s="181"/>
      <c r="E48" s="203"/>
      <c r="F48" s="203"/>
      <c r="G48" s="208"/>
      <c r="H48" s="209"/>
    </row>
    <row r="49" spans="1:8" x14ac:dyDescent="0.2">
      <c r="A49" s="218">
        <f t="shared" si="0"/>
        <v>41</v>
      </c>
      <c r="B49" s="184" t="s">
        <v>58</v>
      </c>
      <c r="D49" s="181"/>
      <c r="E49" s="203"/>
      <c r="F49" s="203"/>
      <c r="G49" s="208"/>
      <c r="H49" s="209"/>
    </row>
    <row r="50" spans="1:8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203">
        <f t="shared" ref="E50:E58" si="9">4200/12</f>
        <v>350</v>
      </c>
      <c r="F50" s="203">
        <f>'WP2 GRC Sch Level Costs'!N47</f>
        <v>17.5</v>
      </c>
      <c r="G50" s="208">
        <f>'WP2 GRC Sch Level Costs'!Q47</f>
        <v>0</v>
      </c>
      <c r="H50" s="209">
        <f>'WP2 GRC Sch Level Costs'!V47</f>
        <v>0</v>
      </c>
    </row>
    <row r="51" spans="1:8" x14ac:dyDescent="0.2">
      <c r="A51" s="218">
        <f t="shared" si="0"/>
        <v>43</v>
      </c>
      <c r="B51" s="33" t="str">
        <f t="shared" ref="B51:B58" si="10">+B50</f>
        <v>53E - Company Owned</v>
      </c>
      <c r="C51" s="1" t="s">
        <v>22</v>
      </c>
      <c r="D51" s="173">
        <v>70</v>
      </c>
      <c r="E51" s="203">
        <f t="shared" si="9"/>
        <v>350</v>
      </c>
      <c r="F51" s="203">
        <f>'WP2 GRC Sch Level Costs'!N48</f>
        <v>24.5</v>
      </c>
      <c r="G51" s="208">
        <f>'WP2 GRC Sch Level Costs'!Q48</f>
        <v>0</v>
      </c>
      <c r="H51" s="209">
        <f>'WP2 GRC Sch Level Costs'!V48</f>
        <v>0</v>
      </c>
    </row>
    <row r="52" spans="1:8" x14ac:dyDescent="0.2">
      <c r="A52" s="218">
        <f t="shared" si="0"/>
        <v>44</v>
      </c>
      <c r="B52" s="33" t="str">
        <f t="shared" si="10"/>
        <v>53E - Company Owned</v>
      </c>
      <c r="C52" s="1" t="s">
        <v>22</v>
      </c>
      <c r="D52" s="173">
        <v>100</v>
      </c>
      <c r="E52" s="203">
        <f t="shared" si="9"/>
        <v>350</v>
      </c>
      <c r="F52" s="203">
        <f>'WP2 GRC Sch Level Costs'!N49</f>
        <v>35</v>
      </c>
      <c r="G52" s="208">
        <f>'WP2 GRC Sch Level Costs'!Q49</f>
        <v>0</v>
      </c>
      <c r="H52" s="209">
        <f>'WP2 GRC Sch Level Costs'!V49</f>
        <v>0</v>
      </c>
    </row>
    <row r="53" spans="1:8" x14ac:dyDescent="0.2">
      <c r="A53" s="218">
        <f t="shared" si="0"/>
        <v>45</v>
      </c>
      <c r="B53" s="33" t="str">
        <f t="shared" si="10"/>
        <v>53E - Company Owned</v>
      </c>
      <c r="C53" s="1" t="s">
        <v>22</v>
      </c>
      <c r="D53" s="173">
        <v>150</v>
      </c>
      <c r="E53" s="203">
        <f t="shared" si="9"/>
        <v>350</v>
      </c>
      <c r="F53" s="203">
        <f>'WP2 GRC Sch Level Costs'!N50</f>
        <v>52.5</v>
      </c>
      <c r="G53" s="208">
        <f>'WP2 GRC Sch Level Costs'!Q50</f>
        <v>0</v>
      </c>
      <c r="H53" s="209">
        <f>'WP2 GRC Sch Level Costs'!V50</f>
        <v>0</v>
      </c>
    </row>
    <row r="54" spans="1:8" x14ac:dyDescent="0.2">
      <c r="A54" s="218">
        <f t="shared" si="0"/>
        <v>46</v>
      </c>
      <c r="B54" s="33" t="str">
        <f t="shared" si="10"/>
        <v>53E - Company Owned</v>
      </c>
      <c r="C54" s="1" t="s">
        <v>22</v>
      </c>
      <c r="D54" s="173">
        <v>200</v>
      </c>
      <c r="E54" s="203">
        <f t="shared" si="9"/>
        <v>350</v>
      </c>
      <c r="F54" s="203">
        <f>'WP2 GRC Sch Level Costs'!N51</f>
        <v>70</v>
      </c>
      <c r="G54" s="208">
        <f>'WP2 GRC Sch Level Costs'!Q51</f>
        <v>0</v>
      </c>
      <c r="H54" s="209">
        <f>'WP2 GRC Sch Level Costs'!V51</f>
        <v>0</v>
      </c>
    </row>
    <row r="55" spans="1:8" x14ac:dyDescent="0.2">
      <c r="A55" s="218">
        <f t="shared" si="0"/>
        <v>47</v>
      </c>
      <c r="B55" s="33" t="str">
        <f t="shared" si="10"/>
        <v>53E - Company Owned</v>
      </c>
      <c r="C55" s="1" t="s">
        <v>22</v>
      </c>
      <c r="D55" s="173">
        <v>250</v>
      </c>
      <c r="E55" s="203">
        <f t="shared" si="9"/>
        <v>350</v>
      </c>
      <c r="F55" s="203">
        <f>'WP2 GRC Sch Level Costs'!N52</f>
        <v>87.5</v>
      </c>
      <c r="G55" s="208">
        <f>'WP2 GRC Sch Level Costs'!Q52</f>
        <v>0</v>
      </c>
      <c r="H55" s="209">
        <f>'WP2 GRC Sch Level Costs'!V52</f>
        <v>0</v>
      </c>
    </row>
    <row r="56" spans="1:8" x14ac:dyDescent="0.2">
      <c r="A56" s="218">
        <f t="shared" si="0"/>
        <v>48</v>
      </c>
      <c r="B56" s="33" t="str">
        <f t="shared" si="10"/>
        <v>53E - Company Owned</v>
      </c>
      <c r="C56" s="1" t="s">
        <v>22</v>
      </c>
      <c r="D56" s="173">
        <v>310</v>
      </c>
      <c r="E56" s="203">
        <f t="shared" si="9"/>
        <v>350</v>
      </c>
      <c r="F56" s="203">
        <f>'WP2 GRC Sch Level Costs'!N53</f>
        <v>108.5</v>
      </c>
      <c r="G56" s="208">
        <f>'WP2 GRC Sch Level Costs'!Q53</f>
        <v>0</v>
      </c>
      <c r="H56" s="209">
        <f>'WP2 GRC Sch Level Costs'!V53</f>
        <v>0</v>
      </c>
    </row>
    <row r="57" spans="1:8" x14ac:dyDescent="0.2">
      <c r="A57" s="218">
        <f t="shared" si="0"/>
        <v>49</v>
      </c>
      <c r="B57" s="33" t="str">
        <f t="shared" si="10"/>
        <v>53E - Company Owned</v>
      </c>
      <c r="C57" s="1" t="s">
        <v>22</v>
      </c>
      <c r="D57" s="173">
        <v>400</v>
      </c>
      <c r="E57" s="203">
        <f t="shared" si="9"/>
        <v>350</v>
      </c>
      <c r="F57" s="203">
        <f>'WP2 GRC Sch Level Costs'!N54</f>
        <v>140</v>
      </c>
      <c r="G57" s="208">
        <f>'WP2 GRC Sch Level Costs'!Q54</f>
        <v>0</v>
      </c>
      <c r="H57" s="209">
        <f>'WP2 GRC Sch Level Costs'!V54</f>
        <v>0</v>
      </c>
    </row>
    <row r="58" spans="1:8" x14ac:dyDescent="0.2">
      <c r="A58" s="218">
        <f t="shared" si="0"/>
        <v>50</v>
      </c>
      <c r="B58" s="33" t="str">
        <f t="shared" si="10"/>
        <v>53E - Company Owned</v>
      </c>
      <c r="C58" s="1" t="s">
        <v>22</v>
      </c>
      <c r="D58" s="173">
        <v>1000</v>
      </c>
      <c r="E58" s="203">
        <f t="shared" si="9"/>
        <v>350</v>
      </c>
      <c r="F58" s="203">
        <f>'WP2 GRC Sch Level Costs'!N55</f>
        <v>350</v>
      </c>
      <c r="G58" s="208">
        <f>'WP2 GRC Sch Level Costs'!Q55</f>
        <v>0</v>
      </c>
      <c r="H58" s="209">
        <f>'WP2 GRC Sch Level Costs'!V55</f>
        <v>0</v>
      </c>
    </row>
    <row r="59" spans="1:8" x14ac:dyDescent="0.2">
      <c r="A59" s="218">
        <f t="shared" si="0"/>
        <v>51</v>
      </c>
      <c r="B59" s="33"/>
      <c r="C59" s="1"/>
      <c r="D59" s="173"/>
      <c r="E59" s="203"/>
      <c r="F59" s="203"/>
      <c r="G59" s="208"/>
      <c r="H59" s="209"/>
    </row>
    <row r="60" spans="1:8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203">
        <f t="shared" ref="E60:E74" si="11">4200/12</f>
        <v>350</v>
      </c>
      <c r="F60" s="203">
        <f>'WP2 GRC Sch Level Costs'!N57</f>
        <v>24.5</v>
      </c>
      <c r="G60" s="208">
        <f>'WP2 GRC Sch Level Costs'!Q57</f>
        <v>0</v>
      </c>
      <c r="H60" s="209">
        <f>'WP2 GRC Sch Level Costs'!V57</f>
        <v>0</v>
      </c>
    </row>
    <row r="61" spans="1:8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203">
        <f t="shared" si="11"/>
        <v>350</v>
      </c>
      <c r="F61" s="203">
        <f>'WP2 GRC Sch Level Costs'!N58</f>
        <v>35</v>
      </c>
      <c r="G61" s="208">
        <f>'WP2 GRC Sch Level Costs'!Q58</f>
        <v>0</v>
      </c>
      <c r="H61" s="209">
        <f>'WP2 GRC Sch Level Costs'!V58</f>
        <v>0</v>
      </c>
    </row>
    <row r="62" spans="1:8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203">
        <f t="shared" si="11"/>
        <v>350</v>
      </c>
      <c r="F62" s="203">
        <f>'WP2 GRC Sch Level Costs'!N59</f>
        <v>52.5</v>
      </c>
      <c r="G62" s="208">
        <f>'WP2 GRC Sch Level Costs'!Q59</f>
        <v>0</v>
      </c>
      <c r="H62" s="209">
        <f>'WP2 GRC Sch Level Costs'!V59</f>
        <v>0</v>
      </c>
    </row>
    <row r="63" spans="1:8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203">
        <f t="shared" si="11"/>
        <v>350</v>
      </c>
      <c r="F63" s="203">
        <f>'WP2 GRC Sch Level Costs'!N60</f>
        <v>87.5</v>
      </c>
      <c r="G63" s="208">
        <f>'WP2 GRC Sch Level Costs'!Q60</f>
        <v>0</v>
      </c>
      <c r="H63" s="209">
        <f>'WP2 GRC Sch Level Costs'!V60</f>
        <v>0</v>
      </c>
    </row>
    <row r="64" spans="1:8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203">
        <f t="shared" si="11"/>
        <v>350</v>
      </c>
      <c r="F64" s="203">
        <f>'WP2 GRC Sch Level Costs'!N61</f>
        <v>140</v>
      </c>
      <c r="G64" s="208">
        <f>'WP2 GRC Sch Level Costs'!Q61</f>
        <v>0</v>
      </c>
      <c r="H64" s="209">
        <f>'WP2 GRC Sch Level Costs'!V61</f>
        <v>0</v>
      </c>
    </row>
    <row r="65" spans="1:8" x14ac:dyDescent="0.2">
      <c r="A65" s="218">
        <f t="shared" si="0"/>
        <v>57</v>
      </c>
      <c r="B65" s="33"/>
      <c r="C65" s="1"/>
      <c r="D65" s="173"/>
      <c r="E65" s="203">
        <f t="shared" si="11"/>
        <v>350</v>
      </c>
      <c r="F65" s="203">
        <f>'WP2 GRC Sch Level Costs'!N62</f>
        <v>0</v>
      </c>
      <c r="G65" s="208"/>
      <c r="H65" s="209"/>
    </row>
    <row r="66" spans="1:8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203">
        <f t="shared" si="11"/>
        <v>350</v>
      </c>
      <c r="F66" s="203">
        <f>'WP2 GRC Sch Level Costs'!N63</f>
        <v>15.75</v>
      </c>
      <c r="G66" s="209">
        <f>'WP2 GRC Sch Level Costs'!Q63</f>
        <v>0</v>
      </c>
      <c r="H66" s="209">
        <f>'WP2 GRC Sch Level Costs'!V63</f>
        <v>0</v>
      </c>
    </row>
    <row r="67" spans="1:8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203">
        <f t="shared" si="11"/>
        <v>350</v>
      </c>
      <c r="F67" s="203">
        <f>'WP2 GRC Sch Level Costs'!N64</f>
        <v>26.25</v>
      </c>
      <c r="G67" s="209">
        <f>'WP2 GRC Sch Level Costs'!Q64</f>
        <v>0</v>
      </c>
      <c r="H67" s="209">
        <f>'WP2 GRC Sch Level Costs'!V64</f>
        <v>0</v>
      </c>
    </row>
    <row r="68" spans="1:8" x14ac:dyDescent="0.2">
      <c r="A68" s="218">
        <f t="shared" si="0"/>
        <v>60</v>
      </c>
      <c r="B68" s="33" t="str">
        <f t="shared" ref="B68:B74" si="12">B67</f>
        <v>53E - Company Owned</v>
      </c>
      <c r="C68" s="172" t="s">
        <v>34</v>
      </c>
      <c r="D68" s="198" t="s">
        <v>177</v>
      </c>
      <c r="E68" s="203">
        <f t="shared" si="11"/>
        <v>350</v>
      </c>
      <c r="F68" s="203">
        <f>'WP2 GRC Sch Level Costs'!N65</f>
        <v>36.75</v>
      </c>
      <c r="G68" s="209">
        <f>'WP2 GRC Sch Level Costs'!Q65</f>
        <v>0</v>
      </c>
      <c r="H68" s="209">
        <f>'WP2 GRC Sch Level Costs'!V65</f>
        <v>0</v>
      </c>
    </row>
    <row r="69" spans="1:8" x14ac:dyDescent="0.2">
      <c r="A69" s="218">
        <f t="shared" si="0"/>
        <v>61</v>
      </c>
      <c r="B69" s="33" t="str">
        <f t="shared" si="12"/>
        <v>53E - Company Owned</v>
      </c>
      <c r="C69" s="172" t="s">
        <v>34</v>
      </c>
      <c r="D69" s="198" t="s">
        <v>178</v>
      </c>
      <c r="E69" s="203">
        <f t="shared" si="11"/>
        <v>350</v>
      </c>
      <c r="F69" s="203">
        <f>'WP2 GRC Sch Level Costs'!N66</f>
        <v>47.25</v>
      </c>
      <c r="G69" s="209">
        <f>'WP2 GRC Sch Level Costs'!Q66</f>
        <v>0</v>
      </c>
      <c r="H69" s="209">
        <f>'WP2 GRC Sch Level Costs'!V66</f>
        <v>0</v>
      </c>
    </row>
    <row r="70" spans="1:8" x14ac:dyDescent="0.2">
      <c r="A70" s="218">
        <f t="shared" si="0"/>
        <v>62</v>
      </c>
      <c r="B70" s="33" t="str">
        <f t="shared" si="12"/>
        <v>53E - Company Owned</v>
      </c>
      <c r="C70" s="172" t="s">
        <v>34</v>
      </c>
      <c r="D70" s="198" t="s">
        <v>179</v>
      </c>
      <c r="E70" s="203">
        <f t="shared" si="11"/>
        <v>350</v>
      </c>
      <c r="F70" s="203">
        <f>'WP2 GRC Sch Level Costs'!N67</f>
        <v>57.75</v>
      </c>
      <c r="G70" s="209">
        <f>'WP2 GRC Sch Level Costs'!Q67</f>
        <v>0</v>
      </c>
      <c r="H70" s="209">
        <f>'WP2 GRC Sch Level Costs'!V67</f>
        <v>0</v>
      </c>
    </row>
    <row r="71" spans="1:8" x14ac:dyDescent="0.2">
      <c r="A71" s="218">
        <f t="shared" si="0"/>
        <v>63</v>
      </c>
      <c r="B71" s="33" t="str">
        <f t="shared" si="12"/>
        <v>53E - Company Owned</v>
      </c>
      <c r="C71" s="172" t="s">
        <v>34</v>
      </c>
      <c r="D71" s="198" t="s">
        <v>180</v>
      </c>
      <c r="E71" s="203">
        <f t="shared" si="11"/>
        <v>350</v>
      </c>
      <c r="F71" s="203">
        <f>'WP2 GRC Sch Level Costs'!N68</f>
        <v>68.25</v>
      </c>
      <c r="G71" s="209">
        <f>'WP2 GRC Sch Level Costs'!Q68</f>
        <v>0</v>
      </c>
      <c r="H71" s="209">
        <f>'WP2 GRC Sch Level Costs'!V68</f>
        <v>0</v>
      </c>
    </row>
    <row r="72" spans="1:8" x14ac:dyDescent="0.2">
      <c r="A72" s="218">
        <f t="shared" si="0"/>
        <v>64</v>
      </c>
      <c r="B72" s="33" t="str">
        <f t="shared" si="12"/>
        <v>53E - Company Owned</v>
      </c>
      <c r="C72" s="172" t="s">
        <v>34</v>
      </c>
      <c r="D72" s="198" t="s">
        <v>181</v>
      </c>
      <c r="E72" s="203">
        <f t="shared" si="11"/>
        <v>350</v>
      </c>
      <c r="F72" s="203">
        <f>'WP2 GRC Sch Level Costs'!N69</f>
        <v>78.75</v>
      </c>
      <c r="G72" s="209">
        <f>'WP2 GRC Sch Level Costs'!Q69</f>
        <v>0</v>
      </c>
      <c r="H72" s="209">
        <f>'WP2 GRC Sch Level Costs'!V69</f>
        <v>0</v>
      </c>
    </row>
    <row r="73" spans="1:8" x14ac:dyDescent="0.2">
      <c r="A73" s="218">
        <f t="shared" si="0"/>
        <v>65</v>
      </c>
      <c r="B73" s="33" t="str">
        <f t="shared" si="12"/>
        <v>53E - Company Owned</v>
      </c>
      <c r="C73" s="172" t="s">
        <v>34</v>
      </c>
      <c r="D73" s="198" t="s">
        <v>182</v>
      </c>
      <c r="E73" s="203">
        <f t="shared" si="11"/>
        <v>350</v>
      </c>
      <c r="F73" s="203">
        <f>'WP2 GRC Sch Level Costs'!N70</f>
        <v>89.25</v>
      </c>
      <c r="G73" s="209">
        <f>'WP2 GRC Sch Level Costs'!Q70</f>
        <v>0</v>
      </c>
      <c r="H73" s="209">
        <f>'WP2 GRC Sch Level Costs'!V70</f>
        <v>0</v>
      </c>
    </row>
    <row r="74" spans="1:8" x14ac:dyDescent="0.2">
      <c r="A74" s="218">
        <f t="shared" si="0"/>
        <v>66</v>
      </c>
      <c r="B74" s="33" t="str">
        <f t="shared" si="12"/>
        <v>53E - Company Owned</v>
      </c>
      <c r="C74" s="172" t="s">
        <v>34</v>
      </c>
      <c r="D74" s="198" t="s">
        <v>183</v>
      </c>
      <c r="E74" s="203">
        <f t="shared" si="11"/>
        <v>350</v>
      </c>
      <c r="F74" s="203">
        <f>'WP2 GRC Sch Level Costs'!N71</f>
        <v>99.75</v>
      </c>
      <c r="G74" s="209">
        <f>'WP2 GRC Sch Level Costs'!Q71</f>
        <v>0</v>
      </c>
      <c r="H74" s="209">
        <f>'WP2 GRC Sch Level Costs'!V71</f>
        <v>0</v>
      </c>
    </row>
    <row r="75" spans="1:8" x14ac:dyDescent="0.2">
      <c r="A75" s="218">
        <f t="shared" ref="A75:A138" si="13">A74+1</f>
        <v>67</v>
      </c>
      <c r="B75" s="33"/>
      <c r="C75" s="1"/>
      <c r="D75" s="173"/>
      <c r="E75" s="203"/>
      <c r="F75" s="203"/>
      <c r="G75" s="208"/>
      <c r="H75" s="209"/>
    </row>
    <row r="76" spans="1:8" x14ac:dyDescent="0.2">
      <c r="A76" s="218">
        <f t="shared" si="13"/>
        <v>68</v>
      </c>
      <c r="B76" s="33" t="s">
        <v>23</v>
      </c>
      <c r="C76" s="1" t="s">
        <v>22</v>
      </c>
      <c r="D76" s="173">
        <v>50</v>
      </c>
      <c r="E76" s="203">
        <f t="shared" ref="E76:E84" si="14">4200/12</f>
        <v>350</v>
      </c>
      <c r="F76" s="203">
        <f>'WP2 GRC Sch Level Costs'!N73</f>
        <v>17.5</v>
      </c>
      <c r="G76" s="208">
        <f>'WP2 GRC Sch Level Costs'!Q73</f>
        <v>0</v>
      </c>
      <c r="H76" s="209">
        <f>'WP2 GRC Sch Level Costs'!V73</f>
        <v>0</v>
      </c>
    </row>
    <row r="77" spans="1:8" x14ac:dyDescent="0.2">
      <c r="A77" s="218">
        <f t="shared" si="13"/>
        <v>69</v>
      </c>
      <c r="B77" s="33" t="str">
        <f t="shared" ref="B77:B84" si="15">+B76</f>
        <v>53E - Customer Owned</v>
      </c>
      <c r="C77" s="1" t="s">
        <v>22</v>
      </c>
      <c r="D77" s="173">
        <v>70</v>
      </c>
      <c r="E77" s="203">
        <f t="shared" si="14"/>
        <v>350</v>
      </c>
      <c r="F77" s="203">
        <f>'WP2 GRC Sch Level Costs'!N74</f>
        <v>24.5</v>
      </c>
      <c r="G77" s="208">
        <f>'WP2 GRC Sch Level Costs'!Q74</f>
        <v>0</v>
      </c>
      <c r="H77" s="209">
        <f>'WP2 GRC Sch Level Costs'!V74</f>
        <v>0</v>
      </c>
    </row>
    <row r="78" spans="1:8" x14ac:dyDescent="0.2">
      <c r="A78" s="218">
        <f t="shared" si="13"/>
        <v>70</v>
      </c>
      <c r="B78" s="33" t="str">
        <f t="shared" si="15"/>
        <v>53E - Customer Owned</v>
      </c>
      <c r="C78" s="1" t="s">
        <v>22</v>
      </c>
      <c r="D78" s="173">
        <v>100</v>
      </c>
      <c r="E78" s="203">
        <f t="shared" si="14"/>
        <v>350</v>
      </c>
      <c r="F78" s="203">
        <f>'WP2 GRC Sch Level Costs'!N75</f>
        <v>35</v>
      </c>
      <c r="G78" s="208">
        <f>'WP2 GRC Sch Level Costs'!Q75</f>
        <v>0</v>
      </c>
      <c r="H78" s="209">
        <f>'WP2 GRC Sch Level Costs'!V75</f>
        <v>0</v>
      </c>
    </row>
    <row r="79" spans="1:8" x14ac:dyDescent="0.2">
      <c r="A79" s="218">
        <f t="shared" si="13"/>
        <v>71</v>
      </c>
      <c r="B79" s="33" t="str">
        <f t="shared" si="15"/>
        <v>53E - Customer Owned</v>
      </c>
      <c r="C79" s="1" t="s">
        <v>22</v>
      </c>
      <c r="D79" s="173">
        <v>150</v>
      </c>
      <c r="E79" s="203">
        <f t="shared" si="14"/>
        <v>350</v>
      </c>
      <c r="F79" s="203">
        <f>'WP2 GRC Sch Level Costs'!N76</f>
        <v>52.5</v>
      </c>
      <c r="G79" s="208">
        <f>'WP2 GRC Sch Level Costs'!Q76</f>
        <v>0</v>
      </c>
      <c r="H79" s="209">
        <f>'WP2 GRC Sch Level Costs'!V76</f>
        <v>0</v>
      </c>
    </row>
    <row r="80" spans="1:8" x14ac:dyDescent="0.2">
      <c r="A80" s="218">
        <f t="shared" si="13"/>
        <v>72</v>
      </c>
      <c r="B80" s="33" t="str">
        <f t="shared" si="15"/>
        <v>53E - Customer Owned</v>
      </c>
      <c r="C80" s="1" t="s">
        <v>22</v>
      </c>
      <c r="D80" s="173">
        <v>200</v>
      </c>
      <c r="E80" s="203">
        <f t="shared" si="14"/>
        <v>350</v>
      </c>
      <c r="F80" s="203">
        <f>'WP2 GRC Sch Level Costs'!N77</f>
        <v>70</v>
      </c>
      <c r="G80" s="208">
        <f>'WP2 GRC Sch Level Costs'!Q77</f>
        <v>0</v>
      </c>
      <c r="H80" s="209">
        <f>'WP2 GRC Sch Level Costs'!V77</f>
        <v>0</v>
      </c>
    </row>
    <row r="81" spans="1:8" x14ac:dyDescent="0.2">
      <c r="A81" s="218">
        <f t="shared" si="13"/>
        <v>73</v>
      </c>
      <c r="B81" s="33" t="str">
        <f t="shared" si="15"/>
        <v>53E - Customer Owned</v>
      </c>
      <c r="C81" s="1" t="s">
        <v>22</v>
      </c>
      <c r="D81" s="173">
        <v>250</v>
      </c>
      <c r="E81" s="203">
        <f t="shared" si="14"/>
        <v>350</v>
      </c>
      <c r="F81" s="203">
        <f>'WP2 GRC Sch Level Costs'!N78</f>
        <v>87.5</v>
      </c>
      <c r="G81" s="208">
        <f>'WP2 GRC Sch Level Costs'!Q78</f>
        <v>0</v>
      </c>
      <c r="H81" s="209">
        <f>'WP2 GRC Sch Level Costs'!V78</f>
        <v>0</v>
      </c>
    </row>
    <row r="82" spans="1:8" x14ac:dyDescent="0.2">
      <c r="A82" s="218">
        <f t="shared" si="13"/>
        <v>74</v>
      </c>
      <c r="B82" s="33" t="str">
        <f t="shared" si="15"/>
        <v>53E - Customer Owned</v>
      </c>
      <c r="C82" s="1" t="s">
        <v>22</v>
      </c>
      <c r="D82" s="173">
        <v>310</v>
      </c>
      <c r="E82" s="203">
        <f t="shared" si="14"/>
        <v>350</v>
      </c>
      <c r="F82" s="203">
        <f>'WP2 GRC Sch Level Costs'!N79</f>
        <v>108.5</v>
      </c>
      <c r="G82" s="208">
        <f>'WP2 GRC Sch Level Costs'!Q79</f>
        <v>0</v>
      </c>
      <c r="H82" s="209">
        <f>'WP2 GRC Sch Level Costs'!V79</f>
        <v>0</v>
      </c>
    </row>
    <row r="83" spans="1:8" x14ac:dyDescent="0.2">
      <c r="A83" s="218">
        <f t="shared" si="13"/>
        <v>75</v>
      </c>
      <c r="B83" s="33" t="str">
        <f t="shared" si="15"/>
        <v>53E - Customer Owned</v>
      </c>
      <c r="C83" s="1" t="s">
        <v>22</v>
      </c>
      <c r="D83" s="173">
        <v>400</v>
      </c>
      <c r="E83" s="203">
        <f t="shared" si="14"/>
        <v>350</v>
      </c>
      <c r="F83" s="203">
        <f>'WP2 GRC Sch Level Costs'!N80</f>
        <v>140</v>
      </c>
      <c r="G83" s="208">
        <f>'WP2 GRC Sch Level Costs'!Q80</f>
        <v>0</v>
      </c>
      <c r="H83" s="209">
        <f>'WP2 GRC Sch Level Costs'!V80</f>
        <v>0</v>
      </c>
    </row>
    <row r="84" spans="1:8" x14ac:dyDescent="0.2">
      <c r="A84" s="218">
        <f t="shared" si="13"/>
        <v>76</v>
      </c>
      <c r="B84" s="33" t="str">
        <f t="shared" si="15"/>
        <v>53E - Customer Owned</v>
      </c>
      <c r="C84" s="1" t="s">
        <v>22</v>
      </c>
      <c r="D84" s="173">
        <v>1000</v>
      </c>
      <c r="E84" s="203">
        <f t="shared" si="14"/>
        <v>350</v>
      </c>
      <c r="F84" s="203">
        <f>'WP2 GRC Sch Level Costs'!N81</f>
        <v>350</v>
      </c>
      <c r="G84" s="208">
        <f>'WP2 GRC Sch Level Costs'!Q81</f>
        <v>0</v>
      </c>
      <c r="H84" s="209">
        <f>'WP2 GRC Sch Level Costs'!V81</f>
        <v>0</v>
      </c>
    </row>
    <row r="85" spans="1:8" x14ac:dyDescent="0.2">
      <c r="A85" s="218">
        <f t="shared" si="13"/>
        <v>77</v>
      </c>
      <c r="B85" s="33"/>
      <c r="C85" s="1"/>
      <c r="D85" s="173"/>
      <c r="E85" s="203"/>
      <c r="F85" s="203"/>
      <c r="G85" s="208"/>
      <c r="H85" s="209"/>
    </row>
    <row r="86" spans="1:8" x14ac:dyDescent="0.2">
      <c r="A86" s="218">
        <f t="shared" si="13"/>
        <v>78</v>
      </c>
      <c r="B86" s="33" t="str">
        <f>+B84</f>
        <v>53E - Customer Owned</v>
      </c>
      <c r="C86" s="1" t="s">
        <v>27</v>
      </c>
      <c r="D86" s="173">
        <v>70</v>
      </c>
      <c r="E86" s="203">
        <f t="shared" ref="E86:E91" si="16">4200/12</f>
        <v>350</v>
      </c>
      <c r="F86" s="203">
        <f>'WP2 GRC Sch Level Costs'!N83</f>
        <v>24.5</v>
      </c>
      <c r="G86" s="208">
        <f>'WP2 GRC Sch Level Costs'!Q83</f>
        <v>0</v>
      </c>
      <c r="H86" s="209">
        <f>'WP2 GRC Sch Level Costs'!V83</f>
        <v>0</v>
      </c>
    </row>
    <row r="87" spans="1:8" x14ac:dyDescent="0.2">
      <c r="A87" s="218">
        <f t="shared" si="13"/>
        <v>79</v>
      </c>
      <c r="B87" s="33" t="str">
        <f>+B86</f>
        <v>53E - Customer Owned</v>
      </c>
      <c r="C87" s="1" t="s">
        <v>27</v>
      </c>
      <c r="D87" s="173">
        <v>100</v>
      </c>
      <c r="E87" s="203">
        <f t="shared" si="16"/>
        <v>350</v>
      </c>
      <c r="F87" s="203">
        <f>'WP2 GRC Sch Level Costs'!N84</f>
        <v>35</v>
      </c>
      <c r="G87" s="208">
        <f>'WP2 GRC Sch Level Costs'!Q84</f>
        <v>0</v>
      </c>
      <c r="H87" s="209">
        <f>'WP2 GRC Sch Level Costs'!V84</f>
        <v>0</v>
      </c>
    </row>
    <row r="88" spans="1:8" x14ac:dyDescent="0.2">
      <c r="A88" s="218">
        <f t="shared" si="13"/>
        <v>80</v>
      </c>
      <c r="B88" s="33" t="str">
        <f>+B87</f>
        <v>53E - Customer Owned</v>
      </c>
      <c r="C88" s="1" t="s">
        <v>27</v>
      </c>
      <c r="D88" s="173">
        <v>150</v>
      </c>
      <c r="E88" s="203">
        <f t="shared" si="16"/>
        <v>350</v>
      </c>
      <c r="F88" s="203">
        <f>'WP2 GRC Sch Level Costs'!N85</f>
        <v>52.5</v>
      </c>
      <c r="G88" s="208">
        <f>'WP2 GRC Sch Level Costs'!Q85</f>
        <v>0</v>
      </c>
      <c r="H88" s="209">
        <f>'WP2 GRC Sch Level Costs'!V85</f>
        <v>0</v>
      </c>
    </row>
    <row r="89" spans="1:8" x14ac:dyDescent="0.2">
      <c r="A89" s="218">
        <f t="shared" si="13"/>
        <v>81</v>
      </c>
      <c r="B89" s="33" t="str">
        <f>+B88</f>
        <v>53E - Customer Owned</v>
      </c>
      <c r="C89" s="1" t="s">
        <v>27</v>
      </c>
      <c r="D89" s="173">
        <v>175</v>
      </c>
      <c r="E89" s="203">
        <f t="shared" si="16"/>
        <v>350</v>
      </c>
      <c r="F89" s="203">
        <f>'WP2 GRC Sch Level Costs'!N86</f>
        <v>61.25</v>
      </c>
      <c r="G89" s="208">
        <f>'WP2 GRC Sch Level Costs'!Q86</f>
        <v>0</v>
      </c>
      <c r="H89" s="209">
        <f>'WP2 GRC Sch Level Costs'!V86</f>
        <v>0</v>
      </c>
    </row>
    <row r="90" spans="1:8" x14ac:dyDescent="0.2">
      <c r="A90" s="218">
        <f t="shared" si="13"/>
        <v>82</v>
      </c>
      <c r="B90" s="33" t="str">
        <f>+B89</f>
        <v>53E - Customer Owned</v>
      </c>
      <c r="C90" s="1" t="s">
        <v>27</v>
      </c>
      <c r="D90" s="173">
        <v>250</v>
      </c>
      <c r="E90" s="203">
        <f t="shared" si="16"/>
        <v>350</v>
      </c>
      <c r="F90" s="203">
        <f>'WP2 GRC Sch Level Costs'!N87</f>
        <v>87.5</v>
      </c>
      <c r="G90" s="208">
        <f>'WP2 GRC Sch Level Costs'!Q87</f>
        <v>0</v>
      </c>
      <c r="H90" s="209">
        <f>'WP2 GRC Sch Level Costs'!V87</f>
        <v>0</v>
      </c>
    </row>
    <row r="91" spans="1:8" x14ac:dyDescent="0.2">
      <c r="A91" s="218">
        <f t="shared" si="13"/>
        <v>83</v>
      </c>
      <c r="B91" s="33" t="str">
        <f>+B90</f>
        <v>53E - Customer Owned</v>
      </c>
      <c r="C91" s="1" t="s">
        <v>27</v>
      </c>
      <c r="D91" s="173">
        <v>400</v>
      </c>
      <c r="E91" s="203">
        <f t="shared" si="16"/>
        <v>350</v>
      </c>
      <c r="F91" s="203">
        <f>'WP2 GRC Sch Level Costs'!N88</f>
        <v>140</v>
      </c>
      <c r="G91" s="208">
        <f>'WP2 GRC Sch Level Costs'!Q88</f>
        <v>0</v>
      </c>
      <c r="H91" s="209">
        <f>'WP2 GRC Sch Level Costs'!V88</f>
        <v>0</v>
      </c>
    </row>
    <row r="92" spans="1:8" x14ac:dyDescent="0.2">
      <c r="A92" s="218">
        <f t="shared" si="13"/>
        <v>84</v>
      </c>
      <c r="B92" s="33"/>
      <c r="C92" s="1"/>
      <c r="D92" s="173"/>
      <c r="E92" s="203"/>
      <c r="F92" s="203"/>
      <c r="G92" s="208"/>
      <c r="H92" s="209"/>
    </row>
    <row r="93" spans="1:8" x14ac:dyDescent="0.2">
      <c r="A93" s="218">
        <f t="shared" si="13"/>
        <v>85</v>
      </c>
      <c r="B93" s="33" t="str">
        <f>+B91</f>
        <v>53E - Customer Owned</v>
      </c>
      <c r="C93" s="172" t="s">
        <v>34</v>
      </c>
      <c r="D93" s="198" t="s">
        <v>175</v>
      </c>
      <c r="E93" s="203">
        <f t="shared" ref="E93:E101" si="17">4200/12</f>
        <v>350</v>
      </c>
      <c r="F93" s="203">
        <f>'WP2 GRC Sch Level Costs'!N90</f>
        <v>15.75</v>
      </c>
      <c r="G93" s="209">
        <f>'WP2 GRC Sch Level Costs'!Q90</f>
        <v>0</v>
      </c>
      <c r="H93" s="209">
        <f>'WP2 GRC Sch Level Costs'!V90</f>
        <v>0</v>
      </c>
    </row>
    <row r="94" spans="1:8" x14ac:dyDescent="0.2">
      <c r="A94" s="218">
        <f t="shared" si="13"/>
        <v>86</v>
      </c>
      <c r="B94" s="33" t="str">
        <f>B93</f>
        <v>53E - Customer Owned</v>
      </c>
      <c r="C94" s="172" t="s">
        <v>34</v>
      </c>
      <c r="D94" s="198" t="s">
        <v>176</v>
      </c>
      <c r="E94" s="203">
        <f t="shared" si="17"/>
        <v>350</v>
      </c>
      <c r="F94" s="203">
        <f>'WP2 GRC Sch Level Costs'!N91</f>
        <v>26.25</v>
      </c>
      <c r="G94" s="209">
        <f>'WP2 GRC Sch Level Costs'!Q91</f>
        <v>0</v>
      </c>
      <c r="H94" s="209">
        <f>'WP2 GRC Sch Level Costs'!V91</f>
        <v>0</v>
      </c>
    </row>
    <row r="95" spans="1:8" x14ac:dyDescent="0.2">
      <c r="A95" s="218">
        <f t="shared" si="13"/>
        <v>87</v>
      </c>
      <c r="B95" s="33" t="str">
        <f t="shared" ref="B95:B101" si="18">B94</f>
        <v>53E - Customer Owned</v>
      </c>
      <c r="C95" s="172" t="s">
        <v>34</v>
      </c>
      <c r="D95" s="198" t="s">
        <v>177</v>
      </c>
      <c r="E95" s="203">
        <f t="shared" si="17"/>
        <v>350</v>
      </c>
      <c r="F95" s="203">
        <f>'WP2 GRC Sch Level Costs'!N92</f>
        <v>36.75</v>
      </c>
      <c r="G95" s="209">
        <f>'WP2 GRC Sch Level Costs'!Q92</f>
        <v>0</v>
      </c>
      <c r="H95" s="209">
        <f>'WP2 GRC Sch Level Costs'!V92</f>
        <v>0</v>
      </c>
    </row>
    <row r="96" spans="1:8" x14ac:dyDescent="0.2">
      <c r="A96" s="218">
        <f t="shared" si="13"/>
        <v>88</v>
      </c>
      <c r="B96" s="33" t="str">
        <f t="shared" si="18"/>
        <v>53E - Customer Owned</v>
      </c>
      <c r="C96" s="172" t="s">
        <v>34</v>
      </c>
      <c r="D96" s="198" t="s">
        <v>178</v>
      </c>
      <c r="E96" s="203">
        <f t="shared" si="17"/>
        <v>350</v>
      </c>
      <c r="F96" s="203">
        <f>'WP2 GRC Sch Level Costs'!N93</f>
        <v>47.25</v>
      </c>
      <c r="G96" s="209">
        <f>'WP2 GRC Sch Level Costs'!Q93</f>
        <v>0</v>
      </c>
      <c r="H96" s="209">
        <f>'WP2 GRC Sch Level Costs'!V93</f>
        <v>0</v>
      </c>
    </row>
    <row r="97" spans="1:8" x14ac:dyDescent="0.2">
      <c r="A97" s="218">
        <f t="shared" si="13"/>
        <v>89</v>
      </c>
      <c r="B97" s="33" t="str">
        <f t="shared" si="18"/>
        <v>53E - Customer Owned</v>
      </c>
      <c r="C97" s="172" t="s">
        <v>34</v>
      </c>
      <c r="D97" s="198" t="s">
        <v>179</v>
      </c>
      <c r="E97" s="203">
        <f t="shared" si="17"/>
        <v>350</v>
      </c>
      <c r="F97" s="203">
        <f>'WP2 GRC Sch Level Costs'!N94</f>
        <v>57.75</v>
      </c>
      <c r="G97" s="209">
        <f>'WP2 GRC Sch Level Costs'!Q94</f>
        <v>0</v>
      </c>
      <c r="H97" s="209">
        <f>'WP2 GRC Sch Level Costs'!V94</f>
        <v>0</v>
      </c>
    </row>
    <row r="98" spans="1:8" x14ac:dyDescent="0.2">
      <c r="A98" s="218">
        <f t="shared" si="13"/>
        <v>90</v>
      </c>
      <c r="B98" s="33" t="str">
        <f t="shared" si="18"/>
        <v>53E - Customer Owned</v>
      </c>
      <c r="C98" s="172" t="s">
        <v>34</v>
      </c>
      <c r="D98" s="198" t="s">
        <v>180</v>
      </c>
      <c r="E98" s="203">
        <f t="shared" si="17"/>
        <v>350</v>
      </c>
      <c r="F98" s="203">
        <f>'WP2 GRC Sch Level Costs'!N95</f>
        <v>68.25</v>
      </c>
      <c r="G98" s="209">
        <f>'WP2 GRC Sch Level Costs'!Q95</f>
        <v>0</v>
      </c>
      <c r="H98" s="209">
        <f>'WP2 GRC Sch Level Costs'!V95</f>
        <v>0</v>
      </c>
    </row>
    <row r="99" spans="1:8" x14ac:dyDescent="0.2">
      <c r="A99" s="218">
        <f t="shared" si="13"/>
        <v>91</v>
      </c>
      <c r="B99" s="33" t="str">
        <f t="shared" si="18"/>
        <v>53E - Customer Owned</v>
      </c>
      <c r="C99" s="172" t="s">
        <v>34</v>
      </c>
      <c r="D99" s="198" t="s">
        <v>181</v>
      </c>
      <c r="E99" s="203">
        <f t="shared" si="17"/>
        <v>350</v>
      </c>
      <c r="F99" s="203">
        <f>'WP2 GRC Sch Level Costs'!N96</f>
        <v>78.75</v>
      </c>
      <c r="G99" s="209">
        <f>'WP2 GRC Sch Level Costs'!Q96</f>
        <v>0</v>
      </c>
      <c r="H99" s="209">
        <f>'WP2 GRC Sch Level Costs'!V96</f>
        <v>0</v>
      </c>
    </row>
    <row r="100" spans="1:8" x14ac:dyDescent="0.2">
      <c r="A100" s="218">
        <f t="shared" si="13"/>
        <v>92</v>
      </c>
      <c r="B100" s="33" t="str">
        <f t="shared" si="18"/>
        <v>53E - Customer Owned</v>
      </c>
      <c r="C100" s="172" t="s">
        <v>34</v>
      </c>
      <c r="D100" s="198" t="s">
        <v>182</v>
      </c>
      <c r="E100" s="203">
        <f t="shared" si="17"/>
        <v>350</v>
      </c>
      <c r="F100" s="203">
        <f>'WP2 GRC Sch Level Costs'!N97</f>
        <v>89.25</v>
      </c>
      <c r="G100" s="209">
        <f>'WP2 GRC Sch Level Costs'!Q97</f>
        <v>0</v>
      </c>
      <c r="H100" s="209">
        <f>'WP2 GRC Sch Level Costs'!V97</f>
        <v>0</v>
      </c>
    </row>
    <row r="101" spans="1:8" x14ac:dyDescent="0.2">
      <c r="A101" s="218">
        <f t="shared" si="13"/>
        <v>93</v>
      </c>
      <c r="B101" s="33" t="str">
        <f t="shared" si="18"/>
        <v>53E - Customer Owned</v>
      </c>
      <c r="C101" s="172" t="s">
        <v>34</v>
      </c>
      <c r="D101" s="198" t="s">
        <v>183</v>
      </c>
      <c r="E101" s="203">
        <f t="shared" si="17"/>
        <v>350</v>
      </c>
      <c r="F101" s="203">
        <f>'WP2 GRC Sch Level Costs'!N98</f>
        <v>99.75</v>
      </c>
      <c r="G101" s="209">
        <f>'WP2 GRC Sch Level Costs'!Q98</f>
        <v>0</v>
      </c>
      <c r="H101" s="209">
        <f>'WP2 GRC Sch Level Costs'!V98</f>
        <v>0</v>
      </c>
    </row>
    <row r="102" spans="1:8" x14ac:dyDescent="0.2">
      <c r="A102" s="218">
        <f t="shared" si="13"/>
        <v>94</v>
      </c>
      <c r="B102" s="34"/>
      <c r="C102" s="1"/>
      <c r="D102" s="173"/>
      <c r="E102" s="203"/>
      <c r="F102" s="203"/>
      <c r="G102" s="208"/>
      <c r="H102" s="209"/>
    </row>
    <row r="103" spans="1:8" x14ac:dyDescent="0.2">
      <c r="A103" s="218">
        <f t="shared" si="13"/>
        <v>95</v>
      </c>
      <c r="B103" s="7" t="s">
        <v>59</v>
      </c>
      <c r="D103" s="181"/>
      <c r="E103" s="203"/>
      <c r="F103" s="203"/>
      <c r="G103" s="208"/>
      <c r="H103" s="209"/>
    </row>
    <row r="104" spans="1:8" x14ac:dyDescent="0.2">
      <c r="A104" s="218">
        <f t="shared" si="13"/>
        <v>96</v>
      </c>
      <c r="B104" s="33" t="s">
        <v>18</v>
      </c>
      <c r="C104" s="1" t="s">
        <v>22</v>
      </c>
      <c r="D104" s="173">
        <v>50</v>
      </c>
      <c r="E104" s="203">
        <f t="shared" ref="E104:E112" si="19">4200/12</f>
        <v>350</v>
      </c>
      <c r="F104" s="203">
        <f>'WP2 GRC Sch Level Costs'!N101</f>
        <v>17.5</v>
      </c>
      <c r="G104" s="208">
        <f>'WP2 GRC Sch Level Costs'!Q101</f>
        <v>0</v>
      </c>
      <c r="H104" s="209">
        <f>'WP2 GRC Sch Level Costs'!V101</f>
        <v>0</v>
      </c>
    </row>
    <row r="105" spans="1:8" x14ac:dyDescent="0.2">
      <c r="A105" s="218">
        <f t="shared" si="13"/>
        <v>97</v>
      </c>
      <c r="B105" s="33" t="str">
        <f t="shared" ref="B105:B112" si="20">+B104</f>
        <v>54E</v>
      </c>
      <c r="C105" s="1" t="s">
        <v>22</v>
      </c>
      <c r="D105" s="173">
        <v>70</v>
      </c>
      <c r="E105" s="203">
        <f t="shared" si="19"/>
        <v>350</v>
      </c>
      <c r="F105" s="203">
        <f>'WP2 GRC Sch Level Costs'!N102</f>
        <v>24.5</v>
      </c>
      <c r="G105" s="208">
        <f>'WP2 GRC Sch Level Costs'!Q102</f>
        <v>0</v>
      </c>
      <c r="H105" s="209">
        <f>'WP2 GRC Sch Level Costs'!V102</f>
        <v>0</v>
      </c>
    </row>
    <row r="106" spans="1:8" x14ac:dyDescent="0.2">
      <c r="A106" s="218">
        <f t="shared" si="13"/>
        <v>98</v>
      </c>
      <c r="B106" s="33" t="str">
        <f t="shared" si="20"/>
        <v>54E</v>
      </c>
      <c r="C106" s="1" t="s">
        <v>22</v>
      </c>
      <c r="D106" s="173">
        <v>100</v>
      </c>
      <c r="E106" s="203">
        <f t="shared" si="19"/>
        <v>350</v>
      </c>
      <c r="F106" s="203">
        <f>'WP2 GRC Sch Level Costs'!N103</f>
        <v>35</v>
      </c>
      <c r="G106" s="208">
        <f>'WP2 GRC Sch Level Costs'!Q103</f>
        <v>0</v>
      </c>
      <c r="H106" s="209">
        <f>'WP2 GRC Sch Level Costs'!V103</f>
        <v>0</v>
      </c>
    </row>
    <row r="107" spans="1:8" x14ac:dyDescent="0.2">
      <c r="A107" s="218">
        <f t="shared" si="13"/>
        <v>99</v>
      </c>
      <c r="B107" s="33" t="str">
        <f t="shared" si="20"/>
        <v>54E</v>
      </c>
      <c r="C107" s="1" t="s">
        <v>22</v>
      </c>
      <c r="D107" s="173">
        <v>150</v>
      </c>
      <c r="E107" s="203">
        <f t="shared" si="19"/>
        <v>350</v>
      </c>
      <c r="F107" s="203">
        <f>'WP2 GRC Sch Level Costs'!N104</f>
        <v>52.5</v>
      </c>
      <c r="G107" s="208">
        <f>'WP2 GRC Sch Level Costs'!Q104</f>
        <v>0</v>
      </c>
      <c r="H107" s="209">
        <f>'WP2 GRC Sch Level Costs'!V104</f>
        <v>0</v>
      </c>
    </row>
    <row r="108" spans="1:8" x14ac:dyDescent="0.2">
      <c r="A108" s="218">
        <f t="shared" si="13"/>
        <v>100</v>
      </c>
      <c r="B108" s="33" t="str">
        <f t="shared" si="20"/>
        <v>54E</v>
      </c>
      <c r="C108" s="1" t="s">
        <v>22</v>
      </c>
      <c r="D108" s="173">
        <v>200</v>
      </c>
      <c r="E108" s="203">
        <f t="shared" si="19"/>
        <v>350</v>
      </c>
      <c r="F108" s="203">
        <f>'WP2 GRC Sch Level Costs'!N105</f>
        <v>70</v>
      </c>
      <c r="G108" s="208">
        <f>'WP2 GRC Sch Level Costs'!Q105</f>
        <v>0</v>
      </c>
      <c r="H108" s="209">
        <f>'WP2 GRC Sch Level Costs'!V105</f>
        <v>0</v>
      </c>
    </row>
    <row r="109" spans="1:8" x14ac:dyDescent="0.2">
      <c r="A109" s="218">
        <f t="shared" si="13"/>
        <v>101</v>
      </c>
      <c r="B109" s="33" t="str">
        <f t="shared" si="20"/>
        <v>54E</v>
      </c>
      <c r="C109" s="1" t="s">
        <v>22</v>
      </c>
      <c r="D109" s="173">
        <v>250</v>
      </c>
      <c r="E109" s="203">
        <f t="shared" si="19"/>
        <v>350</v>
      </c>
      <c r="F109" s="203">
        <f>'WP2 GRC Sch Level Costs'!N106</f>
        <v>87.5</v>
      </c>
      <c r="G109" s="208">
        <f>'WP2 GRC Sch Level Costs'!Q106</f>
        <v>0</v>
      </c>
      <c r="H109" s="209">
        <f>'WP2 GRC Sch Level Costs'!V106</f>
        <v>0</v>
      </c>
    </row>
    <row r="110" spans="1:8" x14ac:dyDescent="0.2">
      <c r="A110" s="218">
        <f t="shared" si="13"/>
        <v>102</v>
      </c>
      <c r="B110" s="33" t="str">
        <f t="shared" si="20"/>
        <v>54E</v>
      </c>
      <c r="C110" s="1" t="s">
        <v>22</v>
      </c>
      <c r="D110" s="173">
        <v>310</v>
      </c>
      <c r="E110" s="203">
        <f t="shared" si="19"/>
        <v>350</v>
      </c>
      <c r="F110" s="203">
        <f>'WP2 GRC Sch Level Costs'!N107</f>
        <v>108.5</v>
      </c>
      <c r="G110" s="208">
        <f>'WP2 GRC Sch Level Costs'!Q107</f>
        <v>0</v>
      </c>
      <c r="H110" s="209">
        <f>'WP2 GRC Sch Level Costs'!V107</f>
        <v>0</v>
      </c>
    </row>
    <row r="111" spans="1:8" x14ac:dyDescent="0.2">
      <c r="A111" s="218">
        <f t="shared" si="13"/>
        <v>103</v>
      </c>
      <c r="B111" s="33" t="str">
        <f t="shared" si="20"/>
        <v>54E</v>
      </c>
      <c r="C111" s="1" t="s">
        <v>22</v>
      </c>
      <c r="D111" s="173">
        <v>400</v>
      </c>
      <c r="E111" s="203">
        <f t="shared" si="19"/>
        <v>350</v>
      </c>
      <c r="F111" s="203">
        <f>'WP2 GRC Sch Level Costs'!N108</f>
        <v>140</v>
      </c>
      <c r="G111" s="208">
        <f>'WP2 GRC Sch Level Costs'!Q108</f>
        <v>0</v>
      </c>
      <c r="H111" s="209">
        <f>'WP2 GRC Sch Level Costs'!V108</f>
        <v>0</v>
      </c>
    </row>
    <row r="112" spans="1:8" x14ac:dyDescent="0.2">
      <c r="A112" s="218">
        <f t="shared" si="13"/>
        <v>104</v>
      </c>
      <c r="B112" s="33" t="str">
        <f t="shared" si="20"/>
        <v>54E</v>
      </c>
      <c r="C112" s="1" t="s">
        <v>22</v>
      </c>
      <c r="D112" s="173">
        <v>1000</v>
      </c>
      <c r="E112" s="203">
        <f t="shared" si="19"/>
        <v>350</v>
      </c>
      <c r="F112" s="203">
        <f>'WP2 GRC Sch Level Costs'!N109</f>
        <v>350</v>
      </c>
      <c r="G112" s="208">
        <f>'WP2 GRC Sch Level Costs'!Q109</f>
        <v>0</v>
      </c>
      <c r="H112" s="209">
        <f>'WP2 GRC Sch Level Costs'!V109</f>
        <v>0</v>
      </c>
    </row>
    <row r="113" spans="1:8" x14ac:dyDescent="0.2">
      <c r="A113" s="218">
        <f t="shared" si="13"/>
        <v>105</v>
      </c>
      <c r="B113" s="34"/>
      <c r="C113" s="1"/>
      <c r="D113" s="173"/>
      <c r="E113" s="203"/>
      <c r="F113" s="203"/>
      <c r="G113" s="208">
        <f>'WP2 GRC Sch Level Costs'!Q110</f>
        <v>0</v>
      </c>
      <c r="H113" s="209">
        <f>'WP2 GRC Sch Level Costs'!V110</f>
        <v>0</v>
      </c>
    </row>
    <row r="114" spans="1:8" x14ac:dyDescent="0.2">
      <c r="A114" s="218">
        <f t="shared" si="13"/>
        <v>106</v>
      </c>
      <c r="B114" s="33" t="str">
        <f>+B112</f>
        <v>54E</v>
      </c>
      <c r="C114" s="172" t="s">
        <v>34</v>
      </c>
      <c r="D114" s="198" t="s">
        <v>175</v>
      </c>
      <c r="E114" s="203">
        <f t="shared" ref="E114:E122" si="21">4200/12</f>
        <v>350</v>
      </c>
      <c r="F114" s="203">
        <f>'WP2 GRC Sch Level Costs'!N111</f>
        <v>15.75</v>
      </c>
      <c r="G114" s="209">
        <f>'WP2 GRC Sch Level Costs'!Q111</f>
        <v>0</v>
      </c>
      <c r="H114" s="209">
        <f>'WP2 GRC Sch Level Costs'!V111</f>
        <v>0</v>
      </c>
    </row>
    <row r="115" spans="1:8" x14ac:dyDescent="0.2">
      <c r="A115" s="218">
        <f t="shared" si="13"/>
        <v>107</v>
      </c>
      <c r="B115" s="33" t="str">
        <f t="shared" ref="B115:B122" si="22">+B114</f>
        <v>54E</v>
      </c>
      <c r="C115" s="172" t="s">
        <v>34</v>
      </c>
      <c r="D115" s="198" t="s">
        <v>176</v>
      </c>
      <c r="E115" s="203">
        <f t="shared" si="21"/>
        <v>350</v>
      </c>
      <c r="F115" s="203">
        <f>'WP2 GRC Sch Level Costs'!N112</f>
        <v>26.25</v>
      </c>
      <c r="G115" s="209">
        <f>'WP2 GRC Sch Level Costs'!Q112</f>
        <v>0</v>
      </c>
      <c r="H115" s="209">
        <f>'WP2 GRC Sch Level Costs'!V112</f>
        <v>0</v>
      </c>
    </row>
    <row r="116" spans="1:8" x14ac:dyDescent="0.2">
      <c r="A116" s="218">
        <f t="shared" si="13"/>
        <v>108</v>
      </c>
      <c r="B116" s="33" t="str">
        <f t="shared" si="22"/>
        <v>54E</v>
      </c>
      <c r="C116" s="172" t="s">
        <v>34</v>
      </c>
      <c r="D116" s="198" t="s">
        <v>177</v>
      </c>
      <c r="E116" s="203">
        <f t="shared" si="21"/>
        <v>350</v>
      </c>
      <c r="F116" s="203">
        <f>'WP2 GRC Sch Level Costs'!N113</f>
        <v>36.75</v>
      </c>
      <c r="G116" s="209">
        <f>'WP2 GRC Sch Level Costs'!Q113</f>
        <v>0</v>
      </c>
      <c r="H116" s="209">
        <f>'WP2 GRC Sch Level Costs'!V113</f>
        <v>0</v>
      </c>
    </row>
    <row r="117" spans="1:8" x14ac:dyDescent="0.2">
      <c r="A117" s="218">
        <f t="shared" si="13"/>
        <v>109</v>
      </c>
      <c r="B117" s="33" t="str">
        <f t="shared" si="22"/>
        <v>54E</v>
      </c>
      <c r="C117" s="172" t="s">
        <v>34</v>
      </c>
      <c r="D117" s="198" t="s">
        <v>178</v>
      </c>
      <c r="E117" s="203">
        <f t="shared" si="21"/>
        <v>350</v>
      </c>
      <c r="F117" s="203">
        <f>'WP2 GRC Sch Level Costs'!N114</f>
        <v>47.25</v>
      </c>
      <c r="G117" s="209">
        <f>'WP2 GRC Sch Level Costs'!Q114</f>
        <v>0</v>
      </c>
      <c r="H117" s="209">
        <f>'WP2 GRC Sch Level Costs'!V114</f>
        <v>0</v>
      </c>
    </row>
    <row r="118" spans="1:8" x14ac:dyDescent="0.2">
      <c r="A118" s="218">
        <f t="shared" si="13"/>
        <v>110</v>
      </c>
      <c r="B118" s="33" t="str">
        <f t="shared" si="22"/>
        <v>54E</v>
      </c>
      <c r="C118" s="172" t="s">
        <v>34</v>
      </c>
      <c r="D118" s="198" t="s">
        <v>179</v>
      </c>
      <c r="E118" s="203">
        <f t="shared" si="21"/>
        <v>350</v>
      </c>
      <c r="F118" s="203">
        <f>'WP2 GRC Sch Level Costs'!N115</f>
        <v>57.75</v>
      </c>
      <c r="G118" s="209">
        <f>'WP2 GRC Sch Level Costs'!Q115</f>
        <v>0</v>
      </c>
      <c r="H118" s="209">
        <f>'WP2 GRC Sch Level Costs'!V115</f>
        <v>0</v>
      </c>
    </row>
    <row r="119" spans="1:8" x14ac:dyDescent="0.2">
      <c r="A119" s="218">
        <f t="shared" si="13"/>
        <v>111</v>
      </c>
      <c r="B119" s="33" t="str">
        <f t="shared" si="22"/>
        <v>54E</v>
      </c>
      <c r="C119" s="172" t="s">
        <v>34</v>
      </c>
      <c r="D119" s="198" t="s">
        <v>180</v>
      </c>
      <c r="E119" s="203">
        <f t="shared" si="21"/>
        <v>350</v>
      </c>
      <c r="F119" s="203">
        <f>'WP2 GRC Sch Level Costs'!N116</f>
        <v>68.25</v>
      </c>
      <c r="G119" s="209">
        <f>'WP2 GRC Sch Level Costs'!Q116</f>
        <v>0</v>
      </c>
      <c r="H119" s="209">
        <f>'WP2 GRC Sch Level Costs'!V116</f>
        <v>0</v>
      </c>
    </row>
    <row r="120" spans="1:8" x14ac:dyDescent="0.2">
      <c r="A120" s="218">
        <f t="shared" si="13"/>
        <v>112</v>
      </c>
      <c r="B120" s="33" t="str">
        <f t="shared" si="22"/>
        <v>54E</v>
      </c>
      <c r="C120" s="172" t="s">
        <v>34</v>
      </c>
      <c r="D120" s="198" t="s">
        <v>181</v>
      </c>
      <c r="E120" s="203">
        <f t="shared" si="21"/>
        <v>350</v>
      </c>
      <c r="F120" s="203">
        <f>'WP2 GRC Sch Level Costs'!N117</f>
        <v>78.75</v>
      </c>
      <c r="G120" s="209">
        <f>'WP2 GRC Sch Level Costs'!Q117</f>
        <v>0</v>
      </c>
      <c r="H120" s="209">
        <f>'WP2 GRC Sch Level Costs'!V117</f>
        <v>0</v>
      </c>
    </row>
    <row r="121" spans="1:8" x14ac:dyDescent="0.2">
      <c r="A121" s="218">
        <f t="shared" si="13"/>
        <v>113</v>
      </c>
      <c r="B121" s="33" t="str">
        <f t="shared" si="22"/>
        <v>54E</v>
      </c>
      <c r="C121" s="172" t="s">
        <v>34</v>
      </c>
      <c r="D121" s="198" t="s">
        <v>182</v>
      </c>
      <c r="E121" s="203">
        <f t="shared" si="21"/>
        <v>350</v>
      </c>
      <c r="F121" s="203">
        <f>'WP2 GRC Sch Level Costs'!N118</f>
        <v>89.25</v>
      </c>
      <c r="G121" s="209">
        <f>'WP2 GRC Sch Level Costs'!Q118</f>
        <v>0</v>
      </c>
      <c r="H121" s="209">
        <f>'WP2 GRC Sch Level Costs'!V118</f>
        <v>0</v>
      </c>
    </row>
    <row r="122" spans="1:8" x14ac:dyDescent="0.2">
      <c r="A122" s="218">
        <f t="shared" si="13"/>
        <v>114</v>
      </c>
      <c r="B122" s="33" t="str">
        <f t="shared" si="22"/>
        <v>54E</v>
      </c>
      <c r="C122" s="172" t="s">
        <v>34</v>
      </c>
      <c r="D122" s="198" t="s">
        <v>183</v>
      </c>
      <c r="E122" s="203">
        <f t="shared" si="21"/>
        <v>350</v>
      </c>
      <c r="F122" s="203">
        <f>'WP2 GRC Sch Level Costs'!N119</f>
        <v>99.75</v>
      </c>
      <c r="G122" s="209">
        <f>'WP2 GRC Sch Level Costs'!Q119</f>
        <v>0</v>
      </c>
      <c r="H122" s="209">
        <f>'WP2 GRC Sch Level Costs'!V119</f>
        <v>0</v>
      </c>
    </row>
    <row r="123" spans="1:8" x14ac:dyDescent="0.2">
      <c r="A123" s="218">
        <f t="shared" si="13"/>
        <v>115</v>
      </c>
      <c r="B123" s="34"/>
      <c r="C123" s="1"/>
      <c r="D123" s="173"/>
      <c r="E123" s="203"/>
      <c r="F123" s="203"/>
      <c r="G123" s="208"/>
      <c r="H123" s="209"/>
    </row>
    <row r="124" spans="1:8" x14ac:dyDescent="0.2">
      <c r="A124" s="218">
        <f t="shared" si="13"/>
        <v>116</v>
      </c>
      <c r="B124" s="7" t="s">
        <v>60</v>
      </c>
      <c r="C124" s="1"/>
      <c r="D124" s="173"/>
      <c r="E124" s="203"/>
      <c r="F124" s="203"/>
      <c r="G124" s="208"/>
      <c r="H124" s="209"/>
    </row>
    <row r="125" spans="1:8" x14ac:dyDescent="0.2">
      <c r="A125" s="218">
        <f t="shared" si="13"/>
        <v>117</v>
      </c>
      <c r="B125" s="33" t="s">
        <v>28</v>
      </c>
      <c r="C125" s="1" t="s">
        <v>22</v>
      </c>
      <c r="D125" s="173">
        <v>70</v>
      </c>
      <c r="E125" s="203">
        <f t="shared" ref="E125:E130" si="23">4200/12</f>
        <v>350</v>
      </c>
      <c r="F125" s="203">
        <f>'WP2 GRC Sch Level Costs'!N122</f>
        <v>24.5</v>
      </c>
      <c r="G125" s="208">
        <f>'WP2 GRC Sch Level Costs'!Q122</f>
        <v>0</v>
      </c>
      <c r="H125" s="209">
        <f>'WP2 GRC Sch Level Costs'!V122</f>
        <v>0</v>
      </c>
    </row>
    <row r="126" spans="1:8" x14ac:dyDescent="0.2">
      <c r="A126" s="218">
        <f t="shared" si="13"/>
        <v>118</v>
      </c>
      <c r="B126" s="34" t="str">
        <f>+B125</f>
        <v>55E &amp; 56E</v>
      </c>
      <c r="C126" s="1" t="s">
        <v>22</v>
      </c>
      <c r="D126" s="173">
        <v>100</v>
      </c>
      <c r="E126" s="203">
        <f t="shared" si="23"/>
        <v>350</v>
      </c>
      <c r="F126" s="203">
        <f>'WP2 GRC Sch Level Costs'!N123</f>
        <v>35</v>
      </c>
      <c r="G126" s="208">
        <f>'WP2 GRC Sch Level Costs'!Q123</f>
        <v>0</v>
      </c>
      <c r="H126" s="209">
        <f>'WP2 GRC Sch Level Costs'!V123</f>
        <v>0</v>
      </c>
    </row>
    <row r="127" spans="1:8" x14ac:dyDescent="0.2">
      <c r="A127" s="218">
        <f t="shared" si="13"/>
        <v>119</v>
      </c>
      <c r="B127" s="34" t="str">
        <f>+B126</f>
        <v>55E &amp; 56E</v>
      </c>
      <c r="C127" s="1" t="s">
        <v>22</v>
      </c>
      <c r="D127" s="173">
        <v>150</v>
      </c>
      <c r="E127" s="203">
        <f t="shared" si="23"/>
        <v>350</v>
      </c>
      <c r="F127" s="203">
        <f>'WP2 GRC Sch Level Costs'!N124</f>
        <v>52.5</v>
      </c>
      <c r="G127" s="208">
        <f>'WP2 GRC Sch Level Costs'!Q124</f>
        <v>0</v>
      </c>
      <c r="H127" s="209">
        <f>'WP2 GRC Sch Level Costs'!V124</f>
        <v>0</v>
      </c>
    </row>
    <row r="128" spans="1:8" x14ac:dyDescent="0.2">
      <c r="A128" s="218">
        <f t="shared" si="13"/>
        <v>120</v>
      </c>
      <c r="B128" s="34" t="str">
        <f>+B127</f>
        <v>55E &amp; 56E</v>
      </c>
      <c r="C128" s="1" t="s">
        <v>22</v>
      </c>
      <c r="D128" s="173">
        <v>200</v>
      </c>
      <c r="E128" s="203">
        <f t="shared" si="23"/>
        <v>350</v>
      </c>
      <c r="F128" s="203">
        <f>'WP2 GRC Sch Level Costs'!N125</f>
        <v>70</v>
      </c>
      <c r="G128" s="208">
        <f>'WP2 GRC Sch Level Costs'!Q125</f>
        <v>0</v>
      </c>
      <c r="H128" s="209">
        <f>'WP2 GRC Sch Level Costs'!V125</f>
        <v>0</v>
      </c>
    </row>
    <row r="129" spans="1:8" x14ac:dyDescent="0.2">
      <c r="A129" s="218">
        <f t="shared" si="13"/>
        <v>121</v>
      </c>
      <c r="B129" s="34" t="str">
        <f>+B128</f>
        <v>55E &amp; 56E</v>
      </c>
      <c r="C129" s="1" t="s">
        <v>22</v>
      </c>
      <c r="D129" s="173">
        <v>250</v>
      </c>
      <c r="E129" s="203">
        <f t="shared" si="23"/>
        <v>350</v>
      </c>
      <c r="F129" s="203">
        <f>'WP2 GRC Sch Level Costs'!N126</f>
        <v>87.5</v>
      </c>
      <c r="G129" s="208">
        <f>'WP2 GRC Sch Level Costs'!Q126</f>
        <v>0</v>
      </c>
      <c r="H129" s="209">
        <f>'WP2 GRC Sch Level Costs'!V126</f>
        <v>0</v>
      </c>
    </row>
    <row r="130" spans="1:8" x14ac:dyDescent="0.2">
      <c r="A130" s="218">
        <f t="shared" si="13"/>
        <v>122</v>
      </c>
      <c r="B130" s="34" t="str">
        <f>+B129</f>
        <v>55E &amp; 56E</v>
      </c>
      <c r="C130" s="1" t="s">
        <v>22</v>
      </c>
      <c r="D130" s="173">
        <v>400</v>
      </c>
      <c r="E130" s="203">
        <f t="shared" si="23"/>
        <v>350</v>
      </c>
      <c r="F130" s="203">
        <f>'WP2 GRC Sch Level Costs'!N127</f>
        <v>140</v>
      </c>
      <c r="G130" s="208">
        <f>'WP2 GRC Sch Level Costs'!Q127</f>
        <v>0</v>
      </c>
      <c r="H130" s="209">
        <f>'WP2 GRC Sch Level Costs'!V127</f>
        <v>0</v>
      </c>
    </row>
    <row r="131" spans="1:8" x14ac:dyDescent="0.2">
      <c r="A131" s="218">
        <f t="shared" si="13"/>
        <v>123</v>
      </c>
      <c r="B131" s="34"/>
      <c r="C131" s="1"/>
      <c r="D131" s="173"/>
      <c r="E131" s="203"/>
      <c r="F131" s="203"/>
      <c r="G131" s="208"/>
      <c r="H131" s="209"/>
    </row>
    <row r="132" spans="1:8" x14ac:dyDescent="0.2">
      <c r="A132" s="218">
        <f t="shared" si="13"/>
        <v>124</v>
      </c>
      <c r="B132" s="34" t="str">
        <f>+B130</f>
        <v>55E &amp; 56E</v>
      </c>
      <c r="C132" s="1" t="s">
        <v>27</v>
      </c>
      <c r="D132" s="173">
        <v>250</v>
      </c>
      <c r="E132" s="203">
        <f>4200/12</f>
        <v>350</v>
      </c>
      <c r="F132" s="203">
        <f>'WP2 GRC Sch Level Costs'!N129</f>
        <v>87.5</v>
      </c>
      <c r="G132" s="208">
        <f>'WP2 GRC Sch Level Costs'!Q129</f>
        <v>0</v>
      </c>
      <c r="H132" s="209">
        <f>'WP2 GRC Sch Level Costs'!V129</f>
        <v>0</v>
      </c>
    </row>
    <row r="133" spans="1:8" x14ac:dyDescent="0.2">
      <c r="A133" s="218">
        <f t="shared" si="13"/>
        <v>125</v>
      </c>
      <c r="B133" s="34"/>
      <c r="C133" s="1"/>
      <c r="D133" s="173"/>
      <c r="E133" s="203"/>
      <c r="F133" s="203"/>
      <c r="G133" s="208"/>
      <c r="H133" s="209"/>
    </row>
    <row r="134" spans="1:8" x14ac:dyDescent="0.2">
      <c r="A134" s="218">
        <f t="shared" si="13"/>
        <v>126</v>
      </c>
      <c r="B134" s="34" t="s">
        <v>28</v>
      </c>
      <c r="C134" s="172" t="s">
        <v>34</v>
      </c>
      <c r="D134" s="198" t="s">
        <v>175</v>
      </c>
      <c r="E134" s="203">
        <f t="shared" ref="E134:E142" si="24">4200/12</f>
        <v>350</v>
      </c>
      <c r="F134" s="203">
        <f>'WP2 GRC Sch Level Costs'!N131</f>
        <v>15.75</v>
      </c>
      <c r="G134" s="208">
        <f>'WP2 GRC Sch Level Costs'!Q131</f>
        <v>0</v>
      </c>
      <c r="H134" s="209">
        <f>'WP2 GRC Sch Level Costs'!V131</f>
        <v>0</v>
      </c>
    </row>
    <row r="135" spans="1:8" x14ac:dyDescent="0.2">
      <c r="A135" s="218">
        <f t="shared" si="13"/>
        <v>127</v>
      </c>
      <c r="B135" s="34" t="s">
        <v>28</v>
      </c>
      <c r="C135" s="172" t="s">
        <v>34</v>
      </c>
      <c r="D135" s="198" t="s">
        <v>176</v>
      </c>
      <c r="E135" s="203">
        <f t="shared" si="24"/>
        <v>350</v>
      </c>
      <c r="F135" s="203">
        <f>'WP2 GRC Sch Level Costs'!N132</f>
        <v>26.25</v>
      </c>
      <c r="G135" s="208">
        <f>'WP2 GRC Sch Level Costs'!Q132</f>
        <v>0</v>
      </c>
      <c r="H135" s="209">
        <f>'WP2 GRC Sch Level Costs'!V132</f>
        <v>0</v>
      </c>
    </row>
    <row r="136" spans="1:8" x14ac:dyDescent="0.2">
      <c r="A136" s="218">
        <f t="shared" si="13"/>
        <v>128</v>
      </c>
      <c r="B136" s="34" t="s">
        <v>28</v>
      </c>
      <c r="C136" s="172" t="s">
        <v>34</v>
      </c>
      <c r="D136" s="198" t="s">
        <v>177</v>
      </c>
      <c r="E136" s="203">
        <f t="shared" si="24"/>
        <v>350</v>
      </c>
      <c r="F136" s="203">
        <f>'WP2 GRC Sch Level Costs'!N133</f>
        <v>36.75</v>
      </c>
      <c r="G136" s="208">
        <f>'WP2 GRC Sch Level Costs'!Q133</f>
        <v>0</v>
      </c>
      <c r="H136" s="209">
        <f>'WP2 GRC Sch Level Costs'!V133</f>
        <v>0</v>
      </c>
    </row>
    <row r="137" spans="1:8" x14ac:dyDescent="0.2">
      <c r="A137" s="218">
        <f t="shared" si="13"/>
        <v>129</v>
      </c>
      <c r="B137" s="34" t="s">
        <v>28</v>
      </c>
      <c r="C137" s="172" t="s">
        <v>34</v>
      </c>
      <c r="D137" s="198" t="s">
        <v>178</v>
      </c>
      <c r="E137" s="203">
        <f t="shared" si="24"/>
        <v>350</v>
      </c>
      <c r="F137" s="203">
        <f>'WP2 GRC Sch Level Costs'!N134</f>
        <v>47.25</v>
      </c>
      <c r="G137" s="208">
        <f>'WP2 GRC Sch Level Costs'!Q134</f>
        <v>0</v>
      </c>
      <c r="H137" s="209">
        <f>'WP2 GRC Sch Level Costs'!V134</f>
        <v>0</v>
      </c>
    </row>
    <row r="138" spans="1:8" x14ac:dyDescent="0.2">
      <c r="A138" s="218">
        <f t="shared" si="13"/>
        <v>130</v>
      </c>
      <c r="B138" s="34" t="s">
        <v>28</v>
      </c>
      <c r="C138" s="172" t="s">
        <v>34</v>
      </c>
      <c r="D138" s="198" t="s">
        <v>179</v>
      </c>
      <c r="E138" s="203">
        <f t="shared" si="24"/>
        <v>350</v>
      </c>
      <c r="F138" s="203">
        <f>'WP2 GRC Sch Level Costs'!N135</f>
        <v>57.75</v>
      </c>
      <c r="G138" s="208">
        <f>'WP2 GRC Sch Level Costs'!Q135</f>
        <v>0</v>
      </c>
      <c r="H138" s="209">
        <f>'WP2 GRC Sch Level Costs'!V135</f>
        <v>0</v>
      </c>
    </row>
    <row r="139" spans="1:8" x14ac:dyDescent="0.2">
      <c r="A139" s="218">
        <f t="shared" ref="A139:A189" si="25">A138+1</f>
        <v>131</v>
      </c>
      <c r="B139" s="34" t="s">
        <v>28</v>
      </c>
      <c r="C139" s="172" t="s">
        <v>34</v>
      </c>
      <c r="D139" s="198" t="s">
        <v>180</v>
      </c>
      <c r="E139" s="203">
        <f t="shared" si="24"/>
        <v>350</v>
      </c>
      <c r="F139" s="203">
        <f>'WP2 GRC Sch Level Costs'!N136</f>
        <v>68.25</v>
      </c>
      <c r="G139" s="208">
        <f>'WP2 GRC Sch Level Costs'!Q136</f>
        <v>0</v>
      </c>
      <c r="H139" s="209">
        <f>'WP2 GRC Sch Level Costs'!V136</f>
        <v>0</v>
      </c>
    </row>
    <row r="140" spans="1:8" x14ac:dyDescent="0.2">
      <c r="A140" s="218">
        <f t="shared" si="25"/>
        <v>132</v>
      </c>
      <c r="B140" s="34" t="s">
        <v>28</v>
      </c>
      <c r="C140" s="172" t="s">
        <v>34</v>
      </c>
      <c r="D140" s="198" t="s">
        <v>181</v>
      </c>
      <c r="E140" s="203">
        <f t="shared" si="24"/>
        <v>350</v>
      </c>
      <c r="F140" s="203">
        <f>'WP2 GRC Sch Level Costs'!N137</f>
        <v>78.75</v>
      </c>
      <c r="G140" s="208">
        <f>'WP2 GRC Sch Level Costs'!Q137</f>
        <v>0</v>
      </c>
      <c r="H140" s="209">
        <f>'WP2 GRC Sch Level Costs'!V137</f>
        <v>0</v>
      </c>
    </row>
    <row r="141" spans="1:8" x14ac:dyDescent="0.2">
      <c r="A141" s="218">
        <f t="shared" si="25"/>
        <v>133</v>
      </c>
      <c r="B141" s="34" t="s">
        <v>28</v>
      </c>
      <c r="C141" s="172" t="s">
        <v>34</v>
      </c>
      <c r="D141" s="198" t="s">
        <v>182</v>
      </c>
      <c r="E141" s="203">
        <f t="shared" si="24"/>
        <v>350</v>
      </c>
      <c r="F141" s="203">
        <f>'WP2 GRC Sch Level Costs'!N138</f>
        <v>89.25</v>
      </c>
      <c r="G141" s="208">
        <f>'WP2 GRC Sch Level Costs'!Q138</f>
        <v>0</v>
      </c>
      <c r="H141" s="209">
        <f>'WP2 GRC Sch Level Costs'!V138</f>
        <v>0</v>
      </c>
    </row>
    <row r="142" spans="1:8" x14ac:dyDescent="0.2">
      <c r="A142" s="218">
        <f t="shared" si="25"/>
        <v>134</v>
      </c>
      <c r="B142" s="34" t="s">
        <v>28</v>
      </c>
      <c r="C142" s="172" t="s">
        <v>34</v>
      </c>
      <c r="D142" s="198" t="s">
        <v>183</v>
      </c>
      <c r="E142" s="203">
        <f t="shared" si="24"/>
        <v>350</v>
      </c>
      <c r="F142" s="203">
        <f>'WP2 GRC Sch Level Costs'!N139</f>
        <v>99.75</v>
      </c>
      <c r="G142" s="208">
        <f>'WP2 GRC Sch Level Costs'!Q139</f>
        <v>0</v>
      </c>
      <c r="H142" s="209">
        <f>'WP2 GRC Sch Level Costs'!V139</f>
        <v>0</v>
      </c>
    </row>
    <row r="143" spans="1:8" x14ac:dyDescent="0.2">
      <c r="A143" s="218">
        <f t="shared" si="25"/>
        <v>135</v>
      </c>
      <c r="B143" s="34"/>
      <c r="C143" s="1"/>
      <c r="D143" s="173"/>
      <c r="E143" s="203"/>
      <c r="F143" s="203"/>
      <c r="G143" s="208"/>
      <c r="H143" s="209"/>
    </row>
    <row r="144" spans="1:8" x14ac:dyDescent="0.2">
      <c r="A144" s="218">
        <f t="shared" si="25"/>
        <v>136</v>
      </c>
      <c r="B144" s="7" t="s">
        <v>61</v>
      </c>
      <c r="C144" s="1"/>
      <c r="D144" s="173"/>
      <c r="E144" s="203"/>
      <c r="F144" s="203"/>
      <c r="G144" s="208"/>
      <c r="H144" s="209"/>
    </row>
    <row r="145" spans="1:8" x14ac:dyDescent="0.2">
      <c r="A145" s="218">
        <f t="shared" si="25"/>
        <v>137</v>
      </c>
      <c r="B145" s="33" t="s">
        <v>158</v>
      </c>
      <c r="C145" s="1" t="s">
        <v>22</v>
      </c>
      <c r="D145" s="210">
        <v>70</v>
      </c>
      <c r="E145" s="203">
        <f t="shared" ref="E145:E150" si="26">4200/12</f>
        <v>350</v>
      </c>
      <c r="F145" s="203">
        <f>'WP2 GRC Sch Level Costs'!N142</f>
        <v>24.5</v>
      </c>
      <c r="G145" s="208">
        <f>'WP2 GRC Sch Level Costs'!Q142</f>
        <v>0</v>
      </c>
      <c r="H145" s="209">
        <f>'WP2 GRC Sch Level Costs'!V142</f>
        <v>0</v>
      </c>
    </row>
    <row r="146" spans="1:8" x14ac:dyDescent="0.2">
      <c r="A146" s="218">
        <f t="shared" si="25"/>
        <v>138</v>
      </c>
      <c r="B146" s="34" t="str">
        <f t="shared" ref="B146:B150" si="27">+B145</f>
        <v>58E &amp; 59E - Directional</v>
      </c>
      <c r="C146" s="1" t="s">
        <v>22</v>
      </c>
      <c r="D146" s="210">
        <v>100</v>
      </c>
      <c r="E146" s="203">
        <f t="shared" si="26"/>
        <v>350</v>
      </c>
      <c r="F146" s="203">
        <f>'WP2 GRC Sch Level Costs'!N143</f>
        <v>35</v>
      </c>
      <c r="G146" s="208">
        <f>'WP2 GRC Sch Level Costs'!Q143</f>
        <v>0</v>
      </c>
      <c r="H146" s="209">
        <f>'WP2 GRC Sch Level Costs'!V143</f>
        <v>0</v>
      </c>
    </row>
    <row r="147" spans="1:8" x14ac:dyDescent="0.2">
      <c r="A147" s="218">
        <f t="shared" si="25"/>
        <v>139</v>
      </c>
      <c r="B147" s="34" t="str">
        <f t="shared" si="27"/>
        <v>58E &amp; 59E - Directional</v>
      </c>
      <c r="C147" s="1" t="s">
        <v>22</v>
      </c>
      <c r="D147" s="210">
        <v>150</v>
      </c>
      <c r="E147" s="203">
        <f t="shared" si="26"/>
        <v>350</v>
      </c>
      <c r="F147" s="203">
        <f>'WP2 GRC Sch Level Costs'!N144</f>
        <v>52.5</v>
      </c>
      <c r="G147" s="208">
        <f>'WP2 GRC Sch Level Costs'!Q144</f>
        <v>0</v>
      </c>
      <c r="H147" s="209">
        <f>'WP2 GRC Sch Level Costs'!V144</f>
        <v>0</v>
      </c>
    </row>
    <row r="148" spans="1:8" x14ac:dyDescent="0.2">
      <c r="A148" s="218">
        <f t="shared" si="25"/>
        <v>140</v>
      </c>
      <c r="B148" s="34" t="str">
        <f t="shared" si="27"/>
        <v>58E &amp; 59E - Directional</v>
      </c>
      <c r="C148" s="1" t="s">
        <v>22</v>
      </c>
      <c r="D148" s="173">
        <v>200</v>
      </c>
      <c r="E148" s="203">
        <f t="shared" si="26"/>
        <v>350</v>
      </c>
      <c r="F148" s="203">
        <f>'WP2 GRC Sch Level Costs'!N145</f>
        <v>70</v>
      </c>
      <c r="G148" s="208">
        <f>'WP2 GRC Sch Level Costs'!Q145</f>
        <v>0</v>
      </c>
      <c r="H148" s="209">
        <f>'WP2 GRC Sch Level Costs'!V145</f>
        <v>0</v>
      </c>
    </row>
    <row r="149" spans="1:8" x14ac:dyDescent="0.2">
      <c r="A149" s="218">
        <f t="shared" si="25"/>
        <v>141</v>
      </c>
      <c r="B149" s="34" t="str">
        <f t="shared" si="27"/>
        <v>58E &amp; 59E - Directional</v>
      </c>
      <c r="C149" s="1" t="s">
        <v>22</v>
      </c>
      <c r="D149" s="173">
        <v>250</v>
      </c>
      <c r="E149" s="203">
        <f t="shared" si="26"/>
        <v>350</v>
      </c>
      <c r="F149" s="203">
        <f>'WP2 GRC Sch Level Costs'!N146</f>
        <v>87.5</v>
      </c>
      <c r="G149" s="208">
        <f>'WP2 GRC Sch Level Costs'!Q146</f>
        <v>0</v>
      </c>
      <c r="H149" s="209">
        <f>'WP2 GRC Sch Level Costs'!V146</f>
        <v>0</v>
      </c>
    </row>
    <row r="150" spans="1:8" x14ac:dyDescent="0.2">
      <c r="A150" s="218">
        <f t="shared" si="25"/>
        <v>142</v>
      </c>
      <c r="B150" s="34" t="str">
        <f t="shared" si="27"/>
        <v>58E &amp; 59E - Directional</v>
      </c>
      <c r="C150" s="1" t="s">
        <v>22</v>
      </c>
      <c r="D150" s="173">
        <v>400</v>
      </c>
      <c r="E150" s="203">
        <f t="shared" si="26"/>
        <v>350</v>
      </c>
      <c r="F150" s="203">
        <f>'WP2 GRC Sch Level Costs'!N147</f>
        <v>140</v>
      </c>
      <c r="G150" s="208">
        <f>'WP2 GRC Sch Level Costs'!Q147</f>
        <v>0</v>
      </c>
      <c r="H150" s="209">
        <f>'WP2 GRC Sch Level Costs'!V147</f>
        <v>0</v>
      </c>
    </row>
    <row r="151" spans="1:8" x14ac:dyDescent="0.2">
      <c r="A151" s="218">
        <f t="shared" si="25"/>
        <v>143</v>
      </c>
      <c r="B151" s="34"/>
      <c r="C151" s="1"/>
      <c r="D151" s="173"/>
      <c r="E151" s="203"/>
      <c r="F151" s="203"/>
      <c r="G151" s="203"/>
      <c r="H151" s="203"/>
    </row>
    <row r="152" spans="1:8" x14ac:dyDescent="0.2">
      <c r="A152" s="218">
        <f t="shared" si="25"/>
        <v>144</v>
      </c>
      <c r="B152" s="33" t="s">
        <v>159</v>
      </c>
      <c r="C152" s="1" t="s">
        <v>22</v>
      </c>
      <c r="D152" s="173">
        <v>100</v>
      </c>
      <c r="E152" s="203">
        <f t="shared" ref="E152:E156" si="28">4200/12</f>
        <v>350</v>
      </c>
      <c r="F152" s="203">
        <f>'WP2 GRC Sch Level Costs'!N149</f>
        <v>35</v>
      </c>
      <c r="G152" s="208">
        <f>'WP2 GRC Sch Level Costs'!Q149</f>
        <v>0</v>
      </c>
      <c r="H152" s="209">
        <f>'WP2 GRC Sch Level Costs'!V149</f>
        <v>0</v>
      </c>
    </row>
    <row r="153" spans="1:8" x14ac:dyDescent="0.2">
      <c r="A153" s="218">
        <f t="shared" si="25"/>
        <v>145</v>
      </c>
      <c r="B153" s="34" t="str">
        <f>B152</f>
        <v>58E &amp; 59E - Horizontal</v>
      </c>
      <c r="C153" s="1" t="s">
        <v>22</v>
      </c>
      <c r="D153" s="173">
        <v>150</v>
      </c>
      <c r="E153" s="203">
        <f t="shared" si="28"/>
        <v>350</v>
      </c>
      <c r="F153" s="203">
        <f>'WP2 GRC Sch Level Costs'!N150</f>
        <v>52.5</v>
      </c>
      <c r="G153" s="208">
        <f>'WP2 GRC Sch Level Costs'!Q150</f>
        <v>0</v>
      </c>
      <c r="H153" s="209">
        <f>'WP2 GRC Sch Level Costs'!V150</f>
        <v>0</v>
      </c>
    </row>
    <row r="154" spans="1:8" x14ac:dyDescent="0.2">
      <c r="A154" s="218">
        <f t="shared" si="25"/>
        <v>146</v>
      </c>
      <c r="B154" s="34" t="str">
        <f t="shared" ref="B154:B156" si="29">B153</f>
        <v>58E &amp; 59E - Horizontal</v>
      </c>
      <c r="C154" s="1" t="s">
        <v>22</v>
      </c>
      <c r="D154" s="173">
        <v>200</v>
      </c>
      <c r="E154" s="203">
        <f t="shared" si="28"/>
        <v>350</v>
      </c>
      <c r="F154" s="203">
        <f>'WP2 GRC Sch Level Costs'!N151</f>
        <v>70</v>
      </c>
      <c r="G154" s="208">
        <f>'WP2 GRC Sch Level Costs'!Q151</f>
        <v>0</v>
      </c>
      <c r="H154" s="209">
        <f>'WP2 GRC Sch Level Costs'!V151</f>
        <v>0</v>
      </c>
    </row>
    <row r="155" spans="1:8" x14ac:dyDescent="0.2">
      <c r="A155" s="218">
        <f t="shared" si="25"/>
        <v>147</v>
      </c>
      <c r="B155" s="34" t="str">
        <f t="shared" si="29"/>
        <v>58E &amp; 59E - Horizontal</v>
      </c>
      <c r="C155" s="1" t="s">
        <v>22</v>
      </c>
      <c r="D155" s="173">
        <v>250</v>
      </c>
      <c r="E155" s="203">
        <f t="shared" si="28"/>
        <v>350</v>
      </c>
      <c r="F155" s="203">
        <f>'WP2 GRC Sch Level Costs'!N152</f>
        <v>87.5</v>
      </c>
      <c r="G155" s="208">
        <f>'WP2 GRC Sch Level Costs'!Q152</f>
        <v>0</v>
      </c>
      <c r="H155" s="209">
        <f>'WP2 GRC Sch Level Costs'!V152</f>
        <v>0</v>
      </c>
    </row>
    <row r="156" spans="1:8" x14ac:dyDescent="0.2">
      <c r="A156" s="218">
        <f t="shared" si="25"/>
        <v>148</v>
      </c>
      <c r="B156" s="34" t="str">
        <f t="shared" si="29"/>
        <v>58E &amp; 59E - Horizontal</v>
      </c>
      <c r="C156" s="1" t="s">
        <v>22</v>
      </c>
      <c r="D156" s="173">
        <v>400</v>
      </c>
      <c r="E156" s="203">
        <f t="shared" si="28"/>
        <v>350</v>
      </c>
      <c r="F156" s="203">
        <f>'WP2 GRC Sch Level Costs'!N153</f>
        <v>140</v>
      </c>
      <c r="G156" s="208">
        <f>'WP2 GRC Sch Level Costs'!Q153</f>
        <v>0</v>
      </c>
      <c r="H156" s="209">
        <f>'WP2 GRC Sch Level Costs'!V153</f>
        <v>0</v>
      </c>
    </row>
    <row r="157" spans="1:8" x14ac:dyDescent="0.2">
      <c r="A157" s="218">
        <f t="shared" si="25"/>
        <v>149</v>
      </c>
      <c r="B157" s="34"/>
      <c r="C157" s="1"/>
      <c r="D157" s="173"/>
      <c r="E157" s="203"/>
      <c r="F157" s="203"/>
      <c r="G157" s="208"/>
      <c r="H157" s="209"/>
    </row>
    <row r="158" spans="1:8" x14ac:dyDescent="0.2">
      <c r="A158" s="218">
        <f t="shared" si="25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203">
        <f t="shared" ref="E158:E180" si="30">4200/12</f>
        <v>350</v>
      </c>
      <c r="F158" s="203">
        <f>'WP2 GRC Sch Level Costs'!N155</f>
        <v>61.25</v>
      </c>
      <c r="G158" s="208">
        <f>'WP2 GRC Sch Level Costs'!Q155</f>
        <v>0</v>
      </c>
      <c r="H158" s="209">
        <f>'WP2 GRC Sch Level Costs'!V155</f>
        <v>0</v>
      </c>
    </row>
    <row r="159" spans="1:8" x14ac:dyDescent="0.2">
      <c r="A159" s="218">
        <f t="shared" si="25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203">
        <f t="shared" si="30"/>
        <v>350</v>
      </c>
      <c r="F159" s="203">
        <f>'WP2 GRC Sch Level Costs'!N156</f>
        <v>87.5</v>
      </c>
      <c r="G159" s="208">
        <f>'WP2 GRC Sch Level Costs'!Q156</f>
        <v>0</v>
      </c>
      <c r="H159" s="209">
        <f>'WP2 GRC Sch Level Costs'!V156</f>
        <v>0</v>
      </c>
    </row>
    <row r="160" spans="1:8" x14ac:dyDescent="0.2">
      <c r="A160" s="218">
        <f t="shared" si="25"/>
        <v>152</v>
      </c>
      <c r="B160" s="34" t="str">
        <f t="shared" ref="B160:B161" si="31">B159</f>
        <v>58E &amp; 59E - Directional</v>
      </c>
      <c r="C160" s="1" t="s">
        <v>27</v>
      </c>
      <c r="D160" s="173">
        <v>400</v>
      </c>
      <c r="E160" s="203">
        <f t="shared" si="30"/>
        <v>350</v>
      </c>
      <c r="F160" s="203">
        <f>'WP2 GRC Sch Level Costs'!N157</f>
        <v>140</v>
      </c>
      <c r="G160" s="208">
        <f>'WP2 GRC Sch Level Costs'!Q157</f>
        <v>0</v>
      </c>
      <c r="H160" s="209">
        <f>'WP2 GRC Sch Level Costs'!V157</f>
        <v>0</v>
      </c>
    </row>
    <row r="161" spans="1:8" x14ac:dyDescent="0.2">
      <c r="A161" s="218">
        <f t="shared" si="25"/>
        <v>153</v>
      </c>
      <c r="B161" s="34" t="str">
        <f t="shared" si="31"/>
        <v>58E &amp; 59E - Directional</v>
      </c>
      <c r="C161" s="1" t="s">
        <v>27</v>
      </c>
      <c r="D161" s="173">
        <v>1000</v>
      </c>
      <c r="E161" s="203">
        <f t="shared" si="30"/>
        <v>350</v>
      </c>
      <c r="F161" s="203">
        <f>'WP2 GRC Sch Level Costs'!N158</f>
        <v>350</v>
      </c>
      <c r="G161" s="208">
        <f>'WP2 GRC Sch Level Costs'!Q158</f>
        <v>0</v>
      </c>
      <c r="H161" s="209">
        <f>'WP2 GRC Sch Level Costs'!V158</f>
        <v>0</v>
      </c>
    </row>
    <row r="162" spans="1:8" x14ac:dyDescent="0.2">
      <c r="A162" s="218">
        <f t="shared" si="25"/>
        <v>154</v>
      </c>
      <c r="B162" s="34"/>
      <c r="C162" s="1"/>
      <c r="D162" s="173"/>
      <c r="E162" s="203"/>
      <c r="F162" s="203"/>
      <c r="G162" s="208"/>
      <c r="H162" s="209"/>
    </row>
    <row r="163" spans="1:8" x14ac:dyDescent="0.2">
      <c r="A163" s="218">
        <f t="shared" si="25"/>
        <v>155</v>
      </c>
      <c r="B163" s="34" t="str">
        <f>B152</f>
        <v>58E &amp; 59E - Horizontal</v>
      </c>
      <c r="C163" s="1" t="s">
        <v>27</v>
      </c>
      <c r="D163" s="173">
        <v>250</v>
      </c>
      <c r="E163" s="203">
        <f t="shared" si="30"/>
        <v>350</v>
      </c>
      <c r="F163" s="203">
        <f>'WP2 GRC Sch Level Costs'!N160</f>
        <v>87.5</v>
      </c>
      <c r="G163" s="208">
        <f>'WP2 GRC Sch Level Costs'!Q160</f>
        <v>0</v>
      </c>
      <c r="H163" s="209">
        <f>'WP2 GRC Sch Level Costs'!V160</f>
        <v>0</v>
      </c>
    </row>
    <row r="164" spans="1:8" x14ac:dyDescent="0.2">
      <c r="A164" s="218">
        <f t="shared" si="25"/>
        <v>156</v>
      </c>
      <c r="B164" s="34" t="str">
        <f>B163</f>
        <v>58E &amp; 59E - Horizontal</v>
      </c>
      <c r="C164" s="1" t="s">
        <v>27</v>
      </c>
      <c r="D164" s="173">
        <v>400</v>
      </c>
      <c r="E164" s="203">
        <f t="shared" si="30"/>
        <v>350</v>
      </c>
      <c r="F164" s="203">
        <f>'WP2 GRC Sch Level Costs'!N161</f>
        <v>140</v>
      </c>
      <c r="G164" s="208">
        <f>'WP2 GRC Sch Level Costs'!Q161</f>
        <v>0</v>
      </c>
      <c r="H164" s="209">
        <f>'WP2 GRC Sch Level Costs'!V161</f>
        <v>0</v>
      </c>
    </row>
    <row r="165" spans="1:8" x14ac:dyDescent="0.2">
      <c r="A165" s="218">
        <f t="shared" si="25"/>
        <v>157</v>
      </c>
      <c r="B165" s="34"/>
      <c r="C165" s="1"/>
      <c r="D165" s="173"/>
      <c r="E165" s="203"/>
      <c r="F165" s="203"/>
      <c r="G165" s="208"/>
      <c r="H165" s="209"/>
    </row>
    <row r="166" spans="1:8" x14ac:dyDescent="0.2">
      <c r="A166" s="218">
        <f t="shared" si="25"/>
        <v>158</v>
      </c>
      <c r="B166" s="34" t="s">
        <v>29</v>
      </c>
      <c r="C166" s="1" t="s">
        <v>34</v>
      </c>
      <c r="D166" s="198" t="s">
        <v>175</v>
      </c>
      <c r="E166" s="203">
        <f t="shared" si="30"/>
        <v>350</v>
      </c>
      <c r="F166" s="203">
        <f>'WP2 GRC Sch Level Costs'!N163</f>
        <v>15.75</v>
      </c>
      <c r="G166" s="208">
        <f>'WP2 GRC Sch Level Costs'!Q163</f>
        <v>0</v>
      </c>
      <c r="H166" s="209">
        <f>'WP2 GRC Sch Level Costs'!V163</f>
        <v>0</v>
      </c>
    </row>
    <row r="167" spans="1:8" x14ac:dyDescent="0.2">
      <c r="A167" s="218">
        <f t="shared" si="25"/>
        <v>159</v>
      </c>
      <c r="B167" s="34" t="str">
        <f>B166</f>
        <v>58E &amp; 59E</v>
      </c>
      <c r="C167" s="1" t="s">
        <v>34</v>
      </c>
      <c r="D167" s="198" t="s">
        <v>176</v>
      </c>
      <c r="E167" s="203">
        <f t="shared" si="30"/>
        <v>350</v>
      </c>
      <c r="F167" s="203">
        <f>'WP2 GRC Sch Level Costs'!N164</f>
        <v>26.25</v>
      </c>
      <c r="G167" s="208">
        <f>'WP2 GRC Sch Level Costs'!Q164</f>
        <v>0</v>
      </c>
      <c r="H167" s="209">
        <f>'WP2 GRC Sch Level Costs'!V164</f>
        <v>0</v>
      </c>
    </row>
    <row r="168" spans="1:8" x14ac:dyDescent="0.2">
      <c r="A168" s="218">
        <f t="shared" si="25"/>
        <v>160</v>
      </c>
      <c r="B168" s="34" t="str">
        <f t="shared" ref="B168:B180" si="32">B167</f>
        <v>58E &amp; 59E</v>
      </c>
      <c r="C168" s="1" t="s">
        <v>34</v>
      </c>
      <c r="D168" s="198" t="s">
        <v>177</v>
      </c>
      <c r="E168" s="203">
        <f t="shared" si="30"/>
        <v>350</v>
      </c>
      <c r="F168" s="203">
        <f>'WP2 GRC Sch Level Costs'!N165</f>
        <v>36.75</v>
      </c>
      <c r="G168" s="208">
        <f>'WP2 GRC Sch Level Costs'!Q165</f>
        <v>0</v>
      </c>
      <c r="H168" s="209">
        <f>'WP2 GRC Sch Level Costs'!V165</f>
        <v>0</v>
      </c>
    </row>
    <row r="169" spans="1:8" x14ac:dyDescent="0.2">
      <c r="A169" s="218">
        <f t="shared" si="25"/>
        <v>161</v>
      </c>
      <c r="B169" s="34" t="str">
        <f t="shared" si="32"/>
        <v>58E &amp; 59E</v>
      </c>
      <c r="C169" s="1" t="s">
        <v>34</v>
      </c>
      <c r="D169" s="198" t="s">
        <v>178</v>
      </c>
      <c r="E169" s="203">
        <f t="shared" si="30"/>
        <v>350</v>
      </c>
      <c r="F169" s="203">
        <f>'WP2 GRC Sch Level Costs'!N166</f>
        <v>47.25</v>
      </c>
      <c r="G169" s="208">
        <f>'WP2 GRC Sch Level Costs'!Q166</f>
        <v>0</v>
      </c>
      <c r="H169" s="209">
        <f>'WP2 GRC Sch Level Costs'!V166</f>
        <v>0</v>
      </c>
    </row>
    <row r="170" spans="1:8" x14ac:dyDescent="0.2">
      <c r="A170" s="218">
        <f t="shared" si="25"/>
        <v>162</v>
      </c>
      <c r="B170" s="34" t="str">
        <f t="shared" si="32"/>
        <v>58E &amp; 59E</v>
      </c>
      <c r="C170" s="1" t="s">
        <v>34</v>
      </c>
      <c r="D170" s="198" t="s">
        <v>179</v>
      </c>
      <c r="E170" s="203">
        <f t="shared" si="30"/>
        <v>350</v>
      </c>
      <c r="F170" s="203">
        <f>'WP2 GRC Sch Level Costs'!N167</f>
        <v>57.75</v>
      </c>
      <c r="G170" s="208">
        <f>'WP2 GRC Sch Level Costs'!Q167</f>
        <v>0</v>
      </c>
      <c r="H170" s="209">
        <f>'WP2 GRC Sch Level Costs'!V167</f>
        <v>0</v>
      </c>
    </row>
    <row r="171" spans="1:8" x14ac:dyDescent="0.2">
      <c r="A171" s="218">
        <f t="shared" si="25"/>
        <v>163</v>
      </c>
      <c r="B171" s="34" t="str">
        <f t="shared" si="32"/>
        <v>58E &amp; 59E</v>
      </c>
      <c r="C171" s="1" t="s">
        <v>34</v>
      </c>
      <c r="D171" s="198" t="s">
        <v>180</v>
      </c>
      <c r="E171" s="203">
        <f t="shared" si="30"/>
        <v>350</v>
      </c>
      <c r="F171" s="203">
        <f>'WP2 GRC Sch Level Costs'!N168</f>
        <v>68.25</v>
      </c>
      <c r="G171" s="208">
        <f>'WP2 GRC Sch Level Costs'!Q168</f>
        <v>0</v>
      </c>
      <c r="H171" s="209">
        <f>'WP2 GRC Sch Level Costs'!V168</f>
        <v>0</v>
      </c>
    </row>
    <row r="172" spans="1:8" x14ac:dyDescent="0.2">
      <c r="A172" s="218">
        <f t="shared" si="25"/>
        <v>164</v>
      </c>
      <c r="B172" s="34" t="str">
        <f t="shared" si="32"/>
        <v>58E &amp; 59E</v>
      </c>
      <c r="C172" s="1" t="s">
        <v>34</v>
      </c>
      <c r="D172" s="198" t="s">
        <v>181</v>
      </c>
      <c r="E172" s="203">
        <f t="shared" si="30"/>
        <v>350</v>
      </c>
      <c r="F172" s="203">
        <f>'WP2 GRC Sch Level Costs'!N169</f>
        <v>78.75</v>
      </c>
      <c r="G172" s="208">
        <f>'WP2 GRC Sch Level Costs'!Q169</f>
        <v>0</v>
      </c>
      <c r="H172" s="209">
        <f>'WP2 GRC Sch Level Costs'!V169</f>
        <v>0</v>
      </c>
    </row>
    <row r="173" spans="1:8" x14ac:dyDescent="0.2">
      <c r="A173" s="218">
        <f t="shared" si="25"/>
        <v>165</v>
      </c>
      <c r="B173" s="34" t="str">
        <f t="shared" si="32"/>
        <v>58E &amp; 59E</v>
      </c>
      <c r="C173" s="1" t="s">
        <v>34</v>
      </c>
      <c r="D173" s="198" t="s">
        <v>182</v>
      </c>
      <c r="E173" s="203">
        <f t="shared" si="30"/>
        <v>350</v>
      </c>
      <c r="F173" s="203">
        <f>'WP2 GRC Sch Level Costs'!N170</f>
        <v>89.25</v>
      </c>
      <c r="G173" s="208">
        <f>'WP2 GRC Sch Level Costs'!Q170</f>
        <v>0</v>
      </c>
      <c r="H173" s="209">
        <f>'WP2 GRC Sch Level Costs'!V170</f>
        <v>0</v>
      </c>
    </row>
    <row r="174" spans="1:8" x14ac:dyDescent="0.2">
      <c r="A174" s="218">
        <f t="shared" si="25"/>
        <v>166</v>
      </c>
      <c r="B174" s="34" t="str">
        <f t="shared" si="32"/>
        <v>58E &amp; 59E</v>
      </c>
      <c r="C174" s="1" t="s">
        <v>34</v>
      </c>
      <c r="D174" s="198" t="s">
        <v>183</v>
      </c>
      <c r="E174" s="203">
        <f t="shared" si="30"/>
        <v>350</v>
      </c>
      <c r="F174" s="203">
        <f>'WP2 GRC Sch Level Costs'!N171</f>
        <v>99.75</v>
      </c>
      <c r="G174" s="208">
        <f>'WP2 GRC Sch Level Costs'!Q171</f>
        <v>0</v>
      </c>
      <c r="H174" s="209">
        <f>'WP2 GRC Sch Level Costs'!V171</f>
        <v>0</v>
      </c>
    </row>
    <row r="175" spans="1:8" x14ac:dyDescent="0.2">
      <c r="A175" s="218">
        <f t="shared" si="25"/>
        <v>167</v>
      </c>
      <c r="B175" s="34" t="str">
        <f t="shared" si="32"/>
        <v>58E &amp; 59E</v>
      </c>
      <c r="C175" s="1" t="s">
        <v>34</v>
      </c>
      <c r="D175" s="198" t="s">
        <v>184</v>
      </c>
      <c r="E175" s="203">
        <f t="shared" si="30"/>
        <v>350</v>
      </c>
      <c r="F175" s="203">
        <f>'WP2 GRC Sch Level Costs'!N172</f>
        <v>122.5</v>
      </c>
      <c r="G175" s="208">
        <f>'WP2 GRC Sch Level Costs'!Q172</f>
        <v>0</v>
      </c>
      <c r="H175" s="209">
        <f>'WP2 GRC Sch Level Costs'!V172</f>
        <v>0</v>
      </c>
    </row>
    <row r="176" spans="1:8" x14ac:dyDescent="0.2">
      <c r="A176" s="218">
        <f t="shared" si="25"/>
        <v>168</v>
      </c>
      <c r="B176" s="34" t="str">
        <f t="shared" si="32"/>
        <v>58E &amp; 59E</v>
      </c>
      <c r="C176" s="1" t="s">
        <v>34</v>
      </c>
      <c r="D176" s="198" t="s">
        <v>185</v>
      </c>
      <c r="E176" s="203">
        <f t="shared" si="30"/>
        <v>350</v>
      </c>
      <c r="F176" s="203">
        <f>'WP2 GRC Sch Level Costs'!N173</f>
        <v>157.5</v>
      </c>
      <c r="G176" s="208">
        <f>'WP2 GRC Sch Level Costs'!Q173</f>
        <v>0</v>
      </c>
      <c r="H176" s="209">
        <f>'WP2 GRC Sch Level Costs'!V173</f>
        <v>0</v>
      </c>
    </row>
    <row r="177" spans="1:8" x14ac:dyDescent="0.2">
      <c r="A177" s="218">
        <f t="shared" si="25"/>
        <v>169</v>
      </c>
      <c r="B177" s="34" t="str">
        <f t="shared" si="32"/>
        <v>58E &amp; 59E</v>
      </c>
      <c r="C177" s="1" t="s">
        <v>34</v>
      </c>
      <c r="D177" s="198" t="s">
        <v>186</v>
      </c>
      <c r="E177" s="203">
        <f t="shared" si="30"/>
        <v>350</v>
      </c>
      <c r="F177" s="203">
        <f>'WP2 GRC Sch Level Costs'!N174</f>
        <v>192.5</v>
      </c>
      <c r="G177" s="208">
        <f>'WP2 GRC Sch Level Costs'!Q174</f>
        <v>0</v>
      </c>
      <c r="H177" s="209">
        <f>'WP2 GRC Sch Level Costs'!V174</f>
        <v>0</v>
      </c>
    </row>
    <row r="178" spans="1:8" x14ac:dyDescent="0.2">
      <c r="A178" s="218">
        <f t="shared" si="25"/>
        <v>170</v>
      </c>
      <c r="B178" s="34" t="str">
        <f t="shared" si="32"/>
        <v>58E &amp; 59E</v>
      </c>
      <c r="C178" s="1" t="s">
        <v>34</v>
      </c>
      <c r="D178" s="198" t="s">
        <v>187</v>
      </c>
      <c r="E178" s="203">
        <f t="shared" si="30"/>
        <v>350</v>
      </c>
      <c r="F178" s="203">
        <f>'WP2 GRC Sch Level Costs'!N175</f>
        <v>227.5</v>
      </c>
      <c r="G178" s="208">
        <f>'WP2 GRC Sch Level Costs'!Q175</f>
        <v>0</v>
      </c>
      <c r="H178" s="209">
        <f>'WP2 GRC Sch Level Costs'!V175</f>
        <v>0</v>
      </c>
    </row>
    <row r="179" spans="1:8" x14ac:dyDescent="0.2">
      <c r="A179" s="218">
        <f t="shared" si="25"/>
        <v>171</v>
      </c>
      <c r="B179" s="34" t="str">
        <f t="shared" si="32"/>
        <v>58E &amp; 59E</v>
      </c>
      <c r="C179" s="1" t="s">
        <v>34</v>
      </c>
      <c r="D179" s="198" t="s">
        <v>188</v>
      </c>
      <c r="E179" s="203">
        <f t="shared" si="30"/>
        <v>350</v>
      </c>
      <c r="F179" s="203">
        <f>'WP2 GRC Sch Level Costs'!N176</f>
        <v>262.5</v>
      </c>
      <c r="G179" s="208">
        <f>'WP2 GRC Sch Level Costs'!Q176</f>
        <v>0</v>
      </c>
      <c r="H179" s="209">
        <f>'WP2 GRC Sch Level Costs'!V176</f>
        <v>0</v>
      </c>
    </row>
    <row r="180" spans="1:8" x14ac:dyDescent="0.2">
      <c r="A180" s="218">
        <f t="shared" si="25"/>
        <v>172</v>
      </c>
      <c r="B180" s="34" t="str">
        <f t="shared" si="32"/>
        <v>58E &amp; 59E</v>
      </c>
      <c r="C180" s="1" t="s">
        <v>34</v>
      </c>
      <c r="D180" s="198" t="s">
        <v>189</v>
      </c>
      <c r="E180" s="203">
        <f t="shared" si="30"/>
        <v>350</v>
      </c>
      <c r="F180" s="203">
        <f>'WP2 GRC Sch Level Costs'!N177</f>
        <v>297.5</v>
      </c>
      <c r="G180" s="208">
        <f>'WP2 GRC Sch Level Costs'!Q177</f>
        <v>0</v>
      </c>
      <c r="H180" s="209">
        <f>'WP2 GRC Sch Level Costs'!V177</f>
        <v>0</v>
      </c>
    </row>
    <row r="181" spans="1:8" x14ac:dyDescent="0.2">
      <c r="A181" s="218">
        <f t="shared" si="25"/>
        <v>173</v>
      </c>
      <c r="B181" s="34"/>
      <c r="C181" s="1"/>
      <c r="D181" s="173"/>
      <c r="E181" s="203"/>
      <c r="F181" s="203"/>
      <c r="G181" s="208"/>
      <c r="H181" s="209"/>
    </row>
    <row r="182" spans="1:8" x14ac:dyDescent="0.2">
      <c r="A182" s="218">
        <f t="shared" si="25"/>
        <v>174</v>
      </c>
      <c r="B182" s="7" t="s">
        <v>81</v>
      </c>
      <c r="C182" s="1"/>
      <c r="D182" s="173"/>
      <c r="E182" s="203"/>
      <c r="F182" s="203"/>
      <c r="G182" s="208"/>
      <c r="H182" s="209"/>
    </row>
    <row r="183" spans="1:8" x14ac:dyDescent="0.2">
      <c r="A183" s="218">
        <f t="shared" si="25"/>
        <v>175</v>
      </c>
      <c r="B183" s="34" t="s">
        <v>19</v>
      </c>
      <c r="C183" s="1" t="s">
        <v>83</v>
      </c>
      <c r="D183" s="173">
        <f>'WP2 GRC Sch Level Costs'!D182</f>
        <v>0</v>
      </c>
      <c r="E183" s="203">
        <f>8760/12</f>
        <v>730</v>
      </c>
      <c r="F183" s="203">
        <f>(E183*D183)/1000</f>
        <v>0</v>
      </c>
      <c r="G183" s="208">
        <f>'WP2 GRC Sch Level Costs'!Q181</f>
        <v>0</v>
      </c>
      <c r="H183" s="211">
        <f>G183</f>
        <v>0</v>
      </c>
    </row>
    <row r="184" spans="1:8" x14ac:dyDescent="0.2">
      <c r="A184" s="218">
        <f t="shared" si="25"/>
        <v>176</v>
      </c>
      <c r="D184" s="181"/>
      <c r="E184" s="203"/>
      <c r="F184" s="203"/>
      <c r="G184" s="208"/>
      <c r="H184" s="209"/>
    </row>
    <row r="185" spans="1:8" x14ac:dyDescent="0.2">
      <c r="A185" s="218">
        <f t="shared" si="25"/>
        <v>177</v>
      </c>
      <c r="B185" s="7" t="s">
        <v>68</v>
      </c>
      <c r="C185" s="1"/>
      <c r="D185" s="173"/>
      <c r="E185" s="203"/>
      <c r="F185" s="203"/>
      <c r="G185" s="208">
        <f>'WP2 GRC Sch Level Costs'!Q183</f>
        <v>0</v>
      </c>
      <c r="H185" s="209">
        <f>'WP2 GRC Sch Level Costs'!V183</f>
        <v>0</v>
      </c>
    </row>
    <row r="186" spans="1:8" x14ac:dyDescent="0.2">
      <c r="A186" s="218">
        <f t="shared" si="25"/>
        <v>178</v>
      </c>
      <c r="B186" s="33" t="s">
        <v>160</v>
      </c>
      <c r="C186" s="1" t="s">
        <v>71</v>
      </c>
      <c r="D186" s="173">
        <v>0</v>
      </c>
      <c r="E186" s="203">
        <v>0</v>
      </c>
      <c r="F186" s="203">
        <f>'WP2 GRC Sch Level Costs'!N184</f>
        <v>0</v>
      </c>
      <c r="G186" s="208">
        <f>'WP2 GRC Sch Level Costs'!Q184</f>
        <v>0</v>
      </c>
      <c r="H186" s="209">
        <f>'WP2 GRC Sch Level Costs'!V184</f>
        <v>0</v>
      </c>
    </row>
    <row r="187" spans="1:8" x14ac:dyDescent="0.2">
      <c r="A187" s="218">
        <f t="shared" si="25"/>
        <v>179</v>
      </c>
      <c r="B187" s="33" t="s">
        <v>162</v>
      </c>
      <c r="C187" s="1" t="s">
        <v>71</v>
      </c>
      <c r="D187" s="173">
        <v>0</v>
      </c>
      <c r="E187" s="203">
        <v>0</v>
      </c>
      <c r="F187" s="203">
        <f>'WP2 GRC Sch Level Costs'!N185</f>
        <v>0</v>
      </c>
      <c r="G187" s="208">
        <f>'WP2 GRC Sch Level Costs'!Q185</f>
        <v>0</v>
      </c>
      <c r="H187" s="209">
        <f>'WP2 GRC Sch Level Costs'!V185</f>
        <v>0</v>
      </c>
    </row>
    <row r="188" spans="1:8" x14ac:dyDescent="0.2">
      <c r="A188" s="218">
        <f t="shared" si="25"/>
        <v>180</v>
      </c>
      <c r="B188" s="33"/>
      <c r="D188" s="181"/>
      <c r="E188" s="203"/>
      <c r="F188" s="203"/>
      <c r="G188" s="208">
        <f>'WP2 GRC Sch Level Costs'!Q186</f>
        <v>0</v>
      </c>
      <c r="H188" s="209">
        <f>'WP2 GRC Sch Level Costs'!V186</f>
        <v>0</v>
      </c>
    </row>
    <row r="189" spans="1:8" x14ac:dyDescent="0.2">
      <c r="A189" s="218">
        <f t="shared" si="25"/>
        <v>181</v>
      </c>
      <c r="B189" s="33" t="s">
        <v>161</v>
      </c>
      <c r="C189" s="1" t="s">
        <v>71</v>
      </c>
      <c r="D189" s="173">
        <v>0</v>
      </c>
      <c r="E189" s="203">
        <v>0</v>
      </c>
      <c r="F189" s="203">
        <f>'WP2 GRC Sch Level Costs'!N188</f>
        <v>0</v>
      </c>
      <c r="G189" s="208">
        <f>'WP2 GRC Sch Level Costs'!Q188</f>
        <v>0</v>
      </c>
      <c r="H189" s="209">
        <f>'WP2 GRC Sch Level Costs'!V188</f>
        <v>0</v>
      </c>
    </row>
    <row r="190" spans="1:8" x14ac:dyDescent="0.2">
      <c r="E190" s="4"/>
    </row>
    <row r="191" spans="1:8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88" fitToHeight="0" orientation="portrait" r:id="rId1"/>
  <headerFooter>
    <oddFooter>&amp;RExhibit No.___(JAP-22)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94"/>
  <sheetViews>
    <sheetView zoomScaleNormal="100" workbookViewId="0">
      <selection activeCell="F206" sqref="F206"/>
    </sheetView>
  </sheetViews>
  <sheetFormatPr defaultColWidth="9.140625" defaultRowHeight="12.75" x14ac:dyDescent="0.2"/>
  <cols>
    <col min="1" max="1" width="7.42578125" style="189" bestFit="1" customWidth="1"/>
    <col min="2" max="2" width="20" style="7" bestFit="1" customWidth="1"/>
    <col min="3" max="3" width="18.140625" style="7" bestFit="1" customWidth="1"/>
    <col min="4" max="4" width="11" style="7" bestFit="1" customWidth="1"/>
    <col min="5" max="5" width="11.28515625" style="7" bestFit="1" customWidth="1"/>
    <col min="6" max="6" width="14.42578125" style="7" bestFit="1" customWidth="1"/>
    <col min="7" max="16384" width="9.140625" style="7"/>
  </cols>
  <sheetData>
    <row r="1" spans="1:8" x14ac:dyDescent="0.2">
      <c r="A1" s="261" t="s">
        <v>0</v>
      </c>
      <c r="B1" s="261"/>
      <c r="C1" s="261"/>
      <c r="D1" s="261"/>
      <c r="E1" s="261"/>
      <c r="F1" s="261"/>
      <c r="G1" s="191"/>
      <c r="H1" s="191"/>
    </row>
    <row r="2" spans="1:8" x14ac:dyDescent="0.2">
      <c r="A2" s="261" t="s">
        <v>192</v>
      </c>
      <c r="B2" s="261"/>
      <c r="C2" s="261"/>
      <c r="D2" s="261"/>
      <c r="E2" s="261"/>
      <c r="F2" s="261"/>
      <c r="G2" s="191"/>
      <c r="H2" s="191"/>
    </row>
    <row r="3" spans="1:8" x14ac:dyDescent="0.2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191"/>
      <c r="H3" s="191"/>
    </row>
    <row r="4" spans="1:8" x14ac:dyDescent="0.2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191"/>
      <c r="H4" s="191"/>
    </row>
    <row r="6" spans="1:8" s="178" customFormat="1" ht="25.5" x14ac:dyDescent="0.2">
      <c r="A6" s="2" t="s">
        <v>1</v>
      </c>
      <c r="B6" s="2" t="s">
        <v>15</v>
      </c>
      <c r="C6" s="2" t="s">
        <v>20</v>
      </c>
      <c r="D6" s="177" t="s">
        <v>63</v>
      </c>
      <c r="E6" s="2" t="s">
        <v>43</v>
      </c>
      <c r="F6" s="2" t="s">
        <v>203</v>
      </c>
    </row>
    <row r="7" spans="1:8" x14ac:dyDescent="0.2">
      <c r="B7" s="95" t="s">
        <v>2</v>
      </c>
      <c r="C7" s="170" t="s">
        <v>3</v>
      </c>
      <c r="D7" s="180" t="s">
        <v>4</v>
      </c>
      <c r="E7" s="95" t="s">
        <v>5</v>
      </c>
      <c r="F7" s="95" t="s">
        <v>6</v>
      </c>
    </row>
    <row r="8" spans="1:8" x14ac:dyDescent="0.2">
      <c r="A8" s="216" t="s">
        <v>167</v>
      </c>
      <c r="B8" s="95"/>
      <c r="C8" s="95"/>
      <c r="D8" s="186"/>
      <c r="E8" s="5" t="s">
        <v>199</v>
      </c>
      <c r="F8" s="168" t="s">
        <v>208</v>
      </c>
    </row>
    <row r="9" spans="1:8" x14ac:dyDescent="0.2">
      <c r="A9" s="216">
        <v>1</v>
      </c>
      <c r="B9" s="7" t="s">
        <v>55</v>
      </c>
      <c r="D9" s="181"/>
      <c r="E9" s="95"/>
      <c r="F9" s="95"/>
    </row>
    <row r="10" spans="1:8" x14ac:dyDescent="0.2">
      <c r="A10" s="216">
        <f>A9+1</f>
        <v>2</v>
      </c>
      <c r="B10" s="33" t="s">
        <v>32</v>
      </c>
      <c r="C10" s="6" t="s">
        <v>33</v>
      </c>
      <c r="D10" s="174">
        <v>22</v>
      </c>
      <c r="E10" s="182">
        <f>'WP2 GRC Sch Level Costs'!R4</f>
        <v>0.17458664827504597</v>
      </c>
      <c r="F10" s="183">
        <f>'WP2 GRC Sch Level Costs'!W4</f>
        <v>3.8409062620510114E-3</v>
      </c>
      <c r="H10" s="215"/>
    </row>
    <row r="11" spans="1:8" x14ac:dyDescent="0.2">
      <c r="A11" s="218">
        <f t="shared" ref="A11:A74" si="0">A10+1</f>
        <v>3</v>
      </c>
      <c r="B11" s="4"/>
      <c r="C11" s="168"/>
      <c r="D11" s="175"/>
      <c r="E11" s="182"/>
      <c r="F11" s="183"/>
    </row>
    <row r="12" spans="1:8" x14ac:dyDescent="0.2">
      <c r="A12" s="218">
        <f t="shared" si="0"/>
        <v>4</v>
      </c>
      <c r="B12" s="33" t="s">
        <v>16</v>
      </c>
      <c r="C12" s="169" t="s">
        <v>24</v>
      </c>
      <c r="D12" s="176">
        <v>100</v>
      </c>
      <c r="E12" s="182">
        <f>'WP2 GRC Sch Level Costs'!R6</f>
        <v>0.17458664827504597</v>
      </c>
      <c r="F12" s="183">
        <f>'WP2 GRC Sch Level Costs'!W6</f>
        <v>1.7458664827504595E-2</v>
      </c>
      <c r="H12" s="215"/>
    </row>
    <row r="13" spans="1:8" x14ac:dyDescent="0.2">
      <c r="A13" s="218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182">
        <f>'WP2 GRC Sch Level Costs'!R7</f>
        <v>0.17458664827504597</v>
      </c>
      <c r="F13" s="183">
        <f>'WP2 GRC Sch Level Costs'!W7</f>
        <v>3.0552663448133045E-2</v>
      </c>
      <c r="H13" s="215"/>
    </row>
    <row r="14" spans="1:8" x14ac:dyDescent="0.2">
      <c r="A14" s="218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182">
        <f>'WP2 GRC Sch Level Costs'!R8</f>
        <v>0.17458664827504597</v>
      </c>
      <c r="F14" s="183">
        <f>'WP2 GRC Sch Level Costs'!W8</f>
        <v>6.9834659310018379E-2</v>
      </c>
      <c r="H14" s="215"/>
    </row>
    <row r="15" spans="1:8" x14ac:dyDescent="0.2">
      <c r="A15" s="218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182">
        <f>'WP2 GRC Sch Level Costs'!R10</f>
        <v>0.17458664827504597</v>
      </c>
      <c r="F15" s="183">
        <f>'WP2 GRC Sch Level Costs'!W10</f>
        <v>1.7458664827504595E-2</v>
      </c>
      <c r="H15" s="215"/>
    </row>
    <row r="16" spans="1:8" x14ac:dyDescent="0.2">
      <c r="A16" s="218">
        <f t="shared" si="0"/>
        <v>8</v>
      </c>
      <c r="B16" s="33" t="str">
        <f t="shared" ref="B16:C18" si="1">+B15</f>
        <v>50E-B</v>
      </c>
      <c r="C16" s="169" t="str">
        <f t="shared" si="1"/>
        <v>Mercury Vapor</v>
      </c>
      <c r="D16" s="176">
        <v>175</v>
      </c>
      <c r="E16" s="182">
        <f>'WP2 GRC Sch Level Costs'!R11</f>
        <v>0.17458664827504597</v>
      </c>
      <c r="F16" s="183">
        <f>'WP2 GRC Sch Level Costs'!W11</f>
        <v>3.0552663448133045E-2</v>
      </c>
      <c r="H16" s="215"/>
    </row>
    <row r="17" spans="1:8" x14ac:dyDescent="0.2">
      <c r="A17" s="218">
        <f t="shared" si="0"/>
        <v>9</v>
      </c>
      <c r="B17" s="33" t="str">
        <f t="shared" si="1"/>
        <v>50E-B</v>
      </c>
      <c r="C17" s="169" t="str">
        <f t="shared" si="1"/>
        <v>Mercury Vapor</v>
      </c>
      <c r="D17" s="176">
        <v>400</v>
      </c>
      <c r="E17" s="182">
        <f>'WP2 GRC Sch Level Costs'!R12</f>
        <v>0.17458664827504597</v>
      </c>
      <c r="F17" s="183">
        <f>'WP2 GRC Sch Level Costs'!W12</f>
        <v>6.9834659310018379E-2</v>
      </c>
      <c r="H17" s="215"/>
    </row>
    <row r="18" spans="1:8" x14ac:dyDescent="0.2">
      <c r="A18" s="218">
        <f t="shared" si="0"/>
        <v>10</v>
      </c>
      <c r="B18" s="33" t="str">
        <f t="shared" si="1"/>
        <v>50E-B</v>
      </c>
      <c r="C18" s="169" t="str">
        <f t="shared" si="1"/>
        <v>Mercury Vapor</v>
      </c>
      <c r="D18" s="176">
        <v>700</v>
      </c>
      <c r="E18" s="182">
        <f>'WP2 GRC Sch Level Costs'!R13</f>
        <v>0.17458664827504597</v>
      </c>
      <c r="F18" s="183">
        <f>'WP2 GRC Sch Level Costs'!W13</f>
        <v>0.12221065379253218</v>
      </c>
      <c r="H18" s="215"/>
    </row>
    <row r="19" spans="1:8" x14ac:dyDescent="0.2">
      <c r="A19" s="218">
        <f t="shared" si="0"/>
        <v>11</v>
      </c>
      <c r="B19" s="184"/>
      <c r="C19" s="185"/>
      <c r="D19" s="181"/>
      <c r="E19" s="182"/>
      <c r="F19" s="183"/>
    </row>
    <row r="20" spans="1:8" x14ac:dyDescent="0.2">
      <c r="A20" s="218">
        <f t="shared" si="0"/>
        <v>12</v>
      </c>
      <c r="B20" s="184" t="s">
        <v>56</v>
      </c>
      <c r="C20" s="185"/>
      <c r="D20" s="181"/>
      <c r="E20" s="182"/>
      <c r="F20" s="183"/>
    </row>
    <row r="21" spans="1:8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182">
        <f>'WP2 GRC Sch Level Costs'!R17</f>
        <v>0.17458664827504597</v>
      </c>
      <c r="F21" s="183">
        <f>'WP2 GRC Sch Level Costs'!W17</f>
        <v>7.8563991723770692E-3</v>
      </c>
      <c r="H21" s="215"/>
    </row>
    <row r="22" spans="1:8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182">
        <f>'WP2 GRC Sch Level Costs'!R18</f>
        <v>0.17458664827504597</v>
      </c>
      <c r="F22" s="183">
        <f>'WP2 GRC Sch Level Costs'!W18</f>
        <v>1.3093998620628447E-2</v>
      </c>
      <c r="H22" s="215"/>
    </row>
    <row r="23" spans="1:8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182">
        <f>'WP2 GRC Sch Level Costs'!R19</f>
        <v>0.17458664827504597</v>
      </c>
      <c r="F23" s="183">
        <f>'WP2 GRC Sch Level Costs'!W19</f>
        <v>1.8331598068879826E-2</v>
      </c>
      <c r="H23" s="215"/>
    </row>
    <row r="24" spans="1:8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182">
        <f>'WP2 GRC Sch Level Costs'!R20</f>
        <v>0.17458664827504597</v>
      </c>
      <c r="F24" s="183">
        <f>'WP2 GRC Sch Level Costs'!W20</f>
        <v>2.3569197517131206E-2</v>
      </c>
      <c r="H24" s="215"/>
    </row>
    <row r="25" spans="1:8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182">
        <f>'WP2 GRC Sch Level Costs'!R21</f>
        <v>0.17458664827504597</v>
      </c>
      <c r="F25" s="183">
        <f>'WP2 GRC Sch Level Costs'!W21</f>
        <v>2.8806796965382585E-2</v>
      </c>
      <c r="H25" s="215"/>
    </row>
    <row r="26" spans="1:8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182">
        <f>'WP2 GRC Sch Level Costs'!R22</f>
        <v>0.17458664827504597</v>
      </c>
      <c r="F26" s="183">
        <f>'WP2 GRC Sch Level Costs'!W22</f>
        <v>3.4044396413633965E-2</v>
      </c>
      <c r="H26" s="215"/>
    </row>
    <row r="27" spans="1:8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182">
        <f>'WP2 GRC Sch Level Costs'!R23</f>
        <v>0.17458664827504597</v>
      </c>
      <c r="F27" s="183">
        <f>'WP2 GRC Sch Level Costs'!W23</f>
        <v>3.9281995861885341E-2</v>
      </c>
      <c r="H27" s="215"/>
    </row>
    <row r="28" spans="1:8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182">
        <f>'WP2 GRC Sch Level Costs'!R24</f>
        <v>0.17458664827504597</v>
      </c>
      <c r="F28" s="183">
        <f>'WP2 GRC Sch Level Costs'!W24</f>
        <v>4.4519595310136724E-2</v>
      </c>
      <c r="H28" s="215"/>
    </row>
    <row r="29" spans="1:8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182">
        <f>'WP2 GRC Sch Level Costs'!R25</f>
        <v>0.17458664827504597</v>
      </c>
      <c r="F29" s="183">
        <f>'WP2 GRC Sch Level Costs'!W25</f>
        <v>4.97571947583881E-2</v>
      </c>
      <c r="H29" s="215"/>
    </row>
    <row r="30" spans="1:8" x14ac:dyDescent="0.2">
      <c r="A30" s="218">
        <f t="shared" si="0"/>
        <v>22</v>
      </c>
      <c r="B30" s="184"/>
      <c r="D30" s="181"/>
      <c r="E30" s="182"/>
      <c r="F30" s="183"/>
    </row>
    <row r="31" spans="1:8" x14ac:dyDescent="0.2">
      <c r="A31" s="218">
        <f t="shared" si="0"/>
        <v>23</v>
      </c>
      <c r="B31" s="184" t="s">
        <v>57</v>
      </c>
      <c r="D31" s="181"/>
      <c r="E31" s="182"/>
      <c r="F31" s="183"/>
    </row>
    <row r="32" spans="1:8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182">
        <f>'WP2 GRC Sch Level Costs'!R28</f>
        <v>0.17458664827504597</v>
      </c>
      <c r="F32" s="183">
        <f>'WP2 GRC Sch Level Costs'!W28</f>
        <v>8.7293324137522974E-3</v>
      </c>
    </row>
    <row r="33" spans="1:6" x14ac:dyDescent="0.2">
      <c r="A33" s="218">
        <f t="shared" si="0"/>
        <v>25</v>
      </c>
      <c r="B33" s="33" t="str">
        <f t="shared" ref="B33:B39" si="2">+B32</f>
        <v xml:space="preserve">52E </v>
      </c>
      <c r="C33" s="1" t="s">
        <v>22</v>
      </c>
      <c r="D33" s="173">
        <v>70</v>
      </c>
      <c r="E33" s="182">
        <f>'WP2 GRC Sch Level Costs'!R29</f>
        <v>0.17458664827504597</v>
      </c>
      <c r="F33" s="183">
        <f>'WP2 GRC Sch Level Costs'!W29</f>
        <v>1.2221065379253219E-2</v>
      </c>
    </row>
    <row r="34" spans="1:6" x14ac:dyDescent="0.2">
      <c r="A34" s="218">
        <f t="shared" si="0"/>
        <v>26</v>
      </c>
      <c r="B34" s="33" t="str">
        <f t="shared" si="2"/>
        <v xml:space="preserve">52E </v>
      </c>
      <c r="C34" s="1" t="s">
        <v>22</v>
      </c>
      <c r="D34" s="173">
        <v>100</v>
      </c>
      <c r="E34" s="182">
        <f>'WP2 GRC Sch Level Costs'!R30</f>
        <v>0.17458664827504597</v>
      </c>
      <c r="F34" s="183">
        <f>'WP2 GRC Sch Level Costs'!W30</f>
        <v>1.7458664827504595E-2</v>
      </c>
    </row>
    <row r="35" spans="1:6" x14ac:dyDescent="0.2">
      <c r="A35" s="218">
        <f t="shared" si="0"/>
        <v>27</v>
      </c>
      <c r="B35" s="33" t="str">
        <f t="shared" si="2"/>
        <v xml:space="preserve">52E </v>
      </c>
      <c r="C35" s="1" t="s">
        <v>22</v>
      </c>
      <c r="D35" s="173">
        <v>150</v>
      </c>
      <c r="E35" s="182">
        <f>'WP2 GRC Sch Level Costs'!R31</f>
        <v>0.17458664827504597</v>
      </c>
      <c r="F35" s="183">
        <f>'WP2 GRC Sch Level Costs'!W31</f>
        <v>2.6187997241256894E-2</v>
      </c>
    </row>
    <row r="36" spans="1:6" x14ac:dyDescent="0.2">
      <c r="A36" s="218">
        <f t="shared" si="0"/>
        <v>28</v>
      </c>
      <c r="B36" s="33" t="str">
        <f t="shared" si="2"/>
        <v xml:space="preserve">52E </v>
      </c>
      <c r="C36" s="1" t="s">
        <v>22</v>
      </c>
      <c r="D36" s="173">
        <v>200</v>
      </c>
      <c r="E36" s="182">
        <f>'WP2 GRC Sch Level Costs'!R32</f>
        <v>0.17458664827504597</v>
      </c>
      <c r="F36" s="183">
        <f>'WP2 GRC Sch Level Costs'!W32</f>
        <v>3.491732965500919E-2</v>
      </c>
    </row>
    <row r="37" spans="1:6" x14ac:dyDescent="0.2">
      <c r="A37" s="218">
        <f t="shared" si="0"/>
        <v>29</v>
      </c>
      <c r="B37" s="33" t="str">
        <f t="shared" si="2"/>
        <v xml:space="preserve">52E </v>
      </c>
      <c r="C37" s="1" t="s">
        <v>22</v>
      </c>
      <c r="D37" s="173">
        <v>250</v>
      </c>
      <c r="E37" s="182">
        <f>'WP2 GRC Sch Level Costs'!R33</f>
        <v>0.17458664827504597</v>
      </c>
      <c r="F37" s="183">
        <f>'WP2 GRC Sch Level Costs'!W33</f>
        <v>4.3646662068761492E-2</v>
      </c>
    </row>
    <row r="38" spans="1:6" x14ac:dyDescent="0.2">
      <c r="A38" s="218">
        <f t="shared" si="0"/>
        <v>30</v>
      </c>
      <c r="B38" s="33" t="str">
        <f t="shared" si="2"/>
        <v xml:space="preserve">52E </v>
      </c>
      <c r="C38" s="1" t="s">
        <v>22</v>
      </c>
      <c r="D38" s="173">
        <v>310</v>
      </c>
      <c r="E38" s="182">
        <f>'WP2 GRC Sch Level Costs'!R34</f>
        <v>0.17458664827504597</v>
      </c>
      <c r="F38" s="183">
        <f>'WP2 GRC Sch Level Costs'!W34</f>
        <v>5.4121860965264244E-2</v>
      </c>
    </row>
    <row r="39" spans="1:6" x14ac:dyDescent="0.2">
      <c r="A39" s="218">
        <f t="shared" si="0"/>
        <v>31</v>
      </c>
      <c r="B39" s="33" t="str">
        <f t="shared" si="2"/>
        <v xml:space="preserve">52E </v>
      </c>
      <c r="C39" s="1" t="s">
        <v>22</v>
      </c>
      <c r="D39" s="173">
        <v>400</v>
      </c>
      <c r="E39" s="182">
        <f>'WP2 GRC Sch Level Costs'!R35</f>
        <v>0.17458664827504597</v>
      </c>
      <c r="F39" s="183">
        <f>'WP2 GRC Sch Level Costs'!W35</f>
        <v>6.9834659310018379E-2</v>
      </c>
    </row>
    <row r="40" spans="1:6" x14ac:dyDescent="0.2">
      <c r="A40" s="218">
        <f t="shared" si="0"/>
        <v>32</v>
      </c>
      <c r="B40" s="23"/>
      <c r="C40" s="1"/>
      <c r="D40" s="173"/>
      <c r="E40" s="182"/>
      <c r="F40" s="183"/>
    </row>
    <row r="41" spans="1:6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182">
        <f>'WP2 GRC Sch Level Costs'!R38</f>
        <v>0.17458664827504597</v>
      </c>
      <c r="F41" s="183">
        <f>'WP2 GRC Sch Level Costs'!W38</f>
        <v>1.2221065379253219E-2</v>
      </c>
    </row>
    <row r="42" spans="1:6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182">
        <f>'WP2 GRC Sch Level Costs'!R39</f>
        <v>0.17458664827504597</v>
      </c>
      <c r="F42" s="183">
        <f>'WP2 GRC Sch Level Costs'!W39</f>
        <v>1.7458664827504595E-2</v>
      </c>
    </row>
    <row r="43" spans="1:6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182">
        <f>'WP2 GRC Sch Level Costs'!R40</f>
        <v>0.17458664827504597</v>
      </c>
      <c r="F43" s="183">
        <f>'WP2 GRC Sch Level Costs'!W40</f>
        <v>2.6187997241256894E-2</v>
      </c>
    </row>
    <row r="44" spans="1:6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182">
        <f>'WP2 GRC Sch Level Costs'!R41</f>
        <v>0.17458664827504597</v>
      </c>
      <c r="F44" s="183">
        <f>'WP2 GRC Sch Level Costs'!W41</f>
        <v>3.0552663448133045E-2</v>
      </c>
    </row>
    <row r="45" spans="1:6" x14ac:dyDescent="0.2">
      <c r="A45" s="218">
        <f t="shared" si="0"/>
        <v>37</v>
      </c>
      <c r="B45" s="33" t="str">
        <f t="shared" ref="B45:C47" si="3">+B44</f>
        <v xml:space="preserve">52E </v>
      </c>
      <c r="C45" s="1" t="str">
        <f t="shared" si="3"/>
        <v>Metal Halide</v>
      </c>
      <c r="D45" s="173">
        <v>250</v>
      </c>
      <c r="E45" s="182">
        <f>'WP2 GRC Sch Level Costs'!R42</f>
        <v>0.17458664827504597</v>
      </c>
      <c r="F45" s="183">
        <f>'WP2 GRC Sch Level Costs'!W42</f>
        <v>4.3646662068761492E-2</v>
      </c>
    </row>
    <row r="46" spans="1:6" x14ac:dyDescent="0.2">
      <c r="A46" s="218">
        <f t="shared" si="0"/>
        <v>38</v>
      </c>
      <c r="B46" s="33" t="str">
        <f t="shared" si="3"/>
        <v xml:space="preserve">52E </v>
      </c>
      <c r="C46" s="1" t="str">
        <f t="shared" si="3"/>
        <v>Metal Halide</v>
      </c>
      <c r="D46" s="173">
        <v>400</v>
      </c>
      <c r="E46" s="182">
        <f>'WP2 GRC Sch Level Costs'!R43</f>
        <v>0.17458664827504597</v>
      </c>
      <c r="F46" s="183">
        <f>'WP2 GRC Sch Level Costs'!W43</f>
        <v>6.9834659310018379E-2</v>
      </c>
    </row>
    <row r="47" spans="1:6" x14ac:dyDescent="0.2">
      <c r="A47" s="218">
        <f t="shared" si="0"/>
        <v>39</v>
      </c>
      <c r="B47" s="33" t="str">
        <f t="shared" si="3"/>
        <v xml:space="preserve">52E </v>
      </c>
      <c r="C47" s="1" t="str">
        <f t="shared" si="3"/>
        <v>Metal Halide</v>
      </c>
      <c r="D47" s="173">
        <v>1000</v>
      </c>
      <c r="E47" s="182">
        <f>'WP2 GRC Sch Level Costs'!R44</f>
        <v>0.17458664827504597</v>
      </c>
      <c r="F47" s="183">
        <f>'WP2 GRC Sch Level Costs'!W44</f>
        <v>0.17458664827504597</v>
      </c>
    </row>
    <row r="48" spans="1:6" x14ac:dyDescent="0.2">
      <c r="A48" s="218">
        <f t="shared" si="0"/>
        <v>40</v>
      </c>
      <c r="B48" s="184"/>
      <c r="D48" s="181"/>
      <c r="E48" s="182"/>
      <c r="F48" s="183"/>
    </row>
    <row r="49" spans="1:6" x14ac:dyDescent="0.2">
      <c r="A49" s="218">
        <f t="shared" si="0"/>
        <v>41</v>
      </c>
      <c r="B49" s="184" t="s">
        <v>58</v>
      </c>
      <c r="D49" s="181"/>
      <c r="E49" s="182"/>
      <c r="F49" s="183"/>
    </row>
    <row r="50" spans="1:6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182">
        <f>'WP2 GRC Sch Level Costs'!R47</f>
        <v>0.17458664827504597</v>
      </c>
      <c r="F50" s="183">
        <f>'WP2 GRC Sch Level Costs'!W47</f>
        <v>8.7293324137522974E-3</v>
      </c>
    </row>
    <row r="51" spans="1:6" x14ac:dyDescent="0.2">
      <c r="A51" s="218">
        <f t="shared" si="0"/>
        <v>43</v>
      </c>
      <c r="B51" s="33" t="str">
        <f t="shared" ref="B51:B58" si="4">+B50</f>
        <v>53E - Company Owned</v>
      </c>
      <c r="C51" s="1" t="s">
        <v>22</v>
      </c>
      <c r="D51" s="173">
        <v>70</v>
      </c>
      <c r="E51" s="182">
        <f>'WP2 GRC Sch Level Costs'!R48</f>
        <v>0.17458664827504597</v>
      </c>
      <c r="F51" s="183">
        <f>'WP2 GRC Sch Level Costs'!W48</f>
        <v>1.2221065379253219E-2</v>
      </c>
    </row>
    <row r="52" spans="1:6" x14ac:dyDescent="0.2">
      <c r="A52" s="218">
        <f t="shared" si="0"/>
        <v>44</v>
      </c>
      <c r="B52" s="33" t="str">
        <f t="shared" si="4"/>
        <v>53E - Company Owned</v>
      </c>
      <c r="C52" s="1" t="s">
        <v>22</v>
      </c>
      <c r="D52" s="173">
        <v>100</v>
      </c>
      <c r="E52" s="182">
        <f>'WP2 GRC Sch Level Costs'!R49</f>
        <v>0.17458664827504597</v>
      </c>
      <c r="F52" s="183">
        <f>'WP2 GRC Sch Level Costs'!W49</f>
        <v>1.7458664827504595E-2</v>
      </c>
    </row>
    <row r="53" spans="1:6" x14ac:dyDescent="0.2">
      <c r="A53" s="218">
        <f t="shared" si="0"/>
        <v>45</v>
      </c>
      <c r="B53" s="33" t="str">
        <f t="shared" si="4"/>
        <v>53E - Company Owned</v>
      </c>
      <c r="C53" s="1" t="s">
        <v>22</v>
      </c>
      <c r="D53" s="173">
        <v>150</v>
      </c>
      <c r="E53" s="182">
        <f>'WP2 GRC Sch Level Costs'!R50</f>
        <v>0.17458664827504597</v>
      </c>
      <c r="F53" s="183">
        <f>'WP2 GRC Sch Level Costs'!W50</f>
        <v>2.6187997241256894E-2</v>
      </c>
    </row>
    <row r="54" spans="1:6" x14ac:dyDescent="0.2">
      <c r="A54" s="218">
        <f t="shared" si="0"/>
        <v>46</v>
      </c>
      <c r="B54" s="33" t="str">
        <f t="shared" si="4"/>
        <v>53E - Company Owned</v>
      </c>
      <c r="C54" s="1" t="s">
        <v>22</v>
      </c>
      <c r="D54" s="173">
        <v>200</v>
      </c>
      <c r="E54" s="182">
        <f>'WP2 GRC Sch Level Costs'!R51</f>
        <v>0.17458664827504597</v>
      </c>
      <c r="F54" s="183">
        <f>'WP2 GRC Sch Level Costs'!W51</f>
        <v>3.491732965500919E-2</v>
      </c>
    </row>
    <row r="55" spans="1:6" x14ac:dyDescent="0.2">
      <c r="A55" s="218">
        <f t="shared" si="0"/>
        <v>47</v>
      </c>
      <c r="B55" s="33" t="str">
        <f t="shared" si="4"/>
        <v>53E - Company Owned</v>
      </c>
      <c r="C55" s="1" t="s">
        <v>22</v>
      </c>
      <c r="D55" s="173">
        <v>250</v>
      </c>
      <c r="E55" s="182">
        <f>'WP2 GRC Sch Level Costs'!R52</f>
        <v>0.17458664827504597</v>
      </c>
      <c r="F55" s="183">
        <f>'WP2 GRC Sch Level Costs'!W52</f>
        <v>4.3646662068761492E-2</v>
      </c>
    </row>
    <row r="56" spans="1:6" x14ac:dyDescent="0.2">
      <c r="A56" s="218">
        <f t="shared" si="0"/>
        <v>48</v>
      </c>
      <c r="B56" s="33" t="str">
        <f t="shared" si="4"/>
        <v>53E - Company Owned</v>
      </c>
      <c r="C56" s="1" t="s">
        <v>22</v>
      </c>
      <c r="D56" s="173">
        <v>310</v>
      </c>
      <c r="E56" s="182">
        <f>'WP2 GRC Sch Level Costs'!R53</f>
        <v>0.17458664827504597</v>
      </c>
      <c r="F56" s="183">
        <f>'WP2 GRC Sch Level Costs'!W53</f>
        <v>5.4121860965264244E-2</v>
      </c>
    </row>
    <row r="57" spans="1:6" x14ac:dyDescent="0.2">
      <c r="A57" s="218">
        <f t="shared" si="0"/>
        <v>49</v>
      </c>
      <c r="B57" s="33" t="str">
        <f t="shared" si="4"/>
        <v>53E - Company Owned</v>
      </c>
      <c r="C57" s="1" t="s">
        <v>22</v>
      </c>
      <c r="D57" s="173">
        <v>400</v>
      </c>
      <c r="E57" s="182">
        <f>'WP2 GRC Sch Level Costs'!R54</f>
        <v>0.17458664827504597</v>
      </c>
      <c r="F57" s="183">
        <f>'WP2 GRC Sch Level Costs'!W54</f>
        <v>6.9834659310018379E-2</v>
      </c>
    </row>
    <row r="58" spans="1:6" x14ac:dyDescent="0.2">
      <c r="A58" s="218">
        <f t="shared" si="0"/>
        <v>50</v>
      </c>
      <c r="B58" s="33" t="str">
        <f t="shared" si="4"/>
        <v>53E - Company Owned</v>
      </c>
      <c r="C58" s="1" t="s">
        <v>22</v>
      </c>
      <c r="D58" s="173">
        <v>1000</v>
      </c>
      <c r="E58" s="182">
        <f>'WP2 GRC Sch Level Costs'!R55</f>
        <v>0.17458664827504597</v>
      </c>
      <c r="F58" s="183">
        <f>'WP2 GRC Sch Level Costs'!W55</f>
        <v>0.17458664827504597</v>
      </c>
    </row>
    <row r="59" spans="1:6" x14ac:dyDescent="0.2">
      <c r="A59" s="218">
        <f t="shared" si="0"/>
        <v>51</v>
      </c>
      <c r="B59" s="33"/>
      <c r="C59" s="1"/>
      <c r="D59" s="173"/>
      <c r="E59" s="182"/>
      <c r="F59" s="183"/>
    </row>
    <row r="60" spans="1:6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182">
        <f>'WP2 GRC Sch Level Costs'!R57</f>
        <v>0.17458664827504597</v>
      </c>
      <c r="F60" s="183">
        <f>'WP2 GRC Sch Level Costs'!W57</f>
        <v>1.2221065379253219E-2</v>
      </c>
    </row>
    <row r="61" spans="1:6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182">
        <f>'WP2 GRC Sch Level Costs'!R58</f>
        <v>0.17458664827504597</v>
      </c>
      <c r="F61" s="183">
        <f>'WP2 GRC Sch Level Costs'!W58</f>
        <v>1.7458664827504595E-2</v>
      </c>
    </row>
    <row r="62" spans="1:6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182">
        <f>'WP2 GRC Sch Level Costs'!R59</f>
        <v>0.17458664827504597</v>
      </c>
      <c r="F62" s="183">
        <f>'WP2 GRC Sch Level Costs'!W59</f>
        <v>2.6187997241256894E-2</v>
      </c>
    </row>
    <row r="63" spans="1:6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182">
        <f>'WP2 GRC Sch Level Costs'!R60</f>
        <v>0.17458664827504597</v>
      </c>
      <c r="F63" s="183">
        <f>'WP2 GRC Sch Level Costs'!W60</f>
        <v>4.3646662068761492E-2</v>
      </c>
    </row>
    <row r="64" spans="1:6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182">
        <f>'WP2 GRC Sch Level Costs'!R61</f>
        <v>0.17458664827504597</v>
      </c>
      <c r="F64" s="183">
        <f>'WP2 GRC Sch Level Costs'!W61</f>
        <v>6.9834659310018379E-2</v>
      </c>
    </row>
    <row r="65" spans="1:6" x14ac:dyDescent="0.2">
      <c r="A65" s="218">
        <f t="shared" si="0"/>
        <v>57</v>
      </c>
      <c r="B65" s="33"/>
      <c r="C65" s="1"/>
      <c r="D65" s="173"/>
      <c r="E65" s="182"/>
      <c r="F65" s="183"/>
    </row>
    <row r="66" spans="1:6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182">
        <f>'WP2 GRC Sch Level Costs'!R63</f>
        <v>0.17458664827504597</v>
      </c>
      <c r="F66" s="183">
        <f>'WP2 GRC Sch Level Costs'!W63</f>
        <v>7.8563991723770692E-3</v>
      </c>
    </row>
    <row r="67" spans="1:6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182">
        <f>'WP2 GRC Sch Level Costs'!R64</f>
        <v>0.17458664827504597</v>
      </c>
      <c r="F67" s="183">
        <f>'WP2 GRC Sch Level Costs'!W64</f>
        <v>1.3093998620628447E-2</v>
      </c>
    </row>
    <row r="68" spans="1:6" x14ac:dyDescent="0.2">
      <c r="A68" s="218">
        <f t="shared" si="0"/>
        <v>60</v>
      </c>
      <c r="B68" s="33" t="str">
        <f t="shared" ref="B68:B74" si="5">B67</f>
        <v>53E - Company Owned</v>
      </c>
      <c r="C68" s="172" t="s">
        <v>34</v>
      </c>
      <c r="D68" s="198" t="s">
        <v>177</v>
      </c>
      <c r="E68" s="182">
        <f>'WP2 GRC Sch Level Costs'!R65</f>
        <v>0.17458664827504597</v>
      </c>
      <c r="F68" s="183">
        <f>'WP2 GRC Sch Level Costs'!W65</f>
        <v>1.8331598068879826E-2</v>
      </c>
    </row>
    <row r="69" spans="1:6" x14ac:dyDescent="0.2">
      <c r="A69" s="218">
        <f t="shared" si="0"/>
        <v>61</v>
      </c>
      <c r="B69" s="33" t="str">
        <f t="shared" si="5"/>
        <v>53E - Company Owned</v>
      </c>
      <c r="C69" s="172" t="s">
        <v>34</v>
      </c>
      <c r="D69" s="198" t="s">
        <v>178</v>
      </c>
      <c r="E69" s="182">
        <f>'WP2 GRC Sch Level Costs'!R66</f>
        <v>0.17458664827504597</v>
      </c>
      <c r="F69" s="183">
        <f>'WP2 GRC Sch Level Costs'!W66</f>
        <v>2.3569197517131206E-2</v>
      </c>
    </row>
    <row r="70" spans="1:6" x14ac:dyDescent="0.2">
      <c r="A70" s="218">
        <f t="shared" si="0"/>
        <v>62</v>
      </c>
      <c r="B70" s="33" t="str">
        <f t="shared" si="5"/>
        <v>53E - Company Owned</v>
      </c>
      <c r="C70" s="172" t="s">
        <v>34</v>
      </c>
      <c r="D70" s="198" t="s">
        <v>179</v>
      </c>
      <c r="E70" s="182">
        <f>'WP2 GRC Sch Level Costs'!R67</f>
        <v>0.17458664827504597</v>
      </c>
      <c r="F70" s="183">
        <f>'WP2 GRC Sch Level Costs'!W67</f>
        <v>2.8806796965382585E-2</v>
      </c>
    </row>
    <row r="71" spans="1:6" x14ac:dyDescent="0.2">
      <c r="A71" s="218">
        <f t="shared" si="0"/>
        <v>63</v>
      </c>
      <c r="B71" s="33" t="str">
        <f t="shared" si="5"/>
        <v>53E - Company Owned</v>
      </c>
      <c r="C71" s="172" t="s">
        <v>34</v>
      </c>
      <c r="D71" s="198" t="s">
        <v>180</v>
      </c>
      <c r="E71" s="182">
        <f>'WP2 GRC Sch Level Costs'!R68</f>
        <v>0.17458664827504597</v>
      </c>
      <c r="F71" s="183">
        <f>'WP2 GRC Sch Level Costs'!W68</f>
        <v>3.4044396413633965E-2</v>
      </c>
    </row>
    <row r="72" spans="1:6" x14ac:dyDescent="0.2">
      <c r="A72" s="218">
        <f t="shared" si="0"/>
        <v>64</v>
      </c>
      <c r="B72" s="33" t="str">
        <f t="shared" si="5"/>
        <v>53E - Company Owned</v>
      </c>
      <c r="C72" s="172" t="s">
        <v>34</v>
      </c>
      <c r="D72" s="198" t="s">
        <v>181</v>
      </c>
      <c r="E72" s="182">
        <f>'WP2 GRC Sch Level Costs'!R69</f>
        <v>0.17458664827504597</v>
      </c>
      <c r="F72" s="183">
        <f>'WP2 GRC Sch Level Costs'!W69</f>
        <v>3.9281995861885341E-2</v>
      </c>
    </row>
    <row r="73" spans="1:6" x14ac:dyDescent="0.2">
      <c r="A73" s="218">
        <f t="shared" si="0"/>
        <v>65</v>
      </c>
      <c r="B73" s="33" t="str">
        <f t="shared" si="5"/>
        <v>53E - Company Owned</v>
      </c>
      <c r="C73" s="172" t="s">
        <v>34</v>
      </c>
      <c r="D73" s="198" t="s">
        <v>182</v>
      </c>
      <c r="E73" s="182">
        <f>'WP2 GRC Sch Level Costs'!R70</f>
        <v>0.17458664827504597</v>
      </c>
      <c r="F73" s="183">
        <f>'WP2 GRC Sch Level Costs'!W70</f>
        <v>4.4519595310136724E-2</v>
      </c>
    </row>
    <row r="74" spans="1:6" x14ac:dyDescent="0.2">
      <c r="A74" s="218">
        <f t="shared" si="0"/>
        <v>66</v>
      </c>
      <c r="B74" s="33" t="str">
        <f t="shared" si="5"/>
        <v>53E - Company Owned</v>
      </c>
      <c r="C74" s="172" t="s">
        <v>34</v>
      </c>
      <c r="D74" s="198" t="s">
        <v>183</v>
      </c>
      <c r="E74" s="182">
        <f>'WP2 GRC Sch Level Costs'!R71</f>
        <v>0.17458664827504597</v>
      </c>
      <c r="F74" s="183">
        <f>'WP2 GRC Sch Level Costs'!W71</f>
        <v>4.97571947583881E-2</v>
      </c>
    </row>
    <row r="75" spans="1:6" x14ac:dyDescent="0.2">
      <c r="A75" s="218">
        <f t="shared" ref="A75:A138" si="6">A74+1</f>
        <v>67</v>
      </c>
      <c r="B75" s="33"/>
      <c r="C75" s="1"/>
      <c r="D75" s="173"/>
      <c r="E75" s="182"/>
      <c r="F75" s="183"/>
    </row>
    <row r="76" spans="1:6" x14ac:dyDescent="0.2">
      <c r="A76" s="218">
        <f t="shared" si="6"/>
        <v>68</v>
      </c>
      <c r="B76" s="33" t="s">
        <v>23</v>
      </c>
      <c r="C76" s="1" t="s">
        <v>22</v>
      </c>
      <c r="D76" s="173">
        <v>50</v>
      </c>
      <c r="E76" s="182">
        <f>'WP2 GRC Sch Level Costs'!R73</f>
        <v>0.17458664827504597</v>
      </c>
      <c r="F76" s="183">
        <f>'WP2 GRC Sch Level Costs'!W73</f>
        <v>8.7293324137522974E-3</v>
      </c>
    </row>
    <row r="77" spans="1:6" x14ac:dyDescent="0.2">
      <c r="A77" s="218">
        <f t="shared" si="6"/>
        <v>69</v>
      </c>
      <c r="B77" s="33" t="str">
        <f t="shared" ref="B77:B84" si="7">+B76</f>
        <v>53E - Customer Owned</v>
      </c>
      <c r="C77" s="1" t="s">
        <v>22</v>
      </c>
      <c r="D77" s="173">
        <v>70</v>
      </c>
      <c r="E77" s="182">
        <f>'WP2 GRC Sch Level Costs'!R74</f>
        <v>0.17458664827504597</v>
      </c>
      <c r="F77" s="183">
        <f>'WP2 GRC Sch Level Costs'!W74</f>
        <v>1.2221065379253219E-2</v>
      </c>
    </row>
    <row r="78" spans="1:6" x14ac:dyDescent="0.2">
      <c r="A78" s="218">
        <f t="shared" si="6"/>
        <v>70</v>
      </c>
      <c r="B78" s="33" t="str">
        <f t="shared" si="7"/>
        <v>53E - Customer Owned</v>
      </c>
      <c r="C78" s="1" t="s">
        <v>22</v>
      </c>
      <c r="D78" s="173">
        <v>100</v>
      </c>
      <c r="E78" s="182">
        <f>'WP2 GRC Sch Level Costs'!R75</f>
        <v>0.17458664827504597</v>
      </c>
      <c r="F78" s="183">
        <f>'WP2 GRC Sch Level Costs'!W75</f>
        <v>1.7458664827504595E-2</v>
      </c>
    </row>
    <row r="79" spans="1:6" x14ac:dyDescent="0.2">
      <c r="A79" s="218">
        <f t="shared" si="6"/>
        <v>71</v>
      </c>
      <c r="B79" s="33" t="str">
        <f t="shared" si="7"/>
        <v>53E - Customer Owned</v>
      </c>
      <c r="C79" s="1" t="s">
        <v>22</v>
      </c>
      <c r="D79" s="173">
        <v>150</v>
      </c>
      <c r="E79" s="182">
        <f>'WP2 GRC Sch Level Costs'!R76</f>
        <v>0.17458664827504597</v>
      </c>
      <c r="F79" s="183">
        <f>'WP2 GRC Sch Level Costs'!W76</f>
        <v>2.6187997241256894E-2</v>
      </c>
    </row>
    <row r="80" spans="1:6" x14ac:dyDescent="0.2">
      <c r="A80" s="218">
        <f t="shared" si="6"/>
        <v>72</v>
      </c>
      <c r="B80" s="33" t="str">
        <f t="shared" si="7"/>
        <v>53E - Customer Owned</v>
      </c>
      <c r="C80" s="1" t="s">
        <v>22</v>
      </c>
      <c r="D80" s="173">
        <v>200</v>
      </c>
      <c r="E80" s="182">
        <f>'WP2 GRC Sch Level Costs'!R77</f>
        <v>0.17458664827504597</v>
      </c>
      <c r="F80" s="183">
        <f>'WP2 GRC Sch Level Costs'!W77</f>
        <v>3.491732965500919E-2</v>
      </c>
    </row>
    <row r="81" spans="1:6" x14ac:dyDescent="0.2">
      <c r="A81" s="218">
        <f t="shared" si="6"/>
        <v>73</v>
      </c>
      <c r="B81" s="33" t="str">
        <f t="shared" si="7"/>
        <v>53E - Customer Owned</v>
      </c>
      <c r="C81" s="1" t="s">
        <v>22</v>
      </c>
      <c r="D81" s="173">
        <v>250</v>
      </c>
      <c r="E81" s="182">
        <f>'WP2 GRC Sch Level Costs'!R78</f>
        <v>0.17458664827504597</v>
      </c>
      <c r="F81" s="183">
        <f>'WP2 GRC Sch Level Costs'!W78</f>
        <v>4.3646662068761492E-2</v>
      </c>
    </row>
    <row r="82" spans="1:6" x14ac:dyDescent="0.2">
      <c r="A82" s="218">
        <f t="shared" si="6"/>
        <v>74</v>
      </c>
      <c r="B82" s="33" t="str">
        <f t="shared" si="7"/>
        <v>53E - Customer Owned</v>
      </c>
      <c r="C82" s="1" t="s">
        <v>22</v>
      </c>
      <c r="D82" s="173">
        <v>310</v>
      </c>
      <c r="E82" s="182">
        <f>'WP2 GRC Sch Level Costs'!R79</f>
        <v>0.17458664827504597</v>
      </c>
      <c r="F82" s="183">
        <f>'WP2 GRC Sch Level Costs'!W79</f>
        <v>5.4121860965264244E-2</v>
      </c>
    </row>
    <row r="83" spans="1:6" x14ac:dyDescent="0.2">
      <c r="A83" s="218">
        <f t="shared" si="6"/>
        <v>75</v>
      </c>
      <c r="B83" s="33" t="str">
        <f t="shared" si="7"/>
        <v>53E - Customer Owned</v>
      </c>
      <c r="C83" s="1" t="s">
        <v>22</v>
      </c>
      <c r="D83" s="173">
        <v>400</v>
      </c>
      <c r="E83" s="182">
        <f>'WP2 GRC Sch Level Costs'!R80</f>
        <v>0.17458664827504597</v>
      </c>
      <c r="F83" s="183">
        <f>'WP2 GRC Sch Level Costs'!W80</f>
        <v>6.9834659310018379E-2</v>
      </c>
    </row>
    <row r="84" spans="1:6" x14ac:dyDescent="0.2">
      <c r="A84" s="218">
        <f t="shared" si="6"/>
        <v>76</v>
      </c>
      <c r="B84" s="33" t="str">
        <f t="shared" si="7"/>
        <v>53E - Customer Owned</v>
      </c>
      <c r="C84" s="1" t="s">
        <v>22</v>
      </c>
      <c r="D84" s="173">
        <v>1000</v>
      </c>
      <c r="E84" s="182">
        <f>'WP2 GRC Sch Level Costs'!R81</f>
        <v>0.17458664827504597</v>
      </c>
      <c r="F84" s="183">
        <f>'WP2 GRC Sch Level Costs'!W81</f>
        <v>0.17458664827504597</v>
      </c>
    </row>
    <row r="85" spans="1:6" x14ac:dyDescent="0.2">
      <c r="A85" s="218">
        <f t="shared" si="6"/>
        <v>77</v>
      </c>
      <c r="B85" s="33"/>
      <c r="C85" s="1"/>
      <c r="D85" s="173"/>
      <c r="E85" s="182"/>
      <c r="F85" s="183"/>
    </row>
    <row r="86" spans="1:6" x14ac:dyDescent="0.2">
      <c r="A86" s="218">
        <f t="shared" si="6"/>
        <v>78</v>
      </c>
      <c r="B86" s="33" t="str">
        <f>+B84</f>
        <v>53E - Customer Owned</v>
      </c>
      <c r="C86" s="1" t="s">
        <v>27</v>
      </c>
      <c r="D86" s="173">
        <v>70</v>
      </c>
      <c r="E86" s="182">
        <f>'WP2 GRC Sch Level Costs'!R83</f>
        <v>0.17458664827504597</v>
      </c>
      <c r="F86" s="183">
        <f>'WP2 GRC Sch Level Costs'!W83</f>
        <v>1.2221065379253219E-2</v>
      </c>
    </row>
    <row r="87" spans="1:6" x14ac:dyDescent="0.2">
      <c r="A87" s="218">
        <f t="shared" si="6"/>
        <v>79</v>
      </c>
      <c r="B87" s="33" t="str">
        <f>+B86</f>
        <v>53E - Customer Owned</v>
      </c>
      <c r="C87" s="1" t="s">
        <v>27</v>
      </c>
      <c r="D87" s="173">
        <v>100</v>
      </c>
      <c r="E87" s="182">
        <f>'WP2 GRC Sch Level Costs'!R84</f>
        <v>0.17458664827504597</v>
      </c>
      <c r="F87" s="183">
        <f>'WP2 GRC Sch Level Costs'!W84</f>
        <v>1.7458664827504595E-2</v>
      </c>
    </row>
    <row r="88" spans="1:6" x14ac:dyDescent="0.2">
      <c r="A88" s="218">
        <f t="shared" si="6"/>
        <v>80</v>
      </c>
      <c r="B88" s="33" t="str">
        <f>+B87</f>
        <v>53E - Customer Owned</v>
      </c>
      <c r="C88" s="1" t="s">
        <v>27</v>
      </c>
      <c r="D88" s="173">
        <v>150</v>
      </c>
      <c r="E88" s="182">
        <f>'WP2 GRC Sch Level Costs'!R85</f>
        <v>0.17458664827504597</v>
      </c>
      <c r="F88" s="183">
        <f>'WP2 GRC Sch Level Costs'!W85</f>
        <v>2.6187997241256894E-2</v>
      </c>
    </row>
    <row r="89" spans="1:6" x14ac:dyDescent="0.2">
      <c r="A89" s="218">
        <f t="shared" si="6"/>
        <v>81</v>
      </c>
      <c r="B89" s="33" t="str">
        <f>+B88</f>
        <v>53E - Customer Owned</v>
      </c>
      <c r="C89" s="1" t="s">
        <v>27</v>
      </c>
      <c r="D89" s="173">
        <v>175</v>
      </c>
      <c r="E89" s="182">
        <f>'WP2 GRC Sch Level Costs'!R86</f>
        <v>0.17458664827504597</v>
      </c>
      <c r="F89" s="183">
        <f>'WP2 GRC Sch Level Costs'!W86</f>
        <v>3.0552663448133045E-2</v>
      </c>
    </row>
    <row r="90" spans="1:6" x14ac:dyDescent="0.2">
      <c r="A90" s="218">
        <f t="shared" si="6"/>
        <v>82</v>
      </c>
      <c r="B90" s="33" t="str">
        <f>+B89</f>
        <v>53E - Customer Owned</v>
      </c>
      <c r="C90" s="1" t="s">
        <v>27</v>
      </c>
      <c r="D90" s="173">
        <v>250</v>
      </c>
      <c r="E90" s="182">
        <f>'WP2 GRC Sch Level Costs'!R87</f>
        <v>0.17458664827504597</v>
      </c>
      <c r="F90" s="183">
        <f>'WP2 GRC Sch Level Costs'!W87</f>
        <v>4.3646662068761492E-2</v>
      </c>
    </row>
    <row r="91" spans="1:6" x14ac:dyDescent="0.2">
      <c r="A91" s="218">
        <f t="shared" si="6"/>
        <v>83</v>
      </c>
      <c r="B91" s="33" t="str">
        <f>+B90</f>
        <v>53E - Customer Owned</v>
      </c>
      <c r="C91" s="1" t="s">
        <v>27</v>
      </c>
      <c r="D91" s="173">
        <v>400</v>
      </c>
      <c r="E91" s="182">
        <f>'WP2 GRC Sch Level Costs'!R88</f>
        <v>0.17458664827504597</v>
      </c>
      <c r="F91" s="183">
        <f>'WP2 GRC Sch Level Costs'!W88</f>
        <v>6.9834659310018379E-2</v>
      </c>
    </row>
    <row r="92" spans="1:6" x14ac:dyDescent="0.2">
      <c r="A92" s="218">
        <f t="shared" si="6"/>
        <v>84</v>
      </c>
      <c r="B92" s="33"/>
      <c r="C92" s="1"/>
      <c r="D92" s="173"/>
      <c r="E92" s="182"/>
      <c r="F92" s="183"/>
    </row>
    <row r="93" spans="1:6" x14ac:dyDescent="0.2">
      <c r="A93" s="218">
        <f t="shared" si="6"/>
        <v>85</v>
      </c>
      <c r="B93" s="33" t="str">
        <f>+B91</f>
        <v>53E - Customer Owned</v>
      </c>
      <c r="C93" s="172" t="s">
        <v>34</v>
      </c>
      <c r="D93" s="198" t="s">
        <v>175</v>
      </c>
      <c r="E93" s="182">
        <f>'WP2 GRC Sch Level Costs'!R90</f>
        <v>0.17458664827504597</v>
      </c>
      <c r="F93" s="183">
        <f>'WP2 GRC Sch Level Costs'!W90</f>
        <v>7.8563991723770692E-3</v>
      </c>
    </row>
    <row r="94" spans="1:6" x14ac:dyDescent="0.2">
      <c r="A94" s="218">
        <f t="shared" si="6"/>
        <v>86</v>
      </c>
      <c r="B94" s="33" t="str">
        <f>B93</f>
        <v>53E - Customer Owned</v>
      </c>
      <c r="C94" s="172" t="s">
        <v>34</v>
      </c>
      <c r="D94" s="198" t="s">
        <v>176</v>
      </c>
      <c r="E94" s="182">
        <f>'WP2 GRC Sch Level Costs'!R91</f>
        <v>0.17458664827504597</v>
      </c>
      <c r="F94" s="183">
        <f>'WP2 GRC Sch Level Costs'!W91</f>
        <v>1.3093998620628447E-2</v>
      </c>
    </row>
    <row r="95" spans="1:6" x14ac:dyDescent="0.2">
      <c r="A95" s="218">
        <f t="shared" si="6"/>
        <v>87</v>
      </c>
      <c r="B95" s="33" t="str">
        <f t="shared" ref="B95:B101" si="8">B94</f>
        <v>53E - Customer Owned</v>
      </c>
      <c r="C95" s="172" t="s">
        <v>34</v>
      </c>
      <c r="D95" s="198" t="s">
        <v>177</v>
      </c>
      <c r="E95" s="182">
        <f>'WP2 GRC Sch Level Costs'!R92</f>
        <v>0.17458664827504597</v>
      </c>
      <c r="F95" s="183">
        <f>'WP2 GRC Sch Level Costs'!W92</f>
        <v>1.8331598068879826E-2</v>
      </c>
    </row>
    <row r="96" spans="1:6" x14ac:dyDescent="0.2">
      <c r="A96" s="218">
        <f t="shared" si="6"/>
        <v>88</v>
      </c>
      <c r="B96" s="33" t="str">
        <f t="shared" si="8"/>
        <v>53E - Customer Owned</v>
      </c>
      <c r="C96" s="172" t="s">
        <v>34</v>
      </c>
      <c r="D96" s="198" t="s">
        <v>178</v>
      </c>
      <c r="E96" s="182">
        <f>'WP2 GRC Sch Level Costs'!R93</f>
        <v>0.17458664827504597</v>
      </c>
      <c r="F96" s="183">
        <f>'WP2 GRC Sch Level Costs'!W93</f>
        <v>2.3569197517131206E-2</v>
      </c>
    </row>
    <row r="97" spans="1:6" x14ac:dyDescent="0.2">
      <c r="A97" s="218">
        <f t="shared" si="6"/>
        <v>89</v>
      </c>
      <c r="B97" s="33" t="str">
        <f t="shared" si="8"/>
        <v>53E - Customer Owned</v>
      </c>
      <c r="C97" s="172" t="s">
        <v>34</v>
      </c>
      <c r="D97" s="198" t="s">
        <v>179</v>
      </c>
      <c r="E97" s="182">
        <f>'WP2 GRC Sch Level Costs'!R94</f>
        <v>0.17458664827504597</v>
      </c>
      <c r="F97" s="183">
        <f>'WP2 GRC Sch Level Costs'!W94</f>
        <v>2.8806796965382585E-2</v>
      </c>
    </row>
    <row r="98" spans="1:6" x14ac:dyDescent="0.2">
      <c r="A98" s="218">
        <f t="shared" si="6"/>
        <v>90</v>
      </c>
      <c r="B98" s="33" t="str">
        <f t="shared" si="8"/>
        <v>53E - Customer Owned</v>
      </c>
      <c r="C98" s="172" t="s">
        <v>34</v>
      </c>
      <c r="D98" s="198" t="s">
        <v>180</v>
      </c>
      <c r="E98" s="182">
        <f>'WP2 GRC Sch Level Costs'!R95</f>
        <v>0.17458664827504597</v>
      </c>
      <c r="F98" s="183">
        <f>'WP2 GRC Sch Level Costs'!W95</f>
        <v>3.4044396413633965E-2</v>
      </c>
    </row>
    <row r="99" spans="1:6" x14ac:dyDescent="0.2">
      <c r="A99" s="218">
        <f t="shared" si="6"/>
        <v>91</v>
      </c>
      <c r="B99" s="33" t="str">
        <f t="shared" si="8"/>
        <v>53E - Customer Owned</v>
      </c>
      <c r="C99" s="172" t="s">
        <v>34</v>
      </c>
      <c r="D99" s="198" t="s">
        <v>181</v>
      </c>
      <c r="E99" s="182">
        <f>'WP2 GRC Sch Level Costs'!R96</f>
        <v>0.17458664827504597</v>
      </c>
      <c r="F99" s="183">
        <f>'WP2 GRC Sch Level Costs'!W96</f>
        <v>3.9281995861885341E-2</v>
      </c>
    </row>
    <row r="100" spans="1:6" x14ac:dyDescent="0.2">
      <c r="A100" s="218">
        <f t="shared" si="6"/>
        <v>92</v>
      </c>
      <c r="B100" s="33" t="str">
        <f t="shared" si="8"/>
        <v>53E - Customer Owned</v>
      </c>
      <c r="C100" s="172" t="s">
        <v>34</v>
      </c>
      <c r="D100" s="198" t="s">
        <v>182</v>
      </c>
      <c r="E100" s="182">
        <f>'WP2 GRC Sch Level Costs'!R97</f>
        <v>0.17458664827504597</v>
      </c>
      <c r="F100" s="183">
        <f>'WP2 GRC Sch Level Costs'!W97</f>
        <v>4.4519595310136724E-2</v>
      </c>
    </row>
    <row r="101" spans="1:6" x14ac:dyDescent="0.2">
      <c r="A101" s="218">
        <f t="shared" si="6"/>
        <v>93</v>
      </c>
      <c r="B101" s="33" t="str">
        <f t="shared" si="8"/>
        <v>53E - Customer Owned</v>
      </c>
      <c r="C101" s="172" t="s">
        <v>34</v>
      </c>
      <c r="D101" s="198" t="s">
        <v>183</v>
      </c>
      <c r="E101" s="182">
        <f>'WP2 GRC Sch Level Costs'!R98</f>
        <v>0.17458664827504597</v>
      </c>
      <c r="F101" s="183">
        <f>'WP2 GRC Sch Level Costs'!W98</f>
        <v>4.97571947583881E-2</v>
      </c>
    </row>
    <row r="102" spans="1:6" x14ac:dyDescent="0.2">
      <c r="A102" s="218">
        <f t="shared" si="6"/>
        <v>94</v>
      </c>
      <c r="B102" s="34"/>
      <c r="C102" s="1"/>
      <c r="D102" s="173"/>
      <c r="E102" s="182"/>
      <c r="F102" s="183"/>
    </row>
    <row r="103" spans="1:6" x14ac:dyDescent="0.2">
      <c r="A103" s="218">
        <f t="shared" si="6"/>
        <v>95</v>
      </c>
      <c r="B103" s="7" t="s">
        <v>59</v>
      </c>
      <c r="D103" s="181"/>
      <c r="E103" s="182"/>
      <c r="F103" s="183"/>
    </row>
    <row r="104" spans="1:6" x14ac:dyDescent="0.2">
      <c r="A104" s="218">
        <f t="shared" si="6"/>
        <v>96</v>
      </c>
      <c r="B104" s="33" t="s">
        <v>18</v>
      </c>
      <c r="C104" s="1" t="s">
        <v>22</v>
      </c>
      <c r="D104" s="173">
        <v>50</v>
      </c>
      <c r="E104" s="182">
        <f>'WP2 GRC Sch Level Costs'!R101</f>
        <v>0.17458664827504597</v>
      </c>
      <c r="F104" s="183">
        <f>'WP2 GRC Sch Level Costs'!W101</f>
        <v>8.7293324137522974E-3</v>
      </c>
    </row>
    <row r="105" spans="1:6" x14ac:dyDescent="0.2">
      <c r="A105" s="218">
        <f t="shared" si="6"/>
        <v>97</v>
      </c>
      <c r="B105" s="33" t="str">
        <f t="shared" ref="B105:B112" si="9">+B104</f>
        <v>54E</v>
      </c>
      <c r="C105" s="1" t="s">
        <v>22</v>
      </c>
      <c r="D105" s="173">
        <v>70</v>
      </c>
      <c r="E105" s="182">
        <f>'WP2 GRC Sch Level Costs'!R102</f>
        <v>0.17458664827504597</v>
      </c>
      <c r="F105" s="183">
        <f>'WP2 GRC Sch Level Costs'!W102</f>
        <v>1.2221065379253219E-2</v>
      </c>
    </row>
    <row r="106" spans="1:6" x14ac:dyDescent="0.2">
      <c r="A106" s="218">
        <f t="shared" si="6"/>
        <v>98</v>
      </c>
      <c r="B106" s="33" t="str">
        <f t="shared" si="9"/>
        <v>54E</v>
      </c>
      <c r="C106" s="1" t="s">
        <v>22</v>
      </c>
      <c r="D106" s="173">
        <v>100</v>
      </c>
      <c r="E106" s="182">
        <f>'WP2 GRC Sch Level Costs'!R103</f>
        <v>0.17458664827504597</v>
      </c>
      <c r="F106" s="183">
        <f>'WP2 GRC Sch Level Costs'!W103</f>
        <v>1.7458664827504595E-2</v>
      </c>
    </row>
    <row r="107" spans="1:6" x14ac:dyDescent="0.2">
      <c r="A107" s="218">
        <f t="shared" si="6"/>
        <v>99</v>
      </c>
      <c r="B107" s="33" t="str">
        <f t="shared" si="9"/>
        <v>54E</v>
      </c>
      <c r="C107" s="1" t="s">
        <v>22</v>
      </c>
      <c r="D107" s="173">
        <v>150</v>
      </c>
      <c r="E107" s="182">
        <f>'WP2 GRC Sch Level Costs'!R104</f>
        <v>0.17458664827504597</v>
      </c>
      <c r="F107" s="183">
        <f>'WP2 GRC Sch Level Costs'!W104</f>
        <v>2.6187997241256894E-2</v>
      </c>
    </row>
    <row r="108" spans="1:6" x14ac:dyDescent="0.2">
      <c r="A108" s="218">
        <f t="shared" si="6"/>
        <v>100</v>
      </c>
      <c r="B108" s="33" t="str">
        <f t="shared" si="9"/>
        <v>54E</v>
      </c>
      <c r="C108" s="1" t="s">
        <v>22</v>
      </c>
      <c r="D108" s="173">
        <v>200</v>
      </c>
      <c r="E108" s="182">
        <f>'WP2 GRC Sch Level Costs'!R105</f>
        <v>0.17458664827504597</v>
      </c>
      <c r="F108" s="183">
        <f>'WP2 GRC Sch Level Costs'!W105</f>
        <v>3.491732965500919E-2</v>
      </c>
    </row>
    <row r="109" spans="1:6" x14ac:dyDescent="0.2">
      <c r="A109" s="218">
        <f t="shared" si="6"/>
        <v>101</v>
      </c>
      <c r="B109" s="33" t="str">
        <f t="shared" si="9"/>
        <v>54E</v>
      </c>
      <c r="C109" s="1" t="s">
        <v>22</v>
      </c>
      <c r="D109" s="173">
        <v>250</v>
      </c>
      <c r="E109" s="182">
        <f>'WP2 GRC Sch Level Costs'!R106</f>
        <v>0.17458664827504597</v>
      </c>
      <c r="F109" s="183">
        <f>'WP2 GRC Sch Level Costs'!W106</f>
        <v>4.3646662068761492E-2</v>
      </c>
    </row>
    <row r="110" spans="1:6" x14ac:dyDescent="0.2">
      <c r="A110" s="218">
        <f t="shared" si="6"/>
        <v>102</v>
      </c>
      <c r="B110" s="33" t="str">
        <f t="shared" si="9"/>
        <v>54E</v>
      </c>
      <c r="C110" s="1" t="s">
        <v>22</v>
      </c>
      <c r="D110" s="173">
        <v>310</v>
      </c>
      <c r="E110" s="182">
        <f>'WP2 GRC Sch Level Costs'!R107</f>
        <v>0.17458664827504597</v>
      </c>
      <c r="F110" s="183">
        <f>'WP2 GRC Sch Level Costs'!W107</f>
        <v>5.4121860965264244E-2</v>
      </c>
    </row>
    <row r="111" spans="1:6" x14ac:dyDescent="0.2">
      <c r="A111" s="218">
        <f t="shared" si="6"/>
        <v>103</v>
      </c>
      <c r="B111" s="33" t="str">
        <f t="shared" si="9"/>
        <v>54E</v>
      </c>
      <c r="C111" s="1" t="s">
        <v>22</v>
      </c>
      <c r="D111" s="173">
        <v>400</v>
      </c>
      <c r="E111" s="182">
        <f>'WP2 GRC Sch Level Costs'!R108</f>
        <v>0.17458664827504597</v>
      </c>
      <c r="F111" s="183">
        <f>'WP2 GRC Sch Level Costs'!W108</f>
        <v>6.9834659310018379E-2</v>
      </c>
    </row>
    <row r="112" spans="1:6" x14ac:dyDescent="0.2">
      <c r="A112" s="218">
        <f t="shared" si="6"/>
        <v>104</v>
      </c>
      <c r="B112" s="33" t="str">
        <f t="shared" si="9"/>
        <v>54E</v>
      </c>
      <c r="C112" s="1" t="s">
        <v>22</v>
      </c>
      <c r="D112" s="173">
        <v>1000</v>
      </c>
      <c r="E112" s="182">
        <f>'WP2 GRC Sch Level Costs'!R109</f>
        <v>0.17458664827504597</v>
      </c>
      <c r="F112" s="183">
        <f>'WP2 GRC Sch Level Costs'!W109</f>
        <v>0.17458664827504597</v>
      </c>
    </row>
    <row r="113" spans="1:6" x14ac:dyDescent="0.2">
      <c r="A113" s="218">
        <f t="shared" si="6"/>
        <v>105</v>
      </c>
      <c r="B113" s="34"/>
      <c r="C113" s="1"/>
      <c r="D113" s="173"/>
      <c r="E113" s="182"/>
      <c r="F113" s="183"/>
    </row>
    <row r="114" spans="1:6" x14ac:dyDescent="0.2">
      <c r="A114" s="218">
        <f t="shared" si="6"/>
        <v>106</v>
      </c>
      <c r="B114" s="33" t="str">
        <f>+B112</f>
        <v>54E</v>
      </c>
      <c r="C114" s="172" t="s">
        <v>34</v>
      </c>
      <c r="D114" s="198" t="s">
        <v>175</v>
      </c>
      <c r="E114" s="182">
        <f>'WP2 GRC Sch Level Costs'!R111</f>
        <v>0.17458664827504597</v>
      </c>
      <c r="F114" s="183">
        <f>'WP2 GRC Sch Level Costs'!W111</f>
        <v>7.8563991723770692E-3</v>
      </c>
    </row>
    <row r="115" spans="1:6" x14ac:dyDescent="0.2">
      <c r="A115" s="218">
        <f t="shared" si="6"/>
        <v>107</v>
      </c>
      <c r="B115" s="33" t="str">
        <f t="shared" ref="B115:B122" si="10">+B114</f>
        <v>54E</v>
      </c>
      <c r="C115" s="172" t="s">
        <v>34</v>
      </c>
      <c r="D115" s="198" t="s">
        <v>176</v>
      </c>
      <c r="E115" s="182">
        <f>'WP2 GRC Sch Level Costs'!R112</f>
        <v>0.17458664827504597</v>
      </c>
      <c r="F115" s="183">
        <f>'WP2 GRC Sch Level Costs'!W112</f>
        <v>1.3093998620628447E-2</v>
      </c>
    </row>
    <row r="116" spans="1:6" x14ac:dyDescent="0.2">
      <c r="A116" s="218">
        <f t="shared" si="6"/>
        <v>108</v>
      </c>
      <c r="B116" s="33" t="str">
        <f t="shared" si="10"/>
        <v>54E</v>
      </c>
      <c r="C116" s="172" t="s">
        <v>34</v>
      </c>
      <c r="D116" s="198" t="s">
        <v>177</v>
      </c>
      <c r="E116" s="182">
        <f>'WP2 GRC Sch Level Costs'!R113</f>
        <v>0.17458664827504597</v>
      </c>
      <c r="F116" s="183">
        <f>'WP2 GRC Sch Level Costs'!W113</f>
        <v>1.8331598068879826E-2</v>
      </c>
    </row>
    <row r="117" spans="1:6" x14ac:dyDescent="0.2">
      <c r="A117" s="218">
        <f t="shared" si="6"/>
        <v>109</v>
      </c>
      <c r="B117" s="33" t="str">
        <f t="shared" si="10"/>
        <v>54E</v>
      </c>
      <c r="C117" s="172" t="s">
        <v>34</v>
      </c>
      <c r="D117" s="198" t="s">
        <v>178</v>
      </c>
      <c r="E117" s="182">
        <f>'WP2 GRC Sch Level Costs'!R114</f>
        <v>0.17458664827504597</v>
      </c>
      <c r="F117" s="183">
        <f>'WP2 GRC Sch Level Costs'!W114</f>
        <v>2.3569197517131206E-2</v>
      </c>
    </row>
    <row r="118" spans="1:6" x14ac:dyDescent="0.2">
      <c r="A118" s="218">
        <f t="shared" si="6"/>
        <v>110</v>
      </c>
      <c r="B118" s="33" t="str">
        <f t="shared" si="10"/>
        <v>54E</v>
      </c>
      <c r="C118" s="172" t="s">
        <v>34</v>
      </c>
      <c r="D118" s="198" t="s">
        <v>179</v>
      </c>
      <c r="E118" s="182">
        <f>'WP2 GRC Sch Level Costs'!R115</f>
        <v>0.17458664827504597</v>
      </c>
      <c r="F118" s="183">
        <f>'WP2 GRC Sch Level Costs'!W115</f>
        <v>2.8806796965382585E-2</v>
      </c>
    </row>
    <row r="119" spans="1:6" x14ac:dyDescent="0.2">
      <c r="A119" s="218">
        <f t="shared" si="6"/>
        <v>111</v>
      </c>
      <c r="B119" s="33" t="str">
        <f t="shared" si="10"/>
        <v>54E</v>
      </c>
      <c r="C119" s="172" t="s">
        <v>34</v>
      </c>
      <c r="D119" s="198" t="s">
        <v>180</v>
      </c>
      <c r="E119" s="182">
        <f>'WP2 GRC Sch Level Costs'!R116</f>
        <v>0.17458664827504597</v>
      </c>
      <c r="F119" s="183">
        <f>'WP2 GRC Sch Level Costs'!W116</f>
        <v>3.4044396413633965E-2</v>
      </c>
    </row>
    <row r="120" spans="1:6" x14ac:dyDescent="0.2">
      <c r="A120" s="218">
        <f t="shared" si="6"/>
        <v>112</v>
      </c>
      <c r="B120" s="33" t="str">
        <f t="shared" si="10"/>
        <v>54E</v>
      </c>
      <c r="C120" s="172" t="s">
        <v>34</v>
      </c>
      <c r="D120" s="198" t="s">
        <v>181</v>
      </c>
      <c r="E120" s="182">
        <f>'WP2 GRC Sch Level Costs'!R117</f>
        <v>0.17458664827504597</v>
      </c>
      <c r="F120" s="183">
        <f>'WP2 GRC Sch Level Costs'!W117</f>
        <v>3.9281995861885341E-2</v>
      </c>
    </row>
    <row r="121" spans="1:6" x14ac:dyDescent="0.2">
      <c r="A121" s="218">
        <f t="shared" si="6"/>
        <v>113</v>
      </c>
      <c r="B121" s="33" t="str">
        <f t="shared" si="10"/>
        <v>54E</v>
      </c>
      <c r="C121" s="172" t="s">
        <v>34</v>
      </c>
      <c r="D121" s="198" t="s">
        <v>182</v>
      </c>
      <c r="E121" s="182">
        <f>'WP2 GRC Sch Level Costs'!R118</f>
        <v>0.17458664827504597</v>
      </c>
      <c r="F121" s="183">
        <f>'WP2 GRC Sch Level Costs'!W118</f>
        <v>4.4519595310136724E-2</v>
      </c>
    </row>
    <row r="122" spans="1:6" x14ac:dyDescent="0.2">
      <c r="A122" s="218">
        <f t="shared" si="6"/>
        <v>114</v>
      </c>
      <c r="B122" s="33" t="str">
        <f t="shared" si="10"/>
        <v>54E</v>
      </c>
      <c r="C122" s="172" t="s">
        <v>34</v>
      </c>
      <c r="D122" s="198" t="s">
        <v>183</v>
      </c>
      <c r="E122" s="182">
        <f>'WP2 GRC Sch Level Costs'!R119</f>
        <v>0.17458664827504597</v>
      </c>
      <c r="F122" s="183">
        <f>'WP2 GRC Sch Level Costs'!W119</f>
        <v>4.97571947583881E-2</v>
      </c>
    </row>
    <row r="123" spans="1:6" x14ac:dyDescent="0.2">
      <c r="A123" s="218">
        <f t="shared" si="6"/>
        <v>115</v>
      </c>
      <c r="B123" s="34"/>
      <c r="C123" s="1"/>
      <c r="D123" s="173"/>
      <c r="E123" s="182"/>
      <c r="F123" s="183"/>
    </row>
    <row r="124" spans="1:6" x14ac:dyDescent="0.2">
      <c r="A124" s="218">
        <f t="shared" si="6"/>
        <v>116</v>
      </c>
      <c r="B124" s="7" t="s">
        <v>60</v>
      </c>
      <c r="C124" s="1"/>
      <c r="D124" s="173"/>
      <c r="E124" s="182"/>
      <c r="F124" s="183"/>
    </row>
    <row r="125" spans="1:6" x14ac:dyDescent="0.2">
      <c r="A125" s="218">
        <f t="shared" si="6"/>
        <v>117</v>
      </c>
      <c r="B125" s="33" t="s">
        <v>28</v>
      </c>
      <c r="C125" s="1" t="s">
        <v>22</v>
      </c>
      <c r="D125" s="173">
        <v>70</v>
      </c>
      <c r="E125" s="182">
        <f>'WP2 GRC Sch Level Costs'!R122</f>
        <v>0.181759467859645</v>
      </c>
      <c r="F125" s="183">
        <f>'WP2 GRC Sch Level Costs'!W122</f>
        <v>1.2723162750175151E-2</v>
      </c>
    </row>
    <row r="126" spans="1:6" x14ac:dyDescent="0.2">
      <c r="A126" s="218">
        <f t="shared" si="6"/>
        <v>118</v>
      </c>
      <c r="B126" s="34" t="str">
        <f>+B125</f>
        <v>55E &amp; 56E</v>
      </c>
      <c r="C126" s="1" t="s">
        <v>22</v>
      </c>
      <c r="D126" s="173">
        <v>100</v>
      </c>
      <c r="E126" s="182">
        <f>'WP2 GRC Sch Level Costs'!R123</f>
        <v>0.181759467859645</v>
      </c>
      <c r="F126" s="183">
        <f>'WP2 GRC Sch Level Costs'!W123</f>
        <v>1.81759467859645E-2</v>
      </c>
    </row>
    <row r="127" spans="1:6" x14ac:dyDescent="0.2">
      <c r="A127" s="218">
        <f t="shared" si="6"/>
        <v>119</v>
      </c>
      <c r="B127" s="34" t="str">
        <f>+B126</f>
        <v>55E &amp; 56E</v>
      </c>
      <c r="C127" s="1" t="s">
        <v>22</v>
      </c>
      <c r="D127" s="173">
        <v>150</v>
      </c>
      <c r="E127" s="182">
        <f>'WP2 GRC Sch Level Costs'!R124</f>
        <v>0.181759467859645</v>
      </c>
      <c r="F127" s="183">
        <f>'WP2 GRC Sch Level Costs'!W124</f>
        <v>2.726392017894675E-2</v>
      </c>
    </row>
    <row r="128" spans="1:6" x14ac:dyDescent="0.2">
      <c r="A128" s="218">
        <f t="shared" si="6"/>
        <v>120</v>
      </c>
      <c r="B128" s="34" t="str">
        <f>+B127</f>
        <v>55E &amp; 56E</v>
      </c>
      <c r="C128" s="1" t="s">
        <v>22</v>
      </c>
      <c r="D128" s="173">
        <v>200</v>
      </c>
      <c r="E128" s="182">
        <f>'WP2 GRC Sch Level Costs'!R125</f>
        <v>0.181759467859645</v>
      </c>
      <c r="F128" s="183">
        <f>'WP2 GRC Sch Level Costs'!W125</f>
        <v>3.6351893571929E-2</v>
      </c>
    </row>
    <row r="129" spans="1:6" x14ac:dyDescent="0.2">
      <c r="A129" s="218">
        <f t="shared" si="6"/>
        <v>121</v>
      </c>
      <c r="B129" s="34" t="str">
        <f>+B128</f>
        <v>55E &amp; 56E</v>
      </c>
      <c r="C129" s="1" t="s">
        <v>22</v>
      </c>
      <c r="D129" s="173">
        <v>250</v>
      </c>
      <c r="E129" s="182">
        <f>'WP2 GRC Sch Level Costs'!R126</f>
        <v>0.181759467859645</v>
      </c>
      <c r="F129" s="183">
        <f>'WP2 GRC Sch Level Costs'!W126</f>
        <v>4.543986696491125E-2</v>
      </c>
    </row>
    <row r="130" spans="1:6" x14ac:dyDescent="0.2">
      <c r="A130" s="218">
        <f t="shared" si="6"/>
        <v>122</v>
      </c>
      <c r="B130" s="34" t="str">
        <f>+B129</f>
        <v>55E &amp; 56E</v>
      </c>
      <c r="C130" s="1" t="s">
        <v>22</v>
      </c>
      <c r="D130" s="173">
        <v>400</v>
      </c>
      <c r="E130" s="182">
        <f>'WP2 GRC Sch Level Costs'!R127</f>
        <v>0.181759467859645</v>
      </c>
      <c r="F130" s="183">
        <f>'WP2 GRC Sch Level Costs'!W127</f>
        <v>7.2703787143858001E-2</v>
      </c>
    </row>
    <row r="131" spans="1:6" x14ac:dyDescent="0.2">
      <c r="A131" s="218">
        <f t="shared" si="6"/>
        <v>123</v>
      </c>
      <c r="B131" s="34"/>
      <c r="C131" s="1"/>
      <c r="D131" s="173"/>
      <c r="E131" s="182"/>
      <c r="F131" s="183"/>
    </row>
    <row r="132" spans="1:6" x14ac:dyDescent="0.2">
      <c r="A132" s="218">
        <f t="shared" si="6"/>
        <v>124</v>
      </c>
      <c r="B132" s="34" t="str">
        <f>+B130</f>
        <v>55E &amp; 56E</v>
      </c>
      <c r="C132" s="1" t="s">
        <v>27</v>
      </c>
      <c r="D132" s="173">
        <v>250</v>
      </c>
      <c r="E132" s="182">
        <f>'WP2 GRC Sch Level Costs'!R129</f>
        <v>0.181759467859645</v>
      </c>
      <c r="F132" s="183">
        <f>'WP2 GRC Sch Level Costs'!W129</f>
        <v>4.543986696491125E-2</v>
      </c>
    </row>
    <row r="133" spans="1:6" x14ac:dyDescent="0.2">
      <c r="A133" s="218">
        <f t="shared" si="6"/>
        <v>125</v>
      </c>
      <c r="B133" s="34"/>
      <c r="C133" s="1"/>
      <c r="D133" s="173"/>
      <c r="E133" s="182"/>
      <c r="F133" s="183"/>
    </row>
    <row r="134" spans="1:6" x14ac:dyDescent="0.2">
      <c r="A134" s="218">
        <f t="shared" si="6"/>
        <v>126</v>
      </c>
      <c r="B134" s="34" t="s">
        <v>28</v>
      </c>
      <c r="C134" s="172" t="s">
        <v>34</v>
      </c>
      <c r="D134" s="198" t="s">
        <v>175</v>
      </c>
      <c r="E134" s="182">
        <f>'WP2 GRC Sch Level Costs'!R131</f>
        <v>0.181759467859645</v>
      </c>
      <c r="F134" s="183">
        <f>'WP2 GRC Sch Level Costs'!W131</f>
        <v>8.179176053684024E-3</v>
      </c>
    </row>
    <row r="135" spans="1:6" x14ac:dyDescent="0.2">
      <c r="A135" s="218">
        <f t="shared" si="6"/>
        <v>127</v>
      </c>
      <c r="B135" s="34" t="s">
        <v>28</v>
      </c>
      <c r="C135" s="172" t="s">
        <v>34</v>
      </c>
      <c r="D135" s="198" t="s">
        <v>176</v>
      </c>
      <c r="E135" s="182">
        <f>'WP2 GRC Sch Level Costs'!R132</f>
        <v>0.181759467859645</v>
      </c>
      <c r="F135" s="183">
        <f>'WP2 GRC Sch Level Costs'!W132</f>
        <v>1.3631960089473375E-2</v>
      </c>
    </row>
    <row r="136" spans="1:6" x14ac:dyDescent="0.2">
      <c r="A136" s="218">
        <f t="shared" si="6"/>
        <v>128</v>
      </c>
      <c r="B136" s="34" t="s">
        <v>28</v>
      </c>
      <c r="C136" s="172" t="s">
        <v>34</v>
      </c>
      <c r="D136" s="198" t="s">
        <v>177</v>
      </c>
      <c r="E136" s="182">
        <f>'WP2 GRC Sch Level Costs'!R133</f>
        <v>0.181759467859645</v>
      </c>
      <c r="F136" s="183">
        <f>'WP2 GRC Sch Level Costs'!W133</f>
        <v>1.9084744125262725E-2</v>
      </c>
    </row>
    <row r="137" spans="1:6" x14ac:dyDescent="0.2">
      <c r="A137" s="218">
        <f t="shared" si="6"/>
        <v>129</v>
      </c>
      <c r="B137" s="34" t="s">
        <v>28</v>
      </c>
      <c r="C137" s="172" t="s">
        <v>34</v>
      </c>
      <c r="D137" s="198" t="s">
        <v>178</v>
      </c>
      <c r="E137" s="182">
        <f>'WP2 GRC Sch Level Costs'!R134</f>
        <v>0.181759467859645</v>
      </c>
      <c r="F137" s="183">
        <f>'WP2 GRC Sch Level Costs'!W134</f>
        <v>2.4537528161052077E-2</v>
      </c>
    </row>
    <row r="138" spans="1:6" x14ac:dyDescent="0.2">
      <c r="A138" s="218">
        <f t="shared" si="6"/>
        <v>130</v>
      </c>
      <c r="B138" s="34" t="s">
        <v>28</v>
      </c>
      <c r="C138" s="172" t="s">
        <v>34</v>
      </c>
      <c r="D138" s="198" t="s">
        <v>179</v>
      </c>
      <c r="E138" s="182">
        <f>'WP2 GRC Sch Level Costs'!R135</f>
        <v>0.181759467859645</v>
      </c>
      <c r="F138" s="183">
        <f>'WP2 GRC Sch Level Costs'!W135</f>
        <v>2.9990312196841427E-2</v>
      </c>
    </row>
    <row r="139" spans="1:6" x14ac:dyDescent="0.2">
      <c r="A139" s="218">
        <f t="shared" ref="A139:A189" si="11">A138+1</f>
        <v>131</v>
      </c>
      <c r="B139" s="34" t="s">
        <v>28</v>
      </c>
      <c r="C139" s="172" t="s">
        <v>34</v>
      </c>
      <c r="D139" s="198" t="s">
        <v>180</v>
      </c>
      <c r="E139" s="182">
        <f>'WP2 GRC Sch Level Costs'!R136</f>
        <v>0.181759467859645</v>
      </c>
      <c r="F139" s="183">
        <f>'WP2 GRC Sch Level Costs'!W136</f>
        <v>3.5443096232630769E-2</v>
      </c>
    </row>
    <row r="140" spans="1:6" x14ac:dyDescent="0.2">
      <c r="A140" s="218">
        <f t="shared" si="11"/>
        <v>132</v>
      </c>
      <c r="B140" s="34" t="s">
        <v>28</v>
      </c>
      <c r="C140" s="172" t="s">
        <v>34</v>
      </c>
      <c r="D140" s="198" t="s">
        <v>181</v>
      </c>
      <c r="E140" s="182">
        <f>'WP2 GRC Sch Level Costs'!R137</f>
        <v>0.181759467859645</v>
      </c>
      <c r="F140" s="183">
        <f>'WP2 GRC Sch Level Costs'!W137</f>
        <v>4.0895880268420129E-2</v>
      </c>
    </row>
    <row r="141" spans="1:6" x14ac:dyDescent="0.2">
      <c r="A141" s="218">
        <f t="shared" si="11"/>
        <v>133</v>
      </c>
      <c r="B141" s="34" t="s">
        <v>28</v>
      </c>
      <c r="C141" s="172" t="s">
        <v>34</v>
      </c>
      <c r="D141" s="198" t="s">
        <v>182</v>
      </c>
      <c r="E141" s="182">
        <f>'WP2 GRC Sch Level Costs'!R138</f>
        <v>0.181759467859645</v>
      </c>
      <c r="F141" s="183">
        <f>'WP2 GRC Sch Level Costs'!W138</f>
        <v>4.6348664304209482E-2</v>
      </c>
    </row>
    <row r="142" spans="1:6" x14ac:dyDescent="0.2">
      <c r="A142" s="218">
        <f t="shared" si="11"/>
        <v>134</v>
      </c>
      <c r="B142" s="34" t="s">
        <v>28</v>
      </c>
      <c r="C142" s="172" t="s">
        <v>34</v>
      </c>
      <c r="D142" s="198" t="s">
        <v>183</v>
      </c>
      <c r="E142" s="182">
        <f>'WP2 GRC Sch Level Costs'!R139</f>
        <v>0.181759467859645</v>
      </c>
      <c r="F142" s="183">
        <f>'WP2 GRC Sch Level Costs'!W139</f>
        <v>5.1801448339998828E-2</v>
      </c>
    </row>
    <row r="143" spans="1:6" x14ac:dyDescent="0.2">
      <c r="A143" s="218">
        <f t="shared" si="11"/>
        <v>135</v>
      </c>
      <c r="B143" s="34"/>
      <c r="C143" s="1"/>
      <c r="D143" s="173"/>
      <c r="E143" s="182"/>
      <c r="F143" s="183"/>
    </row>
    <row r="144" spans="1:6" x14ac:dyDescent="0.2">
      <c r="A144" s="218">
        <f t="shared" si="11"/>
        <v>136</v>
      </c>
      <c r="B144" s="7" t="s">
        <v>61</v>
      </c>
      <c r="C144" s="1"/>
      <c r="D144" s="173"/>
      <c r="E144" s="182"/>
      <c r="F144" s="183"/>
    </row>
    <row r="145" spans="1:6" x14ac:dyDescent="0.2">
      <c r="A145" s="218">
        <f t="shared" si="11"/>
        <v>137</v>
      </c>
      <c r="B145" s="33" t="s">
        <v>158</v>
      </c>
      <c r="C145" s="1" t="s">
        <v>22</v>
      </c>
      <c r="D145" s="210">
        <v>70</v>
      </c>
      <c r="E145" s="182">
        <f>'WP2 GRC Sch Level Costs'!R142</f>
        <v>0.181759467859645</v>
      </c>
      <c r="F145" s="183">
        <f>'WP2 GRC Sch Level Costs'!W142</f>
        <v>1.2723162750175151E-2</v>
      </c>
    </row>
    <row r="146" spans="1:6" x14ac:dyDescent="0.2">
      <c r="A146" s="218">
        <f t="shared" si="11"/>
        <v>138</v>
      </c>
      <c r="B146" s="34" t="str">
        <f t="shared" ref="B146:B150" si="12">+B145</f>
        <v>58E &amp; 59E - Directional</v>
      </c>
      <c r="C146" s="1" t="s">
        <v>22</v>
      </c>
      <c r="D146" s="210">
        <v>100</v>
      </c>
      <c r="E146" s="182">
        <f>'WP2 GRC Sch Level Costs'!R143</f>
        <v>0.181759467859645</v>
      </c>
      <c r="F146" s="183">
        <f>'WP2 GRC Sch Level Costs'!W143</f>
        <v>1.81759467859645E-2</v>
      </c>
    </row>
    <row r="147" spans="1:6" x14ac:dyDescent="0.2">
      <c r="A147" s="218">
        <f t="shared" si="11"/>
        <v>139</v>
      </c>
      <c r="B147" s="34" t="str">
        <f t="shared" si="12"/>
        <v>58E &amp; 59E - Directional</v>
      </c>
      <c r="C147" s="1" t="s">
        <v>22</v>
      </c>
      <c r="D147" s="210">
        <v>150</v>
      </c>
      <c r="E147" s="182">
        <f>'WP2 GRC Sch Level Costs'!R144</f>
        <v>0.181759467859645</v>
      </c>
      <c r="F147" s="183">
        <f>'WP2 GRC Sch Level Costs'!W144</f>
        <v>2.726392017894675E-2</v>
      </c>
    </row>
    <row r="148" spans="1:6" x14ac:dyDescent="0.2">
      <c r="A148" s="218">
        <f t="shared" si="11"/>
        <v>140</v>
      </c>
      <c r="B148" s="34" t="str">
        <f t="shared" si="12"/>
        <v>58E &amp; 59E - Directional</v>
      </c>
      <c r="C148" s="1" t="s">
        <v>22</v>
      </c>
      <c r="D148" s="173">
        <v>200</v>
      </c>
      <c r="E148" s="182">
        <f>'WP2 GRC Sch Level Costs'!R145</f>
        <v>0.181759467859645</v>
      </c>
      <c r="F148" s="183">
        <f>'WP2 GRC Sch Level Costs'!W145</f>
        <v>3.6351893571929E-2</v>
      </c>
    </row>
    <row r="149" spans="1:6" x14ac:dyDescent="0.2">
      <c r="A149" s="218">
        <f t="shared" si="11"/>
        <v>141</v>
      </c>
      <c r="B149" s="34" t="str">
        <f t="shared" si="12"/>
        <v>58E &amp; 59E - Directional</v>
      </c>
      <c r="C149" s="1" t="s">
        <v>22</v>
      </c>
      <c r="D149" s="173">
        <v>250</v>
      </c>
      <c r="E149" s="182">
        <f>'WP2 GRC Sch Level Costs'!R146</f>
        <v>0.181759467859645</v>
      </c>
      <c r="F149" s="183">
        <f>'WP2 GRC Sch Level Costs'!W146</f>
        <v>4.543986696491125E-2</v>
      </c>
    </row>
    <row r="150" spans="1:6" x14ac:dyDescent="0.2">
      <c r="A150" s="218">
        <f t="shared" si="11"/>
        <v>142</v>
      </c>
      <c r="B150" s="34" t="str">
        <f t="shared" si="12"/>
        <v>58E &amp; 59E - Directional</v>
      </c>
      <c r="C150" s="1" t="s">
        <v>22</v>
      </c>
      <c r="D150" s="173">
        <v>400</v>
      </c>
      <c r="E150" s="182">
        <f>'WP2 GRC Sch Level Costs'!R147</f>
        <v>0.181759467859645</v>
      </c>
      <c r="F150" s="183">
        <f>'WP2 GRC Sch Level Costs'!W147</f>
        <v>7.2703787143858001E-2</v>
      </c>
    </row>
    <row r="151" spans="1:6" x14ac:dyDescent="0.2">
      <c r="A151" s="218">
        <f t="shared" si="11"/>
        <v>143</v>
      </c>
      <c r="B151" s="34"/>
      <c r="C151" s="1"/>
      <c r="D151" s="173"/>
      <c r="E151" s="95"/>
      <c r="F151" s="95"/>
    </row>
    <row r="152" spans="1:6" x14ac:dyDescent="0.2">
      <c r="A152" s="218">
        <f t="shared" si="11"/>
        <v>144</v>
      </c>
      <c r="B152" s="33" t="s">
        <v>159</v>
      </c>
      <c r="C152" s="1" t="s">
        <v>22</v>
      </c>
      <c r="D152" s="173">
        <v>100</v>
      </c>
      <c r="E152" s="182">
        <f>'WP2 GRC Sch Level Costs'!R149</f>
        <v>0.181759467859645</v>
      </c>
      <c r="F152" s="183">
        <f>'WP2 GRC Sch Level Costs'!W149</f>
        <v>1.81759467859645E-2</v>
      </c>
    </row>
    <row r="153" spans="1:6" x14ac:dyDescent="0.2">
      <c r="A153" s="218">
        <f t="shared" si="11"/>
        <v>145</v>
      </c>
      <c r="B153" s="34" t="str">
        <f>B152</f>
        <v>58E &amp; 59E - Horizontal</v>
      </c>
      <c r="C153" s="1" t="s">
        <v>22</v>
      </c>
      <c r="D153" s="173">
        <v>150</v>
      </c>
      <c r="E153" s="182">
        <f>'WP2 GRC Sch Level Costs'!R150</f>
        <v>0.181759467859645</v>
      </c>
      <c r="F153" s="183">
        <f>'WP2 GRC Sch Level Costs'!W150</f>
        <v>2.726392017894675E-2</v>
      </c>
    </row>
    <row r="154" spans="1:6" x14ac:dyDescent="0.2">
      <c r="A154" s="218">
        <f t="shared" si="11"/>
        <v>146</v>
      </c>
      <c r="B154" s="34" t="str">
        <f t="shared" ref="B154:B156" si="13">B153</f>
        <v>58E &amp; 59E - Horizontal</v>
      </c>
      <c r="C154" s="1" t="s">
        <v>22</v>
      </c>
      <c r="D154" s="173">
        <v>200</v>
      </c>
      <c r="E154" s="182">
        <f>'WP2 GRC Sch Level Costs'!R151</f>
        <v>0.181759467859645</v>
      </c>
      <c r="F154" s="183">
        <f>'WP2 GRC Sch Level Costs'!W151</f>
        <v>3.6351893571929E-2</v>
      </c>
    </row>
    <row r="155" spans="1:6" x14ac:dyDescent="0.2">
      <c r="A155" s="218">
        <f t="shared" si="11"/>
        <v>147</v>
      </c>
      <c r="B155" s="34" t="str">
        <f t="shared" si="13"/>
        <v>58E &amp; 59E - Horizontal</v>
      </c>
      <c r="C155" s="1" t="s">
        <v>22</v>
      </c>
      <c r="D155" s="173">
        <v>250</v>
      </c>
      <c r="E155" s="182">
        <f>'WP2 GRC Sch Level Costs'!R152</f>
        <v>0.181759467859645</v>
      </c>
      <c r="F155" s="183">
        <f>'WP2 GRC Sch Level Costs'!W152</f>
        <v>4.543986696491125E-2</v>
      </c>
    </row>
    <row r="156" spans="1:6" x14ac:dyDescent="0.2">
      <c r="A156" s="218">
        <f t="shared" si="11"/>
        <v>148</v>
      </c>
      <c r="B156" s="34" t="str">
        <f t="shared" si="13"/>
        <v>58E &amp; 59E - Horizontal</v>
      </c>
      <c r="C156" s="1" t="s">
        <v>22</v>
      </c>
      <c r="D156" s="173">
        <v>400</v>
      </c>
      <c r="E156" s="182">
        <f>'WP2 GRC Sch Level Costs'!R153</f>
        <v>0.181759467859645</v>
      </c>
      <c r="F156" s="183">
        <f>'WP2 GRC Sch Level Costs'!W153</f>
        <v>7.2703787143858001E-2</v>
      </c>
    </row>
    <row r="157" spans="1:6" x14ac:dyDescent="0.2">
      <c r="A157" s="218">
        <f t="shared" si="11"/>
        <v>149</v>
      </c>
      <c r="B157" s="34"/>
      <c r="C157" s="1"/>
      <c r="D157" s="173"/>
      <c r="E157" s="182"/>
      <c r="F157" s="183"/>
    </row>
    <row r="158" spans="1:6" x14ac:dyDescent="0.2">
      <c r="A158" s="218">
        <f t="shared" si="11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182">
        <f>'WP2 GRC Sch Level Costs'!R155</f>
        <v>0.181759467859645</v>
      </c>
      <c r="F158" s="183">
        <f>'WP2 GRC Sch Level Costs'!W155</f>
        <v>3.1807906875437879E-2</v>
      </c>
    </row>
    <row r="159" spans="1:6" x14ac:dyDescent="0.2">
      <c r="A159" s="218">
        <f t="shared" si="11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182">
        <f>'WP2 GRC Sch Level Costs'!R156</f>
        <v>0.181759467859645</v>
      </c>
      <c r="F159" s="183">
        <f>'WP2 GRC Sch Level Costs'!W156</f>
        <v>4.543986696491125E-2</v>
      </c>
    </row>
    <row r="160" spans="1:6" x14ac:dyDescent="0.2">
      <c r="A160" s="218">
        <f t="shared" si="11"/>
        <v>152</v>
      </c>
      <c r="B160" s="34" t="str">
        <f t="shared" ref="B160:B161" si="14">B159</f>
        <v>58E &amp; 59E - Directional</v>
      </c>
      <c r="C160" s="1" t="s">
        <v>27</v>
      </c>
      <c r="D160" s="173">
        <v>400</v>
      </c>
      <c r="E160" s="182">
        <f>'WP2 GRC Sch Level Costs'!R157</f>
        <v>0.181759467859645</v>
      </c>
      <c r="F160" s="183">
        <f>'WP2 GRC Sch Level Costs'!W157</f>
        <v>7.2703787143858001E-2</v>
      </c>
    </row>
    <row r="161" spans="1:6" x14ac:dyDescent="0.2">
      <c r="A161" s="218">
        <f t="shared" si="11"/>
        <v>153</v>
      </c>
      <c r="B161" s="34" t="str">
        <f t="shared" si="14"/>
        <v>58E &amp; 59E - Directional</v>
      </c>
      <c r="C161" s="1" t="s">
        <v>27</v>
      </c>
      <c r="D161" s="173">
        <v>1000</v>
      </c>
      <c r="E161" s="182">
        <f>'WP2 GRC Sch Level Costs'!R158</f>
        <v>0.181759467859645</v>
      </c>
      <c r="F161" s="183">
        <f>'WP2 GRC Sch Level Costs'!W158</f>
        <v>0.181759467859645</v>
      </c>
    </row>
    <row r="162" spans="1:6" x14ac:dyDescent="0.2">
      <c r="A162" s="218">
        <f t="shared" si="11"/>
        <v>154</v>
      </c>
      <c r="B162" s="34"/>
      <c r="C162" s="1"/>
      <c r="D162" s="173"/>
      <c r="E162" s="182"/>
      <c r="F162" s="183"/>
    </row>
    <row r="163" spans="1:6" x14ac:dyDescent="0.2">
      <c r="A163" s="218">
        <f t="shared" si="11"/>
        <v>155</v>
      </c>
      <c r="B163" s="34" t="str">
        <f>B152</f>
        <v>58E &amp; 59E - Horizontal</v>
      </c>
      <c r="C163" s="1" t="s">
        <v>27</v>
      </c>
      <c r="D163" s="173">
        <v>250</v>
      </c>
      <c r="E163" s="182">
        <f>'WP2 GRC Sch Level Costs'!R160</f>
        <v>0.181759467859645</v>
      </c>
      <c r="F163" s="183">
        <f>'WP2 GRC Sch Level Costs'!W160</f>
        <v>4.543986696491125E-2</v>
      </c>
    </row>
    <row r="164" spans="1:6" x14ac:dyDescent="0.2">
      <c r="A164" s="218">
        <f t="shared" si="11"/>
        <v>156</v>
      </c>
      <c r="B164" s="34" t="str">
        <f>B163</f>
        <v>58E &amp; 59E - Horizontal</v>
      </c>
      <c r="C164" s="1" t="s">
        <v>27</v>
      </c>
      <c r="D164" s="173">
        <v>400</v>
      </c>
      <c r="E164" s="182">
        <f>'WP2 GRC Sch Level Costs'!R161</f>
        <v>0.181759467859645</v>
      </c>
      <c r="F164" s="183">
        <f>'WP2 GRC Sch Level Costs'!W161</f>
        <v>7.2703787143858001E-2</v>
      </c>
    </row>
    <row r="165" spans="1:6" x14ac:dyDescent="0.2">
      <c r="A165" s="218">
        <f t="shared" si="11"/>
        <v>157</v>
      </c>
      <c r="B165" s="34"/>
      <c r="C165" s="1"/>
      <c r="D165" s="173"/>
      <c r="E165" s="182"/>
      <c r="F165" s="183"/>
    </row>
    <row r="166" spans="1:6" x14ac:dyDescent="0.2">
      <c r="A166" s="218">
        <f t="shared" si="11"/>
        <v>158</v>
      </c>
      <c r="B166" s="34" t="s">
        <v>29</v>
      </c>
      <c r="C166" s="1" t="s">
        <v>34</v>
      </c>
      <c r="D166" s="198" t="s">
        <v>175</v>
      </c>
      <c r="E166" s="182">
        <f>'WP2 GRC Sch Level Costs'!R163</f>
        <v>0.181759467859645</v>
      </c>
      <c r="F166" s="183">
        <f>'WP2 GRC Sch Level Costs'!W163</f>
        <v>8.179176053684024E-3</v>
      </c>
    </row>
    <row r="167" spans="1:6" x14ac:dyDescent="0.2">
      <c r="A167" s="218">
        <f t="shared" si="11"/>
        <v>159</v>
      </c>
      <c r="B167" s="34" t="str">
        <f>B166</f>
        <v>58E &amp; 59E</v>
      </c>
      <c r="C167" s="1" t="s">
        <v>34</v>
      </c>
      <c r="D167" s="198" t="s">
        <v>176</v>
      </c>
      <c r="E167" s="182">
        <f>'WP2 GRC Sch Level Costs'!R164</f>
        <v>0.181759467859645</v>
      </c>
      <c r="F167" s="183">
        <f>'WP2 GRC Sch Level Costs'!W164</f>
        <v>1.3631960089473375E-2</v>
      </c>
    </row>
    <row r="168" spans="1:6" x14ac:dyDescent="0.2">
      <c r="A168" s="218">
        <f t="shared" si="11"/>
        <v>160</v>
      </c>
      <c r="B168" s="34" t="str">
        <f t="shared" ref="B168:B180" si="15">B167</f>
        <v>58E &amp; 59E</v>
      </c>
      <c r="C168" s="1" t="s">
        <v>34</v>
      </c>
      <c r="D168" s="198" t="s">
        <v>177</v>
      </c>
      <c r="E168" s="182">
        <f>'WP2 GRC Sch Level Costs'!R165</f>
        <v>0.181759467859645</v>
      </c>
      <c r="F168" s="183">
        <f>'WP2 GRC Sch Level Costs'!W165</f>
        <v>1.9084744125262725E-2</v>
      </c>
    </row>
    <row r="169" spans="1:6" x14ac:dyDescent="0.2">
      <c r="A169" s="218">
        <f t="shared" si="11"/>
        <v>161</v>
      </c>
      <c r="B169" s="34" t="str">
        <f t="shared" si="15"/>
        <v>58E &amp; 59E</v>
      </c>
      <c r="C169" s="1" t="s">
        <v>34</v>
      </c>
      <c r="D169" s="198" t="s">
        <v>178</v>
      </c>
      <c r="E169" s="182">
        <f>'WP2 GRC Sch Level Costs'!R166</f>
        <v>0.181759467859645</v>
      </c>
      <c r="F169" s="183">
        <f>'WP2 GRC Sch Level Costs'!W166</f>
        <v>2.4537528161052077E-2</v>
      </c>
    </row>
    <row r="170" spans="1:6" x14ac:dyDescent="0.2">
      <c r="A170" s="218">
        <f t="shared" si="11"/>
        <v>162</v>
      </c>
      <c r="B170" s="34" t="str">
        <f t="shared" si="15"/>
        <v>58E &amp; 59E</v>
      </c>
      <c r="C170" s="1" t="s">
        <v>34</v>
      </c>
      <c r="D170" s="198" t="s">
        <v>179</v>
      </c>
      <c r="E170" s="182">
        <f>'WP2 GRC Sch Level Costs'!R167</f>
        <v>0.181759467859645</v>
      </c>
      <c r="F170" s="183">
        <f>'WP2 GRC Sch Level Costs'!W167</f>
        <v>2.9990312196841427E-2</v>
      </c>
    </row>
    <row r="171" spans="1:6" x14ac:dyDescent="0.2">
      <c r="A171" s="218">
        <f t="shared" si="11"/>
        <v>163</v>
      </c>
      <c r="B171" s="34" t="str">
        <f t="shared" si="15"/>
        <v>58E &amp; 59E</v>
      </c>
      <c r="C171" s="1" t="s">
        <v>34</v>
      </c>
      <c r="D171" s="198" t="s">
        <v>180</v>
      </c>
      <c r="E171" s="182">
        <f>'WP2 GRC Sch Level Costs'!R168</f>
        <v>0.181759467859645</v>
      </c>
      <c r="F171" s="183">
        <f>'WP2 GRC Sch Level Costs'!W168</f>
        <v>3.5443096232630769E-2</v>
      </c>
    </row>
    <row r="172" spans="1:6" x14ac:dyDescent="0.2">
      <c r="A172" s="218">
        <f t="shared" si="11"/>
        <v>164</v>
      </c>
      <c r="B172" s="34" t="str">
        <f t="shared" si="15"/>
        <v>58E &amp; 59E</v>
      </c>
      <c r="C172" s="1" t="s">
        <v>34</v>
      </c>
      <c r="D172" s="198" t="s">
        <v>181</v>
      </c>
      <c r="E172" s="182">
        <f>'WP2 GRC Sch Level Costs'!R169</f>
        <v>0.181759467859645</v>
      </c>
      <c r="F172" s="183">
        <f>'WP2 GRC Sch Level Costs'!W169</f>
        <v>4.0895880268420129E-2</v>
      </c>
    </row>
    <row r="173" spans="1:6" x14ac:dyDescent="0.2">
      <c r="A173" s="218">
        <f t="shared" si="11"/>
        <v>165</v>
      </c>
      <c r="B173" s="34" t="str">
        <f t="shared" si="15"/>
        <v>58E &amp; 59E</v>
      </c>
      <c r="C173" s="1" t="s">
        <v>34</v>
      </c>
      <c r="D173" s="198" t="s">
        <v>182</v>
      </c>
      <c r="E173" s="182">
        <f>'WP2 GRC Sch Level Costs'!R170</f>
        <v>0.181759467859645</v>
      </c>
      <c r="F173" s="183">
        <f>'WP2 GRC Sch Level Costs'!W170</f>
        <v>4.6348664304209482E-2</v>
      </c>
    </row>
    <row r="174" spans="1:6" x14ac:dyDescent="0.2">
      <c r="A174" s="218">
        <f t="shared" si="11"/>
        <v>166</v>
      </c>
      <c r="B174" s="34" t="str">
        <f t="shared" si="15"/>
        <v>58E &amp; 59E</v>
      </c>
      <c r="C174" s="1" t="s">
        <v>34</v>
      </c>
      <c r="D174" s="198" t="s">
        <v>183</v>
      </c>
      <c r="E174" s="182">
        <f>'WP2 GRC Sch Level Costs'!R171</f>
        <v>0.181759467859645</v>
      </c>
      <c r="F174" s="183">
        <f>'WP2 GRC Sch Level Costs'!W171</f>
        <v>5.1801448339998828E-2</v>
      </c>
    </row>
    <row r="175" spans="1:6" x14ac:dyDescent="0.2">
      <c r="A175" s="218">
        <f t="shared" si="11"/>
        <v>167</v>
      </c>
      <c r="B175" s="34" t="str">
        <f t="shared" si="15"/>
        <v>58E &amp; 59E</v>
      </c>
      <c r="C175" s="1" t="s">
        <v>34</v>
      </c>
      <c r="D175" s="198" t="s">
        <v>184</v>
      </c>
      <c r="E175" s="182">
        <f>'WP2 GRC Sch Level Costs'!R172</f>
        <v>0.181759467859645</v>
      </c>
      <c r="F175" s="183">
        <f>'WP2 GRC Sch Level Costs'!W172</f>
        <v>6.3615813750875758E-2</v>
      </c>
    </row>
    <row r="176" spans="1:6" x14ac:dyDescent="0.2">
      <c r="A176" s="218">
        <f t="shared" si="11"/>
        <v>168</v>
      </c>
      <c r="B176" s="34" t="str">
        <f t="shared" si="15"/>
        <v>58E &amp; 59E</v>
      </c>
      <c r="C176" s="1" t="s">
        <v>34</v>
      </c>
      <c r="D176" s="198" t="s">
        <v>185</v>
      </c>
      <c r="E176" s="182">
        <f>'WP2 GRC Sch Level Costs'!R173</f>
        <v>0.181759467859645</v>
      </c>
      <c r="F176" s="183">
        <f>'WP2 GRC Sch Level Costs'!W173</f>
        <v>8.1791760536840258E-2</v>
      </c>
    </row>
    <row r="177" spans="1:6" x14ac:dyDescent="0.2">
      <c r="A177" s="218">
        <f t="shared" si="11"/>
        <v>169</v>
      </c>
      <c r="B177" s="34" t="str">
        <f t="shared" si="15"/>
        <v>58E &amp; 59E</v>
      </c>
      <c r="C177" s="1" t="s">
        <v>34</v>
      </c>
      <c r="D177" s="198" t="s">
        <v>186</v>
      </c>
      <c r="E177" s="182">
        <f>'WP2 GRC Sch Level Costs'!R174</f>
        <v>0.181759467859645</v>
      </c>
      <c r="F177" s="183">
        <f>'WP2 GRC Sch Level Costs'!W174</f>
        <v>9.9967707322804758E-2</v>
      </c>
    </row>
    <row r="178" spans="1:6" x14ac:dyDescent="0.2">
      <c r="A178" s="218">
        <f t="shared" si="11"/>
        <v>170</v>
      </c>
      <c r="B178" s="34" t="str">
        <f t="shared" si="15"/>
        <v>58E &amp; 59E</v>
      </c>
      <c r="C178" s="1" t="s">
        <v>34</v>
      </c>
      <c r="D178" s="198" t="s">
        <v>187</v>
      </c>
      <c r="E178" s="182">
        <f>'WP2 GRC Sch Level Costs'!R175</f>
        <v>0.181759467859645</v>
      </c>
      <c r="F178" s="183">
        <f>'WP2 GRC Sch Level Costs'!W175</f>
        <v>0.11814365410876926</v>
      </c>
    </row>
    <row r="179" spans="1:6" x14ac:dyDescent="0.2">
      <c r="A179" s="218">
        <f t="shared" si="11"/>
        <v>171</v>
      </c>
      <c r="B179" s="34" t="str">
        <f t="shared" si="15"/>
        <v>58E &amp; 59E</v>
      </c>
      <c r="C179" s="1" t="s">
        <v>34</v>
      </c>
      <c r="D179" s="198" t="s">
        <v>188</v>
      </c>
      <c r="E179" s="182">
        <f>'WP2 GRC Sch Level Costs'!R176</f>
        <v>0.181759467859645</v>
      </c>
      <c r="F179" s="183">
        <f>'WP2 GRC Sch Level Costs'!W176</f>
        <v>0.13631960089473374</v>
      </c>
    </row>
    <row r="180" spans="1:6" x14ac:dyDescent="0.2">
      <c r="A180" s="218">
        <f t="shared" si="11"/>
        <v>172</v>
      </c>
      <c r="B180" s="34" t="str">
        <f t="shared" si="15"/>
        <v>58E &amp; 59E</v>
      </c>
      <c r="C180" s="1" t="s">
        <v>34</v>
      </c>
      <c r="D180" s="198" t="s">
        <v>189</v>
      </c>
      <c r="E180" s="182">
        <f>'WP2 GRC Sch Level Costs'!R177</f>
        <v>0.181759467859645</v>
      </c>
      <c r="F180" s="183">
        <f>'WP2 GRC Sch Level Costs'!W177</f>
        <v>0.15449554768069826</v>
      </c>
    </row>
    <row r="181" spans="1:6" x14ac:dyDescent="0.2">
      <c r="A181" s="218">
        <f t="shared" si="11"/>
        <v>173</v>
      </c>
      <c r="B181" s="34"/>
      <c r="C181" s="1"/>
      <c r="D181" s="173"/>
      <c r="E181" s="182"/>
      <c r="F181" s="183"/>
    </row>
    <row r="182" spans="1:6" x14ac:dyDescent="0.2">
      <c r="A182" s="218">
        <f t="shared" si="11"/>
        <v>174</v>
      </c>
      <c r="B182" s="7" t="s">
        <v>81</v>
      </c>
      <c r="C182" s="1"/>
      <c r="D182" s="173"/>
      <c r="E182" s="182"/>
      <c r="F182" s="183"/>
    </row>
    <row r="183" spans="1:6" x14ac:dyDescent="0.2">
      <c r="A183" s="218">
        <f t="shared" si="11"/>
        <v>175</v>
      </c>
      <c r="B183" s="34" t="s">
        <v>19</v>
      </c>
      <c r="C183" s="1" t="s">
        <v>83</v>
      </c>
      <c r="D183" s="173">
        <f>'WP2 GRC Sch Level Costs'!D182</f>
        <v>0</v>
      </c>
      <c r="E183" s="182">
        <f>'WP2 GRC Sch Level Costs'!R181</f>
        <v>0.11027716725446984</v>
      </c>
      <c r="F183" s="183">
        <f>E183/1000</f>
        <v>1.1027716725446984E-4</v>
      </c>
    </row>
    <row r="184" spans="1:6" x14ac:dyDescent="0.2">
      <c r="A184" s="218">
        <f t="shared" si="11"/>
        <v>176</v>
      </c>
      <c r="D184" s="181"/>
      <c r="E184" s="182"/>
      <c r="F184" s="183"/>
    </row>
    <row r="185" spans="1:6" x14ac:dyDescent="0.2">
      <c r="A185" s="218">
        <f t="shared" si="11"/>
        <v>177</v>
      </c>
      <c r="B185" s="7" t="s">
        <v>68</v>
      </c>
      <c r="C185" s="1"/>
      <c r="D185" s="173"/>
      <c r="E185" s="182"/>
      <c r="F185" s="183">
        <f>'WP2 GRC Sch Level Costs'!W183</f>
        <v>0</v>
      </c>
    </row>
    <row r="186" spans="1:6" x14ac:dyDescent="0.2">
      <c r="A186" s="218">
        <f t="shared" si="11"/>
        <v>178</v>
      </c>
      <c r="B186" s="33" t="s">
        <v>160</v>
      </c>
      <c r="C186" s="1" t="s">
        <v>71</v>
      </c>
      <c r="D186" s="173">
        <v>0</v>
      </c>
      <c r="E186" s="182">
        <f>'WP2 GRC Sch Level Costs'!R184</f>
        <v>0.11027716725446984</v>
      </c>
      <c r="F186" s="183">
        <f>'WP2 GRC Sch Level Costs'!W184</f>
        <v>0</v>
      </c>
    </row>
    <row r="187" spans="1:6" x14ac:dyDescent="0.2">
      <c r="A187" s="218">
        <f t="shared" si="11"/>
        <v>179</v>
      </c>
      <c r="B187" s="33" t="s">
        <v>162</v>
      </c>
      <c r="C187" s="1" t="s">
        <v>71</v>
      </c>
      <c r="D187" s="173">
        <v>0</v>
      </c>
      <c r="E187" s="182">
        <f>'WP2 GRC Sch Level Costs'!R185</f>
        <v>0.11027716725446984</v>
      </c>
      <c r="F187" s="183">
        <f>'WP2 GRC Sch Level Costs'!W185</f>
        <v>0</v>
      </c>
    </row>
    <row r="188" spans="1:6" x14ac:dyDescent="0.2">
      <c r="A188" s="218">
        <f t="shared" si="11"/>
        <v>180</v>
      </c>
      <c r="B188" s="33"/>
      <c r="D188" s="181"/>
      <c r="E188" s="182"/>
      <c r="F188" s="183">
        <f>'WP2 GRC Sch Level Costs'!W186</f>
        <v>0</v>
      </c>
    </row>
    <row r="189" spans="1:6" x14ac:dyDescent="0.2">
      <c r="A189" s="218">
        <f t="shared" si="11"/>
        <v>181</v>
      </c>
      <c r="B189" s="33" t="s">
        <v>161</v>
      </c>
      <c r="C189" s="1" t="s">
        <v>71</v>
      </c>
      <c r="D189" s="173">
        <v>0</v>
      </c>
      <c r="E189" s="182">
        <f>'WP2 GRC Sch Level Costs'!R188</f>
        <v>0.11027716725446984</v>
      </c>
      <c r="F189" s="183">
        <f>'WP2 GRC Sch Level Costs'!W188</f>
        <v>0</v>
      </c>
    </row>
    <row r="191" spans="1:6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F1"/>
    <mergeCell ref="A3:F3"/>
    <mergeCell ref="A4:F4"/>
    <mergeCell ref="A2:F2"/>
  </mergeCells>
  <pageMargins left="0.7" right="0.7" top="0.75" bottom="0.75" header="0.3" footer="0.3"/>
  <pageSetup fitToHeight="0" orientation="portrait" r:id="rId1"/>
  <headerFooter>
    <oddFooter>&amp;RExhibit No.___(JAP-22)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94"/>
  <sheetViews>
    <sheetView zoomScaleNormal="100" workbookViewId="0">
      <selection activeCell="J6" sqref="J6"/>
    </sheetView>
  </sheetViews>
  <sheetFormatPr defaultColWidth="9.140625" defaultRowHeight="12.75" x14ac:dyDescent="0.2"/>
  <cols>
    <col min="1" max="1" width="7.42578125" style="189" bestFit="1" customWidth="1"/>
    <col min="2" max="2" width="20" style="7" bestFit="1" customWidth="1"/>
    <col min="3" max="3" width="18.140625" style="7" bestFit="1" customWidth="1"/>
    <col min="4" max="4" width="11" style="7" bestFit="1" customWidth="1"/>
    <col min="5" max="5" width="10.85546875" style="7" bestFit="1" customWidth="1"/>
    <col min="6" max="6" width="13.85546875" style="7" bestFit="1" customWidth="1"/>
    <col min="7" max="7" width="10.5703125" style="7" bestFit="1" customWidth="1"/>
    <col min="8" max="8" width="11.140625" style="7" bestFit="1" customWidth="1"/>
    <col min="9" max="9" width="10.7109375" style="7" bestFit="1" customWidth="1"/>
    <col min="10" max="16384" width="9.140625" style="7"/>
  </cols>
  <sheetData>
    <row r="1" spans="1:9" x14ac:dyDescent="0.2">
      <c r="A1" s="261" t="s">
        <v>0</v>
      </c>
      <c r="B1" s="261"/>
      <c r="C1" s="261"/>
      <c r="D1" s="261"/>
      <c r="E1" s="261"/>
      <c r="F1" s="261"/>
      <c r="G1" s="261"/>
      <c r="H1" s="261"/>
    </row>
    <row r="2" spans="1:9" x14ac:dyDescent="0.2">
      <c r="A2" s="261" t="s">
        <v>196</v>
      </c>
      <c r="B2" s="261"/>
      <c r="C2" s="261"/>
      <c r="D2" s="261"/>
      <c r="E2" s="261"/>
      <c r="F2" s="261"/>
      <c r="G2" s="261"/>
      <c r="H2" s="261"/>
    </row>
    <row r="3" spans="1:9" x14ac:dyDescent="0.2">
      <c r="A3" s="261" t="str">
        <f>+'Sch 140 Combined Charges'!A3</f>
        <v>2018 Property Tax Workpapers</v>
      </c>
      <c r="B3" s="261"/>
      <c r="C3" s="261"/>
      <c r="D3" s="261"/>
      <c r="E3" s="261"/>
      <c r="F3" s="261"/>
      <c r="G3" s="261"/>
      <c r="H3" s="261"/>
    </row>
    <row r="4" spans="1:9" x14ac:dyDescent="0.2">
      <c r="A4" s="261" t="str">
        <f>+'Sch 140 Combined Charges'!A4</f>
        <v>Test Year Ending April 30, 2019</v>
      </c>
      <c r="B4" s="261"/>
      <c r="C4" s="261"/>
      <c r="D4" s="261"/>
      <c r="E4" s="261"/>
      <c r="F4" s="261"/>
      <c r="G4" s="261"/>
      <c r="H4" s="261"/>
    </row>
    <row r="6" spans="1:9" s="178" customFormat="1" ht="38.25" x14ac:dyDescent="0.2">
      <c r="A6" s="2" t="s">
        <v>1</v>
      </c>
      <c r="B6" s="2" t="s">
        <v>15</v>
      </c>
      <c r="C6" s="4" t="s">
        <v>20</v>
      </c>
      <c r="D6" s="177" t="s">
        <v>63</v>
      </c>
      <c r="E6" s="2" t="s">
        <v>171</v>
      </c>
      <c r="F6" s="2" t="s">
        <v>163</v>
      </c>
      <c r="G6" s="2" t="s">
        <v>205</v>
      </c>
      <c r="H6" s="2" t="s">
        <v>204</v>
      </c>
    </row>
    <row r="7" spans="1:9" x14ac:dyDescent="0.2">
      <c r="B7" s="95" t="s">
        <v>2</v>
      </c>
      <c r="C7" s="179" t="s">
        <v>3</v>
      </c>
      <c r="D7" s="180" t="s">
        <v>4</v>
      </c>
      <c r="E7" s="168" t="s">
        <v>5</v>
      </c>
      <c r="F7" s="168" t="s">
        <v>164</v>
      </c>
      <c r="G7" s="168" t="s">
        <v>12</v>
      </c>
      <c r="H7" s="168" t="s">
        <v>7</v>
      </c>
    </row>
    <row r="8" spans="1:9" x14ac:dyDescent="0.2">
      <c r="A8" s="216" t="s">
        <v>167</v>
      </c>
      <c r="B8" s="95"/>
      <c r="C8" s="95"/>
      <c r="D8" s="186"/>
      <c r="E8" s="168" t="s">
        <v>168</v>
      </c>
      <c r="F8" s="168" t="s">
        <v>172</v>
      </c>
      <c r="G8" s="5" t="s">
        <v>199</v>
      </c>
      <c r="H8" s="168" t="s">
        <v>208</v>
      </c>
    </row>
    <row r="9" spans="1:9" x14ac:dyDescent="0.2">
      <c r="A9" s="216">
        <v>1</v>
      </c>
      <c r="B9" s="7" t="s">
        <v>55</v>
      </c>
      <c r="D9" s="181"/>
      <c r="E9" s="95"/>
      <c r="F9" s="95"/>
      <c r="G9" s="95"/>
      <c r="H9" s="95"/>
    </row>
    <row r="10" spans="1:9" x14ac:dyDescent="0.2">
      <c r="A10" s="216">
        <f>A9+1</f>
        <v>2</v>
      </c>
      <c r="B10" s="33" t="s">
        <v>32</v>
      </c>
      <c r="C10" s="6" t="s">
        <v>33</v>
      </c>
      <c r="D10" s="174">
        <v>22</v>
      </c>
      <c r="E10" s="95">
        <f>4200/12</f>
        <v>350</v>
      </c>
      <c r="F10" s="95">
        <f>'WP2 GRC Sch Level Costs'!N4</f>
        <v>7.7</v>
      </c>
      <c r="G10" s="182">
        <f>'WP2 GRC Sch Level Costs'!S4</f>
        <v>1.3493419753566956E-3</v>
      </c>
      <c r="H10" s="221">
        <f>'WP2 GRC Sch Level Costs'!X4</f>
        <v>1.0389933210246557E-2</v>
      </c>
      <c r="I10" s="221"/>
    </row>
    <row r="11" spans="1:9" x14ac:dyDescent="0.2">
      <c r="A11" s="218">
        <f t="shared" ref="A11:A74" si="0">A10+1</f>
        <v>3</v>
      </c>
      <c r="B11" s="4"/>
      <c r="C11" s="168"/>
      <c r="D11" s="175"/>
      <c r="E11" s="95"/>
      <c r="F11" s="95"/>
      <c r="G11" s="182"/>
      <c r="H11" s="221"/>
      <c r="I11" s="221"/>
    </row>
    <row r="12" spans="1:9" x14ac:dyDescent="0.2">
      <c r="A12" s="218">
        <f t="shared" si="0"/>
        <v>4</v>
      </c>
      <c r="B12" s="33" t="s">
        <v>16</v>
      </c>
      <c r="C12" s="169" t="s">
        <v>24</v>
      </c>
      <c r="D12" s="176">
        <v>100</v>
      </c>
      <c r="E12" s="95">
        <f t="shared" ref="E12:E14" si="1">4200/12</f>
        <v>350</v>
      </c>
      <c r="F12" s="95">
        <f>'WP2 GRC Sch Level Costs'!N6</f>
        <v>35</v>
      </c>
      <c r="G12" s="182">
        <f>'WP2 GRC Sch Level Costs'!S6</f>
        <v>1.3493419753566956E-3</v>
      </c>
      <c r="H12" s="221">
        <f>'WP2 GRC Sch Level Costs'!X6</f>
        <v>4.7226969137484344E-2</v>
      </c>
      <c r="I12" s="221"/>
    </row>
    <row r="13" spans="1:9" x14ac:dyDescent="0.2">
      <c r="A13" s="218">
        <f t="shared" si="0"/>
        <v>5</v>
      </c>
      <c r="B13" s="33" t="str">
        <f>+B12</f>
        <v>50E-A</v>
      </c>
      <c r="C13" s="169" t="str">
        <f>+C12</f>
        <v>Mercury Vapor</v>
      </c>
      <c r="D13" s="176">
        <v>175</v>
      </c>
      <c r="E13" s="95">
        <f t="shared" si="1"/>
        <v>350</v>
      </c>
      <c r="F13" s="95">
        <f>'WP2 GRC Sch Level Costs'!N7</f>
        <v>61.25</v>
      </c>
      <c r="G13" s="182">
        <f>'WP2 GRC Sch Level Costs'!S7</f>
        <v>1.3493419753566956E-3</v>
      </c>
      <c r="H13" s="221">
        <f>'WP2 GRC Sch Level Costs'!X7</f>
        <v>8.2647195990597611E-2</v>
      </c>
      <c r="I13" s="221"/>
    </row>
    <row r="14" spans="1:9" x14ac:dyDescent="0.2">
      <c r="A14" s="218">
        <f t="shared" si="0"/>
        <v>6</v>
      </c>
      <c r="B14" s="33" t="str">
        <f>+B13</f>
        <v>50E-A</v>
      </c>
      <c r="C14" s="169" t="str">
        <f>+C13</f>
        <v>Mercury Vapor</v>
      </c>
      <c r="D14" s="176">
        <v>400</v>
      </c>
      <c r="E14" s="95">
        <f t="shared" si="1"/>
        <v>350</v>
      </c>
      <c r="F14" s="95">
        <f>'WP2 GRC Sch Level Costs'!N8</f>
        <v>140</v>
      </c>
      <c r="G14" s="182">
        <f>'WP2 GRC Sch Level Costs'!S8</f>
        <v>1.3493419753566956E-3</v>
      </c>
      <c r="H14" s="221">
        <f>'WP2 GRC Sch Level Costs'!X8</f>
        <v>0.18890787654993738</v>
      </c>
      <c r="I14" s="221"/>
    </row>
    <row r="15" spans="1:9" x14ac:dyDescent="0.2">
      <c r="A15" s="218">
        <f t="shared" si="0"/>
        <v>7</v>
      </c>
      <c r="B15" s="33" t="s">
        <v>17</v>
      </c>
      <c r="C15" s="169" t="str">
        <f>+C14</f>
        <v>Mercury Vapor</v>
      </c>
      <c r="D15" s="176">
        <v>100</v>
      </c>
      <c r="E15" s="95">
        <f t="shared" ref="E15:E18" si="2">4200/12</f>
        <v>350</v>
      </c>
      <c r="F15" s="95">
        <f>'WP2 GRC Sch Level Costs'!N10</f>
        <v>35</v>
      </c>
      <c r="G15" s="182">
        <f>'WP2 GRC Sch Level Costs'!S10</f>
        <v>1.3493419753566956E-3</v>
      </c>
      <c r="H15" s="221">
        <f>'WP2 GRC Sch Level Costs'!X10</f>
        <v>4.7226969137484344E-2</v>
      </c>
      <c r="I15" s="221"/>
    </row>
    <row r="16" spans="1:9" x14ac:dyDescent="0.2">
      <c r="A16" s="218">
        <f t="shared" si="0"/>
        <v>8</v>
      </c>
      <c r="B16" s="33" t="str">
        <f t="shared" ref="B16:C18" si="3">+B15</f>
        <v>50E-B</v>
      </c>
      <c r="C16" s="169" t="str">
        <f t="shared" si="3"/>
        <v>Mercury Vapor</v>
      </c>
      <c r="D16" s="176">
        <v>175</v>
      </c>
      <c r="E16" s="95">
        <f t="shared" si="2"/>
        <v>350</v>
      </c>
      <c r="F16" s="95">
        <f>'WP2 GRC Sch Level Costs'!N11</f>
        <v>61.25</v>
      </c>
      <c r="G16" s="182">
        <f>'WP2 GRC Sch Level Costs'!S11</f>
        <v>1.3493419753566956E-3</v>
      </c>
      <c r="H16" s="221">
        <f>'WP2 GRC Sch Level Costs'!X11</f>
        <v>8.2647195990597611E-2</v>
      </c>
      <c r="I16" s="221"/>
    </row>
    <row r="17" spans="1:9" x14ac:dyDescent="0.2">
      <c r="A17" s="218">
        <f t="shared" si="0"/>
        <v>9</v>
      </c>
      <c r="B17" s="33" t="str">
        <f t="shared" si="3"/>
        <v>50E-B</v>
      </c>
      <c r="C17" s="169" t="str">
        <f t="shared" si="3"/>
        <v>Mercury Vapor</v>
      </c>
      <c r="D17" s="176">
        <v>400</v>
      </c>
      <c r="E17" s="95">
        <f t="shared" si="2"/>
        <v>350</v>
      </c>
      <c r="F17" s="95">
        <f>'WP2 GRC Sch Level Costs'!N12</f>
        <v>140</v>
      </c>
      <c r="G17" s="182">
        <f>'WP2 GRC Sch Level Costs'!S12</f>
        <v>1.3493419753566956E-3</v>
      </c>
      <c r="H17" s="221">
        <f>'WP2 GRC Sch Level Costs'!X12</f>
        <v>0.18890787654993738</v>
      </c>
      <c r="I17" s="221"/>
    </row>
    <row r="18" spans="1:9" x14ac:dyDescent="0.2">
      <c r="A18" s="218">
        <f t="shared" si="0"/>
        <v>10</v>
      </c>
      <c r="B18" s="33" t="str">
        <f t="shared" si="3"/>
        <v>50E-B</v>
      </c>
      <c r="C18" s="169" t="str">
        <f t="shared" si="3"/>
        <v>Mercury Vapor</v>
      </c>
      <c r="D18" s="176">
        <v>700</v>
      </c>
      <c r="E18" s="95">
        <f t="shared" si="2"/>
        <v>350</v>
      </c>
      <c r="F18" s="95">
        <f>'WP2 GRC Sch Level Costs'!N13</f>
        <v>245</v>
      </c>
      <c r="G18" s="182">
        <f>'WP2 GRC Sch Level Costs'!S13</f>
        <v>1.3493419753566956E-3</v>
      </c>
      <c r="H18" s="221">
        <f>'WP2 GRC Sch Level Costs'!X13</f>
        <v>0.33058878396239044</v>
      </c>
      <c r="I18" s="221"/>
    </row>
    <row r="19" spans="1:9" x14ac:dyDescent="0.2">
      <c r="A19" s="218">
        <f t="shared" si="0"/>
        <v>11</v>
      </c>
      <c r="B19" s="184"/>
      <c r="C19" s="185"/>
      <c r="D19" s="181"/>
      <c r="E19" s="95"/>
      <c r="F19" s="95"/>
      <c r="G19" s="182"/>
      <c r="H19" s="221"/>
      <c r="I19" s="221"/>
    </row>
    <row r="20" spans="1:9" x14ac:dyDescent="0.2">
      <c r="A20" s="218">
        <f t="shared" si="0"/>
        <v>12</v>
      </c>
      <c r="B20" s="184" t="s">
        <v>56</v>
      </c>
      <c r="C20" s="185"/>
      <c r="D20" s="181"/>
      <c r="E20" s="95"/>
      <c r="F20" s="95"/>
      <c r="G20" s="182"/>
      <c r="H20" s="221"/>
      <c r="I20" s="221"/>
    </row>
    <row r="21" spans="1:9" x14ac:dyDescent="0.2">
      <c r="A21" s="218">
        <f t="shared" si="0"/>
        <v>13</v>
      </c>
      <c r="B21" s="33" t="s">
        <v>25</v>
      </c>
      <c r="C21" s="171" t="s">
        <v>34</v>
      </c>
      <c r="D21" s="198" t="s">
        <v>175</v>
      </c>
      <c r="E21" s="95">
        <f t="shared" ref="E21:E29" si="4">4200/12</f>
        <v>350</v>
      </c>
      <c r="F21" s="95">
        <f>'WP2 GRC Sch Level Costs'!N17</f>
        <v>15.75</v>
      </c>
      <c r="G21" s="182">
        <f>'WP2 GRC Sch Level Costs'!S17</f>
        <v>1.3493419753566956E-3</v>
      </c>
      <c r="H21" s="221">
        <f>'WP2 GRC Sch Level Costs'!X17</f>
        <v>2.1252136111867954E-2</v>
      </c>
      <c r="I21" s="221"/>
    </row>
    <row r="22" spans="1:9" x14ac:dyDescent="0.2">
      <c r="A22" s="218">
        <f t="shared" si="0"/>
        <v>14</v>
      </c>
      <c r="B22" s="33" t="s">
        <v>25</v>
      </c>
      <c r="C22" s="171" t="s">
        <v>34</v>
      </c>
      <c r="D22" s="198" t="s">
        <v>176</v>
      </c>
      <c r="E22" s="95">
        <f>4200/12</f>
        <v>350</v>
      </c>
      <c r="F22" s="95">
        <f>'WP2 GRC Sch Level Costs'!N18</f>
        <v>26.25</v>
      </c>
      <c r="G22" s="182">
        <f>'WP2 GRC Sch Level Costs'!S18</f>
        <v>1.3493419753566956E-3</v>
      </c>
      <c r="H22" s="221">
        <f>'WP2 GRC Sch Level Costs'!X18</f>
        <v>3.542022685311326E-2</v>
      </c>
      <c r="I22" s="221"/>
    </row>
    <row r="23" spans="1:9" x14ac:dyDescent="0.2">
      <c r="A23" s="218">
        <f t="shared" si="0"/>
        <v>15</v>
      </c>
      <c r="B23" s="33" t="s">
        <v>25</v>
      </c>
      <c r="C23" s="171" t="s">
        <v>34</v>
      </c>
      <c r="D23" s="198" t="s">
        <v>177</v>
      </c>
      <c r="E23" s="95">
        <f t="shared" si="4"/>
        <v>350</v>
      </c>
      <c r="F23" s="95">
        <f>'WP2 GRC Sch Level Costs'!N19</f>
        <v>36.75</v>
      </c>
      <c r="G23" s="182">
        <f>'WP2 GRC Sch Level Costs'!S19</f>
        <v>1.3493419753566956E-3</v>
      </c>
      <c r="H23" s="221">
        <f>'WP2 GRC Sch Level Costs'!X19</f>
        <v>4.9588317594358562E-2</v>
      </c>
      <c r="I23" s="221"/>
    </row>
    <row r="24" spans="1:9" x14ac:dyDescent="0.2">
      <c r="A24" s="218">
        <f t="shared" si="0"/>
        <v>16</v>
      </c>
      <c r="B24" s="33" t="s">
        <v>25</v>
      </c>
      <c r="C24" s="171" t="s">
        <v>34</v>
      </c>
      <c r="D24" s="198" t="s">
        <v>178</v>
      </c>
      <c r="E24" s="95">
        <f t="shared" si="4"/>
        <v>350</v>
      </c>
      <c r="F24" s="95">
        <f>'WP2 GRC Sch Level Costs'!N20</f>
        <v>47.25</v>
      </c>
      <c r="G24" s="182">
        <f>'WP2 GRC Sch Level Costs'!S20</f>
        <v>1.3493419753566956E-3</v>
      </c>
      <c r="H24" s="221">
        <f>'WP2 GRC Sch Level Costs'!X20</f>
        <v>6.3756408335603865E-2</v>
      </c>
      <c r="I24" s="221"/>
    </row>
    <row r="25" spans="1:9" x14ac:dyDescent="0.2">
      <c r="A25" s="218">
        <f t="shared" si="0"/>
        <v>17</v>
      </c>
      <c r="B25" s="33" t="s">
        <v>25</v>
      </c>
      <c r="C25" s="171" t="s">
        <v>34</v>
      </c>
      <c r="D25" s="198" t="s">
        <v>179</v>
      </c>
      <c r="E25" s="95">
        <f t="shared" si="4"/>
        <v>350</v>
      </c>
      <c r="F25" s="95">
        <f>'WP2 GRC Sch Level Costs'!N21</f>
        <v>57.75</v>
      </c>
      <c r="G25" s="182">
        <f>'WP2 GRC Sch Level Costs'!S21</f>
        <v>1.3493419753566956E-3</v>
      </c>
      <c r="H25" s="221">
        <f>'WP2 GRC Sch Level Costs'!X21</f>
        <v>7.7924499076849174E-2</v>
      </c>
      <c r="I25" s="221"/>
    </row>
    <row r="26" spans="1:9" x14ac:dyDescent="0.2">
      <c r="A26" s="218">
        <f t="shared" si="0"/>
        <v>18</v>
      </c>
      <c r="B26" s="33" t="s">
        <v>25</v>
      </c>
      <c r="C26" s="171" t="s">
        <v>34</v>
      </c>
      <c r="D26" s="198" t="s">
        <v>180</v>
      </c>
      <c r="E26" s="95">
        <f t="shared" si="4"/>
        <v>350</v>
      </c>
      <c r="F26" s="95">
        <f>'WP2 GRC Sch Level Costs'!N22</f>
        <v>68.25</v>
      </c>
      <c r="G26" s="182">
        <f>'WP2 GRC Sch Level Costs'!S22</f>
        <v>1.3493419753566956E-3</v>
      </c>
      <c r="H26" s="221">
        <f>'WP2 GRC Sch Level Costs'!X22</f>
        <v>9.209258981809447E-2</v>
      </c>
      <c r="I26" s="221"/>
    </row>
    <row r="27" spans="1:9" x14ac:dyDescent="0.2">
      <c r="A27" s="218">
        <f t="shared" si="0"/>
        <v>19</v>
      </c>
      <c r="B27" s="33" t="s">
        <v>25</v>
      </c>
      <c r="C27" s="171" t="s">
        <v>34</v>
      </c>
      <c r="D27" s="198" t="s">
        <v>181</v>
      </c>
      <c r="E27" s="95">
        <f t="shared" si="4"/>
        <v>350</v>
      </c>
      <c r="F27" s="95">
        <f>'WP2 GRC Sch Level Costs'!N23</f>
        <v>78.75</v>
      </c>
      <c r="G27" s="182">
        <f>'WP2 GRC Sch Level Costs'!S23</f>
        <v>1.3493419753566956E-3</v>
      </c>
      <c r="H27" s="221">
        <f>'WP2 GRC Sch Level Costs'!X23</f>
        <v>0.10626068055933978</v>
      </c>
      <c r="I27" s="221"/>
    </row>
    <row r="28" spans="1:9" x14ac:dyDescent="0.2">
      <c r="A28" s="218">
        <f t="shared" si="0"/>
        <v>20</v>
      </c>
      <c r="B28" s="33" t="s">
        <v>25</v>
      </c>
      <c r="C28" s="171" t="s">
        <v>34</v>
      </c>
      <c r="D28" s="198" t="s">
        <v>182</v>
      </c>
      <c r="E28" s="95">
        <f t="shared" si="4"/>
        <v>350</v>
      </c>
      <c r="F28" s="95">
        <f>'WP2 GRC Sch Level Costs'!N24</f>
        <v>89.25</v>
      </c>
      <c r="G28" s="182">
        <f>'WP2 GRC Sch Level Costs'!S24</f>
        <v>1.3493419753566956E-3</v>
      </c>
      <c r="H28" s="221">
        <f>'WP2 GRC Sch Level Costs'!X24</f>
        <v>0.12042877130058507</v>
      </c>
      <c r="I28" s="221"/>
    </row>
    <row r="29" spans="1:9" x14ac:dyDescent="0.2">
      <c r="A29" s="218">
        <f t="shared" si="0"/>
        <v>21</v>
      </c>
      <c r="B29" s="33" t="s">
        <v>25</v>
      </c>
      <c r="C29" s="171" t="s">
        <v>34</v>
      </c>
      <c r="D29" s="198" t="s">
        <v>183</v>
      </c>
      <c r="E29" s="95">
        <f t="shared" si="4"/>
        <v>350</v>
      </c>
      <c r="F29" s="95">
        <f>'WP2 GRC Sch Level Costs'!N25</f>
        <v>99.75</v>
      </c>
      <c r="G29" s="182">
        <f>'WP2 GRC Sch Level Costs'!S25</f>
        <v>1.3493419753566956E-3</v>
      </c>
      <c r="H29" s="221">
        <f>'WP2 GRC Sch Level Costs'!X25</f>
        <v>0.13459686204183038</v>
      </c>
      <c r="I29" s="221"/>
    </row>
    <row r="30" spans="1:9" x14ac:dyDescent="0.2">
      <c r="A30" s="218">
        <f t="shared" si="0"/>
        <v>22</v>
      </c>
      <c r="B30" s="184"/>
      <c r="D30" s="181"/>
      <c r="E30" s="95"/>
      <c r="F30" s="95"/>
      <c r="G30" s="182"/>
      <c r="H30" s="221"/>
      <c r="I30" s="221"/>
    </row>
    <row r="31" spans="1:9" x14ac:dyDescent="0.2">
      <c r="A31" s="218">
        <f t="shared" si="0"/>
        <v>23</v>
      </c>
      <c r="B31" s="184" t="s">
        <v>57</v>
      </c>
      <c r="D31" s="181"/>
      <c r="E31" s="95"/>
      <c r="F31" s="95"/>
      <c r="G31" s="182"/>
      <c r="H31" s="221"/>
      <c r="I31" s="221"/>
    </row>
    <row r="32" spans="1:9" x14ac:dyDescent="0.2">
      <c r="A32" s="218">
        <f t="shared" si="0"/>
        <v>24</v>
      </c>
      <c r="B32" s="33" t="s">
        <v>26</v>
      </c>
      <c r="C32" s="1" t="s">
        <v>22</v>
      </c>
      <c r="D32" s="173">
        <v>50</v>
      </c>
      <c r="E32" s="95">
        <f t="shared" ref="E32:E39" si="5">4200/12</f>
        <v>350</v>
      </c>
      <c r="F32" s="95">
        <f>'WP2 GRC Sch Level Costs'!N28</f>
        <v>17.5</v>
      </c>
      <c r="G32" s="182">
        <f>'WP2 GRC Sch Level Costs'!S28</f>
        <v>1.3493419753566956E-3</v>
      </c>
      <c r="H32" s="221">
        <f>'WP2 GRC Sch Level Costs'!X28</f>
        <v>2.3613484568742172E-2</v>
      </c>
      <c r="I32" s="221"/>
    </row>
    <row r="33" spans="1:9" x14ac:dyDescent="0.2">
      <c r="A33" s="218">
        <f t="shared" si="0"/>
        <v>25</v>
      </c>
      <c r="B33" s="33" t="str">
        <f t="shared" ref="B33:B39" si="6">+B32</f>
        <v xml:space="preserve">52E </v>
      </c>
      <c r="C33" s="1" t="s">
        <v>22</v>
      </c>
      <c r="D33" s="173">
        <v>70</v>
      </c>
      <c r="E33" s="95">
        <f t="shared" si="5"/>
        <v>350</v>
      </c>
      <c r="F33" s="95">
        <f>'WP2 GRC Sch Level Costs'!N29</f>
        <v>24.5</v>
      </c>
      <c r="G33" s="182">
        <f>'WP2 GRC Sch Level Costs'!S29</f>
        <v>1.3493419753566956E-3</v>
      </c>
      <c r="H33" s="221">
        <f>'WP2 GRC Sch Level Costs'!X29</f>
        <v>3.3058878396239041E-2</v>
      </c>
      <c r="I33" s="221"/>
    </row>
    <row r="34" spans="1:9" x14ac:dyDescent="0.2">
      <c r="A34" s="218">
        <f t="shared" si="0"/>
        <v>26</v>
      </c>
      <c r="B34" s="33" t="str">
        <f t="shared" si="6"/>
        <v xml:space="preserve">52E </v>
      </c>
      <c r="C34" s="1" t="s">
        <v>22</v>
      </c>
      <c r="D34" s="173">
        <v>100</v>
      </c>
      <c r="E34" s="95">
        <f t="shared" si="5"/>
        <v>350</v>
      </c>
      <c r="F34" s="95">
        <f>'WP2 GRC Sch Level Costs'!N30</f>
        <v>35</v>
      </c>
      <c r="G34" s="182">
        <f>'WP2 GRC Sch Level Costs'!S30</f>
        <v>1.3493419753566956E-3</v>
      </c>
      <c r="H34" s="221">
        <f>'WP2 GRC Sch Level Costs'!X30</f>
        <v>4.7226969137484344E-2</v>
      </c>
      <c r="I34" s="221"/>
    </row>
    <row r="35" spans="1:9" x14ac:dyDescent="0.2">
      <c r="A35" s="218">
        <f t="shared" si="0"/>
        <v>27</v>
      </c>
      <c r="B35" s="33" t="str">
        <f t="shared" si="6"/>
        <v xml:space="preserve">52E </v>
      </c>
      <c r="C35" s="1" t="s">
        <v>22</v>
      </c>
      <c r="D35" s="173">
        <v>150</v>
      </c>
      <c r="E35" s="95">
        <f t="shared" si="5"/>
        <v>350</v>
      </c>
      <c r="F35" s="95">
        <f>'WP2 GRC Sch Level Costs'!N31</f>
        <v>52.5</v>
      </c>
      <c r="G35" s="182">
        <f>'WP2 GRC Sch Level Costs'!S31</f>
        <v>1.3493419753566956E-3</v>
      </c>
      <c r="H35" s="221">
        <f>'WP2 GRC Sch Level Costs'!X31</f>
        <v>7.0840453706226519E-2</v>
      </c>
      <c r="I35" s="221"/>
    </row>
    <row r="36" spans="1:9" x14ac:dyDescent="0.2">
      <c r="A36" s="218">
        <f t="shared" si="0"/>
        <v>28</v>
      </c>
      <c r="B36" s="33" t="str">
        <f t="shared" si="6"/>
        <v xml:space="preserve">52E </v>
      </c>
      <c r="C36" s="1" t="s">
        <v>22</v>
      </c>
      <c r="D36" s="173">
        <v>200</v>
      </c>
      <c r="E36" s="95">
        <f t="shared" si="5"/>
        <v>350</v>
      </c>
      <c r="F36" s="95">
        <f>'WP2 GRC Sch Level Costs'!N32</f>
        <v>70</v>
      </c>
      <c r="G36" s="182">
        <f>'WP2 GRC Sch Level Costs'!S32</f>
        <v>1.3493419753566956E-3</v>
      </c>
      <c r="H36" s="221">
        <f>'WP2 GRC Sch Level Costs'!X32</f>
        <v>9.4453938274968688E-2</v>
      </c>
      <c r="I36" s="221"/>
    </row>
    <row r="37" spans="1:9" x14ac:dyDescent="0.2">
      <c r="A37" s="218">
        <f t="shared" si="0"/>
        <v>29</v>
      </c>
      <c r="B37" s="33" t="str">
        <f t="shared" si="6"/>
        <v xml:space="preserve">52E </v>
      </c>
      <c r="C37" s="1" t="s">
        <v>22</v>
      </c>
      <c r="D37" s="173">
        <v>250</v>
      </c>
      <c r="E37" s="95">
        <f t="shared" si="5"/>
        <v>350</v>
      </c>
      <c r="F37" s="95">
        <f>'WP2 GRC Sch Level Costs'!N33</f>
        <v>87.5</v>
      </c>
      <c r="G37" s="182">
        <f>'WP2 GRC Sch Level Costs'!S33</f>
        <v>1.3493419753566956E-3</v>
      </c>
      <c r="H37" s="221">
        <f>'WP2 GRC Sch Level Costs'!X33</f>
        <v>0.11806742284371086</v>
      </c>
      <c r="I37" s="221"/>
    </row>
    <row r="38" spans="1:9" x14ac:dyDescent="0.2">
      <c r="A38" s="218">
        <f t="shared" si="0"/>
        <v>30</v>
      </c>
      <c r="B38" s="33" t="str">
        <f t="shared" si="6"/>
        <v xml:space="preserve">52E </v>
      </c>
      <c r="C38" s="1" t="s">
        <v>22</v>
      </c>
      <c r="D38" s="173">
        <v>310</v>
      </c>
      <c r="E38" s="95">
        <f t="shared" si="5"/>
        <v>350</v>
      </c>
      <c r="F38" s="95">
        <f>'WP2 GRC Sch Level Costs'!N34</f>
        <v>108.5</v>
      </c>
      <c r="G38" s="182">
        <f>'WP2 GRC Sch Level Costs'!S34</f>
        <v>1.3493419753566956E-3</v>
      </c>
      <c r="H38" s="221">
        <f>'WP2 GRC Sch Level Costs'!X34</f>
        <v>0.14640360432620148</v>
      </c>
      <c r="I38" s="221"/>
    </row>
    <row r="39" spans="1:9" x14ac:dyDescent="0.2">
      <c r="A39" s="218">
        <f t="shared" si="0"/>
        <v>31</v>
      </c>
      <c r="B39" s="33" t="str">
        <f t="shared" si="6"/>
        <v xml:space="preserve">52E </v>
      </c>
      <c r="C39" s="1" t="s">
        <v>22</v>
      </c>
      <c r="D39" s="173">
        <v>400</v>
      </c>
      <c r="E39" s="95">
        <f t="shared" si="5"/>
        <v>350</v>
      </c>
      <c r="F39" s="95">
        <f>'WP2 GRC Sch Level Costs'!N35</f>
        <v>140</v>
      </c>
      <c r="G39" s="182">
        <f>'WP2 GRC Sch Level Costs'!S35</f>
        <v>1.3493419753566956E-3</v>
      </c>
      <c r="H39" s="221">
        <f>'WP2 GRC Sch Level Costs'!X35</f>
        <v>0.18890787654993738</v>
      </c>
      <c r="I39" s="221"/>
    </row>
    <row r="40" spans="1:9" x14ac:dyDescent="0.2">
      <c r="A40" s="218">
        <f t="shared" si="0"/>
        <v>32</v>
      </c>
      <c r="B40" s="23"/>
      <c r="C40" s="1"/>
      <c r="D40" s="173"/>
      <c r="E40" s="95"/>
      <c r="F40" s="95"/>
      <c r="G40" s="182"/>
      <c r="H40" s="221"/>
    </row>
    <row r="41" spans="1:9" x14ac:dyDescent="0.2">
      <c r="A41" s="218">
        <f t="shared" si="0"/>
        <v>33</v>
      </c>
      <c r="B41" s="33" t="str">
        <f>+B36</f>
        <v xml:space="preserve">52E </v>
      </c>
      <c r="C41" s="1" t="s">
        <v>27</v>
      </c>
      <c r="D41" s="173">
        <v>70</v>
      </c>
      <c r="E41" s="95">
        <f t="shared" ref="E41:E47" si="7">4200/12</f>
        <v>350</v>
      </c>
      <c r="F41" s="95">
        <f>'WP2 GRC Sch Level Costs'!N38</f>
        <v>24.5</v>
      </c>
      <c r="G41" s="182">
        <f>'WP2 GRC Sch Level Costs'!S38</f>
        <v>1.3493419753566956E-3</v>
      </c>
      <c r="H41" s="221">
        <f>'WP2 GRC Sch Level Costs'!X38</f>
        <v>3.3058878396239041E-2</v>
      </c>
    </row>
    <row r="42" spans="1:9" x14ac:dyDescent="0.2">
      <c r="A42" s="218">
        <f t="shared" si="0"/>
        <v>34</v>
      </c>
      <c r="B42" s="33" t="str">
        <f>+B37</f>
        <v xml:space="preserve">52E </v>
      </c>
      <c r="C42" s="1" t="s">
        <v>27</v>
      </c>
      <c r="D42" s="173">
        <v>100</v>
      </c>
      <c r="E42" s="95">
        <f t="shared" si="7"/>
        <v>350</v>
      </c>
      <c r="F42" s="95">
        <f>'WP2 GRC Sch Level Costs'!N39</f>
        <v>35</v>
      </c>
      <c r="G42" s="182">
        <f>'WP2 GRC Sch Level Costs'!S39</f>
        <v>1.3493419753566956E-3</v>
      </c>
      <c r="H42" s="221">
        <f>'WP2 GRC Sch Level Costs'!X39</f>
        <v>4.7226969137484344E-2</v>
      </c>
    </row>
    <row r="43" spans="1:9" x14ac:dyDescent="0.2">
      <c r="A43" s="218">
        <f t="shared" si="0"/>
        <v>35</v>
      </c>
      <c r="B43" s="33" t="str">
        <f>+B38</f>
        <v xml:space="preserve">52E </v>
      </c>
      <c r="C43" s="1" t="s">
        <v>27</v>
      </c>
      <c r="D43" s="173">
        <v>150</v>
      </c>
      <c r="E43" s="95">
        <f t="shared" si="7"/>
        <v>350</v>
      </c>
      <c r="F43" s="95">
        <f>'WP2 GRC Sch Level Costs'!N40</f>
        <v>52.5</v>
      </c>
      <c r="G43" s="182">
        <f>'WP2 GRC Sch Level Costs'!S40</f>
        <v>1.3493419753566956E-3</v>
      </c>
      <c r="H43" s="221">
        <f>'WP2 GRC Sch Level Costs'!X40</f>
        <v>7.0840453706226519E-2</v>
      </c>
    </row>
    <row r="44" spans="1:9" x14ac:dyDescent="0.2">
      <c r="A44" s="218">
        <f t="shared" si="0"/>
        <v>36</v>
      </c>
      <c r="B44" s="33" t="str">
        <f>+B39</f>
        <v xml:space="preserve">52E </v>
      </c>
      <c r="C44" s="1" t="s">
        <v>27</v>
      </c>
      <c r="D44" s="173">
        <v>175</v>
      </c>
      <c r="E44" s="95">
        <f t="shared" si="7"/>
        <v>350</v>
      </c>
      <c r="F44" s="95">
        <f>'WP2 GRC Sch Level Costs'!N41</f>
        <v>61.25</v>
      </c>
      <c r="G44" s="182">
        <f>'WP2 GRC Sch Level Costs'!S41</f>
        <v>1.3493419753566956E-3</v>
      </c>
      <c r="H44" s="221">
        <f>'WP2 GRC Sch Level Costs'!X41</f>
        <v>8.2647195990597611E-2</v>
      </c>
    </row>
    <row r="45" spans="1:9" x14ac:dyDescent="0.2">
      <c r="A45" s="218">
        <f t="shared" si="0"/>
        <v>37</v>
      </c>
      <c r="B45" s="33" t="str">
        <f t="shared" ref="B45:C47" si="8">+B44</f>
        <v xml:space="preserve">52E </v>
      </c>
      <c r="C45" s="1" t="str">
        <f t="shared" si="8"/>
        <v>Metal Halide</v>
      </c>
      <c r="D45" s="173">
        <v>250</v>
      </c>
      <c r="E45" s="95">
        <f t="shared" si="7"/>
        <v>350</v>
      </c>
      <c r="F45" s="95">
        <f>'WP2 GRC Sch Level Costs'!N42</f>
        <v>87.5</v>
      </c>
      <c r="G45" s="182">
        <f>'WP2 GRC Sch Level Costs'!S42</f>
        <v>1.3493419753566956E-3</v>
      </c>
      <c r="H45" s="221">
        <f>'WP2 GRC Sch Level Costs'!X42</f>
        <v>0.11806742284371086</v>
      </c>
    </row>
    <row r="46" spans="1:9" x14ac:dyDescent="0.2">
      <c r="A46" s="218">
        <f t="shared" si="0"/>
        <v>38</v>
      </c>
      <c r="B46" s="33" t="str">
        <f t="shared" si="8"/>
        <v xml:space="preserve">52E </v>
      </c>
      <c r="C46" s="1" t="str">
        <f t="shared" si="8"/>
        <v>Metal Halide</v>
      </c>
      <c r="D46" s="173">
        <v>400</v>
      </c>
      <c r="E46" s="95">
        <f t="shared" si="7"/>
        <v>350</v>
      </c>
      <c r="F46" s="95">
        <f>'WP2 GRC Sch Level Costs'!N43</f>
        <v>140</v>
      </c>
      <c r="G46" s="182">
        <f>'WP2 GRC Sch Level Costs'!S43</f>
        <v>1.3493419753566956E-3</v>
      </c>
      <c r="H46" s="221">
        <f>'WP2 GRC Sch Level Costs'!X43</f>
        <v>0.18890787654993738</v>
      </c>
    </row>
    <row r="47" spans="1:9" x14ac:dyDescent="0.2">
      <c r="A47" s="218">
        <f t="shared" si="0"/>
        <v>39</v>
      </c>
      <c r="B47" s="33" t="str">
        <f t="shared" si="8"/>
        <v xml:space="preserve">52E </v>
      </c>
      <c r="C47" s="1" t="str">
        <f t="shared" si="8"/>
        <v>Metal Halide</v>
      </c>
      <c r="D47" s="173">
        <v>1000</v>
      </c>
      <c r="E47" s="95">
        <f t="shared" si="7"/>
        <v>350</v>
      </c>
      <c r="F47" s="95">
        <f>'WP2 GRC Sch Level Costs'!N44</f>
        <v>350</v>
      </c>
      <c r="G47" s="182">
        <f>'WP2 GRC Sch Level Costs'!S44</f>
        <v>1.3493419753566956E-3</v>
      </c>
      <c r="H47" s="221">
        <f>'WP2 GRC Sch Level Costs'!X44</f>
        <v>0.47226969137484343</v>
      </c>
    </row>
    <row r="48" spans="1:9" x14ac:dyDescent="0.2">
      <c r="A48" s="218">
        <f t="shared" si="0"/>
        <v>40</v>
      </c>
      <c r="B48" s="184"/>
      <c r="D48" s="181"/>
      <c r="E48" s="95"/>
      <c r="F48" s="95"/>
      <c r="G48" s="182"/>
      <c r="H48" s="221"/>
    </row>
    <row r="49" spans="1:8" x14ac:dyDescent="0.2">
      <c r="A49" s="218">
        <f t="shared" si="0"/>
        <v>41</v>
      </c>
      <c r="B49" s="184" t="s">
        <v>58</v>
      </c>
      <c r="D49" s="181"/>
      <c r="E49" s="95"/>
      <c r="F49" s="95"/>
      <c r="G49" s="182"/>
      <c r="H49" s="221"/>
    </row>
    <row r="50" spans="1:8" x14ac:dyDescent="0.2">
      <c r="A50" s="218">
        <f t="shared" si="0"/>
        <v>42</v>
      </c>
      <c r="B50" s="33" t="s">
        <v>21</v>
      </c>
      <c r="C50" s="1" t="s">
        <v>22</v>
      </c>
      <c r="D50" s="173">
        <v>50</v>
      </c>
      <c r="E50" s="95">
        <f t="shared" ref="E50:E58" si="9">4200/12</f>
        <v>350</v>
      </c>
      <c r="F50" s="95">
        <f>'WP2 GRC Sch Level Costs'!N47</f>
        <v>17.5</v>
      </c>
      <c r="G50" s="182">
        <f>'WP2 GRC Sch Level Costs'!S47</f>
        <v>1.3493419753566956E-3</v>
      </c>
      <c r="H50" s="221">
        <f>'WP2 GRC Sch Level Costs'!X47</f>
        <v>2.3613484568742172E-2</v>
      </c>
    </row>
    <row r="51" spans="1:8" x14ac:dyDescent="0.2">
      <c r="A51" s="218">
        <f t="shared" si="0"/>
        <v>43</v>
      </c>
      <c r="B51" s="33" t="str">
        <f t="shared" ref="B51:B58" si="10">+B50</f>
        <v>53E - Company Owned</v>
      </c>
      <c r="C51" s="1" t="s">
        <v>22</v>
      </c>
      <c r="D51" s="173">
        <v>70</v>
      </c>
      <c r="E51" s="95">
        <f t="shared" si="9"/>
        <v>350</v>
      </c>
      <c r="F51" s="95">
        <f>'WP2 GRC Sch Level Costs'!N48</f>
        <v>24.5</v>
      </c>
      <c r="G51" s="182">
        <f>'WP2 GRC Sch Level Costs'!S48</f>
        <v>1.3493419753566956E-3</v>
      </c>
      <c r="H51" s="221">
        <f>'WP2 GRC Sch Level Costs'!X48</f>
        <v>3.3058878396239041E-2</v>
      </c>
    </row>
    <row r="52" spans="1:8" x14ac:dyDescent="0.2">
      <c r="A52" s="218">
        <f t="shared" si="0"/>
        <v>44</v>
      </c>
      <c r="B52" s="33" t="str">
        <f t="shared" si="10"/>
        <v>53E - Company Owned</v>
      </c>
      <c r="C52" s="1" t="s">
        <v>22</v>
      </c>
      <c r="D52" s="173">
        <v>100</v>
      </c>
      <c r="E52" s="95">
        <f t="shared" si="9"/>
        <v>350</v>
      </c>
      <c r="F52" s="95">
        <f>'WP2 GRC Sch Level Costs'!N49</f>
        <v>35</v>
      </c>
      <c r="G52" s="182">
        <f>'WP2 GRC Sch Level Costs'!S49</f>
        <v>1.3493419753566956E-3</v>
      </c>
      <c r="H52" s="221">
        <f>'WP2 GRC Sch Level Costs'!X49</f>
        <v>4.7226969137484344E-2</v>
      </c>
    </row>
    <row r="53" spans="1:8" x14ac:dyDescent="0.2">
      <c r="A53" s="218">
        <f t="shared" si="0"/>
        <v>45</v>
      </c>
      <c r="B53" s="33" t="str">
        <f t="shared" si="10"/>
        <v>53E - Company Owned</v>
      </c>
      <c r="C53" s="1" t="s">
        <v>22</v>
      </c>
      <c r="D53" s="173">
        <v>150</v>
      </c>
      <c r="E53" s="95">
        <f t="shared" si="9"/>
        <v>350</v>
      </c>
      <c r="F53" s="95">
        <f>'WP2 GRC Sch Level Costs'!N50</f>
        <v>52.5</v>
      </c>
      <c r="G53" s="182">
        <f>'WP2 GRC Sch Level Costs'!S50</f>
        <v>1.3493419753566956E-3</v>
      </c>
      <c r="H53" s="221">
        <f>'WP2 GRC Sch Level Costs'!X50</f>
        <v>7.0840453706226519E-2</v>
      </c>
    </row>
    <row r="54" spans="1:8" x14ac:dyDescent="0.2">
      <c r="A54" s="218">
        <f t="shared" si="0"/>
        <v>46</v>
      </c>
      <c r="B54" s="33" t="str">
        <f t="shared" si="10"/>
        <v>53E - Company Owned</v>
      </c>
      <c r="C54" s="1" t="s">
        <v>22</v>
      </c>
      <c r="D54" s="173">
        <v>200</v>
      </c>
      <c r="E54" s="95">
        <f t="shared" si="9"/>
        <v>350</v>
      </c>
      <c r="F54" s="95">
        <f>'WP2 GRC Sch Level Costs'!N51</f>
        <v>70</v>
      </c>
      <c r="G54" s="182">
        <f>'WP2 GRC Sch Level Costs'!S51</f>
        <v>1.3493419753566956E-3</v>
      </c>
      <c r="H54" s="221">
        <f>'WP2 GRC Sch Level Costs'!X51</f>
        <v>9.4453938274968688E-2</v>
      </c>
    </row>
    <row r="55" spans="1:8" x14ac:dyDescent="0.2">
      <c r="A55" s="218">
        <f t="shared" si="0"/>
        <v>47</v>
      </c>
      <c r="B55" s="33" t="str">
        <f t="shared" si="10"/>
        <v>53E - Company Owned</v>
      </c>
      <c r="C55" s="1" t="s">
        <v>22</v>
      </c>
      <c r="D55" s="173">
        <v>250</v>
      </c>
      <c r="E55" s="95">
        <f t="shared" si="9"/>
        <v>350</v>
      </c>
      <c r="F55" s="95">
        <f>'WP2 GRC Sch Level Costs'!N52</f>
        <v>87.5</v>
      </c>
      <c r="G55" s="182">
        <f>'WP2 GRC Sch Level Costs'!S52</f>
        <v>1.3493419753566956E-3</v>
      </c>
      <c r="H55" s="221">
        <f>'WP2 GRC Sch Level Costs'!X52</f>
        <v>0.11806742284371086</v>
      </c>
    </row>
    <row r="56" spans="1:8" x14ac:dyDescent="0.2">
      <c r="A56" s="218">
        <f t="shared" si="0"/>
        <v>48</v>
      </c>
      <c r="B56" s="33" t="str">
        <f t="shared" si="10"/>
        <v>53E - Company Owned</v>
      </c>
      <c r="C56" s="1" t="s">
        <v>22</v>
      </c>
      <c r="D56" s="173">
        <v>310</v>
      </c>
      <c r="E56" s="95">
        <f t="shared" si="9"/>
        <v>350</v>
      </c>
      <c r="F56" s="95">
        <f>'WP2 GRC Sch Level Costs'!N53</f>
        <v>108.5</v>
      </c>
      <c r="G56" s="182">
        <f>'WP2 GRC Sch Level Costs'!S53</f>
        <v>1.3493419753566956E-3</v>
      </c>
      <c r="H56" s="221">
        <f>'WP2 GRC Sch Level Costs'!X53</f>
        <v>0.14640360432620148</v>
      </c>
    </row>
    <row r="57" spans="1:8" x14ac:dyDescent="0.2">
      <c r="A57" s="218">
        <f t="shared" si="0"/>
        <v>49</v>
      </c>
      <c r="B57" s="33" t="str">
        <f t="shared" si="10"/>
        <v>53E - Company Owned</v>
      </c>
      <c r="C57" s="1" t="s">
        <v>22</v>
      </c>
      <c r="D57" s="173">
        <v>400</v>
      </c>
      <c r="E57" s="95">
        <f t="shared" si="9"/>
        <v>350</v>
      </c>
      <c r="F57" s="95">
        <f>'WP2 GRC Sch Level Costs'!N54</f>
        <v>140</v>
      </c>
      <c r="G57" s="182">
        <f>'WP2 GRC Sch Level Costs'!S54</f>
        <v>1.3493419753566956E-3</v>
      </c>
      <c r="H57" s="221">
        <f>'WP2 GRC Sch Level Costs'!X54</f>
        <v>0.18890787654993738</v>
      </c>
    </row>
    <row r="58" spans="1:8" x14ac:dyDescent="0.2">
      <c r="A58" s="218">
        <f t="shared" si="0"/>
        <v>50</v>
      </c>
      <c r="B58" s="33" t="str">
        <f t="shared" si="10"/>
        <v>53E - Company Owned</v>
      </c>
      <c r="C58" s="1" t="s">
        <v>22</v>
      </c>
      <c r="D58" s="173">
        <v>1000</v>
      </c>
      <c r="E58" s="95">
        <f t="shared" si="9"/>
        <v>350</v>
      </c>
      <c r="F58" s="95">
        <f>'WP2 GRC Sch Level Costs'!N55</f>
        <v>350</v>
      </c>
      <c r="G58" s="182">
        <f>'WP2 GRC Sch Level Costs'!S55</f>
        <v>1.3493419753566956E-3</v>
      </c>
      <c r="H58" s="221">
        <f>'WP2 GRC Sch Level Costs'!X55</f>
        <v>0.47226969137484343</v>
      </c>
    </row>
    <row r="59" spans="1:8" x14ac:dyDescent="0.2">
      <c r="A59" s="218">
        <f t="shared" si="0"/>
        <v>51</v>
      </c>
      <c r="B59" s="33"/>
      <c r="C59" s="1"/>
      <c r="D59" s="173"/>
      <c r="E59" s="95"/>
      <c r="F59" s="95"/>
      <c r="G59" s="182"/>
      <c r="H59" s="221"/>
    </row>
    <row r="60" spans="1:8" x14ac:dyDescent="0.2">
      <c r="A60" s="218">
        <f t="shared" si="0"/>
        <v>52</v>
      </c>
      <c r="B60" s="33" t="str">
        <f>+B58</f>
        <v>53E - Company Owned</v>
      </c>
      <c r="C60" s="1" t="s">
        <v>27</v>
      </c>
      <c r="D60" s="173">
        <v>70</v>
      </c>
      <c r="E60" s="95">
        <f t="shared" ref="E60:E74" si="11">4200/12</f>
        <v>350</v>
      </c>
      <c r="F60" s="95">
        <f>'WP2 GRC Sch Level Costs'!N57</f>
        <v>24.5</v>
      </c>
      <c r="G60" s="182">
        <f>'WP2 GRC Sch Level Costs'!S57</f>
        <v>1.3493419753566956E-3</v>
      </c>
      <c r="H60" s="221">
        <f>'WP2 GRC Sch Level Costs'!X57</f>
        <v>3.3058878396239041E-2</v>
      </c>
    </row>
    <row r="61" spans="1:8" x14ac:dyDescent="0.2">
      <c r="A61" s="218">
        <f t="shared" si="0"/>
        <v>53</v>
      </c>
      <c r="B61" s="33" t="str">
        <f>+B60</f>
        <v>53E - Company Owned</v>
      </c>
      <c r="C61" s="1" t="s">
        <v>27</v>
      </c>
      <c r="D61" s="173">
        <v>100</v>
      </c>
      <c r="E61" s="95">
        <f t="shared" si="11"/>
        <v>350</v>
      </c>
      <c r="F61" s="95">
        <f>'WP2 GRC Sch Level Costs'!N58</f>
        <v>35</v>
      </c>
      <c r="G61" s="182">
        <f>'WP2 GRC Sch Level Costs'!S58</f>
        <v>1.3493419753566956E-3</v>
      </c>
      <c r="H61" s="221">
        <f>'WP2 GRC Sch Level Costs'!X58</f>
        <v>4.7226969137484344E-2</v>
      </c>
    </row>
    <row r="62" spans="1:8" x14ac:dyDescent="0.2">
      <c r="A62" s="218">
        <f t="shared" si="0"/>
        <v>54</v>
      </c>
      <c r="B62" s="33" t="str">
        <f>+B61</f>
        <v>53E - Company Owned</v>
      </c>
      <c r="C62" s="1" t="s">
        <v>27</v>
      </c>
      <c r="D62" s="173">
        <v>150</v>
      </c>
      <c r="E62" s="95">
        <f t="shared" si="11"/>
        <v>350</v>
      </c>
      <c r="F62" s="95">
        <f>'WP2 GRC Sch Level Costs'!N59</f>
        <v>52.5</v>
      </c>
      <c r="G62" s="182">
        <f>'WP2 GRC Sch Level Costs'!S59</f>
        <v>1.3493419753566956E-3</v>
      </c>
      <c r="H62" s="221">
        <f>'WP2 GRC Sch Level Costs'!X59</f>
        <v>7.0840453706226519E-2</v>
      </c>
    </row>
    <row r="63" spans="1:8" x14ac:dyDescent="0.2">
      <c r="A63" s="218">
        <f t="shared" si="0"/>
        <v>55</v>
      </c>
      <c r="B63" s="33" t="str">
        <f>B62</f>
        <v>53E - Company Owned</v>
      </c>
      <c r="C63" s="1" t="s">
        <v>27</v>
      </c>
      <c r="D63" s="173">
        <v>250</v>
      </c>
      <c r="E63" s="95">
        <f t="shared" si="11"/>
        <v>350</v>
      </c>
      <c r="F63" s="95">
        <f>'WP2 GRC Sch Level Costs'!N60</f>
        <v>87.5</v>
      </c>
      <c r="G63" s="182">
        <f>'WP2 GRC Sch Level Costs'!S60</f>
        <v>1.3493419753566956E-3</v>
      </c>
      <c r="H63" s="221">
        <f>'WP2 GRC Sch Level Costs'!X60</f>
        <v>0.11806742284371086</v>
      </c>
    </row>
    <row r="64" spans="1:8" x14ac:dyDescent="0.2">
      <c r="A64" s="218">
        <f t="shared" si="0"/>
        <v>56</v>
      </c>
      <c r="B64" s="33" t="str">
        <f>B63</f>
        <v>53E - Company Owned</v>
      </c>
      <c r="C64" s="1" t="s">
        <v>27</v>
      </c>
      <c r="D64" s="173">
        <v>400</v>
      </c>
      <c r="E64" s="95">
        <f t="shared" si="11"/>
        <v>350</v>
      </c>
      <c r="F64" s="95">
        <f>'WP2 GRC Sch Level Costs'!N61</f>
        <v>140</v>
      </c>
      <c r="G64" s="182">
        <f>'WP2 GRC Sch Level Costs'!S61</f>
        <v>1.3493419753566956E-3</v>
      </c>
      <c r="H64" s="221">
        <f>'WP2 GRC Sch Level Costs'!X61</f>
        <v>0.18890787654993738</v>
      </c>
    </row>
    <row r="65" spans="1:8" x14ac:dyDescent="0.2">
      <c r="A65" s="218">
        <f t="shared" si="0"/>
        <v>57</v>
      </c>
      <c r="B65" s="33"/>
      <c r="C65" s="1"/>
      <c r="D65" s="173"/>
      <c r="E65" s="95"/>
      <c r="F65" s="95"/>
      <c r="G65" s="182"/>
      <c r="H65" s="221"/>
    </row>
    <row r="66" spans="1:8" x14ac:dyDescent="0.2">
      <c r="A66" s="218">
        <f t="shared" si="0"/>
        <v>58</v>
      </c>
      <c r="B66" s="33" t="str">
        <f>+B64</f>
        <v>53E - Company Owned</v>
      </c>
      <c r="C66" s="172" t="s">
        <v>34</v>
      </c>
      <c r="D66" s="198" t="s">
        <v>175</v>
      </c>
      <c r="E66" s="95">
        <f t="shared" si="11"/>
        <v>350</v>
      </c>
      <c r="F66" s="95">
        <f>'WP2 GRC Sch Level Costs'!N63</f>
        <v>15.75</v>
      </c>
      <c r="G66" s="182">
        <f>'WP2 GRC Sch Level Costs'!S63</f>
        <v>1.3493419753566956E-3</v>
      </c>
      <c r="H66" s="221">
        <f>'WP2 GRC Sch Level Costs'!X63</f>
        <v>2.1252136111867954E-2</v>
      </c>
    </row>
    <row r="67" spans="1:8" x14ac:dyDescent="0.2">
      <c r="A67" s="218">
        <f t="shared" si="0"/>
        <v>59</v>
      </c>
      <c r="B67" s="33" t="str">
        <f>B66</f>
        <v>53E - Company Owned</v>
      </c>
      <c r="C67" s="172" t="s">
        <v>34</v>
      </c>
      <c r="D67" s="198" t="s">
        <v>176</v>
      </c>
      <c r="E67" s="95">
        <f t="shared" si="11"/>
        <v>350</v>
      </c>
      <c r="F67" s="95">
        <f>'WP2 GRC Sch Level Costs'!N64</f>
        <v>26.25</v>
      </c>
      <c r="G67" s="182">
        <f>'WP2 GRC Sch Level Costs'!S64</f>
        <v>1.3493419753566956E-3</v>
      </c>
      <c r="H67" s="221">
        <f>'WP2 GRC Sch Level Costs'!X64</f>
        <v>3.542022685311326E-2</v>
      </c>
    </row>
    <row r="68" spans="1:8" x14ac:dyDescent="0.2">
      <c r="A68" s="218">
        <f t="shared" si="0"/>
        <v>60</v>
      </c>
      <c r="B68" s="33" t="str">
        <f t="shared" ref="B68:B74" si="12">B67</f>
        <v>53E - Company Owned</v>
      </c>
      <c r="C68" s="172" t="s">
        <v>34</v>
      </c>
      <c r="D68" s="198" t="s">
        <v>177</v>
      </c>
      <c r="E68" s="95">
        <f t="shared" si="11"/>
        <v>350</v>
      </c>
      <c r="F68" s="95">
        <f>'WP2 GRC Sch Level Costs'!N65</f>
        <v>36.75</v>
      </c>
      <c r="G68" s="182">
        <f>'WP2 GRC Sch Level Costs'!S65</f>
        <v>1.3493419753566956E-3</v>
      </c>
      <c r="H68" s="221">
        <f>'WP2 GRC Sch Level Costs'!X65</f>
        <v>4.9588317594358562E-2</v>
      </c>
    </row>
    <row r="69" spans="1:8" x14ac:dyDescent="0.2">
      <c r="A69" s="218">
        <f t="shared" si="0"/>
        <v>61</v>
      </c>
      <c r="B69" s="33" t="str">
        <f t="shared" si="12"/>
        <v>53E - Company Owned</v>
      </c>
      <c r="C69" s="172" t="s">
        <v>34</v>
      </c>
      <c r="D69" s="198" t="s">
        <v>178</v>
      </c>
      <c r="E69" s="95">
        <f t="shared" si="11"/>
        <v>350</v>
      </c>
      <c r="F69" s="95">
        <f>'WP2 GRC Sch Level Costs'!N66</f>
        <v>47.25</v>
      </c>
      <c r="G69" s="182">
        <f>'WP2 GRC Sch Level Costs'!S66</f>
        <v>1.3493419753566956E-3</v>
      </c>
      <c r="H69" s="221">
        <f>'WP2 GRC Sch Level Costs'!X66</f>
        <v>6.3756408335603865E-2</v>
      </c>
    </row>
    <row r="70" spans="1:8" x14ac:dyDescent="0.2">
      <c r="A70" s="218">
        <f t="shared" si="0"/>
        <v>62</v>
      </c>
      <c r="B70" s="33" t="str">
        <f t="shared" si="12"/>
        <v>53E - Company Owned</v>
      </c>
      <c r="C70" s="172" t="s">
        <v>34</v>
      </c>
      <c r="D70" s="198" t="s">
        <v>179</v>
      </c>
      <c r="E70" s="95">
        <f t="shared" si="11"/>
        <v>350</v>
      </c>
      <c r="F70" s="95">
        <f>'WP2 GRC Sch Level Costs'!N67</f>
        <v>57.75</v>
      </c>
      <c r="G70" s="182">
        <f>'WP2 GRC Sch Level Costs'!S67</f>
        <v>1.3493419753566956E-3</v>
      </c>
      <c r="H70" s="221">
        <f>'WP2 GRC Sch Level Costs'!X67</f>
        <v>7.7924499076849174E-2</v>
      </c>
    </row>
    <row r="71" spans="1:8" x14ac:dyDescent="0.2">
      <c r="A71" s="218">
        <f t="shared" si="0"/>
        <v>63</v>
      </c>
      <c r="B71" s="33" t="str">
        <f t="shared" si="12"/>
        <v>53E - Company Owned</v>
      </c>
      <c r="C71" s="172" t="s">
        <v>34</v>
      </c>
      <c r="D71" s="198" t="s">
        <v>180</v>
      </c>
      <c r="E71" s="95">
        <f t="shared" si="11"/>
        <v>350</v>
      </c>
      <c r="F71" s="95">
        <f>'WP2 GRC Sch Level Costs'!N68</f>
        <v>68.25</v>
      </c>
      <c r="G71" s="182">
        <f>'WP2 GRC Sch Level Costs'!S68</f>
        <v>1.3493419753566956E-3</v>
      </c>
      <c r="H71" s="221">
        <f>'WP2 GRC Sch Level Costs'!X68</f>
        <v>9.209258981809447E-2</v>
      </c>
    </row>
    <row r="72" spans="1:8" x14ac:dyDescent="0.2">
      <c r="A72" s="218">
        <f t="shared" si="0"/>
        <v>64</v>
      </c>
      <c r="B72" s="33" t="str">
        <f t="shared" si="12"/>
        <v>53E - Company Owned</v>
      </c>
      <c r="C72" s="172" t="s">
        <v>34</v>
      </c>
      <c r="D72" s="198" t="s">
        <v>181</v>
      </c>
      <c r="E72" s="95">
        <f t="shared" si="11"/>
        <v>350</v>
      </c>
      <c r="F72" s="95">
        <f>'WP2 GRC Sch Level Costs'!N69</f>
        <v>78.75</v>
      </c>
      <c r="G72" s="182">
        <f>'WP2 GRC Sch Level Costs'!S69</f>
        <v>1.3493419753566956E-3</v>
      </c>
      <c r="H72" s="221">
        <f>'WP2 GRC Sch Level Costs'!X69</f>
        <v>0.10626068055933978</v>
      </c>
    </row>
    <row r="73" spans="1:8" x14ac:dyDescent="0.2">
      <c r="A73" s="218">
        <f t="shared" si="0"/>
        <v>65</v>
      </c>
      <c r="B73" s="33" t="str">
        <f t="shared" si="12"/>
        <v>53E - Company Owned</v>
      </c>
      <c r="C73" s="172" t="s">
        <v>34</v>
      </c>
      <c r="D73" s="198" t="s">
        <v>182</v>
      </c>
      <c r="E73" s="95">
        <f t="shared" si="11"/>
        <v>350</v>
      </c>
      <c r="F73" s="95">
        <f>'WP2 GRC Sch Level Costs'!N70</f>
        <v>89.25</v>
      </c>
      <c r="G73" s="182">
        <f>'WP2 GRC Sch Level Costs'!S70</f>
        <v>1.3493419753566956E-3</v>
      </c>
      <c r="H73" s="221">
        <f>'WP2 GRC Sch Level Costs'!X70</f>
        <v>0.12042877130058507</v>
      </c>
    </row>
    <row r="74" spans="1:8" x14ac:dyDescent="0.2">
      <c r="A74" s="218">
        <f t="shared" si="0"/>
        <v>66</v>
      </c>
      <c r="B74" s="33" t="str">
        <f t="shared" si="12"/>
        <v>53E - Company Owned</v>
      </c>
      <c r="C74" s="172" t="s">
        <v>34</v>
      </c>
      <c r="D74" s="198" t="s">
        <v>183</v>
      </c>
      <c r="E74" s="95">
        <f t="shared" si="11"/>
        <v>350</v>
      </c>
      <c r="F74" s="95">
        <f>'WP2 GRC Sch Level Costs'!N71</f>
        <v>99.75</v>
      </c>
      <c r="G74" s="182">
        <f>'WP2 GRC Sch Level Costs'!S71</f>
        <v>1.3493419753566956E-3</v>
      </c>
      <c r="H74" s="221">
        <f>'WP2 GRC Sch Level Costs'!X71</f>
        <v>0.13459686204183038</v>
      </c>
    </row>
    <row r="75" spans="1:8" x14ac:dyDescent="0.2">
      <c r="A75" s="218">
        <f t="shared" ref="A75:A138" si="13">A74+1</f>
        <v>67</v>
      </c>
      <c r="B75" s="33"/>
      <c r="C75" s="1"/>
      <c r="D75" s="173"/>
      <c r="E75" s="95"/>
      <c r="F75" s="95"/>
      <c r="G75" s="182"/>
      <c r="H75" s="221"/>
    </row>
    <row r="76" spans="1:8" x14ac:dyDescent="0.2">
      <c r="A76" s="218">
        <f t="shared" si="13"/>
        <v>68</v>
      </c>
      <c r="B76" s="33" t="s">
        <v>23</v>
      </c>
      <c r="C76" s="1" t="s">
        <v>22</v>
      </c>
      <c r="D76" s="173">
        <v>50</v>
      </c>
      <c r="E76" s="95">
        <f t="shared" ref="E76:E84" si="14">4200/12</f>
        <v>350</v>
      </c>
      <c r="F76" s="95">
        <f>'WP2 GRC Sch Level Costs'!N73</f>
        <v>17.5</v>
      </c>
      <c r="G76" s="182">
        <f>'WP2 GRC Sch Level Costs'!S73</f>
        <v>1.3493419753566956E-3</v>
      </c>
      <c r="H76" s="221">
        <f>'WP2 GRC Sch Level Costs'!X73</f>
        <v>2.3613484568742172E-2</v>
      </c>
    </row>
    <row r="77" spans="1:8" x14ac:dyDescent="0.2">
      <c r="A77" s="218">
        <f t="shared" si="13"/>
        <v>69</v>
      </c>
      <c r="B77" s="33" t="str">
        <f t="shared" ref="B77:B84" si="15">+B76</f>
        <v>53E - Customer Owned</v>
      </c>
      <c r="C77" s="1" t="s">
        <v>22</v>
      </c>
      <c r="D77" s="173">
        <v>70</v>
      </c>
      <c r="E77" s="95">
        <f t="shared" si="14"/>
        <v>350</v>
      </c>
      <c r="F77" s="95">
        <f>'WP2 GRC Sch Level Costs'!N74</f>
        <v>24.5</v>
      </c>
      <c r="G77" s="182">
        <f>'WP2 GRC Sch Level Costs'!S74</f>
        <v>1.3493419753566956E-3</v>
      </c>
      <c r="H77" s="221">
        <f>'WP2 GRC Sch Level Costs'!X74</f>
        <v>3.3058878396239041E-2</v>
      </c>
    </row>
    <row r="78" spans="1:8" x14ac:dyDescent="0.2">
      <c r="A78" s="218">
        <f t="shared" si="13"/>
        <v>70</v>
      </c>
      <c r="B78" s="33" t="str">
        <f t="shared" si="15"/>
        <v>53E - Customer Owned</v>
      </c>
      <c r="C78" s="1" t="s">
        <v>22</v>
      </c>
      <c r="D78" s="173">
        <v>100</v>
      </c>
      <c r="E78" s="95">
        <f t="shared" si="14"/>
        <v>350</v>
      </c>
      <c r="F78" s="95">
        <f>'WP2 GRC Sch Level Costs'!N75</f>
        <v>35</v>
      </c>
      <c r="G78" s="182">
        <f>'WP2 GRC Sch Level Costs'!S75</f>
        <v>1.3493419753566956E-3</v>
      </c>
      <c r="H78" s="221">
        <f>'WP2 GRC Sch Level Costs'!X75</f>
        <v>4.7226969137484344E-2</v>
      </c>
    </row>
    <row r="79" spans="1:8" x14ac:dyDescent="0.2">
      <c r="A79" s="218">
        <f t="shared" si="13"/>
        <v>71</v>
      </c>
      <c r="B79" s="33" t="str">
        <f t="shared" si="15"/>
        <v>53E - Customer Owned</v>
      </c>
      <c r="C79" s="1" t="s">
        <v>22</v>
      </c>
      <c r="D79" s="173">
        <v>150</v>
      </c>
      <c r="E79" s="95">
        <f t="shared" si="14"/>
        <v>350</v>
      </c>
      <c r="F79" s="95">
        <f>'WP2 GRC Sch Level Costs'!N76</f>
        <v>52.5</v>
      </c>
      <c r="G79" s="182">
        <f>'WP2 GRC Sch Level Costs'!S76</f>
        <v>1.3493419753566956E-3</v>
      </c>
      <c r="H79" s="221">
        <f>'WP2 GRC Sch Level Costs'!X76</f>
        <v>7.0840453706226519E-2</v>
      </c>
    </row>
    <row r="80" spans="1:8" x14ac:dyDescent="0.2">
      <c r="A80" s="218">
        <f t="shared" si="13"/>
        <v>72</v>
      </c>
      <c r="B80" s="33" t="str">
        <f t="shared" si="15"/>
        <v>53E - Customer Owned</v>
      </c>
      <c r="C80" s="1" t="s">
        <v>22</v>
      </c>
      <c r="D80" s="173">
        <v>200</v>
      </c>
      <c r="E80" s="95">
        <f t="shared" si="14"/>
        <v>350</v>
      </c>
      <c r="F80" s="95">
        <f>'WP2 GRC Sch Level Costs'!N77</f>
        <v>70</v>
      </c>
      <c r="G80" s="182">
        <f>'WP2 GRC Sch Level Costs'!S77</f>
        <v>1.3493419753566956E-3</v>
      </c>
      <c r="H80" s="221">
        <f>'WP2 GRC Sch Level Costs'!X77</f>
        <v>9.4453938274968688E-2</v>
      </c>
    </row>
    <row r="81" spans="1:8" x14ac:dyDescent="0.2">
      <c r="A81" s="218">
        <f t="shared" si="13"/>
        <v>73</v>
      </c>
      <c r="B81" s="33" t="str">
        <f t="shared" si="15"/>
        <v>53E - Customer Owned</v>
      </c>
      <c r="C81" s="1" t="s">
        <v>22</v>
      </c>
      <c r="D81" s="173">
        <v>250</v>
      </c>
      <c r="E81" s="95">
        <f t="shared" si="14"/>
        <v>350</v>
      </c>
      <c r="F81" s="95">
        <f>'WP2 GRC Sch Level Costs'!N78</f>
        <v>87.5</v>
      </c>
      <c r="G81" s="182">
        <f>'WP2 GRC Sch Level Costs'!S78</f>
        <v>1.3493419753566956E-3</v>
      </c>
      <c r="H81" s="221">
        <f>'WP2 GRC Sch Level Costs'!X78</f>
        <v>0.11806742284371086</v>
      </c>
    </row>
    <row r="82" spans="1:8" x14ac:dyDescent="0.2">
      <c r="A82" s="218">
        <f t="shared" si="13"/>
        <v>74</v>
      </c>
      <c r="B82" s="33" t="str">
        <f t="shared" si="15"/>
        <v>53E - Customer Owned</v>
      </c>
      <c r="C82" s="1" t="s">
        <v>22</v>
      </c>
      <c r="D82" s="173">
        <v>310</v>
      </c>
      <c r="E82" s="95">
        <f t="shared" si="14"/>
        <v>350</v>
      </c>
      <c r="F82" s="95">
        <f>'WP2 GRC Sch Level Costs'!N79</f>
        <v>108.5</v>
      </c>
      <c r="G82" s="182">
        <f>'WP2 GRC Sch Level Costs'!S79</f>
        <v>1.3493419753566956E-3</v>
      </c>
      <c r="H82" s="221">
        <f>'WP2 GRC Sch Level Costs'!X79</f>
        <v>0.14640360432620148</v>
      </c>
    </row>
    <row r="83" spans="1:8" x14ac:dyDescent="0.2">
      <c r="A83" s="218">
        <f t="shared" si="13"/>
        <v>75</v>
      </c>
      <c r="B83" s="33" t="str">
        <f t="shared" si="15"/>
        <v>53E - Customer Owned</v>
      </c>
      <c r="C83" s="1" t="s">
        <v>22</v>
      </c>
      <c r="D83" s="173">
        <v>400</v>
      </c>
      <c r="E83" s="95">
        <f t="shared" si="14"/>
        <v>350</v>
      </c>
      <c r="F83" s="95">
        <f>'WP2 GRC Sch Level Costs'!N80</f>
        <v>140</v>
      </c>
      <c r="G83" s="182">
        <f>'WP2 GRC Sch Level Costs'!S80</f>
        <v>1.3493419753566956E-3</v>
      </c>
      <c r="H83" s="221">
        <f>'WP2 GRC Sch Level Costs'!X80</f>
        <v>0.18890787654993738</v>
      </c>
    </row>
    <row r="84" spans="1:8" x14ac:dyDescent="0.2">
      <c r="A84" s="218">
        <f t="shared" si="13"/>
        <v>76</v>
      </c>
      <c r="B84" s="33" t="str">
        <f t="shared" si="15"/>
        <v>53E - Customer Owned</v>
      </c>
      <c r="C84" s="1" t="s">
        <v>22</v>
      </c>
      <c r="D84" s="173">
        <v>1000</v>
      </c>
      <c r="E84" s="95">
        <f t="shared" si="14"/>
        <v>350</v>
      </c>
      <c r="F84" s="95">
        <f>'WP2 GRC Sch Level Costs'!N81</f>
        <v>350</v>
      </c>
      <c r="G84" s="182">
        <f>'WP2 GRC Sch Level Costs'!S81</f>
        <v>1.3493419753566956E-3</v>
      </c>
      <c r="H84" s="221">
        <f>'WP2 GRC Sch Level Costs'!X81</f>
        <v>0.47226969137484343</v>
      </c>
    </row>
    <row r="85" spans="1:8" x14ac:dyDescent="0.2">
      <c r="A85" s="218">
        <f t="shared" si="13"/>
        <v>77</v>
      </c>
      <c r="B85" s="33"/>
      <c r="C85" s="1"/>
      <c r="D85" s="173"/>
      <c r="E85" s="95"/>
      <c r="F85" s="95"/>
      <c r="G85" s="182"/>
      <c r="H85" s="221"/>
    </row>
    <row r="86" spans="1:8" x14ac:dyDescent="0.2">
      <c r="A86" s="218">
        <f t="shared" si="13"/>
        <v>78</v>
      </c>
      <c r="B86" s="33" t="str">
        <f>+B84</f>
        <v>53E - Customer Owned</v>
      </c>
      <c r="C86" s="1" t="s">
        <v>27</v>
      </c>
      <c r="D86" s="173">
        <v>70</v>
      </c>
      <c r="E86" s="95">
        <f t="shared" ref="E86:E91" si="16">4200/12</f>
        <v>350</v>
      </c>
      <c r="F86" s="95">
        <f>'WP2 GRC Sch Level Costs'!N83</f>
        <v>24.5</v>
      </c>
      <c r="G86" s="182">
        <f>'WP2 GRC Sch Level Costs'!S83</f>
        <v>1.3493419753566956E-3</v>
      </c>
      <c r="H86" s="221">
        <f>'WP2 GRC Sch Level Costs'!X83</f>
        <v>3.3058878396239041E-2</v>
      </c>
    </row>
    <row r="87" spans="1:8" x14ac:dyDescent="0.2">
      <c r="A87" s="218">
        <f t="shared" si="13"/>
        <v>79</v>
      </c>
      <c r="B87" s="33" t="str">
        <f>+B86</f>
        <v>53E - Customer Owned</v>
      </c>
      <c r="C87" s="1" t="s">
        <v>27</v>
      </c>
      <c r="D87" s="173">
        <v>100</v>
      </c>
      <c r="E87" s="95">
        <f t="shared" si="16"/>
        <v>350</v>
      </c>
      <c r="F87" s="95">
        <f>'WP2 GRC Sch Level Costs'!N84</f>
        <v>35</v>
      </c>
      <c r="G87" s="182">
        <f>'WP2 GRC Sch Level Costs'!S84</f>
        <v>1.3493419753566956E-3</v>
      </c>
      <c r="H87" s="221">
        <f>'WP2 GRC Sch Level Costs'!X84</f>
        <v>4.7226969137484344E-2</v>
      </c>
    </row>
    <row r="88" spans="1:8" x14ac:dyDescent="0.2">
      <c r="A88" s="218">
        <f t="shared" si="13"/>
        <v>80</v>
      </c>
      <c r="B88" s="33" t="str">
        <f>+B87</f>
        <v>53E - Customer Owned</v>
      </c>
      <c r="C88" s="1" t="s">
        <v>27</v>
      </c>
      <c r="D88" s="173">
        <v>150</v>
      </c>
      <c r="E88" s="95">
        <f t="shared" si="16"/>
        <v>350</v>
      </c>
      <c r="F88" s="95">
        <f>'WP2 GRC Sch Level Costs'!N85</f>
        <v>52.5</v>
      </c>
      <c r="G88" s="182">
        <f>'WP2 GRC Sch Level Costs'!S85</f>
        <v>1.3493419753566956E-3</v>
      </c>
      <c r="H88" s="221">
        <f>'WP2 GRC Sch Level Costs'!X85</f>
        <v>7.0840453706226519E-2</v>
      </c>
    </row>
    <row r="89" spans="1:8" x14ac:dyDescent="0.2">
      <c r="A89" s="218">
        <f t="shared" si="13"/>
        <v>81</v>
      </c>
      <c r="B89" s="33" t="str">
        <f>+B88</f>
        <v>53E - Customer Owned</v>
      </c>
      <c r="C89" s="1" t="s">
        <v>27</v>
      </c>
      <c r="D89" s="173">
        <v>175</v>
      </c>
      <c r="E89" s="95">
        <f t="shared" si="16"/>
        <v>350</v>
      </c>
      <c r="F89" s="95">
        <f>'WP2 GRC Sch Level Costs'!N86</f>
        <v>61.25</v>
      </c>
      <c r="G89" s="182">
        <f>'WP2 GRC Sch Level Costs'!S86</f>
        <v>1.3493419753566956E-3</v>
      </c>
      <c r="H89" s="221">
        <f>'WP2 GRC Sch Level Costs'!X86</f>
        <v>8.2647195990597611E-2</v>
      </c>
    </row>
    <row r="90" spans="1:8" x14ac:dyDescent="0.2">
      <c r="A90" s="218">
        <f t="shared" si="13"/>
        <v>82</v>
      </c>
      <c r="B90" s="33" t="str">
        <f>+B89</f>
        <v>53E - Customer Owned</v>
      </c>
      <c r="C90" s="1" t="s">
        <v>27</v>
      </c>
      <c r="D90" s="173">
        <v>250</v>
      </c>
      <c r="E90" s="95">
        <f t="shared" si="16"/>
        <v>350</v>
      </c>
      <c r="F90" s="95">
        <f>'WP2 GRC Sch Level Costs'!N87</f>
        <v>87.5</v>
      </c>
      <c r="G90" s="182">
        <f>'WP2 GRC Sch Level Costs'!S87</f>
        <v>1.3493419753566956E-3</v>
      </c>
      <c r="H90" s="221">
        <f>'WP2 GRC Sch Level Costs'!X87</f>
        <v>0.11806742284371086</v>
      </c>
    </row>
    <row r="91" spans="1:8" x14ac:dyDescent="0.2">
      <c r="A91" s="218">
        <f t="shared" si="13"/>
        <v>83</v>
      </c>
      <c r="B91" s="33" t="str">
        <f>+B90</f>
        <v>53E - Customer Owned</v>
      </c>
      <c r="C91" s="1" t="s">
        <v>27</v>
      </c>
      <c r="D91" s="173">
        <v>400</v>
      </c>
      <c r="E91" s="95">
        <f t="shared" si="16"/>
        <v>350</v>
      </c>
      <c r="F91" s="95">
        <f>'WP2 GRC Sch Level Costs'!N88</f>
        <v>140</v>
      </c>
      <c r="G91" s="182">
        <f>'WP2 GRC Sch Level Costs'!S88</f>
        <v>1.3493419753566956E-3</v>
      </c>
      <c r="H91" s="221">
        <f>'WP2 GRC Sch Level Costs'!X88</f>
        <v>0.18890787654993738</v>
      </c>
    </row>
    <row r="92" spans="1:8" x14ac:dyDescent="0.2">
      <c r="A92" s="218">
        <f t="shared" si="13"/>
        <v>84</v>
      </c>
      <c r="B92" s="33"/>
      <c r="C92" s="1"/>
      <c r="D92" s="173"/>
      <c r="E92" s="95"/>
      <c r="F92" s="95"/>
      <c r="G92" s="182"/>
      <c r="H92" s="221"/>
    </row>
    <row r="93" spans="1:8" x14ac:dyDescent="0.2">
      <c r="A93" s="218">
        <f t="shared" si="13"/>
        <v>85</v>
      </c>
      <c r="B93" s="33" t="str">
        <f>+B91</f>
        <v>53E - Customer Owned</v>
      </c>
      <c r="C93" s="172" t="s">
        <v>34</v>
      </c>
      <c r="D93" s="198" t="s">
        <v>175</v>
      </c>
      <c r="E93" s="95">
        <f t="shared" ref="E93:E101" si="17">4200/12</f>
        <v>350</v>
      </c>
      <c r="F93" s="95">
        <f>'WP2 GRC Sch Level Costs'!N90</f>
        <v>15.75</v>
      </c>
      <c r="G93" s="182">
        <f>'WP2 GRC Sch Level Costs'!S90</f>
        <v>1.3493419753566956E-3</v>
      </c>
      <c r="H93" s="221">
        <f>'WP2 GRC Sch Level Costs'!X90</f>
        <v>2.1252136111867954E-2</v>
      </c>
    </row>
    <row r="94" spans="1:8" x14ac:dyDescent="0.2">
      <c r="A94" s="218">
        <f t="shared" si="13"/>
        <v>86</v>
      </c>
      <c r="B94" s="33" t="str">
        <f>B93</f>
        <v>53E - Customer Owned</v>
      </c>
      <c r="C94" s="172" t="s">
        <v>34</v>
      </c>
      <c r="D94" s="198" t="s">
        <v>176</v>
      </c>
      <c r="E94" s="95">
        <f t="shared" si="17"/>
        <v>350</v>
      </c>
      <c r="F94" s="95">
        <f>'WP2 GRC Sch Level Costs'!N91</f>
        <v>26.25</v>
      </c>
      <c r="G94" s="182">
        <f>'WP2 GRC Sch Level Costs'!S91</f>
        <v>1.3493419753566956E-3</v>
      </c>
      <c r="H94" s="221">
        <f>'WP2 GRC Sch Level Costs'!X91</f>
        <v>3.542022685311326E-2</v>
      </c>
    </row>
    <row r="95" spans="1:8" x14ac:dyDescent="0.2">
      <c r="A95" s="218">
        <f t="shared" si="13"/>
        <v>87</v>
      </c>
      <c r="B95" s="33" t="str">
        <f t="shared" ref="B95:B101" si="18">B94</f>
        <v>53E - Customer Owned</v>
      </c>
      <c r="C95" s="172" t="s">
        <v>34</v>
      </c>
      <c r="D95" s="198" t="s">
        <v>177</v>
      </c>
      <c r="E95" s="95">
        <f t="shared" si="17"/>
        <v>350</v>
      </c>
      <c r="F95" s="95">
        <f>'WP2 GRC Sch Level Costs'!N92</f>
        <v>36.75</v>
      </c>
      <c r="G95" s="182">
        <f>'WP2 GRC Sch Level Costs'!S92</f>
        <v>1.3493419753566956E-3</v>
      </c>
      <c r="H95" s="221">
        <f>'WP2 GRC Sch Level Costs'!X92</f>
        <v>4.9588317594358562E-2</v>
      </c>
    </row>
    <row r="96" spans="1:8" x14ac:dyDescent="0.2">
      <c r="A96" s="218">
        <f t="shared" si="13"/>
        <v>88</v>
      </c>
      <c r="B96" s="33" t="str">
        <f t="shared" si="18"/>
        <v>53E - Customer Owned</v>
      </c>
      <c r="C96" s="172" t="s">
        <v>34</v>
      </c>
      <c r="D96" s="198" t="s">
        <v>178</v>
      </c>
      <c r="E96" s="95">
        <f t="shared" si="17"/>
        <v>350</v>
      </c>
      <c r="F96" s="95">
        <f>'WP2 GRC Sch Level Costs'!N93</f>
        <v>47.25</v>
      </c>
      <c r="G96" s="182">
        <f>'WP2 GRC Sch Level Costs'!S93</f>
        <v>1.3493419753566956E-3</v>
      </c>
      <c r="H96" s="221">
        <f>'WP2 GRC Sch Level Costs'!X93</f>
        <v>6.3756408335603865E-2</v>
      </c>
    </row>
    <row r="97" spans="1:8" x14ac:dyDescent="0.2">
      <c r="A97" s="218">
        <f t="shared" si="13"/>
        <v>89</v>
      </c>
      <c r="B97" s="33" t="str">
        <f t="shared" si="18"/>
        <v>53E - Customer Owned</v>
      </c>
      <c r="C97" s="172" t="s">
        <v>34</v>
      </c>
      <c r="D97" s="198" t="s">
        <v>179</v>
      </c>
      <c r="E97" s="95">
        <f t="shared" si="17"/>
        <v>350</v>
      </c>
      <c r="F97" s="95">
        <f>'WP2 GRC Sch Level Costs'!N94</f>
        <v>57.75</v>
      </c>
      <c r="G97" s="182">
        <f>'WP2 GRC Sch Level Costs'!S94</f>
        <v>1.3493419753566956E-3</v>
      </c>
      <c r="H97" s="221">
        <f>'WP2 GRC Sch Level Costs'!X94</f>
        <v>7.7924499076849174E-2</v>
      </c>
    </row>
    <row r="98" spans="1:8" x14ac:dyDescent="0.2">
      <c r="A98" s="218">
        <f t="shared" si="13"/>
        <v>90</v>
      </c>
      <c r="B98" s="33" t="str">
        <f t="shared" si="18"/>
        <v>53E - Customer Owned</v>
      </c>
      <c r="C98" s="172" t="s">
        <v>34</v>
      </c>
      <c r="D98" s="198" t="s">
        <v>180</v>
      </c>
      <c r="E98" s="95">
        <f t="shared" si="17"/>
        <v>350</v>
      </c>
      <c r="F98" s="95">
        <f>'WP2 GRC Sch Level Costs'!N95</f>
        <v>68.25</v>
      </c>
      <c r="G98" s="182">
        <f>'WP2 GRC Sch Level Costs'!S95</f>
        <v>1.3493419753566956E-3</v>
      </c>
      <c r="H98" s="221">
        <f>'WP2 GRC Sch Level Costs'!X95</f>
        <v>9.209258981809447E-2</v>
      </c>
    </row>
    <row r="99" spans="1:8" x14ac:dyDescent="0.2">
      <c r="A99" s="218">
        <f t="shared" si="13"/>
        <v>91</v>
      </c>
      <c r="B99" s="33" t="str">
        <f t="shared" si="18"/>
        <v>53E - Customer Owned</v>
      </c>
      <c r="C99" s="172" t="s">
        <v>34</v>
      </c>
      <c r="D99" s="198" t="s">
        <v>181</v>
      </c>
      <c r="E99" s="95">
        <f t="shared" si="17"/>
        <v>350</v>
      </c>
      <c r="F99" s="95">
        <f>'WP2 GRC Sch Level Costs'!N96</f>
        <v>78.75</v>
      </c>
      <c r="G99" s="182">
        <f>'WP2 GRC Sch Level Costs'!S96</f>
        <v>1.3493419753566956E-3</v>
      </c>
      <c r="H99" s="221">
        <f>'WP2 GRC Sch Level Costs'!X96</f>
        <v>0.10626068055933978</v>
      </c>
    </row>
    <row r="100" spans="1:8" x14ac:dyDescent="0.2">
      <c r="A100" s="218">
        <f t="shared" si="13"/>
        <v>92</v>
      </c>
      <c r="B100" s="33" t="str">
        <f t="shared" si="18"/>
        <v>53E - Customer Owned</v>
      </c>
      <c r="C100" s="172" t="s">
        <v>34</v>
      </c>
      <c r="D100" s="198" t="s">
        <v>182</v>
      </c>
      <c r="E100" s="95">
        <f t="shared" si="17"/>
        <v>350</v>
      </c>
      <c r="F100" s="95">
        <f>'WP2 GRC Sch Level Costs'!N97</f>
        <v>89.25</v>
      </c>
      <c r="G100" s="182">
        <f>'WP2 GRC Sch Level Costs'!S97</f>
        <v>1.3493419753566956E-3</v>
      </c>
      <c r="H100" s="221">
        <f>'WP2 GRC Sch Level Costs'!X97</f>
        <v>0.12042877130058507</v>
      </c>
    </row>
    <row r="101" spans="1:8" x14ac:dyDescent="0.2">
      <c r="A101" s="218">
        <f t="shared" si="13"/>
        <v>93</v>
      </c>
      <c r="B101" s="33" t="str">
        <f t="shared" si="18"/>
        <v>53E - Customer Owned</v>
      </c>
      <c r="C101" s="172" t="s">
        <v>34</v>
      </c>
      <c r="D101" s="198" t="s">
        <v>183</v>
      </c>
      <c r="E101" s="95">
        <f t="shared" si="17"/>
        <v>350</v>
      </c>
      <c r="F101" s="95">
        <f>'WP2 GRC Sch Level Costs'!N98</f>
        <v>99.75</v>
      </c>
      <c r="G101" s="182">
        <f>'WP2 GRC Sch Level Costs'!S98</f>
        <v>1.3493419753566956E-3</v>
      </c>
      <c r="H101" s="221">
        <f>'WP2 GRC Sch Level Costs'!X98</f>
        <v>0.13459686204183038</v>
      </c>
    </row>
    <row r="102" spans="1:8" x14ac:dyDescent="0.2">
      <c r="A102" s="218">
        <f t="shared" si="13"/>
        <v>94</v>
      </c>
      <c r="B102" s="34"/>
      <c r="C102" s="1"/>
      <c r="D102" s="173"/>
      <c r="E102" s="95"/>
      <c r="F102" s="95"/>
      <c r="G102" s="182"/>
      <c r="H102" s="221"/>
    </row>
    <row r="103" spans="1:8" x14ac:dyDescent="0.2">
      <c r="A103" s="218">
        <f t="shared" si="13"/>
        <v>95</v>
      </c>
      <c r="B103" s="7" t="s">
        <v>59</v>
      </c>
      <c r="D103" s="181"/>
      <c r="E103" s="95"/>
      <c r="F103" s="95"/>
      <c r="G103" s="182"/>
      <c r="H103" s="221"/>
    </row>
    <row r="104" spans="1:8" x14ac:dyDescent="0.2">
      <c r="A104" s="218">
        <f t="shared" si="13"/>
        <v>96</v>
      </c>
      <c r="B104" s="33" t="s">
        <v>18</v>
      </c>
      <c r="C104" s="1" t="s">
        <v>22</v>
      </c>
      <c r="D104" s="173">
        <v>50</v>
      </c>
      <c r="E104" s="95">
        <f t="shared" ref="E104:E112" si="19">4200/12</f>
        <v>350</v>
      </c>
      <c r="F104" s="95">
        <f>'WP2 GRC Sch Level Costs'!N101</f>
        <v>17.5</v>
      </c>
      <c r="G104" s="182">
        <f>'WP2 GRC Sch Level Costs'!S101</f>
        <v>1.3493419753566956E-3</v>
      </c>
      <c r="H104" s="221">
        <f>'WP2 GRC Sch Level Costs'!X101</f>
        <v>2.3613484568742172E-2</v>
      </c>
    </row>
    <row r="105" spans="1:8" x14ac:dyDescent="0.2">
      <c r="A105" s="218">
        <f t="shared" si="13"/>
        <v>97</v>
      </c>
      <c r="B105" s="33" t="str">
        <f t="shared" ref="B105:B112" si="20">+B104</f>
        <v>54E</v>
      </c>
      <c r="C105" s="1" t="s">
        <v>22</v>
      </c>
      <c r="D105" s="173">
        <v>70</v>
      </c>
      <c r="E105" s="95">
        <f t="shared" si="19"/>
        <v>350</v>
      </c>
      <c r="F105" s="95">
        <f>'WP2 GRC Sch Level Costs'!N102</f>
        <v>24.5</v>
      </c>
      <c r="G105" s="182">
        <f>'WP2 GRC Sch Level Costs'!S102</f>
        <v>1.3493419753566956E-3</v>
      </c>
      <c r="H105" s="221">
        <f>'WP2 GRC Sch Level Costs'!X102</f>
        <v>3.3058878396239041E-2</v>
      </c>
    </row>
    <row r="106" spans="1:8" x14ac:dyDescent="0.2">
      <c r="A106" s="218">
        <f t="shared" si="13"/>
        <v>98</v>
      </c>
      <c r="B106" s="33" t="str">
        <f t="shared" si="20"/>
        <v>54E</v>
      </c>
      <c r="C106" s="1" t="s">
        <v>22</v>
      </c>
      <c r="D106" s="173">
        <v>100</v>
      </c>
      <c r="E106" s="95">
        <f t="shared" si="19"/>
        <v>350</v>
      </c>
      <c r="F106" s="95">
        <f>'WP2 GRC Sch Level Costs'!N103</f>
        <v>35</v>
      </c>
      <c r="G106" s="182">
        <f>'WP2 GRC Sch Level Costs'!S103</f>
        <v>1.3493419753566956E-3</v>
      </c>
      <c r="H106" s="221">
        <f>'WP2 GRC Sch Level Costs'!X103</f>
        <v>4.7226969137484344E-2</v>
      </c>
    </row>
    <row r="107" spans="1:8" x14ac:dyDescent="0.2">
      <c r="A107" s="218">
        <f t="shared" si="13"/>
        <v>99</v>
      </c>
      <c r="B107" s="33" t="str">
        <f t="shared" si="20"/>
        <v>54E</v>
      </c>
      <c r="C107" s="1" t="s">
        <v>22</v>
      </c>
      <c r="D107" s="173">
        <v>150</v>
      </c>
      <c r="E107" s="95">
        <f t="shared" si="19"/>
        <v>350</v>
      </c>
      <c r="F107" s="95">
        <f>'WP2 GRC Sch Level Costs'!N104</f>
        <v>52.5</v>
      </c>
      <c r="G107" s="182">
        <f>'WP2 GRC Sch Level Costs'!S104</f>
        <v>1.3493419753566956E-3</v>
      </c>
      <c r="H107" s="221">
        <f>'WP2 GRC Sch Level Costs'!X104</f>
        <v>7.0840453706226519E-2</v>
      </c>
    </row>
    <row r="108" spans="1:8" x14ac:dyDescent="0.2">
      <c r="A108" s="218">
        <f t="shared" si="13"/>
        <v>100</v>
      </c>
      <c r="B108" s="33" t="str">
        <f t="shared" si="20"/>
        <v>54E</v>
      </c>
      <c r="C108" s="1" t="s">
        <v>22</v>
      </c>
      <c r="D108" s="173">
        <v>200</v>
      </c>
      <c r="E108" s="95">
        <f t="shared" si="19"/>
        <v>350</v>
      </c>
      <c r="F108" s="95">
        <f>'WP2 GRC Sch Level Costs'!N105</f>
        <v>70</v>
      </c>
      <c r="G108" s="182">
        <f>'WP2 GRC Sch Level Costs'!S105</f>
        <v>1.3493419753566956E-3</v>
      </c>
      <c r="H108" s="221">
        <f>'WP2 GRC Sch Level Costs'!X105</f>
        <v>9.4453938274968688E-2</v>
      </c>
    </row>
    <row r="109" spans="1:8" x14ac:dyDescent="0.2">
      <c r="A109" s="218">
        <f t="shared" si="13"/>
        <v>101</v>
      </c>
      <c r="B109" s="33" t="str">
        <f t="shared" si="20"/>
        <v>54E</v>
      </c>
      <c r="C109" s="1" t="s">
        <v>22</v>
      </c>
      <c r="D109" s="173">
        <v>250</v>
      </c>
      <c r="E109" s="95">
        <f t="shared" si="19"/>
        <v>350</v>
      </c>
      <c r="F109" s="95">
        <f>'WP2 GRC Sch Level Costs'!N106</f>
        <v>87.5</v>
      </c>
      <c r="G109" s="182">
        <f>'WP2 GRC Sch Level Costs'!S106</f>
        <v>1.3493419753566956E-3</v>
      </c>
      <c r="H109" s="221">
        <f>'WP2 GRC Sch Level Costs'!X106</f>
        <v>0.11806742284371086</v>
      </c>
    </row>
    <row r="110" spans="1:8" x14ac:dyDescent="0.2">
      <c r="A110" s="218">
        <f t="shared" si="13"/>
        <v>102</v>
      </c>
      <c r="B110" s="33" t="str">
        <f t="shared" si="20"/>
        <v>54E</v>
      </c>
      <c r="C110" s="1" t="s">
        <v>22</v>
      </c>
      <c r="D110" s="173">
        <v>310</v>
      </c>
      <c r="E110" s="95">
        <f t="shared" si="19"/>
        <v>350</v>
      </c>
      <c r="F110" s="95">
        <f>'WP2 GRC Sch Level Costs'!N107</f>
        <v>108.5</v>
      </c>
      <c r="G110" s="182">
        <f>'WP2 GRC Sch Level Costs'!S107</f>
        <v>1.3493419753566956E-3</v>
      </c>
      <c r="H110" s="221">
        <f>'WP2 GRC Sch Level Costs'!X107</f>
        <v>0.14640360432620148</v>
      </c>
    </row>
    <row r="111" spans="1:8" x14ac:dyDescent="0.2">
      <c r="A111" s="218">
        <f t="shared" si="13"/>
        <v>103</v>
      </c>
      <c r="B111" s="33" t="str">
        <f t="shared" si="20"/>
        <v>54E</v>
      </c>
      <c r="C111" s="1" t="s">
        <v>22</v>
      </c>
      <c r="D111" s="173">
        <v>400</v>
      </c>
      <c r="E111" s="95">
        <f t="shared" si="19"/>
        <v>350</v>
      </c>
      <c r="F111" s="95">
        <f>'WP2 GRC Sch Level Costs'!N108</f>
        <v>140</v>
      </c>
      <c r="G111" s="182">
        <f>'WP2 GRC Sch Level Costs'!S108</f>
        <v>1.3493419753566956E-3</v>
      </c>
      <c r="H111" s="221">
        <f>'WP2 GRC Sch Level Costs'!X108</f>
        <v>0.18890787654993738</v>
      </c>
    </row>
    <row r="112" spans="1:8" x14ac:dyDescent="0.2">
      <c r="A112" s="218">
        <f t="shared" si="13"/>
        <v>104</v>
      </c>
      <c r="B112" s="33" t="str">
        <f t="shared" si="20"/>
        <v>54E</v>
      </c>
      <c r="C112" s="1" t="s">
        <v>22</v>
      </c>
      <c r="D112" s="173">
        <v>1000</v>
      </c>
      <c r="E112" s="95">
        <f t="shared" si="19"/>
        <v>350</v>
      </c>
      <c r="F112" s="95">
        <f>'WP2 GRC Sch Level Costs'!N109</f>
        <v>350</v>
      </c>
      <c r="G112" s="182">
        <f>'WP2 GRC Sch Level Costs'!S109</f>
        <v>1.3493419753566956E-3</v>
      </c>
      <c r="H112" s="221">
        <f>'WP2 GRC Sch Level Costs'!X109</f>
        <v>0.47226969137484343</v>
      </c>
    </row>
    <row r="113" spans="1:8" x14ac:dyDescent="0.2">
      <c r="A113" s="218">
        <f t="shared" si="13"/>
        <v>105</v>
      </c>
      <c r="B113" s="34"/>
      <c r="C113" s="1"/>
      <c r="D113" s="173"/>
      <c r="E113" s="95"/>
      <c r="F113" s="95"/>
      <c r="G113" s="182"/>
      <c r="H113" s="221"/>
    </row>
    <row r="114" spans="1:8" x14ac:dyDescent="0.2">
      <c r="A114" s="218">
        <f t="shared" si="13"/>
        <v>106</v>
      </c>
      <c r="B114" s="33" t="str">
        <f>+B112</f>
        <v>54E</v>
      </c>
      <c r="C114" s="172" t="s">
        <v>34</v>
      </c>
      <c r="D114" s="198" t="s">
        <v>175</v>
      </c>
      <c r="E114" s="95">
        <f t="shared" ref="E114:E122" si="21">4200/12</f>
        <v>350</v>
      </c>
      <c r="F114" s="95">
        <f>'WP2 GRC Sch Level Costs'!N111</f>
        <v>15.75</v>
      </c>
      <c r="G114" s="182">
        <f>'WP2 GRC Sch Level Costs'!S111</f>
        <v>1.3493419753566956E-3</v>
      </c>
      <c r="H114" s="221">
        <f>'WP2 GRC Sch Level Costs'!X111</f>
        <v>2.1252136111867954E-2</v>
      </c>
    </row>
    <row r="115" spans="1:8" x14ac:dyDescent="0.2">
      <c r="A115" s="218">
        <f t="shared" si="13"/>
        <v>107</v>
      </c>
      <c r="B115" s="33" t="str">
        <f t="shared" ref="B115:B121" si="22">+B114</f>
        <v>54E</v>
      </c>
      <c r="C115" s="172" t="s">
        <v>34</v>
      </c>
      <c r="D115" s="198" t="s">
        <v>176</v>
      </c>
      <c r="E115" s="95">
        <f t="shared" si="21"/>
        <v>350</v>
      </c>
      <c r="F115" s="95">
        <f>'WP2 GRC Sch Level Costs'!N112</f>
        <v>26.25</v>
      </c>
      <c r="G115" s="182">
        <f>'WP2 GRC Sch Level Costs'!S112</f>
        <v>1.3493419753566956E-3</v>
      </c>
      <c r="H115" s="221">
        <f>'WP2 GRC Sch Level Costs'!X112</f>
        <v>3.542022685311326E-2</v>
      </c>
    </row>
    <row r="116" spans="1:8" x14ac:dyDescent="0.2">
      <c r="A116" s="218">
        <f t="shared" si="13"/>
        <v>108</v>
      </c>
      <c r="B116" s="33" t="str">
        <f t="shared" si="22"/>
        <v>54E</v>
      </c>
      <c r="C116" s="172" t="s">
        <v>34</v>
      </c>
      <c r="D116" s="198" t="s">
        <v>177</v>
      </c>
      <c r="E116" s="95">
        <f t="shared" si="21"/>
        <v>350</v>
      </c>
      <c r="F116" s="95">
        <f>'WP2 GRC Sch Level Costs'!N113</f>
        <v>36.75</v>
      </c>
      <c r="G116" s="182">
        <f>'WP2 GRC Sch Level Costs'!S113</f>
        <v>1.3493419753566956E-3</v>
      </c>
      <c r="H116" s="221">
        <f>'WP2 GRC Sch Level Costs'!X113</f>
        <v>4.9588317594358562E-2</v>
      </c>
    </row>
    <row r="117" spans="1:8" x14ac:dyDescent="0.2">
      <c r="A117" s="218">
        <f t="shared" si="13"/>
        <v>109</v>
      </c>
      <c r="B117" s="33" t="str">
        <f t="shared" si="22"/>
        <v>54E</v>
      </c>
      <c r="C117" s="172" t="s">
        <v>34</v>
      </c>
      <c r="D117" s="198" t="s">
        <v>178</v>
      </c>
      <c r="E117" s="95">
        <f t="shared" si="21"/>
        <v>350</v>
      </c>
      <c r="F117" s="95">
        <f>'WP2 GRC Sch Level Costs'!N114</f>
        <v>47.25</v>
      </c>
      <c r="G117" s="182">
        <f>'WP2 GRC Sch Level Costs'!S114</f>
        <v>1.3493419753566956E-3</v>
      </c>
      <c r="H117" s="221">
        <f>'WP2 GRC Sch Level Costs'!X114</f>
        <v>6.3756408335603865E-2</v>
      </c>
    </row>
    <row r="118" spans="1:8" x14ac:dyDescent="0.2">
      <c r="A118" s="218">
        <f t="shared" si="13"/>
        <v>110</v>
      </c>
      <c r="B118" s="33" t="str">
        <f t="shared" si="22"/>
        <v>54E</v>
      </c>
      <c r="C118" s="172" t="s">
        <v>34</v>
      </c>
      <c r="D118" s="198" t="s">
        <v>179</v>
      </c>
      <c r="E118" s="95">
        <f t="shared" si="21"/>
        <v>350</v>
      </c>
      <c r="F118" s="95">
        <f>'WP2 GRC Sch Level Costs'!N115</f>
        <v>57.75</v>
      </c>
      <c r="G118" s="182">
        <f>'WP2 GRC Sch Level Costs'!S115</f>
        <v>1.3493419753566956E-3</v>
      </c>
      <c r="H118" s="221">
        <f>'WP2 GRC Sch Level Costs'!X115</f>
        <v>7.7924499076849174E-2</v>
      </c>
    </row>
    <row r="119" spans="1:8" x14ac:dyDescent="0.2">
      <c r="A119" s="218">
        <f t="shared" si="13"/>
        <v>111</v>
      </c>
      <c r="B119" s="33" t="str">
        <f t="shared" si="22"/>
        <v>54E</v>
      </c>
      <c r="C119" s="172" t="s">
        <v>34</v>
      </c>
      <c r="D119" s="198" t="s">
        <v>180</v>
      </c>
      <c r="E119" s="95">
        <f t="shared" si="21"/>
        <v>350</v>
      </c>
      <c r="F119" s="95">
        <f>'WP2 GRC Sch Level Costs'!N116</f>
        <v>68.25</v>
      </c>
      <c r="G119" s="182">
        <f>'WP2 GRC Sch Level Costs'!S116</f>
        <v>1.3493419753566956E-3</v>
      </c>
      <c r="H119" s="221">
        <f>'WP2 GRC Sch Level Costs'!X116</f>
        <v>9.209258981809447E-2</v>
      </c>
    </row>
    <row r="120" spans="1:8" x14ac:dyDescent="0.2">
      <c r="A120" s="218">
        <f t="shared" si="13"/>
        <v>112</v>
      </c>
      <c r="B120" s="33" t="str">
        <f t="shared" si="22"/>
        <v>54E</v>
      </c>
      <c r="C120" s="172" t="s">
        <v>34</v>
      </c>
      <c r="D120" s="198" t="s">
        <v>181</v>
      </c>
      <c r="E120" s="95">
        <f t="shared" si="21"/>
        <v>350</v>
      </c>
      <c r="F120" s="95">
        <f>'WP2 GRC Sch Level Costs'!N117</f>
        <v>78.75</v>
      </c>
      <c r="G120" s="182">
        <f>'WP2 GRC Sch Level Costs'!S117</f>
        <v>1.3493419753566956E-3</v>
      </c>
      <c r="H120" s="221">
        <f>'WP2 GRC Sch Level Costs'!X117</f>
        <v>0.10626068055933978</v>
      </c>
    </row>
    <row r="121" spans="1:8" x14ac:dyDescent="0.2">
      <c r="A121" s="218">
        <f t="shared" si="13"/>
        <v>113</v>
      </c>
      <c r="B121" s="33" t="str">
        <f t="shared" si="22"/>
        <v>54E</v>
      </c>
      <c r="C121" s="172" t="s">
        <v>34</v>
      </c>
      <c r="D121" s="198" t="s">
        <v>182</v>
      </c>
      <c r="E121" s="95">
        <f t="shared" si="21"/>
        <v>350</v>
      </c>
      <c r="F121" s="95">
        <f>'WP2 GRC Sch Level Costs'!N118</f>
        <v>89.25</v>
      </c>
      <c r="G121" s="182">
        <f>'WP2 GRC Sch Level Costs'!S118</f>
        <v>1.3493419753566956E-3</v>
      </c>
      <c r="H121" s="221">
        <f>'WP2 GRC Sch Level Costs'!X118</f>
        <v>0.12042877130058507</v>
      </c>
    </row>
    <row r="122" spans="1:8" x14ac:dyDescent="0.2">
      <c r="A122" s="218">
        <f t="shared" si="13"/>
        <v>114</v>
      </c>
      <c r="B122" s="33" t="str">
        <f>+B121</f>
        <v>54E</v>
      </c>
      <c r="C122" s="172" t="s">
        <v>34</v>
      </c>
      <c r="D122" s="198" t="s">
        <v>183</v>
      </c>
      <c r="E122" s="95">
        <f t="shared" si="21"/>
        <v>350</v>
      </c>
      <c r="F122" s="95">
        <f>'WP2 GRC Sch Level Costs'!N119</f>
        <v>99.75</v>
      </c>
      <c r="G122" s="182">
        <f>'WP2 GRC Sch Level Costs'!S119</f>
        <v>1.3493419753566956E-3</v>
      </c>
      <c r="H122" s="221">
        <f>'WP2 GRC Sch Level Costs'!X119</f>
        <v>0.13459686204183038</v>
      </c>
    </row>
    <row r="123" spans="1:8" x14ac:dyDescent="0.2">
      <c r="A123" s="218">
        <f t="shared" si="13"/>
        <v>115</v>
      </c>
      <c r="B123" s="34"/>
      <c r="C123" s="1"/>
      <c r="D123" s="173"/>
      <c r="E123" s="95"/>
      <c r="F123" s="95"/>
      <c r="G123" s="182"/>
      <c r="H123" s="221"/>
    </row>
    <row r="124" spans="1:8" x14ac:dyDescent="0.2">
      <c r="A124" s="218">
        <f t="shared" si="13"/>
        <v>116</v>
      </c>
      <c r="B124" s="7" t="s">
        <v>60</v>
      </c>
      <c r="C124" s="1"/>
      <c r="D124" s="173"/>
      <c r="E124" s="95"/>
      <c r="F124" s="95"/>
      <c r="G124" s="182"/>
      <c r="H124" s="221"/>
    </row>
    <row r="125" spans="1:8" x14ac:dyDescent="0.2">
      <c r="A125" s="218">
        <f t="shared" si="13"/>
        <v>117</v>
      </c>
      <c r="B125" s="33" t="s">
        <v>28</v>
      </c>
      <c r="C125" s="1" t="s">
        <v>22</v>
      </c>
      <c r="D125" s="173">
        <v>70</v>
      </c>
      <c r="E125" s="95">
        <f t="shared" ref="E125:E130" si="23">4200/12</f>
        <v>350</v>
      </c>
      <c r="F125" s="95">
        <f>'WP2 GRC Sch Level Costs'!N122</f>
        <v>24.5</v>
      </c>
      <c r="G125" s="182">
        <f>'WP2 GRC Sch Level Costs'!S122</f>
        <v>1.3493419753566956E-3</v>
      </c>
      <c r="H125" s="221">
        <f>'WP2 GRC Sch Level Costs'!X122</f>
        <v>3.3058878396239041E-2</v>
      </c>
    </row>
    <row r="126" spans="1:8" x14ac:dyDescent="0.2">
      <c r="A126" s="218">
        <f t="shared" si="13"/>
        <v>118</v>
      </c>
      <c r="B126" s="34" t="str">
        <f>+B125</f>
        <v>55E &amp; 56E</v>
      </c>
      <c r="C126" s="1" t="s">
        <v>22</v>
      </c>
      <c r="D126" s="173">
        <v>100</v>
      </c>
      <c r="E126" s="95">
        <f t="shared" si="23"/>
        <v>350</v>
      </c>
      <c r="F126" s="95">
        <f>'WP2 GRC Sch Level Costs'!N123</f>
        <v>35</v>
      </c>
      <c r="G126" s="182">
        <f>'WP2 GRC Sch Level Costs'!S123</f>
        <v>1.3493419753566956E-3</v>
      </c>
      <c r="H126" s="221">
        <f>'WP2 GRC Sch Level Costs'!X123</f>
        <v>4.7226969137484344E-2</v>
      </c>
    </row>
    <row r="127" spans="1:8" x14ac:dyDescent="0.2">
      <c r="A127" s="218">
        <f t="shared" si="13"/>
        <v>119</v>
      </c>
      <c r="B127" s="34" t="str">
        <f>+B126</f>
        <v>55E &amp; 56E</v>
      </c>
      <c r="C127" s="1" t="s">
        <v>22</v>
      </c>
      <c r="D127" s="173">
        <v>150</v>
      </c>
      <c r="E127" s="95">
        <f t="shared" si="23"/>
        <v>350</v>
      </c>
      <c r="F127" s="95">
        <f>'WP2 GRC Sch Level Costs'!N124</f>
        <v>52.5</v>
      </c>
      <c r="G127" s="182">
        <f>'WP2 GRC Sch Level Costs'!S124</f>
        <v>1.3493419753566956E-3</v>
      </c>
      <c r="H127" s="221">
        <f>'WP2 GRC Sch Level Costs'!X124</f>
        <v>7.0840453706226519E-2</v>
      </c>
    </row>
    <row r="128" spans="1:8" x14ac:dyDescent="0.2">
      <c r="A128" s="218">
        <f t="shared" si="13"/>
        <v>120</v>
      </c>
      <c r="B128" s="34" t="str">
        <f>+B127</f>
        <v>55E &amp; 56E</v>
      </c>
      <c r="C128" s="1" t="s">
        <v>22</v>
      </c>
      <c r="D128" s="173">
        <v>200</v>
      </c>
      <c r="E128" s="95">
        <f t="shared" si="23"/>
        <v>350</v>
      </c>
      <c r="F128" s="95">
        <f>'WP2 GRC Sch Level Costs'!N125</f>
        <v>70</v>
      </c>
      <c r="G128" s="182">
        <f>'WP2 GRC Sch Level Costs'!S125</f>
        <v>1.3493419753566956E-3</v>
      </c>
      <c r="H128" s="221">
        <f>'WP2 GRC Sch Level Costs'!X125</f>
        <v>9.4453938274968688E-2</v>
      </c>
    </row>
    <row r="129" spans="1:8" x14ac:dyDescent="0.2">
      <c r="A129" s="218">
        <f t="shared" si="13"/>
        <v>121</v>
      </c>
      <c r="B129" s="34" t="str">
        <f>+B128</f>
        <v>55E &amp; 56E</v>
      </c>
      <c r="C129" s="1" t="s">
        <v>22</v>
      </c>
      <c r="D129" s="173">
        <v>250</v>
      </c>
      <c r="E129" s="95">
        <f t="shared" si="23"/>
        <v>350</v>
      </c>
      <c r="F129" s="95">
        <f>'WP2 GRC Sch Level Costs'!N126</f>
        <v>87.5</v>
      </c>
      <c r="G129" s="182">
        <f>'WP2 GRC Sch Level Costs'!S126</f>
        <v>1.3493419753566956E-3</v>
      </c>
      <c r="H129" s="221">
        <f>'WP2 GRC Sch Level Costs'!X126</f>
        <v>0.11806742284371086</v>
      </c>
    </row>
    <row r="130" spans="1:8" x14ac:dyDescent="0.2">
      <c r="A130" s="218">
        <f t="shared" si="13"/>
        <v>122</v>
      </c>
      <c r="B130" s="34" t="str">
        <f>+B129</f>
        <v>55E &amp; 56E</v>
      </c>
      <c r="C130" s="1" t="s">
        <v>22</v>
      </c>
      <c r="D130" s="173">
        <v>400</v>
      </c>
      <c r="E130" s="95">
        <f t="shared" si="23"/>
        <v>350</v>
      </c>
      <c r="F130" s="95">
        <f>'WP2 GRC Sch Level Costs'!N127</f>
        <v>140</v>
      </c>
      <c r="G130" s="182">
        <f>'WP2 GRC Sch Level Costs'!S127</f>
        <v>1.3493419753566956E-3</v>
      </c>
      <c r="H130" s="221">
        <f>'WP2 GRC Sch Level Costs'!X127</f>
        <v>0.18890787654993738</v>
      </c>
    </row>
    <row r="131" spans="1:8" x14ac:dyDescent="0.2">
      <c r="A131" s="218">
        <f t="shared" si="13"/>
        <v>123</v>
      </c>
      <c r="B131" s="34"/>
      <c r="C131" s="1"/>
      <c r="D131" s="173"/>
      <c r="E131" s="95"/>
      <c r="F131" s="95"/>
      <c r="G131" s="182"/>
      <c r="H131" s="221"/>
    </row>
    <row r="132" spans="1:8" x14ac:dyDescent="0.2">
      <c r="A132" s="218">
        <f t="shared" si="13"/>
        <v>124</v>
      </c>
      <c r="B132" s="34" t="str">
        <f>+B130</f>
        <v>55E &amp; 56E</v>
      </c>
      <c r="C132" s="1" t="s">
        <v>27</v>
      </c>
      <c r="D132" s="173">
        <v>250</v>
      </c>
      <c r="E132" s="95">
        <f>4200/12</f>
        <v>350</v>
      </c>
      <c r="F132" s="95">
        <f>'WP2 GRC Sch Level Costs'!N129</f>
        <v>87.5</v>
      </c>
      <c r="G132" s="182">
        <f>'WP2 GRC Sch Level Costs'!S129</f>
        <v>1.3493419753566956E-3</v>
      </c>
      <c r="H132" s="221">
        <f>'WP2 GRC Sch Level Costs'!X129</f>
        <v>0.11806742284371086</v>
      </c>
    </row>
    <row r="133" spans="1:8" x14ac:dyDescent="0.2">
      <c r="A133" s="218">
        <f t="shared" si="13"/>
        <v>125</v>
      </c>
      <c r="B133" s="34"/>
      <c r="C133" s="1"/>
      <c r="D133" s="173"/>
      <c r="E133" s="95"/>
      <c r="F133" s="95"/>
      <c r="G133" s="182"/>
      <c r="H133" s="221"/>
    </row>
    <row r="134" spans="1:8" x14ac:dyDescent="0.2">
      <c r="A134" s="218">
        <f t="shared" si="13"/>
        <v>126</v>
      </c>
      <c r="B134" s="34" t="s">
        <v>28</v>
      </c>
      <c r="C134" s="172" t="s">
        <v>34</v>
      </c>
      <c r="D134" s="198" t="s">
        <v>175</v>
      </c>
      <c r="E134" s="95">
        <f t="shared" ref="E134:E142" si="24">4200/12</f>
        <v>350</v>
      </c>
      <c r="F134" s="95">
        <f>'WP2 GRC Sch Level Costs'!N131</f>
        <v>15.75</v>
      </c>
      <c r="G134" s="182">
        <f>'WP2 GRC Sch Level Costs'!S131</f>
        <v>1.3493419753566956E-3</v>
      </c>
      <c r="H134" s="221">
        <f>'WP2 GRC Sch Level Costs'!X131</f>
        <v>2.1252136111867954E-2</v>
      </c>
    </row>
    <row r="135" spans="1:8" x14ac:dyDescent="0.2">
      <c r="A135" s="218">
        <f t="shared" si="13"/>
        <v>127</v>
      </c>
      <c r="B135" s="34" t="s">
        <v>28</v>
      </c>
      <c r="C135" s="172" t="s">
        <v>34</v>
      </c>
      <c r="D135" s="198" t="s">
        <v>176</v>
      </c>
      <c r="E135" s="95">
        <f t="shared" si="24"/>
        <v>350</v>
      </c>
      <c r="F135" s="95">
        <f>'WP2 GRC Sch Level Costs'!N132</f>
        <v>26.25</v>
      </c>
      <c r="G135" s="182">
        <f>'WP2 GRC Sch Level Costs'!S132</f>
        <v>1.3493419753566956E-3</v>
      </c>
      <c r="H135" s="221">
        <f>'WP2 GRC Sch Level Costs'!X132</f>
        <v>3.542022685311326E-2</v>
      </c>
    </row>
    <row r="136" spans="1:8" x14ac:dyDescent="0.2">
      <c r="A136" s="218">
        <f t="shared" si="13"/>
        <v>128</v>
      </c>
      <c r="B136" s="34" t="s">
        <v>28</v>
      </c>
      <c r="C136" s="172" t="s">
        <v>34</v>
      </c>
      <c r="D136" s="198" t="s">
        <v>177</v>
      </c>
      <c r="E136" s="95">
        <f t="shared" si="24"/>
        <v>350</v>
      </c>
      <c r="F136" s="95">
        <f>'WP2 GRC Sch Level Costs'!N133</f>
        <v>36.75</v>
      </c>
      <c r="G136" s="182">
        <f>'WP2 GRC Sch Level Costs'!S133</f>
        <v>1.3493419753566956E-3</v>
      </c>
      <c r="H136" s="221">
        <f>'WP2 GRC Sch Level Costs'!X133</f>
        <v>4.9588317594358562E-2</v>
      </c>
    </row>
    <row r="137" spans="1:8" x14ac:dyDescent="0.2">
      <c r="A137" s="218">
        <f t="shared" si="13"/>
        <v>129</v>
      </c>
      <c r="B137" s="34" t="s">
        <v>28</v>
      </c>
      <c r="C137" s="172" t="s">
        <v>34</v>
      </c>
      <c r="D137" s="198" t="s">
        <v>178</v>
      </c>
      <c r="E137" s="95">
        <f t="shared" si="24"/>
        <v>350</v>
      </c>
      <c r="F137" s="95">
        <f>'WP2 GRC Sch Level Costs'!N134</f>
        <v>47.25</v>
      </c>
      <c r="G137" s="182">
        <f>'WP2 GRC Sch Level Costs'!S134</f>
        <v>1.3493419753566956E-3</v>
      </c>
      <c r="H137" s="221">
        <f>'WP2 GRC Sch Level Costs'!X134</f>
        <v>6.3756408335603865E-2</v>
      </c>
    </row>
    <row r="138" spans="1:8" x14ac:dyDescent="0.2">
      <c r="A138" s="218">
        <f t="shared" si="13"/>
        <v>130</v>
      </c>
      <c r="B138" s="34" t="s">
        <v>28</v>
      </c>
      <c r="C138" s="172" t="s">
        <v>34</v>
      </c>
      <c r="D138" s="198" t="s">
        <v>179</v>
      </c>
      <c r="E138" s="95">
        <f t="shared" si="24"/>
        <v>350</v>
      </c>
      <c r="F138" s="95">
        <f>'WP2 GRC Sch Level Costs'!N135</f>
        <v>57.75</v>
      </c>
      <c r="G138" s="182">
        <f>'WP2 GRC Sch Level Costs'!S135</f>
        <v>1.3493419753566956E-3</v>
      </c>
      <c r="H138" s="221">
        <f>'WP2 GRC Sch Level Costs'!X135</f>
        <v>7.7924499076849174E-2</v>
      </c>
    </row>
    <row r="139" spans="1:8" x14ac:dyDescent="0.2">
      <c r="A139" s="218">
        <f t="shared" ref="A139:A189" si="25">A138+1</f>
        <v>131</v>
      </c>
      <c r="B139" s="34" t="s">
        <v>28</v>
      </c>
      <c r="C139" s="172" t="s">
        <v>34</v>
      </c>
      <c r="D139" s="198" t="s">
        <v>180</v>
      </c>
      <c r="E139" s="95">
        <f t="shared" si="24"/>
        <v>350</v>
      </c>
      <c r="F139" s="95">
        <f>'WP2 GRC Sch Level Costs'!N136</f>
        <v>68.25</v>
      </c>
      <c r="G139" s="182">
        <f>'WP2 GRC Sch Level Costs'!S136</f>
        <v>1.3493419753566956E-3</v>
      </c>
      <c r="H139" s="221">
        <f>'WP2 GRC Sch Level Costs'!X136</f>
        <v>9.209258981809447E-2</v>
      </c>
    </row>
    <row r="140" spans="1:8" x14ac:dyDescent="0.2">
      <c r="A140" s="218">
        <f t="shared" si="25"/>
        <v>132</v>
      </c>
      <c r="B140" s="34" t="s">
        <v>28</v>
      </c>
      <c r="C140" s="172" t="s">
        <v>34</v>
      </c>
      <c r="D140" s="198" t="s">
        <v>181</v>
      </c>
      <c r="E140" s="95">
        <f t="shared" si="24"/>
        <v>350</v>
      </c>
      <c r="F140" s="95">
        <f>'WP2 GRC Sch Level Costs'!N137</f>
        <v>78.75</v>
      </c>
      <c r="G140" s="182">
        <f>'WP2 GRC Sch Level Costs'!S137</f>
        <v>1.3493419753566956E-3</v>
      </c>
      <c r="H140" s="221">
        <f>'WP2 GRC Sch Level Costs'!X137</f>
        <v>0.10626068055933978</v>
      </c>
    </row>
    <row r="141" spans="1:8" x14ac:dyDescent="0.2">
      <c r="A141" s="218">
        <f t="shared" si="25"/>
        <v>133</v>
      </c>
      <c r="B141" s="34" t="s">
        <v>28</v>
      </c>
      <c r="C141" s="172" t="s">
        <v>34</v>
      </c>
      <c r="D141" s="198" t="s">
        <v>182</v>
      </c>
      <c r="E141" s="95">
        <f t="shared" si="24"/>
        <v>350</v>
      </c>
      <c r="F141" s="95">
        <f>'WP2 GRC Sch Level Costs'!N138</f>
        <v>89.25</v>
      </c>
      <c r="G141" s="182">
        <f>'WP2 GRC Sch Level Costs'!S138</f>
        <v>1.3493419753566956E-3</v>
      </c>
      <c r="H141" s="221">
        <f>'WP2 GRC Sch Level Costs'!X138</f>
        <v>0.12042877130058507</v>
      </c>
    </row>
    <row r="142" spans="1:8" x14ac:dyDescent="0.2">
      <c r="A142" s="218">
        <f t="shared" si="25"/>
        <v>134</v>
      </c>
      <c r="B142" s="34" t="s">
        <v>28</v>
      </c>
      <c r="C142" s="172" t="s">
        <v>34</v>
      </c>
      <c r="D142" s="198" t="s">
        <v>183</v>
      </c>
      <c r="E142" s="95">
        <f t="shared" si="24"/>
        <v>350</v>
      </c>
      <c r="F142" s="95">
        <f>'WP2 GRC Sch Level Costs'!N139</f>
        <v>99.75</v>
      </c>
      <c r="G142" s="182">
        <f>'WP2 GRC Sch Level Costs'!S139</f>
        <v>1.3493419753566956E-3</v>
      </c>
      <c r="H142" s="221">
        <f>'WP2 GRC Sch Level Costs'!X139</f>
        <v>0.13459686204183038</v>
      </c>
    </row>
    <row r="143" spans="1:8" x14ac:dyDescent="0.2">
      <c r="A143" s="218">
        <f t="shared" si="25"/>
        <v>135</v>
      </c>
      <c r="B143" s="34"/>
      <c r="C143" s="1"/>
      <c r="D143" s="173"/>
      <c r="E143" s="95"/>
      <c r="F143" s="95"/>
      <c r="G143" s="182"/>
      <c r="H143" s="221"/>
    </row>
    <row r="144" spans="1:8" x14ac:dyDescent="0.2">
      <c r="A144" s="218">
        <f t="shared" si="25"/>
        <v>136</v>
      </c>
      <c r="B144" s="7" t="s">
        <v>61</v>
      </c>
      <c r="C144" s="1"/>
      <c r="D144" s="173"/>
      <c r="E144" s="95"/>
      <c r="F144" s="95"/>
      <c r="G144" s="182"/>
      <c r="H144" s="221"/>
    </row>
    <row r="145" spans="1:8" x14ac:dyDescent="0.2">
      <c r="A145" s="218">
        <f t="shared" si="25"/>
        <v>137</v>
      </c>
      <c r="B145" s="33" t="s">
        <v>158</v>
      </c>
      <c r="C145" s="1" t="s">
        <v>22</v>
      </c>
      <c r="D145" s="210">
        <v>70</v>
      </c>
      <c r="E145" s="95">
        <f t="shared" ref="E145:E150" si="26">4200/12</f>
        <v>350</v>
      </c>
      <c r="F145" s="95">
        <f>'WP2 GRC Sch Level Costs'!N142</f>
        <v>24.5</v>
      </c>
      <c r="G145" s="182">
        <f>'WP2 GRC Sch Level Costs'!S142</f>
        <v>1.3493419753566956E-3</v>
      </c>
      <c r="H145" s="221">
        <f>'WP2 GRC Sch Level Costs'!X142</f>
        <v>3.3058878396239041E-2</v>
      </c>
    </row>
    <row r="146" spans="1:8" x14ac:dyDescent="0.2">
      <c r="A146" s="218">
        <f t="shared" si="25"/>
        <v>138</v>
      </c>
      <c r="B146" s="34" t="str">
        <f t="shared" ref="B146:B150" si="27">+B145</f>
        <v>58E &amp; 59E - Directional</v>
      </c>
      <c r="C146" s="1" t="s">
        <v>22</v>
      </c>
      <c r="D146" s="210">
        <v>100</v>
      </c>
      <c r="E146" s="95">
        <f t="shared" si="26"/>
        <v>350</v>
      </c>
      <c r="F146" s="95">
        <f>'WP2 GRC Sch Level Costs'!N143</f>
        <v>35</v>
      </c>
      <c r="G146" s="182">
        <f>'WP2 GRC Sch Level Costs'!S143</f>
        <v>1.3493419753566956E-3</v>
      </c>
      <c r="H146" s="221">
        <f>'WP2 GRC Sch Level Costs'!X143</f>
        <v>4.7226969137484344E-2</v>
      </c>
    </row>
    <row r="147" spans="1:8" x14ac:dyDescent="0.2">
      <c r="A147" s="218">
        <f t="shared" si="25"/>
        <v>139</v>
      </c>
      <c r="B147" s="34" t="str">
        <f t="shared" si="27"/>
        <v>58E &amp; 59E - Directional</v>
      </c>
      <c r="C147" s="1" t="s">
        <v>22</v>
      </c>
      <c r="D147" s="210">
        <v>150</v>
      </c>
      <c r="E147" s="95">
        <f t="shared" si="26"/>
        <v>350</v>
      </c>
      <c r="F147" s="95">
        <f>'WP2 GRC Sch Level Costs'!N144</f>
        <v>52.5</v>
      </c>
      <c r="G147" s="182">
        <f>'WP2 GRC Sch Level Costs'!S144</f>
        <v>1.3493419753566956E-3</v>
      </c>
      <c r="H147" s="221">
        <f>'WP2 GRC Sch Level Costs'!X144</f>
        <v>7.0840453706226519E-2</v>
      </c>
    </row>
    <row r="148" spans="1:8" x14ac:dyDescent="0.2">
      <c r="A148" s="218">
        <f t="shared" si="25"/>
        <v>140</v>
      </c>
      <c r="B148" s="34" t="str">
        <f t="shared" si="27"/>
        <v>58E &amp; 59E - Directional</v>
      </c>
      <c r="C148" s="1" t="s">
        <v>22</v>
      </c>
      <c r="D148" s="173">
        <v>200</v>
      </c>
      <c r="E148" s="95">
        <f t="shared" si="26"/>
        <v>350</v>
      </c>
      <c r="F148" s="95">
        <f>'WP2 GRC Sch Level Costs'!N145</f>
        <v>70</v>
      </c>
      <c r="G148" s="182">
        <f>'WP2 GRC Sch Level Costs'!S145</f>
        <v>1.3493419753566956E-3</v>
      </c>
      <c r="H148" s="221">
        <f>'WP2 GRC Sch Level Costs'!X145</f>
        <v>9.4453938274968688E-2</v>
      </c>
    </row>
    <row r="149" spans="1:8" x14ac:dyDescent="0.2">
      <c r="A149" s="218">
        <f t="shared" si="25"/>
        <v>141</v>
      </c>
      <c r="B149" s="34" t="str">
        <f t="shared" si="27"/>
        <v>58E &amp; 59E - Directional</v>
      </c>
      <c r="C149" s="1" t="s">
        <v>22</v>
      </c>
      <c r="D149" s="173">
        <v>250</v>
      </c>
      <c r="E149" s="95">
        <f t="shared" si="26"/>
        <v>350</v>
      </c>
      <c r="F149" s="95">
        <f>'WP2 GRC Sch Level Costs'!N146</f>
        <v>87.5</v>
      </c>
      <c r="G149" s="182">
        <f>'WP2 GRC Sch Level Costs'!S146</f>
        <v>1.3493419753566956E-3</v>
      </c>
      <c r="H149" s="221">
        <f>'WP2 GRC Sch Level Costs'!X146</f>
        <v>0.11806742284371086</v>
      </c>
    </row>
    <row r="150" spans="1:8" x14ac:dyDescent="0.2">
      <c r="A150" s="218">
        <f t="shared" si="25"/>
        <v>142</v>
      </c>
      <c r="B150" s="34" t="str">
        <f t="shared" si="27"/>
        <v>58E &amp; 59E - Directional</v>
      </c>
      <c r="C150" s="1" t="s">
        <v>22</v>
      </c>
      <c r="D150" s="173">
        <v>400</v>
      </c>
      <c r="E150" s="95">
        <f t="shared" si="26"/>
        <v>350</v>
      </c>
      <c r="F150" s="95">
        <f>'WP2 GRC Sch Level Costs'!N147</f>
        <v>140</v>
      </c>
      <c r="G150" s="182">
        <f>'WP2 GRC Sch Level Costs'!S147</f>
        <v>1.3493419753566956E-3</v>
      </c>
      <c r="H150" s="221">
        <f>'WP2 GRC Sch Level Costs'!X147</f>
        <v>0.18890787654993738</v>
      </c>
    </row>
    <row r="151" spans="1:8" x14ac:dyDescent="0.2">
      <c r="A151" s="218">
        <f t="shared" si="25"/>
        <v>143</v>
      </c>
      <c r="B151" s="34"/>
      <c r="C151" s="1"/>
      <c r="D151" s="173"/>
      <c r="E151" s="95"/>
      <c r="F151" s="95"/>
      <c r="G151" s="95"/>
      <c r="H151" s="221"/>
    </row>
    <row r="152" spans="1:8" x14ac:dyDescent="0.2">
      <c r="A152" s="218">
        <f t="shared" si="25"/>
        <v>144</v>
      </c>
      <c r="B152" s="33" t="s">
        <v>159</v>
      </c>
      <c r="C152" s="1" t="s">
        <v>22</v>
      </c>
      <c r="D152" s="173">
        <v>100</v>
      </c>
      <c r="E152" s="95">
        <f t="shared" ref="E152:E156" si="28">4200/12</f>
        <v>350</v>
      </c>
      <c r="F152" s="95">
        <f>'WP2 GRC Sch Level Costs'!N149</f>
        <v>35</v>
      </c>
      <c r="G152" s="182">
        <f>'WP2 GRC Sch Level Costs'!S149</f>
        <v>1.3493419753566956E-3</v>
      </c>
      <c r="H152" s="221">
        <f>'WP2 GRC Sch Level Costs'!X149</f>
        <v>4.7226969137484344E-2</v>
      </c>
    </row>
    <row r="153" spans="1:8" x14ac:dyDescent="0.2">
      <c r="A153" s="218">
        <f t="shared" si="25"/>
        <v>145</v>
      </c>
      <c r="B153" s="34" t="str">
        <f>B152</f>
        <v>58E &amp; 59E - Horizontal</v>
      </c>
      <c r="C153" s="1" t="s">
        <v>22</v>
      </c>
      <c r="D153" s="173">
        <v>150</v>
      </c>
      <c r="E153" s="95">
        <f t="shared" si="28"/>
        <v>350</v>
      </c>
      <c r="F153" s="95">
        <f>'WP2 GRC Sch Level Costs'!N150</f>
        <v>52.5</v>
      </c>
      <c r="G153" s="182">
        <f>'WP2 GRC Sch Level Costs'!S150</f>
        <v>1.3493419753566956E-3</v>
      </c>
      <c r="H153" s="221">
        <f>'WP2 GRC Sch Level Costs'!X150</f>
        <v>7.0840453706226519E-2</v>
      </c>
    </row>
    <row r="154" spans="1:8" x14ac:dyDescent="0.2">
      <c r="A154" s="218">
        <f t="shared" si="25"/>
        <v>146</v>
      </c>
      <c r="B154" s="34" t="str">
        <f t="shared" ref="B154:B156" si="29">B153</f>
        <v>58E &amp; 59E - Horizontal</v>
      </c>
      <c r="C154" s="1" t="s">
        <v>22</v>
      </c>
      <c r="D154" s="173">
        <v>200</v>
      </c>
      <c r="E154" s="95">
        <f t="shared" si="28"/>
        <v>350</v>
      </c>
      <c r="F154" s="95">
        <f>'WP2 GRC Sch Level Costs'!N151</f>
        <v>70</v>
      </c>
      <c r="G154" s="182">
        <f>'WP2 GRC Sch Level Costs'!S151</f>
        <v>1.3493419753566956E-3</v>
      </c>
      <c r="H154" s="221">
        <f>'WP2 GRC Sch Level Costs'!X151</f>
        <v>9.4453938274968688E-2</v>
      </c>
    </row>
    <row r="155" spans="1:8" x14ac:dyDescent="0.2">
      <c r="A155" s="218">
        <f t="shared" si="25"/>
        <v>147</v>
      </c>
      <c r="B155" s="34" t="str">
        <f t="shared" si="29"/>
        <v>58E &amp; 59E - Horizontal</v>
      </c>
      <c r="C155" s="1" t="s">
        <v>22</v>
      </c>
      <c r="D155" s="173">
        <v>250</v>
      </c>
      <c r="E155" s="95">
        <f t="shared" si="28"/>
        <v>350</v>
      </c>
      <c r="F155" s="95">
        <f>'WP2 GRC Sch Level Costs'!N152</f>
        <v>87.5</v>
      </c>
      <c r="G155" s="182">
        <f>'WP2 GRC Sch Level Costs'!S152</f>
        <v>1.3493419753566956E-3</v>
      </c>
      <c r="H155" s="221">
        <f>'WP2 GRC Sch Level Costs'!X152</f>
        <v>0.11806742284371086</v>
      </c>
    </row>
    <row r="156" spans="1:8" x14ac:dyDescent="0.2">
      <c r="A156" s="218">
        <f t="shared" si="25"/>
        <v>148</v>
      </c>
      <c r="B156" s="34" t="str">
        <f t="shared" si="29"/>
        <v>58E &amp; 59E - Horizontal</v>
      </c>
      <c r="C156" s="1" t="s">
        <v>22</v>
      </c>
      <c r="D156" s="173">
        <v>400</v>
      </c>
      <c r="E156" s="95">
        <f t="shared" si="28"/>
        <v>350</v>
      </c>
      <c r="F156" s="95">
        <f>'WP2 GRC Sch Level Costs'!N153</f>
        <v>140</v>
      </c>
      <c r="G156" s="182">
        <f>'WP2 GRC Sch Level Costs'!S153</f>
        <v>1.3493419753566956E-3</v>
      </c>
      <c r="H156" s="221">
        <f>'WP2 GRC Sch Level Costs'!X153</f>
        <v>0.18890787654993738</v>
      </c>
    </row>
    <row r="157" spans="1:8" x14ac:dyDescent="0.2">
      <c r="A157" s="218">
        <f t="shared" si="25"/>
        <v>149</v>
      </c>
      <c r="B157" s="34"/>
      <c r="C157" s="1"/>
      <c r="D157" s="173"/>
      <c r="E157" s="95"/>
      <c r="F157" s="95"/>
      <c r="G157" s="182"/>
      <c r="H157" s="221"/>
    </row>
    <row r="158" spans="1:8" x14ac:dyDescent="0.2">
      <c r="A158" s="218">
        <f t="shared" si="25"/>
        <v>150</v>
      </c>
      <c r="B158" s="34" t="str">
        <f>B146</f>
        <v>58E &amp; 59E - Directional</v>
      </c>
      <c r="C158" s="1" t="s">
        <v>27</v>
      </c>
      <c r="D158" s="173">
        <v>175</v>
      </c>
      <c r="E158" s="95">
        <f t="shared" ref="E158:E180" si="30">4200/12</f>
        <v>350</v>
      </c>
      <c r="F158" s="95">
        <f>'WP2 GRC Sch Level Costs'!N155</f>
        <v>61.25</v>
      </c>
      <c r="G158" s="182">
        <f>'WP2 GRC Sch Level Costs'!S155</f>
        <v>1.3493419753566956E-3</v>
      </c>
      <c r="H158" s="221">
        <f>'WP2 GRC Sch Level Costs'!X155</f>
        <v>8.2647195990597611E-2</v>
      </c>
    </row>
    <row r="159" spans="1:8" x14ac:dyDescent="0.2">
      <c r="A159" s="218">
        <f t="shared" si="25"/>
        <v>151</v>
      </c>
      <c r="B159" s="34" t="str">
        <f>B158</f>
        <v>58E &amp; 59E - Directional</v>
      </c>
      <c r="C159" s="1" t="s">
        <v>27</v>
      </c>
      <c r="D159" s="173">
        <v>250</v>
      </c>
      <c r="E159" s="95">
        <f t="shared" si="30"/>
        <v>350</v>
      </c>
      <c r="F159" s="95">
        <f>'WP2 GRC Sch Level Costs'!N156</f>
        <v>87.5</v>
      </c>
      <c r="G159" s="182">
        <f>'WP2 GRC Sch Level Costs'!S156</f>
        <v>1.3493419753566956E-3</v>
      </c>
      <c r="H159" s="221">
        <f>'WP2 GRC Sch Level Costs'!X156</f>
        <v>0.11806742284371086</v>
      </c>
    </row>
    <row r="160" spans="1:8" x14ac:dyDescent="0.2">
      <c r="A160" s="218">
        <f t="shared" si="25"/>
        <v>152</v>
      </c>
      <c r="B160" s="34" t="str">
        <f t="shared" ref="B160:B161" si="31">B159</f>
        <v>58E &amp; 59E - Directional</v>
      </c>
      <c r="C160" s="1" t="s">
        <v>27</v>
      </c>
      <c r="D160" s="173">
        <v>400</v>
      </c>
      <c r="E160" s="95">
        <f t="shared" si="30"/>
        <v>350</v>
      </c>
      <c r="F160" s="95">
        <f>'WP2 GRC Sch Level Costs'!N157</f>
        <v>140</v>
      </c>
      <c r="G160" s="182">
        <f>'WP2 GRC Sch Level Costs'!S157</f>
        <v>1.3493419753566956E-3</v>
      </c>
      <c r="H160" s="221">
        <f>'WP2 GRC Sch Level Costs'!X157</f>
        <v>0.18890787654993738</v>
      </c>
    </row>
    <row r="161" spans="1:8" x14ac:dyDescent="0.2">
      <c r="A161" s="218">
        <f t="shared" si="25"/>
        <v>153</v>
      </c>
      <c r="B161" s="34" t="str">
        <f t="shared" si="31"/>
        <v>58E &amp; 59E - Directional</v>
      </c>
      <c r="C161" s="1" t="s">
        <v>27</v>
      </c>
      <c r="D161" s="173">
        <v>1000</v>
      </c>
      <c r="E161" s="95">
        <f t="shared" si="30"/>
        <v>350</v>
      </c>
      <c r="F161" s="95">
        <f>'WP2 GRC Sch Level Costs'!N158</f>
        <v>350</v>
      </c>
      <c r="G161" s="182">
        <f>'WP2 GRC Sch Level Costs'!S158</f>
        <v>1.3493419753566956E-3</v>
      </c>
      <c r="H161" s="221">
        <f>'WP2 GRC Sch Level Costs'!X158</f>
        <v>0.47226969137484343</v>
      </c>
    </row>
    <row r="162" spans="1:8" x14ac:dyDescent="0.2">
      <c r="A162" s="218">
        <f t="shared" si="25"/>
        <v>154</v>
      </c>
      <c r="B162" s="34"/>
      <c r="C162" s="1"/>
      <c r="D162" s="173"/>
      <c r="E162" s="95"/>
      <c r="F162" s="95">
        <f>'WP2 GRC Sch Level Costs'!N159</f>
        <v>0</v>
      </c>
      <c r="G162" s="182"/>
      <c r="H162" s="221"/>
    </row>
    <row r="163" spans="1:8" x14ac:dyDescent="0.2">
      <c r="A163" s="218">
        <f t="shared" si="25"/>
        <v>155</v>
      </c>
      <c r="B163" s="34" t="str">
        <f>B152</f>
        <v>58E &amp; 59E - Horizontal</v>
      </c>
      <c r="C163" s="1" t="s">
        <v>27</v>
      </c>
      <c r="D163" s="173">
        <v>250</v>
      </c>
      <c r="E163" s="95">
        <f t="shared" si="30"/>
        <v>350</v>
      </c>
      <c r="F163" s="95">
        <f>'WP2 GRC Sch Level Costs'!N160</f>
        <v>87.5</v>
      </c>
      <c r="G163" s="182">
        <f>'WP2 GRC Sch Level Costs'!S160</f>
        <v>1.3493419753566956E-3</v>
      </c>
      <c r="H163" s="221">
        <f>'WP2 GRC Sch Level Costs'!X160</f>
        <v>0.11806742284371086</v>
      </c>
    </row>
    <row r="164" spans="1:8" x14ac:dyDescent="0.2">
      <c r="A164" s="218">
        <f t="shared" si="25"/>
        <v>156</v>
      </c>
      <c r="B164" s="34" t="str">
        <f>B163</f>
        <v>58E &amp; 59E - Horizontal</v>
      </c>
      <c r="C164" s="1" t="s">
        <v>27</v>
      </c>
      <c r="D164" s="173">
        <v>400</v>
      </c>
      <c r="E164" s="95">
        <f t="shared" si="30"/>
        <v>350</v>
      </c>
      <c r="F164" s="95">
        <f>'WP2 GRC Sch Level Costs'!N161</f>
        <v>140</v>
      </c>
      <c r="G164" s="182">
        <f>'WP2 GRC Sch Level Costs'!S161</f>
        <v>1.3493419753566956E-3</v>
      </c>
      <c r="H164" s="221">
        <f>'WP2 GRC Sch Level Costs'!X161</f>
        <v>0.18890787654993738</v>
      </c>
    </row>
    <row r="165" spans="1:8" x14ac:dyDescent="0.2">
      <c r="A165" s="218">
        <f t="shared" si="25"/>
        <v>157</v>
      </c>
      <c r="B165" s="34"/>
      <c r="C165" s="1"/>
      <c r="D165" s="173"/>
      <c r="E165" s="95"/>
      <c r="F165" s="95"/>
      <c r="G165" s="182"/>
      <c r="H165" s="221"/>
    </row>
    <row r="166" spans="1:8" x14ac:dyDescent="0.2">
      <c r="A166" s="218">
        <f t="shared" si="25"/>
        <v>158</v>
      </c>
      <c r="B166" s="34" t="s">
        <v>29</v>
      </c>
      <c r="C166" s="1" t="s">
        <v>34</v>
      </c>
      <c r="D166" s="198" t="s">
        <v>175</v>
      </c>
      <c r="E166" s="95">
        <f t="shared" si="30"/>
        <v>350</v>
      </c>
      <c r="F166" s="95">
        <f>'WP2 GRC Sch Level Costs'!N163</f>
        <v>15.75</v>
      </c>
      <c r="G166" s="182">
        <f>'WP2 GRC Sch Level Costs'!S163</f>
        <v>1.3493419753566956E-3</v>
      </c>
      <c r="H166" s="221">
        <f>'WP2 GRC Sch Level Costs'!X163</f>
        <v>2.1252136111867954E-2</v>
      </c>
    </row>
    <row r="167" spans="1:8" x14ac:dyDescent="0.2">
      <c r="A167" s="218">
        <f t="shared" si="25"/>
        <v>159</v>
      </c>
      <c r="B167" s="34" t="str">
        <f>B166</f>
        <v>58E &amp; 59E</v>
      </c>
      <c r="C167" s="1" t="s">
        <v>34</v>
      </c>
      <c r="D167" s="198" t="s">
        <v>176</v>
      </c>
      <c r="E167" s="95">
        <f t="shared" si="30"/>
        <v>350</v>
      </c>
      <c r="F167" s="95">
        <f>'WP2 GRC Sch Level Costs'!N164</f>
        <v>26.25</v>
      </c>
      <c r="G167" s="182">
        <f>'WP2 GRC Sch Level Costs'!S164</f>
        <v>1.3493419753566956E-3</v>
      </c>
      <c r="H167" s="221">
        <f>'WP2 GRC Sch Level Costs'!X164</f>
        <v>3.542022685311326E-2</v>
      </c>
    </row>
    <row r="168" spans="1:8" x14ac:dyDescent="0.2">
      <c r="A168" s="218">
        <f t="shared" si="25"/>
        <v>160</v>
      </c>
      <c r="B168" s="34" t="str">
        <f t="shared" ref="B168:B180" si="32">B167</f>
        <v>58E &amp; 59E</v>
      </c>
      <c r="C168" s="1" t="s">
        <v>34</v>
      </c>
      <c r="D168" s="198" t="s">
        <v>177</v>
      </c>
      <c r="E168" s="95">
        <f t="shared" si="30"/>
        <v>350</v>
      </c>
      <c r="F168" s="95">
        <f>'WP2 GRC Sch Level Costs'!N165</f>
        <v>36.75</v>
      </c>
      <c r="G168" s="182">
        <f>'WP2 GRC Sch Level Costs'!S165</f>
        <v>1.3493419753566956E-3</v>
      </c>
      <c r="H168" s="221">
        <f>'WP2 GRC Sch Level Costs'!X165</f>
        <v>4.9588317594358562E-2</v>
      </c>
    </row>
    <row r="169" spans="1:8" x14ac:dyDescent="0.2">
      <c r="A169" s="218">
        <f t="shared" si="25"/>
        <v>161</v>
      </c>
      <c r="B169" s="34" t="str">
        <f t="shared" si="32"/>
        <v>58E &amp; 59E</v>
      </c>
      <c r="C169" s="1" t="s">
        <v>34</v>
      </c>
      <c r="D169" s="198" t="s">
        <v>178</v>
      </c>
      <c r="E169" s="95">
        <f t="shared" si="30"/>
        <v>350</v>
      </c>
      <c r="F169" s="95">
        <f>'WP2 GRC Sch Level Costs'!N166</f>
        <v>47.25</v>
      </c>
      <c r="G169" s="182">
        <f>'WP2 GRC Sch Level Costs'!S166</f>
        <v>1.3493419753566956E-3</v>
      </c>
      <c r="H169" s="221">
        <f>'WP2 GRC Sch Level Costs'!X166</f>
        <v>6.3756408335603865E-2</v>
      </c>
    </row>
    <row r="170" spans="1:8" x14ac:dyDescent="0.2">
      <c r="A170" s="218">
        <f t="shared" si="25"/>
        <v>162</v>
      </c>
      <c r="B170" s="34" t="str">
        <f t="shared" si="32"/>
        <v>58E &amp; 59E</v>
      </c>
      <c r="C170" s="1" t="s">
        <v>34</v>
      </c>
      <c r="D170" s="198" t="s">
        <v>179</v>
      </c>
      <c r="E170" s="95">
        <f t="shared" si="30"/>
        <v>350</v>
      </c>
      <c r="F170" s="95">
        <f>'WP2 GRC Sch Level Costs'!N167</f>
        <v>57.75</v>
      </c>
      <c r="G170" s="182">
        <f>'WP2 GRC Sch Level Costs'!S167</f>
        <v>1.3493419753566956E-3</v>
      </c>
      <c r="H170" s="221">
        <f>'WP2 GRC Sch Level Costs'!X167</f>
        <v>7.7924499076849174E-2</v>
      </c>
    </row>
    <row r="171" spans="1:8" x14ac:dyDescent="0.2">
      <c r="A171" s="218">
        <f t="shared" si="25"/>
        <v>163</v>
      </c>
      <c r="B171" s="34" t="str">
        <f t="shared" si="32"/>
        <v>58E &amp; 59E</v>
      </c>
      <c r="C171" s="1" t="s">
        <v>34</v>
      </c>
      <c r="D171" s="198" t="s">
        <v>180</v>
      </c>
      <c r="E171" s="95">
        <f t="shared" si="30"/>
        <v>350</v>
      </c>
      <c r="F171" s="95">
        <f>'WP2 GRC Sch Level Costs'!N168</f>
        <v>68.25</v>
      </c>
      <c r="G171" s="182">
        <f>'WP2 GRC Sch Level Costs'!S168</f>
        <v>1.3493419753566956E-3</v>
      </c>
      <c r="H171" s="221">
        <f>'WP2 GRC Sch Level Costs'!X168</f>
        <v>9.209258981809447E-2</v>
      </c>
    </row>
    <row r="172" spans="1:8" x14ac:dyDescent="0.2">
      <c r="A172" s="218">
        <f t="shared" si="25"/>
        <v>164</v>
      </c>
      <c r="B172" s="34" t="str">
        <f t="shared" si="32"/>
        <v>58E &amp; 59E</v>
      </c>
      <c r="C172" s="1" t="s">
        <v>34</v>
      </c>
      <c r="D172" s="198" t="s">
        <v>181</v>
      </c>
      <c r="E172" s="95">
        <f t="shared" si="30"/>
        <v>350</v>
      </c>
      <c r="F172" s="95">
        <f>'WP2 GRC Sch Level Costs'!N169</f>
        <v>78.75</v>
      </c>
      <c r="G172" s="182">
        <f>'WP2 GRC Sch Level Costs'!S169</f>
        <v>1.3493419753566956E-3</v>
      </c>
      <c r="H172" s="221">
        <f>'WP2 GRC Sch Level Costs'!X169</f>
        <v>0.10626068055933978</v>
      </c>
    </row>
    <row r="173" spans="1:8" x14ac:dyDescent="0.2">
      <c r="A173" s="218">
        <f t="shared" si="25"/>
        <v>165</v>
      </c>
      <c r="B173" s="34" t="str">
        <f t="shared" si="32"/>
        <v>58E &amp; 59E</v>
      </c>
      <c r="C173" s="1" t="s">
        <v>34</v>
      </c>
      <c r="D173" s="198" t="s">
        <v>182</v>
      </c>
      <c r="E173" s="95">
        <f t="shared" si="30"/>
        <v>350</v>
      </c>
      <c r="F173" s="95">
        <f>'WP2 GRC Sch Level Costs'!N170</f>
        <v>89.25</v>
      </c>
      <c r="G173" s="182">
        <f>'WP2 GRC Sch Level Costs'!S170</f>
        <v>1.3493419753566956E-3</v>
      </c>
      <c r="H173" s="221">
        <f>'WP2 GRC Sch Level Costs'!X170</f>
        <v>0.12042877130058507</v>
      </c>
    </row>
    <row r="174" spans="1:8" x14ac:dyDescent="0.2">
      <c r="A174" s="218">
        <f t="shared" si="25"/>
        <v>166</v>
      </c>
      <c r="B174" s="34" t="str">
        <f t="shared" si="32"/>
        <v>58E &amp; 59E</v>
      </c>
      <c r="C174" s="1" t="s">
        <v>34</v>
      </c>
      <c r="D174" s="198" t="s">
        <v>183</v>
      </c>
      <c r="E174" s="95">
        <f t="shared" si="30"/>
        <v>350</v>
      </c>
      <c r="F174" s="95">
        <f>'WP2 GRC Sch Level Costs'!N171</f>
        <v>99.75</v>
      </c>
      <c r="G174" s="182">
        <f>'WP2 GRC Sch Level Costs'!S171</f>
        <v>1.3493419753566956E-3</v>
      </c>
      <c r="H174" s="221">
        <f>'WP2 GRC Sch Level Costs'!X171</f>
        <v>0.13459686204183038</v>
      </c>
    </row>
    <row r="175" spans="1:8" x14ac:dyDescent="0.2">
      <c r="A175" s="218">
        <f t="shared" si="25"/>
        <v>167</v>
      </c>
      <c r="B175" s="34" t="str">
        <f t="shared" si="32"/>
        <v>58E &amp; 59E</v>
      </c>
      <c r="C175" s="1" t="s">
        <v>34</v>
      </c>
      <c r="D175" s="198" t="s">
        <v>184</v>
      </c>
      <c r="E175" s="95">
        <f t="shared" si="30"/>
        <v>350</v>
      </c>
      <c r="F175" s="95">
        <f>'WP2 GRC Sch Level Costs'!N172</f>
        <v>122.5</v>
      </c>
      <c r="G175" s="182">
        <f>'WP2 GRC Sch Level Costs'!S172</f>
        <v>1.3493419753566956E-3</v>
      </c>
      <c r="H175" s="221">
        <f>'WP2 GRC Sch Level Costs'!X172</f>
        <v>0.16529439198119522</v>
      </c>
    </row>
    <row r="176" spans="1:8" x14ac:dyDescent="0.2">
      <c r="A176" s="218">
        <f t="shared" si="25"/>
        <v>168</v>
      </c>
      <c r="B176" s="34" t="str">
        <f t="shared" si="32"/>
        <v>58E &amp; 59E</v>
      </c>
      <c r="C176" s="1" t="s">
        <v>34</v>
      </c>
      <c r="D176" s="198" t="s">
        <v>185</v>
      </c>
      <c r="E176" s="95">
        <f t="shared" si="30"/>
        <v>350</v>
      </c>
      <c r="F176" s="95">
        <f>'WP2 GRC Sch Level Costs'!N173</f>
        <v>157.5</v>
      </c>
      <c r="G176" s="182">
        <f>'WP2 GRC Sch Level Costs'!S173</f>
        <v>1.3493419753566956E-3</v>
      </c>
      <c r="H176" s="221">
        <f>'WP2 GRC Sch Level Costs'!X173</f>
        <v>0.21252136111867956</v>
      </c>
    </row>
    <row r="177" spans="1:11" x14ac:dyDescent="0.2">
      <c r="A177" s="218">
        <f t="shared" si="25"/>
        <v>169</v>
      </c>
      <c r="B177" s="34" t="str">
        <f t="shared" si="32"/>
        <v>58E &amp; 59E</v>
      </c>
      <c r="C177" s="1" t="s">
        <v>34</v>
      </c>
      <c r="D177" s="198" t="s">
        <v>186</v>
      </c>
      <c r="E177" s="95">
        <f t="shared" si="30"/>
        <v>350</v>
      </c>
      <c r="F177" s="95">
        <f>'WP2 GRC Sch Level Costs'!N174</f>
        <v>192.5</v>
      </c>
      <c r="G177" s="182">
        <f>'WP2 GRC Sch Level Costs'!S174</f>
        <v>1.3493419753566956E-3</v>
      </c>
      <c r="H177" s="221">
        <f>'WP2 GRC Sch Level Costs'!X174</f>
        <v>0.2597483302561639</v>
      </c>
    </row>
    <row r="178" spans="1:11" x14ac:dyDescent="0.2">
      <c r="A178" s="218">
        <f t="shared" si="25"/>
        <v>170</v>
      </c>
      <c r="B178" s="34" t="str">
        <f t="shared" si="32"/>
        <v>58E &amp; 59E</v>
      </c>
      <c r="C178" s="1" t="s">
        <v>34</v>
      </c>
      <c r="D178" s="198" t="s">
        <v>187</v>
      </c>
      <c r="E178" s="95">
        <f t="shared" si="30"/>
        <v>350</v>
      </c>
      <c r="F178" s="95">
        <f>'WP2 GRC Sch Level Costs'!N175</f>
        <v>227.5</v>
      </c>
      <c r="G178" s="182">
        <f>'WP2 GRC Sch Level Costs'!S175</f>
        <v>1.3493419753566956E-3</v>
      </c>
      <c r="H178" s="221">
        <f>'WP2 GRC Sch Level Costs'!X175</f>
        <v>0.30697529939364826</v>
      </c>
    </row>
    <row r="179" spans="1:11" x14ac:dyDescent="0.2">
      <c r="A179" s="218">
        <f t="shared" si="25"/>
        <v>171</v>
      </c>
      <c r="B179" s="34" t="str">
        <f t="shared" si="32"/>
        <v>58E &amp; 59E</v>
      </c>
      <c r="C179" s="1" t="s">
        <v>34</v>
      </c>
      <c r="D179" s="198" t="s">
        <v>188</v>
      </c>
      <c r="E179" s="95">
        <f t="shared" si="30"/>
        <v>350</v>
      </c>
      <c r="F179" s="95">
        <f>'WP2 GRC Sch Level Costs'!N176</f>
        <v>262.5</v>
      </c>
      <c r="G179" s="182">
        <f>'WP2 GRC Sch Level Costs'!S176</f>
        <v>1.3493419753566956E-3</v>
      </c>
      <c r="H179" s="221">
        <f>'WP2 GRC Sch Level Costs'!X176</f>
        <v>0.35420226853113257</v>
      </c>
    </row>
    <row r="180" spans="1:11" x14ac:dyDescent="0.2">
      <c r="A180" s="218">
        <f t="shared" si="25"/>
        <v>172</v>
      </c>
      <c r="B180" s="34" t="str">
        <f t="shared" si="32"/>
        <v>58E &amp; 59E</v>
      </c>
      <c r="C180" s="1" t="s">
        <v>34</v>
      </c>
      <c r="D180" s="198" t="s">
        <v>189</v>
      </c>
      <c r="E180" s="95">
        <f t="shared" si="30"/>
        <v>350</v>
      </c>
      <c r="F180" s="95">
        <f>'WP2 GRC Sch Level Costs'!N177</f>
        <v>297.5</v>
      </c>
      <c r="G180" s="182">
        <f>'WP2 GRC Sch Level Costs'!S177</f>
        <v>1.3493419753566956E-3</v>
      </c>
      <c r="H180" s="221">
        <f>'WP2 GRC Sch Level Costs'!X177</f>
        <v>0.40142923766861693</v>
      </c>
    </row>
    <row r="181" spans="1:11" x14ac:dyDescent="0.2">
      <c r="A181" s="218">
        <f t="shared" si="25"/>
        <v>173</v>
      </c>
      <c r="B181" s="34"/>
      <c r="C181" s="1"/>
      <c r="D181" s="173"/>
      <c r="E181" s="95"/>
      <c r="F181" s="95"/>
      <c r="G181" s="182"/>
      <c r="H181" s="221"/>
    </row>
    <row r="182" spans="1:11" x14ac:dyDescent="0.2">
      <c r="A182" s="218">
        <f t="shared" si="25"/>
        <v>174</v>
      </c>
      <c r="B182" s="7" t="s">
        <v>81</v>
      </c>
      <c r="C182" s="1"/>
      <c r="D182" s="173"/>
      <c r="E182" s="95"/>
      <c r="F182" s="95"/>
      <c r="G182" s="182"/>
      <c r="H182" s="221"/>
    </row>
    <row r="183" spans="1:11" x14ac:dyDescent="0.2">
      <c r="A183" s="218">
        <f t="shared" si="25"/>
        <v>175</v>
      </c>
      <c r="B183" s="34" t="s">
        <v>19</v>
      </c>
      <c r="C183" s="1" t="s">
        <v>83</v>
      </c>
      <c r="D183" s="173">
        <f>'WP2 GRC Sch Level Costs'!D182</f>
        <v>0</v>
      </c>
      <c r="E183" s="95">
        <f>8760/12</f>
        <v>730</v>
      </c>
      <c r="F183" s="193">
        <f>D183*E183/1000</f>
        <v>0</v>
      </c>
      <c r="G183" s="182">
        <f>'WP2 GRC Sch Level Costs'!S181</f>
        <v>1.3493419753566956E-3</v>
      </c>
      <c r="H183" s="221">
        <f>G183*(E183/1000)</f>
        <v>9.8501964201038773E-4</v>
      </c>
      <c r="J183" s="194"/>
      <c r="K183" s="194"/>
    </row>
    <row r="184" spans="1:11" x14ac:dyDescent="0.2">
      <c r="A184" s="218">
        <f t="shared" si="25"/>
        <v>176</v>
      </c>
      <c r="D184" s="181"/>
      <c r="E184" s="95"/>
      <c r="F184" s="95"/>
      <c r="G184" s="182"/>
      <c r="H184" s="221"/>
    </row>
    <row r="185" spans="1:11" x14ac:dyDescent="0.2">
      <c r="A185" s="218">
        <f t="shared" si="25"/>
        <v>177</v>
      </c>
      <c r="B185" s="7" t="s">
        <v>68</v>
      </c>
      <c r="C185" s="1"/>
      <c r="D185" s="173"/>
      <c r="E185" s="95"/>
      <c r="F185" s="95"/>
      <c r="G185" s="182">
        <f>'WP2 GRC Sch Level Costs'!S183</f>
        <v>0</v>
      </c>
      <c r="H185" s="221">
        <f>'WP2 GRC Sch Level Costs'!X183</f>
        <v>0</v>
      </c>
    </row>
    <row r="186" spans="1:11" x14ac:dyDescent="0.2">
      <c r="A186" s="218">
        <f t="shared" si="25"/>
        <v>178</v>
      </c>
      <c r="B186" s="33" t="s">
        <v>160</v>
      </c>
      <c r="C186" s="1" t="s">
        <v>71</v>
      </c>
      <c r="D186" s="173">
        <v>0</v>
      </c>
      <c r="E186" s="95">
        <v>0</v>
      </c>
      <c r="F186" s="95">
        <f>'WP2 GRC Sch Level Costs'!N184</f>
        <v>0</v>
      </c>
      <c r="G186" s="182">
        <f>'WP2 GRC Sch Level Costs'!S184</f>
        <v>1.3493419753566956E-3</v>
      </c>
      <c r="H186" s="221">
        <f>'WP2 GRC Sch Level Costs'!X184</f>
        <v>0</v>
      </c>
    </row>
    <row r="187" spans="1:11" x14ac:dyDescent="0.2">
      <c r="A187" s="218">
        <f t="shared" si="25"/>
        <v>179</v>
      </c>
      <c r="B187" s="33" t="s">
        <v>162</v>
      </c>
      <c r="C187" s="1" t="s">
        <v>71</v>
      </c>
      <c r="D187" s="173">
        <v>0</v>
      </c>
      <c r="E187" s="95">
        <v>0</v>
      </c>
      <c r="F187" s="95">
        <f>'WP2 GRC Sch Level Costs'!N185</f>
        <v>0</v>
      </c>
      <c r="G187" s="182">
        <f>'WP2 GRC Sch Level Costs'!S185</f>
        <v>1.3493419753566956E-3</v>
      </c>
      <c r="H187" s="221">
        <f>'WP2 GRC Sch Level Costs'!X185</f>
        <v>0</v>
      </c>
    </row>
    <row r="188" spans="1:11" x14ac:dyDescent="0.2">
      <c r="A188" s="218">
        <f t="shared" si="25"/>
        <v>180</v>
      </c>
      <c r="B188" s="33"/>
      <c r="D188" s="181"/>
      <c r="E188" s="95"/>
      <c r="F188" s="95"/>
      <c r="G188" s="182">
        <f>'WP2 GRC Sch Level Costs'!S186</f>
        <v>1.3493419753566956E-3</v>
      </c>
      <c r="H188" s="221">
        <f>'WP2 GRC Sch Level Costs'!X186</f>
        <v>0</v>
      </c>
    </row>
    <row r="189" spans="1:11" x14ac:dyDescent="0.2">
      <c r="A189" s="218">
        <f t="shared" si="25"/>
        <v>181</v>
      </c>
      <c r="B189" s="33" t="s">
        <v>161</v>
      </c>
      <c r="C189" s="1" t="s">
        <v>71</v>
      </c>
      <c r="D189" s="173">
        <v>0</v>
      </c>
      <c r="E189" s="95">
        <v>0</v>
      </c>
      <c r="F189" s="95">
        <f>'WP2 GRC Sch Level Costs'!N188</f>
        <v>0</v>
      </c>
      <c r="G189" s="182">
        <f>'WP2 GRC Sch Level Costs'!S188</f>
        <v>1.3493419753566956E-3</v>
      </c>
      <c r="H189" s="221">
        <f>'WP2 GRC Sch Level Costs'!X188</f>
        <v>0</v>
      </c>
    </row>
    <row r="190" spans="1:11" x14ac:dyDescent="0.2">
      <c r="E190" s="4"/>
    </row>
    <row r="191" spans="1:11" x14ac:dyDescent="0.2">
      <c r="B191" s="6"/>
    </row>
    <row r="193" spans="2:2" x14ac:dyDescent="0.2">
      <c r="B193" s="6"/>
    </row>
    <row r="194" spans="2:2" x14ac:dyDescent="0.2">
      <c r="B194" s="6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79" fitToHeight="0" orientation="portrait" r:id="rId1"/>
  <headerFooter>
    <oddFooter>&amp;RExhibit No.___(JAP-22)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19"/>
  <sheetViews>
    <sheetView workbookViewId="0">
      <selection activeCell="E5" sqref="E5"/>
    </sheetView>
  </sheetViews>
  <sheetFormatPr defaultRowHeight="15" x14ac:dyDescent="0.25"/>
  <cols>
    <col min="1" max="1" width="52.28515625" customWidth="1"/>
    <col min="2" max="2" width="15.28515625" bestFit="1" customWidth="1"/>
    <col min="3" max="3" width="17" customWidth="1"/>
    <col min="4" max="4" width="68" customWidth="1"/>
    <col min="5" max="5" width="12.42578125" customWidth="1"/>
    <col min="6" max="6" width="23.140625" customWidth="1"/>
    <col min="7" max="7" width="18.42578125" customWidth="1"/>
    <col min="8" max="8" width="29.7109375" bestFit="1" customWidth="1"/>
    <col min="10" max="10" width="10.5703125" bestFit="1" customWidth="1"/>
  </cols>
  <sheetData>
    <row r="2" spans="1:5" x14ac:dyDescent="0.25">
      <c r="A2" s="263" t="s">
        <v>149</v>
      </c>
      <c r="B2" s="264"/>
      <c r="D2" s="263" t="s">
        <v>125</v>
      </c>
      <c r="E2" s="264"/>
    </row>
    <row r="3" spans="1:5" ht="30" x14ac:dyDescent="0.25">
      <c r="A3" s="96" t="s">
        <v>147</v>
      </c>
      <c r="B3" s="151"/>
      <c r="D3" s="141" t="s">
        <v>129</v>
      </c>
      <c r="E3" s="255"/>
    </row>
    <row r="4" spans="1:5" x14ac:dyDescent="0.25">
      <c r="A4" s="96" t="s">
        <v>146</v>
      </c>
      <c r="B4" s="151"/>
      <c r="D4" s="152" t="s">
        <v>130</v>
      </c>
      <c r="E4" s="157"/>
    </row>
    <row r="5" spans="1:5" ht="15.75" thickBot="1" x14ac:dyDescent="0.3">
      <c r="A5" s="96" t="s">
        <v>150</v>
      </c>
      <c r="B5" s="142"/>
      <c r="D5" s="96" t="s">
        <v>100</v>
      </c>
      <c r="E5" s="256">
        <f>+PTDGP.T!E79</f>
        <v>35171.174486827353</v>
      </c>
    </row>
    <row r="6" spans="1:5" ht="15.75" thickTop="1" x14ac:dyDescent="0.25">
      <c r="A6" s="96" t="s">
        <v>151</v>
      </c>
      <c r="B6" s="151"/>
      <c r="D6" s="96" t="s">
        <v>116</v>
      </c>
      <c r="E6" s="142">
        <v>4.8755052442515753E-2</v>
      </c>
    </row>
    <row r="7" spans="1:5" ht="15.75" thickBot="1" x14ac:dyDescent="0.3">
      <c r="A7" s="96" t="s">
        <v>152</v>
      </c>
      <c r="B7" s="153">
        <f>+PTDGP.T!H73</f>
        <v>552949.47629594372</v>
      </c>
      <c r="D7" s="152" t="s">
        <v>117</v>
      </c>
      <c r="E7" s="256">
        <f>E5*E6</f>
        <v>1714.7724565701396</v>
      </c>
    </row>
    <row r="8" spans="1:5" ht="15.75" thickTop="1" x14ac:dyDescent="0.25">
      <c r="A8" s="96" t="s">
        <v>105</v>
      </c>
      <c r="B8" s="151">
        <v>0</v>
      </c>
      <c r="D8" s="96" t="s">
        <v>118</v>
      </c>
      <c r="E8" s="158">
        <f>'WP2 GRC Sch Level Costs'!L181</f>
        <v>1295.8050000000001</v>
      </c>
    </row>
    <row r="9" spans="1:5" ht="30.75" thickBot="1" x14ac:dyDescent="0.3">
      <c r="A9" s="152" t="s">
        <v>102</v>
      </c>
      <c r="B9" s="153">
        <f>B7-B8</f>
        <v>552949.47629594372</v>
      </c>
      <c r="D9" s="96" t="s">
        <v>48</v>
      </c>
      <c r="E9" s="154">
        <f>E7/E8</f>
        <v>1.3233260070536381</v>
      </c>
    </row>
    <row r="10" spans="1:5" ht="15.75" thickTop="1" x14ac:dyDescent="0.25">
      <c r="A10" s="96"/>
      <c r="B10" s="151"/>
      <c r="D10" s="35" t="s">
        <v>49</v>
      </c>
      <c r="E10" s="155">
        <f>E9/12</f>
        <v>0.11027716725446984</v>
      </c>
    </row>
    <row r="11" spans="1:5" x14ac:dyDescent="0.25">
      <c r="A11" s="96" t="s">
        <v>101</v>
      </c>
      <c r="B11" s="151">
        <v>86198074.007937357</v>
      </c>
    </row>
    <row r="12" spans="1:5" x14ac:dyDescent="0.25">
      <c r="A12" s="96" t="s">
        <v>103</v>
      </c>
      <c r="B12" s="154">
        <f>B9/B11</f>
        <v>6.4148704325461678E-3</v>
      </c>
      <c r="D12" s="263" t="s">
        <v>126</v>
      </c>
      <c r="E12" s="264"/>
    </row>
    <row r="13" spans="1:5" ht="30" x14ac:dyDescent="0.25">
      <c r="A13" s="35" t="s">
        <v>104</v>
      </c>
      <c r="B13" s="155">
        <f>B12/12</f>
        <v>5.3457253604551394E-4</v>
      </c>
      <c r="D13" s="141" t="s">
        <v>129</v>
      </c>
      <c r="E13" s="255"/>
    </row>
    <row r="14" spans="1:5" x14ac:dyDescent="0.25">
      <c r="D14" s="152" t="s">
        <v>130</v>
      </c>
      <c r="E14" s="157"/>
    </row>
    <row r="15" spans="1:5" ht="15.75" thickBot="1" x14ac:dyDescent="0.3">
      <c r="A15" s="263" t="s">
        <v>148</v>
      </c>
      <c r="B15" s="264"/>
      <c r="D15" s="96" t="s">
        <v>44</v>
      </c>
      <c r="E15" s="256">
        <f>+E5</f>
        <v>35171.174486827353</v>
      </c>
    </row>
    <row r="16" spans="1:5" ht="15.75" thickTop="1" x14ac:dyDescent="0.25">
      <c r="A16" s="96" t="s">
        <v>153</v>
      </c>
      <c r="B16" s="151">
        <f>+PTDGP.T!H74</f>
        <v>12790.04147718996</v>
      </c>
      <c r="D16" s="96" t="s">
        <v>119</v>
      </c>
      <c r="E16" s="142">
        <v>0.86995203224022666</v>
      </c>
    </row>
    <row r="17" spans="1:5" ht="15.75" thickBot="1" x14ac:dyDescent="0.3">
      <c r="A17" s="96" t="s">
        <v>154</v>
      </c>
      <c r="B17" s="151">
        <v>1993811.35</v>
      </c>
      <c r="D17" s="152" t="s">
        <v>121</v>
      </c>
      <c r="E17" s="256">
        <f>E15*E16</f>
        <v>30597.234721091067</v>
      </c>
    </row>
    <row r="18" spans="1:5" ht="15.75" thickTop="1" x14ac:dyDescent="0.25">
      <c r="A18" s="96" t="s">
        <v>52</v>
      </c>
      <c r="B18" s="154">
        <f>B16/B17</f>
        <v>6.4148704325461678E-3</v>
      </c>
      <c r="C18" s="11"/>
      <c r="D18" s="96" t="s">
        <v>120</v>
      </c>
      <c r="E18" s="158">
        <f>SUM('WP2 GRC Sch Level Costs'!L4:L119)</f>
        <v>14604.608</v>
      </c>
    </row>
    <row r="19" spans="1:5" x14ac:dyDescent="0.25">
      <c r="A19" s="35" t="s">
        <v>53</v>
      </c>
      <c r="B19" s="155">
        <f>B18/12</f>
        <v>5.3457253604551394E-4</v>
      </c>
      <c r="C19" s="11"/>
      <c r="D19" s="96" t="s">
        <v>48</v>
      </c>
      <c r="E19" s="154">
        <f>E17/E18</f>
        <v>2.0950397793005515</v>
      </c>
    </row>
    <row r="20" spans="1:5" x14ac:dyDescent="0.25">
      <c r="A20" s="17"/>
      <c r="B20" s="11"/>
      <c r="C20" s="11"/>
      <c r="D20" s="35" t="s">
        <v>49</v>
      </c>
      <c r="E20" s="155">
        <f>E19/12</f>
        <v>0.17458664827504597</v>
      </c>
    </row>
    <row r="21" spans="1:5" x14ac:dyDescent="0.25">
      <c r="A21" s="263" t="s">
        <v>141</v>
      </c>
      <c r="B21" s="264"/>
      <c r="C21" s="11"/>
    </row>
    <row r="22" spans="1:5" x14ac:dyDescent="0.25">
      <c r="A22" s="96" t="s">
        <v>155</v>
      </c>
      <c r="B22" s="151"/>
      <c r="C22" s="11"/>
      <c r="D22" s="263" t="s">
        <v>127</v>
      </c>
      <c r="E22" s="264"/>
    </row>
    <row r="23" spans="1:5" ht="30" x14ac:dyDescent="0.25">
      <c r="A23" s="96" t="s">
        <v>132</v>
      </c>
      <c r="B23" s="142"/>
      <c r="C23" s="11"/>
      <c r="D23" s="141" t="s">
        <v>129</v>
      </c>
      <c r="E23" s="255"/>
    </row>
    <row r="24" spans="1:5" x14ac:dyDescent="0.25">
      <c r="A24" s="96" t="s">
        <v>133</v>
      </c>
      <c r="B24" s="151"/>
      <c r="C24" s="11"/>
      <c r="D24" s="152" t="s">
        <v>130</v>
      </c>
      <c r="E24" s="157"/>
    </row>
    <row r="25" spans="1:5" ht="15.75" thickBot="1" x14ac:dyDescent="0.3">
      <c r="A25" s="152" t="s">
        <v>134</v>
      </c>
      <c r="B25" s="156"/>
      <c r="C25" s="11"/>
      <c r="D25" s="96" t="s">
        <v>44</v>
      </c>
      <c r="E25" s="256">
        <f>+E15</f>
        <v>35171.174486827353</v>
      </c>
    </row>
    <row r="26" spans="1:5" ht="15.75" thickTop="1" x14ac:dyDescent="0.25">
      <c r="A26" s="161" t="s">
        <v>139</v>
      </c>
      <c r="B26" s="142"/>
      <c r="C26" s="11"/>
      <c r="D26" s="96" t="s">
        <v>122</v>
      </c>
      <c r="E26" s="142">
        <v>8.1292915317257575E-2</v>
      </c>
    </row>
    <row r="27" spans="1:5" ht="15.75" thickBot="1" x14ac:dyDescent="0.3">
      <c r="A27" s="162" t="s">
        <v>140</v>
      </c>
      <c r="B27" s="163"/>
      <c r="C27" s="11"/>
      <c r="D27" s="152" t="s">
        <v>123</v>
      </c>
      <c r="E27" s="256">
        <f>E25*E26</f>
        <v>2859.167309166146</v>
      </c>
    </row>
    <row r="28" spans="1:5" ht="15.75" thickTop="1" x14ac:dyDescent="0.25">
      <c r="C28" s="11"/>
      <c r="D28" s="96" t="s">
        <v>124</v>
      </c>
      <c r="E28" s="158">
        <f>SUM('WP2 GRC Sch Level Costs'!L122:L177)</f>
        <v>1310.8750000000002</v>
      </c>
    </row>
    <row r="29" spans="1:5" x14ac:dyDescent="0.25">
      <c r="A29" s="263" t="s">
        <v>142</v>
      </c>
      <c r="B29" s="264"/>
      <c r="D29" s="96" t="s">
        <v>48</v>
      </c>
      <c r="E29" s="154">
        <f>E27/E28</f>
        <v>2.1811136143157399</v>
      </c>
    </row>
    <row r="30" spans="1:5" x14ac:dyDescent="0.25">
      <c r="A30" s="96" t="s">
        <v>44</v>
      </c>
      <c r="B30" s="151"/>
      <c r="D30" s="35" t="s">
        <v>49</v>
      </c>
      <c r="E30" s="155">
        <f>E29/12</f>
        <v>0.181759467859645</v>
      </c>
    </row>
    <row r="31" spans="1:5" x14ac:dyDescent="0.25">
      <c r="A31" s="96" t="s">
        <v>106</v>
      </c>
      <c r="B31" s="157"/>
    </row>
    <row r="32" spans="1:5" ht="30.75" thickBot="1" x14ac:dyDescent="0.3">
      <c r="A32" s="152" t="s">
        <v>102</v>
      </c>
      <c r="B32" s="153"/>
      <c r="D32" s="263" t="s">
        <v>128</v>
      </c>
      <c r="E32" s="264"/>
    </row>
    <row r="33" spans="1:10" ht="15" customHeight="1" thickTop="1" x14ac:dyDescent="0.25">
      <c r="A33" s="96"/>
      <c r="B33" s="151"/>
      <c r="D33" s="222" t="s">
        <v>218</v>
      </c>
      <c r="E33" s="255"/>
    </row>
    <row r="34" spans="1:10" ht="15" customHeight="1" x14ac:dyDescent="0.25">
      <c r="A34" s="96" t="s">
        <v>45</v>
      </c>
      <c r="B34" s="158"/>
      <c r="D34" s="152" t="s">
        <v>131</v>
      </c>
      <c r="E34" s="157"/>
    </row>
    <row r="35" spans="1:10" ht="15.75" thickBot="1" x14ac:dyDescent="0.3">
      <c r="A35" s="96" t="s">
        <v>47</v>
      </c>
      <c r="B35" s="154"/>
      <c r="D35" s="96" t="s">
        <v>44</v>
      </c>
      <c r="E35" s="256">
        <f>+PTDGP.T!E78</f>
        <v>105513.52346048206</v>
      </c>
    </row>
    <row r="36" spans="1:10" ht="15.75" thickTop="1" x14ac:dyDescent="0.25">
      <c r="A36" s="35" t="s">
        <v>46</v>
      </c>
      <c r="B36" s="155"/>
      <c r="D36" s="96" t="s">
        <v>51</v>
      </c>
      <c r="E36" s="257">
        <f>SUM('WP2 GRC Sch Level Costs'!M4:M188)</f>
        <v>78196280.400000006</v>
      </c>
      <c r="G36" s="122"/>
      <c r="H36" s="122"/>
    </row>
    <row r="37" spans="1:10" x14ac:dyDescent="0.25">
      <c r="A37" s="17"/>
      <c r="B37" s="11"/>
      <c r="C37" s="11"/>
      <c r="D37" s="35" t="s">
        <v>50</v>
      </c>
      <c r="E37" s="155">
        <f>E35/E36</f>
        <v>1.3493419753566956E-3</v>
      </c>
    </row>
    <row r="38" spans="1:10" x14ac:dyDescent="0.25">
      <c r="A38" s="263" t="s">
        <v>143</v>
      </c>
      <c r="B38" s="264"/>
      <c r="C38" s="11"/>
    </row>
    <row r="39" spans="1:10" x14ac:dyDescent="0.25">
      <c r="A39" s="96" t="s">
        <v>44</v>
      </c>
      <c r="B39" s="151"/>
      <c r="C39" s="11"/>
    </row>
    <row r="40" spans="1:10" x14ac:dyDescent="0.25">
      <c r="A40" s="96" t="s">
        <v>135</v>
      </c>
      <c r="B40" s="142"/>
      <c r="C40" s="11"/>
    </row>
    <row r="41" spans="1:10" x14ac:dyDescent="0.25">
      <c r="A41" s="96" t="s">
        <v>136</v>
      </c>
      <c r="B41" s="151"/>
      <c r="C41" s="11"/>
    </row>
    <row r="42" spans="1:10" x14ac:dyDescent="0.25">
      <c r="A42" s="96" t="s">
        <v>106</v>
      </c>
      <c r="B42" s="157"/>
      <c r="C42" s="11"/>
    </row>
    <row r="43" spans="1:10" x14ac:dyDescent="0.25">
      <c r="A43" s="96"/>
      <c r="B43" s="151"/>
      <c r="C43" s="11"/>
    </row>
    <row r="44" spans="1:10" x14ac:dyDescent="0.25">
      <c r="A44" s="161" t="s">
        <v>137</v>
      </c>
      <c r="B44" s="164"/>
      <c r="C44" s="11"/>
    </row>
    <row r="45" spans="1:10" x14ac:dyDescent="0.25">
      <c r="A45" s="162" t="s">
        <v>138</v>
      </c>
      <c r="B45" s="165"/>
      <c r="C45" s="11"/>
    </row>
    <row r="47" spans="1:10" x14ac:dyDescent="0.25">
      <c r="A47" s="263" t="s">
        <v>107</v>
      </c>
      <c r="B47" s="264"/>
      <c r="G47" s="122"/>
      <c r="H47" s="11"/>
      <c r="J47" s="122"/>
    </row>
    <row r="48" spans="1:10" x14ac:dyDescent="0.25">
      <c r="A48" s="96" t="s">
        <v>109</v>
      </c>
      <c r="B48" s="159"/>
      <c r="G48" s="122"/>
      <c r="H48" s="11"/>
      <c r="J48" s="122"/>
    </row>
    <row r="49" spans="1:10" x14ac:dyDescent="0.25">
      <c r="A49" s="96" t="s">
        <v>110</v>
      </c>
      <c r="B49" s="159"/>
      <c r="G49" s="122"/>
      <c r="H49" s="11"/>
      <c r="J49" s="122"/>
    </row>
    <row r="50" spans="1:10" x14ac:dyDescent="0.25">
      <c r="A50" s="96" t="s">
        <v>111</v>
      </c>
      <c r="B50" s="160"/>
      <c r="G50" s="122"/>
      <c r="H50" s="11"/>
      <c r="J50" s="122"/>
    </row>
    <row r="51" spans="1:10" x14ac:dyDescent="0.25">
      <c r="A51" s="96" t="s">
        <v>112</v>
      </c>
      <c r="B51" s="142"/>
      <c r="G51" s="122"/>
      <c r="H51" s="11"/>
      <c r="J51" s="122"/>
    </row>
    <row r="52" spans="1:10" x14ac:dyDescent="0.25">
      <c r="A52" s="96" t="s">
        <v>44</v>
      </c>
      <c r="B52" s="157"/>
      <c r="G52" s="122"/>
      <c r="H52" s="11"/>
      <c r="J52" s="122"/>
    </row>
    <row r="53" spans="1:10" ht="15.75" thickBot="1" x14ac:dyDescent="0.3">
      <c r="A53" s="96" t="s">
        <v>113</v>
      </c>
      <c r="B53" s="156"/>
      <c r="G53" s="122"/>
      <c r="H53" s="11"/>
      <c r="J53" s="122"/>
    </row>
    <row r="54" spans="1:10" ht="15.75" thickTop="1" x14ac:dyDescent="0.25">
      <c r="A54" s="96"/>
      <c r="B54" s="142"/>
      <c r="G54" s="122"/>
      <c r="H54" s="11"/>
      <c r="J54" s="122"/>
    </row>
    <row r="55" spans="1:10" x14ac:dyDescent="0.25">
      <c r="A55" s="96" t="s">
        <v>51</v>
      </c>
      <c r="B55" s="167"/>
      <c r="G55" s="122"/>
      <c r="H55" s="11"/>
      <c r="J55" s="122"/>
    </row>
    <row r="56" spans="1:10" x14ac:dyDescent="0.25">
      <c r="A56" s="35" t="s">
        <v>156</v>
      </c>
      <c r="B56" s="155"/>
      <c r="G56" s="122"/>
      <c r="H56" s="11"/>
      <c r="J56" s="122"/>
    </row>
    <row r="57" spans="1:10" x14ac:dyDescent="0.25">
      <c r="G57" s="122"/>
      <c r="H57" s="11"/>
      <c r="J57" s="122"/>
    </row>
    <row r="58" spans="1:10" x14ac:dyDescent="0.25">
      <c r="A58" s="263" t="s">
        <v>108</v>
      </c>
      <c r="B58" s="264"/>
      <c r="J58" s="11"/>
    </row>
    <row r="59" spans="1:10" x14ac:dyDescent="0.25">
      <c r="A59" s="96" t="s">
        <v>109</v>
      </c>
      <c r="B59" s="159"/>
      <c r="J59" s="11"/>
    </row>
    <row r="60" spans="1:10" x14ac:dyDescent="0.25">
      <c r="A60" s="96" t="s">
        <v>110</v>
      </c>
      <c r="B60" s="159"/>
      <c r="J60" s="11"/>
    </row>
    <row r="61" spans="1:10" x14ac:dyDescent="0.25">
      <c r="A61" s="96" t="s">
        <v>111</v>
      </c>
      <c r="B61" s="160"/>
      <c r="J61" s="11"/>
    </row>
    <row r="62" spans="1:10" x14ac:dyDescent="0.25">
      <c r="A62" s="96" t="s">
        <v>114</v>
      </c>
      <c r="B62" s="142"/>
      <c r="J62" s="11"/>
    </row>
    <row r="63" spans="1:10" x14ac:dyDescent="0.25">
      <c r="A63" s="96" t="s">
        <v>44</v>
      </c>
      <c r="B63" s="157"/>
      <c r="D63" s="11"/>
      <c r="J63" s="11"/>
    </row>
    <row r="64" spans="1:10" ht="15.75" thickBot="1" x14ac:dyDescent="0.3">
      <c r="A64" s="96" t="s">
        <v>113</v>
      </c>
      <c r="B64" s="156"/>
      <c r="D64" s="11"/>
      <c r="J64" s="11"/>
    </row>
    <row r="65" spans="1:10" ht="15.75" thickTop="1" x14ac:dyDescent="0.25">
      <c r="A65" s="96"/>
      <c r="B65" s="142"/>
      <c r="J65" s="122"/>
    </row>
    <row r="66" spans="1:10" x14ac:dyDescent="0.25">
      <c r="A66" s="96" t="s">
        <v>115</v>
      </c>
      <c r="B66" s="167"/>
    </row>
    <row r="67" spans="1:10" x14ac:dyDescent="0.25">
      <c r="A67" s="96" t="s">
        <v>144</v>
      </c>
      <c r="B67" s="154"/>
    </row>
    <row r="68" spans="1:10" x14ac:dyDescent="0.25">
      <c r="A68" s="35" t="s">
        <v>145</v>
      </c>
      <c r="B68" s="155"/>
      <c r="D68" s="122"/>
    </row>
    <row r="79" spans="1:10" x14ac:dyDescent="0.25">
      <c r="C79" s="11"/>
    </row>
    <row r="83" spans="10:10" x14ac:dyDescent="0.25">
      <c r="J83" s="122"/>
    </row>
    <row r="84" spans="10:10" x14ac:dyDescent="0.25">
      <c r="J84" s="122"/>
    </row>
    <row r="85" spans="10:10" x14ac:dyDescent="0.25">
      <c r="J85" s="122"/>
    </row>
    <row r="105" spans="4:4" x14ac:dyDescent="0.25">
      <c r="D105" s="195"/>
    </row>
    <row r="108" spans="4:4" x14ac:dyDescent="0.25">
      <c r="D108" s="122"/>
    </row>
    <row r="111" spans="4:4" x14ac:dyDescent="0.25">
      <c r="D111" s="122"/>
    </row>
    <row r="119" spans="5:5" x14ac:dyDescent="0.25">
      <c r="E119" s="140"/>
    </row>
  </sheetData>
  <mergeCells count="11">
    <mergeCell ref="A2:B2"/>
    <mergeCell ref="A47:B47"/>
    <mergeCell ref="D2:E2"/>
    <mergeCell ref="D32:E32"/>
    <mergeCell ref="A58:B58"/>
    <mergeCell ref="D12:E12"/>
    <mergeCell ref="D22:E22"/>
    <mergeCell ref="A38:B38"/>
    <mergeCell ref="A21:B21"/>
    <mergeCell ref="A15:B15"/>
    <mergeCell ref="A29:B29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pane xSplit="4" ySplit="7" topLeftCell="E58" activePane="bottomRight" state="frozen"/>
      <selection activeCell="E35" sqref="E35"/>
      <selection pane="topRight" activeCell="E35" sqref="E35"/>
      <selection pane="bottomLeft" activeCell="E35" sqref="E35"/>
      <selection pane="bottomRight" activeCell="E35" sqref="E35"/>
    </sheetView>
  </sheetViews>
  <sheetFormatPr defaultRowHeight="15" x14ac:dyDescent="0.25"/>
  <cols>
    <col min="1" max="1" width="8.28515625" bestFit="1" customWidth="1"/>
    <col min="2" max="2" width="7.28515625" bestFit="1" customWidth="1"/>
    <col min="3" max="3" width="36.28515625" bestFit="1" customWidth="1"/>
    <col min="4" max="4" width="9.42578125" bestFit="1" customWidth="1"/>
    <col min="5" max="5" width="16.7109375" bestFit="1" customWidth="1"/>
    <col min="6" max="6" width="12.42578125" bestFit="1" customWidth="1"/>
    <col min="7" max="8" width="9.5703125" bestFit="1" customWidth="1"/>
    <col min="9" max="9" width="12.140625" bestFit="1" customWidth="1"/>
  </cols>
  <sheetData>
    <row r="1" spans="1:5" x14ac:dyDescent="0.25">
      <c r="A1" s="265" t="s">
        <v>0</v>
      </c>
      <c r="B1" s="265"/>
      <c r="C1" s="265"/>
      <c r="D1" s="265"/>
      <c r="E1" s="265"/>
    </row>
    <row r="2" spans="1:5" x14ac:dyDescent="0.25">
      <c r="A2" s="266" t="s">
        <v>219</v>
      </c>
      <c r="B2" s="265"/>
      <c r="C2" s="265"/>
      <c r="D2" s="265"/>
      <c r="E2" s="265"/>
    </row>
    <row r="3" spans="1:5" x14ac:dyDescent="0.25">
      <c r="A3" s="265" t="s">
        <v>313</v>
      </c>
      <c r="B3" s="265"/>
      <c r="C3" s="265"/>
      <c r="D3" s="265"/>
      <c r="E3" s="265"/>
    </row>
    <row r="4" spans="1:5" x14ac:dyDescent="0.25">
      <c r="A4" s="233"/>
      <c r="B4" s="233"/>
      <c r="C4" s="233"/>
      <c r="D4" s="234"/>
      <c r="E4" s="234"/>
    </row>
    <row r="5" spans="1:5" ht="26.25" x14ac:dyDescent="0.25">
      <c r="A5" s="235" t="s">
        <v>1</v>
      </c>
      <c r="B5" s="235" t="s">
        <v>220</v>
      </c>
      <c r="C5" s="236" t="s">
        <v>221</v>
      </c>
      <c r="D5" s="235" t="s">
        <v>222</v>
      </c>
      <c r="E5" s="235" t="s">
        <v>314</v>
      </c>
    </row>
    <row r="6" spans="1:5" x14ac:dyDescent="0.25">
      <c r="A6" s="237"/>
      <c r="B6" s="237" t="s">
        <v>2</v>
      </c>
      <c r="C6" s="237" t="s">
        <v>3</v>
      </c>
      <c r="D6" s="237" t="s">
        <v>4</v>
      </c>
      <c r="E6" s="237" t="s">
        <v>223</v>
      </c>
    </row>
    <row r="7" spans="1:5" x14ac:dyDescent="0.25">
      <c r="A7" s="233">
        <v>1</v>
      </c>
      <c r="B7" s="233"/>
      <c r="C7" s="238" t="s">
        <v>224</v>
      </c>
      <c r="D7" s="234"/>
      <c r="E7" s="239"/>
    </row>
    <row r="8" spans="1:5" x14ac:dyDescent="0.25">
      <c r="A8" s="233">
        <f t="shared" ref="A8:A66" si="0">+A7+1</f>
        <v>2</v>
      </c>
      <c r="B8" s="233"/>
      <c r="C8" s="233"/>
      <c r="D8" s="234"/>
      <c r="E8" s="239"/>
    </row>
    <row r="9" spans="1:5" x14ac:dyDescent="0.25">
      <c r="A9" s="233">
        <f t="shared" si="0"/>
        <v>3</v>
      </c>
      <c r="B9" s="233"/>
      <c r="C9" s="238" t="s">
        <v>225</v>
      </c>
      <c r="D9" s="234"/>
      <c r="E9" s="239"/>
    </row>
    <row r="10" spans="1:5" x14ac:dyDescent="0.25">
      <c r="A10" s="233">
        <f t="shared" si="0"/>
        <v>4</v>
      </c>
      <c r="B10" s="233"/>
      <c r="C10" s="238" t="s">
        <v>226</v>
      </c>
      <c r="D10" s="234"/>
      <c r="E10" s="234"/>
    </row>
    <row r="11" spans="1:5" x14ac:dyDescent="0.25">
      <c r="A11" s="233">
        <f t="shared" si="0"/>
        <v>5</v>
      </c>
      <c r="B11" s="240">
        <v>300</v>
      </c>
      <c r="C11" s="233" t="s">
        <v>227</v>
      </c>
      <c r="D11" s="234" t="s">
        <v>228</v>
      </c>
      <c r="E11" s="241">
        <v>260129.32749372019</v>
      </c>
    </row>
    <row r="12" spans="1:5" x14ac:dyDescent="0.25">
      <c r="A12" s="233">
        <f t="shared" si="0"/>
        <v>6</v>
      </c>
      <c r="B12" s="240">
        <v>300.01</v>
      </c>
      <c r="C12" s="233" t="s">
        <v>229</v>
      </c>
      <c r="D12" s="234" t="s">
        <v>230</v>
      </c>
      <c r="E12" s="241">
        <v>300.08745235125519</v>
      </c>
    </row>
    <row r="13" spans="1:5" x14ac:dyDescent="0.25">
      <c r="A13" s="233">
        <f t="shared" si="0"/>
        <v>7</v>
      </c>
      <c r="B13" s="240">
        <v>300.02</v>
      </c>
      <c r="C13" s="233" t="s">
        <v>231</v>
      </c>
      <c r="D13" s="234" t="s">
        <v>232</v>
      </c>
      <c r="E13" s="241">
        <v>2118710.5708934804</v>
      </c>
    </row>
    <row r="14" spans="1:5" x14ac:dyDescent="0.25">
      <c r="A14" s="242">
        <f>+A13+1</f>
        <v>8</v>
      </c>
      <c r="B14" s="243"/>
      <c r="C14" s="242" t="s">
        <v>233</v>
      </c>
      <c r="D14" s="244"/>
      <c r="E14" s="245">
        <f t="shared" ref="E14" si="1">SUM(E11:E13)</f>
        <v>2379139.9858395518</v>
      </c>
    </row>
    <row r="15" spans="1:5" x14ac:dyDescent="0.25">
      <c r="A15" s="233">
        <f t="shared" si="0"/>
        <v>9</v>
      </c>
      <c r="B15" s="240"/>
      <c r="C15" s="233"/>
      <c r="D15" s="234"/>
      <c r="E15" s="241"/>
    </row>
    <row r="16" spans="1:5" x14ac:dyDescent="0.25">
      <c r="A16" s="233">
        <f t="shared" si="0"/>
        <v>10</v>
      </c>
      <c r="B16" s="240"/>
      <c r="C16" s="238" t="s">
        <v>227</v>
      </c>
      <c r="D16" s="234"/>
      <c r="E16" s="241"/>
    </row>
    <row r="17" spans="1:5" x14ac:dyDescent="0.25">
      <c r="A17" s="233">
        <f t="shared" si="0"/>
        <v>11</v>
      </c>
      <c r="B17" s="240">
        <v>310</v>
      </c>
      <c r="C17" s="233" t="s">
        <v>234</v>
      </c>
      <c r="D17" s="234" t="s">
        <v>230</v>
      </c>
      <c r="E17" s="241">
        <v>4714937.1993295588</v>
      </c>
    </row>
    <row r="18" spans="1:5" x14ac:dyDescent="0.25">
      <c r="A18" s="233">
        <f t="shared" si="0"/>
        <v>12</v>
      </c>
      <c r="B18" s="240">
        <v>330</v>
      </c>
      <c r="C18" s="233" t="s">
        <v>235</v>
      </c>
      <c r="D18" s="234" t="s">
        <v>230</v>
      </c>
      <c r="E18" s="241">
        <v>2567042.5918307835</v>
      </c>
    </row>
    <row r="19" spans="1:5" x14ac:dyDescent="0.25">
      <c r="A19" s="233">
        <f t="shared" si="0"/>
        <v>13</v>
      </c>
      <c r="B19" s="240">
        <v>340</v>
      </c>
      <c r="C19" s="233" t="s">
        <v>236</v>
      </c>
      <c r="D19" s="234" t="s">
        <v>230</v>
      </c>
      <c r="E19" s="241">
        <v>7135077.0645509092</v>
      </c>
    </row>
    <row r="20" spans="1:5" x14ac:dyDescent="0.25">
      <c r="A20" s="242">
        <f t="shared" si="0"/>
        <v>14</v>
      </c>
      <c r="B20" s="243"/>
      <c r="C20" s="242" t="s">
        <v>233</v>
      </c>
      <c r="D20" s="244"/>
      <c r="E20" s="245">
        <f t="shared" ref="E20" si="2">SUM(E17:E19)</f>
        <v>14417056.855711251</v>
      </c>
    </row>
    <row r="21" spans="1:5" x14ac:dyDescent="0.25">
      <c r="A21" s="233">
        <f t="shared" si="0"/>
        <v>15</v>
      </c>
      <c r="B21" s="240"/>
      <c r="C21" s="233"/>
      <c r="D21" s="234"/>
      <c r="E21" s="241"/>
    </row>
    <row r="22" spans="1:5" x14ac:dyDescent="0.25">
      <c r="A22" s="233">
        <f t="shared" si="0"/>
        <v>16</v>
      </c>
      <c r="B22" s="240"/>
      <c r="C22" s="238" t="s">
        <v>229</v>
      </c>
      <c r="D22" s="234"/>
      <c r="E22" s="241"/>
    </row>
    <row r="23" spans="1:5" x14ac:dyDescent="0.25">
      <c r="A23" s="233">
        <f t="shared" si="0"/>
        <v>17</v>
      </c>
      <c r="B23" s="240">
        <v>350</v>
      </c>
      <c r="C23" s="233" t="s">
        <v>237</v>
      </c>
      <c r="D23" s="234" t="s">
        <v>230</v>
      </c>
      <c r="E23" s="241">
        <v>630143.11613886536</v>
      </c>
    </row>
    <row r="24" spans="1:5" x14ac:dyDescent="0.25">
      <c r="A24" s="233">
        <f t="shared" si="0"/>
        <v>18</v>
      </c>
      <c r="B24" s="240">
        <v>350.01</v>
      </c>
      <c r="C24" s="233" t="s">
        <v>238</v>
      </c>
      <c r="D24" s="234" t="s">
        <v>239</v>
      </c>
      <c r="E24" s="241">
        <v>4035837.6076959856</v>
      </c>
    </row>
    <row r="25" spans="1:5" x14ac:dyDescent="0.25">
      <c r="A25" s="233">
        <f t="shared" si="0"/>
        <v>19</v>
      </c>
      <c r="B25" s="240">
        <v>350.02</v>
      </c>
      <c r="C25" s="233" t="s">
        <v>240</v>
      </c>
      <c r="D25" s="234" t="s">
        <v>241</v>
      </c>
      <c r="E25" s="241">
        <v>0</v>
      </c>
    </row>
    <row r="26" spans="1:5" x14ac:dyDescent="0.25">
      <c r="A26" s="242">
        <f>+A25+1</f>
        <v>20</v>
      </c>
      <c r="B26" s="243"/>
      <c r="C26" s="242" t="s">
        <v>233</v>
      </c>
      <c r="D26" s="244"/>
      <c r="E26" s="245">
        <f t="shared" ref="E26" si="3">SUM(E23:E25)</f>
        <v>4665980.7238348508</v>
      </c>
    </row>
    <row r="27" spans="1:5" x14ac:dyDescent="0.25">
      <c r="A27" s="233">
        <f t="shared" si="0"/>
        <v>21</v>
      </c>
      <c r="B27" s="240"/>
      <c r="C27" s="233"/>
      <c r="D27" s="234"/>
      <c r="E27" s="241"/>
    </row>
    <row r="28" spans="1:5" x14ac:dyDescent="0.25">
      <c r="A28" s="233">
        <f t="shared" si="0"/>
        <v>22</v>
      </c>
      <c r="B28" s="240"/>
      <c r="C28" s="238" t="s">
        <v>242</v>
      </c>
      <c r="D28" s="234"/>
      <c r="E28" s="241"/>
    </row>
    <row r="29" spans="1:5" x14ac:dyDescent="0.25">
      <c r="A29" s="233">
        <f t="shared" si="0"/>
        <v>23</v>
      </c>
      <c r="B29" s="240">
        <v>360.01</v>
      </c>
      <c r="C29" s="233" t="s">
        <v>243</v>
      </c>
      <c r="D29" s="234" t="s">
        <v>244</v>
      </c>
      <c r="E29" s="241">
        <v>0</v>
      </c>
    </row>
    <row r="30" spans="1:5" x14ac:dyDescent="0.25">
      <c r="A30" s="233">
        <f t="shared" si="0"/>
        <v>24</v>
      </c>
      <c r="B30" s="240">
        <v>360.02</v>
      </c>
      <c r="C30" s="233" t="s">
        <v>245</v>
      </c>
      <c r="D30" s="234" t="s">
        <v>246</v>
      </c>
      <c r="E30" s="241">
        <v>33605.73679784494</v>
      </c>
    </row>
    <row r="31" spans="1:5" x14ac:dyDescent="0.25">
      <c r="A31" s="233">
        <f t="shared" si="0"/>
        <v>25</v>
      </c>
      <c r="B31" s="240">
        <v>361.01</v>
      </c>
      <c r="C31" s="233" t="s">
        <v>247</v>
      </c>
      <c r="D31" s="234" t="s">
        <v>248</v>
      </c>
      <c r="E31" s="241">
        <v>0</v>
      </c>
    </row>
    <row r="32" spans="1:5" x14ac:dyDescent="0.25">
      <c r="A32" s="233">
        <f t="shared" si="0"/>
        <v>26</v>
      </c>
      <c r="B32" s="240">
        <v>361.02</v>
      </c>
      <c r="C32" s="233" t="s">
        <v>249</v>
      </c>
      <c r="D32" s="234" t="s">
        <v>250</v>
      </c>
      <c r="E32" s="241">
        <v>6370.6521564746727</v>
      </c>
    </row>
    <row r="33" spans="1:5" x14ac:dyDescent="0.25">
      <c r="A33" s="233">
        <f t="shared" si="0"/>
        <v>27</v>
      </c>
      <c r="B33" s="240">
        <v>362.01</v>
      </c>
      <c r="C33" s="233" t="s">
        <v>251</v>
      </c>
      <c r="D33" s="234" t="s">
        <v>252</v>
      </c>
      <c r="E33" s="241">
        <v>0</v>
      </c>
    </row>
    <row r="34" spans="1:5" x14ac:dyDescent="0.25">
      <c r="A34" s="233">
        <f t="shared" si="0"/>
        <v>28</v>
      </c>
      <c r="B34" s="240">
        <v>362.02</v>
      </c>
      <c r="C34" s="233" t="s">
        <v>253</v>
      </c>
      <c r="D34" s="234" t="s">
        <v>254</v>
      </c>
      <c r="E34" s="241">
        <v>369107.23564576328</v>
      </c>
    </row>
    <row r="35" spans="1:5" x14ac:dyDescent="0.25">
      <c r="A35" s="233">
        <f t="shared" si="0"/>
        <v>29</v>
      </c>
      <c r="B35" s="240">
        <v>363.01</v>
      </c>
      <c r="C35" s="233" t="s">
        <v>255</v>
      </c>
      <c r="D35" s="234" t="s">
        <v>256</v>
      </c>
      <c r="E35" s="241">
        <v>2793.8665723669537</v>
      </c>
    </row>
    <row r="36" spans="1:5" x14ac:dyDescent="0.25">
      <c r="A36" s="233">
        <f t="shared" si="0"/>
        <v>30</v>
      </c>
      <c r="B36" s="240">
        <v>364.01</v>
      </c>
      <c r="C36" s="233" t="s">
        <v>257</v>
      </c>
      <c r="D36" s="234" t="s">
        <v>258</v>
      </c>
      <c r="E36" s="241">
        <v>217794.93714399997</v>
      </c>
    </row>
    <row r="37" spans="1:5" x14ac:dyDescent="0.25">
      <c r="A37" s="233">
        <f t="shared" si="0"/>
        <v>31</v>
      </c>
      <c r="B37" s="240">
        <v>365.01</v>
      </c>
      <c r="C37" s="233" t="s">
        <v>259</v>
      </c>
      <c r="D37" s="234" t="s">
        <v>260</v>
      </c>
      <c r="E37" s="241">
        <v>0</v>
      </c>
    </row>
    <row r="38" spans="1:5" x14ac:dyDescent="0.25">
      <c r="A38" s="233">
        <f t="shared" si="0"/>
        <v>32</v>
      </c>
      <c r="B38" s="240">
        <v>365.02</v>
      </c>
      <c r="C38" s="233" t="s">
        <v>261</v>
      </c>
      <c r="D38" s="234" t="s">
        <v>258</v>
      </c>
      <c r="E38" s="241">
        <v>255520.89543573774</v>
      </c>
    </row>
    <row r="39" spans="1:5" x14ac:dyDescent="0.25">
      <c r="A39" s="233">
        <f>+A37+1</f>
        <v>32</v>
      </c>
      <c r="B39" s="240">
        <v>366.01</v>
      </c>
      <c r="C39" s="233" t="s">
        <v>262</v>
      </c>
      <c r="D39" s="234" t="s">
        <v>263</v>
      </c>
      <c r="E39" s="241">
        <v>0</v>
      </c>
    </row>
    <row r="40" spans="1:5" x14ac:dyDescent="0.25">
      <c r="A40" s="233">
        <f t="shared" si="0"/>
        <v>33</v>
      </c>
      <c r="B40" s="240">
        <v>366.02</v>
      </c>
      <c r="C40" s="233" t="s">
        <v>264</v>
      </c>
      <c r="D40" s="234" t="s">
        <v>265</v>
      </c>
      <c r="E40" s="241">
        <v>306312.14811090985</v>
      </c>
    </row>
    <row r="41" spans="1:5" x14ac:dyDescent="0.25">
      <c r="A41" s="233">
        <f t="shared" si="0"/>
        <v>34</v>
      </c>
      <c r="B41" s="240">
        <v>367.01</v>
      </c>
      <c r="C41" s="233" t="s">
        <v>266</v>
      </c>
      <c r="D41" s="234" t="s">
        <v>265</v>
      </c>
      <c r="E41" s="241">
        <v>410718.57321894681</v>
      </c>
    </row>
    <row r="42" spans="1:5" x14ac:dyDescent="0.25">
      <c r="A42" s="233">
        <f t="shared" si="0"/>
        <v>35</v>
      </c>
      <c r="B42" s="240" t="s">
        <v>267</v>
      </c>
      <c r="C42" s="233" t="s">
        <v>268</v>
      </c>
      <c r="D42" s="234" t="s">
        <v>269</v>
      </c>
      <c r="E42" s="241">
        <v>22194611.244697127</v>
      </c>
    </row>
    <row r="43" spans="1:5" x14ac:dyDescent="0.25">
      <c r="A43" s="233">
        <f t="shared" si="0"/>
        <v>36</v>
      </c>
      <c r="B43" s="240" t="s">
        <v>270</v>
      </c>
      <c r="C43" s="233" t="s">
        <v>271</v>
      </c>
      <c r="D43" s="234" t="s">
        <v>272</v>
      </c>
      <c r="E43" s="241">
        <v>682591.23001439066</v>
      </c>
    </row>
    <row r="44" spans="1:5" x14ac:dyDescent="0.25">
      <c r="A44" s="233">
        <f t="shared" si="0"/>
        <v>37</v>
      </c>
      <c r="B44" s="240">
        <v>368.03</v>
      </c>
      <c r="C44" s="233" t="s">
        <v>273</v>
      </c>
      <c r="D44" s="234" t="s">
        <v>274</v>
      </c>
      <c r="E44" s="241">
        <v>0</v>
      </c>
    </row>
    <row r="45" spans="1:5" x14ac:dyDescent="0.25">
      <c r="A45" s="233">
        <f t="shared" si="0"/>
        <v>38</v>
      </c>
      <c r="B45" s="240" t="s">
        <v>275</v>
      </c>
      <c r="C45" s="233" t="s">
        <v>276</v>
      </c>
      <c r="D45" s="234" t="s">
        <v>277</v>
      </c>
      <c r="E45" s="241">
        <v>0</v>
      </c>
    </row>
    <row r="46" spans="1:5" x14ac:dyDescent="0.25">
      <c r="A46" s="233">
        <f t="shared" si="0"/>
        <v>39</v>
      </c>
      <c r="B46" s="240" t="s">
        <v>278</v>
      </c>
      <c r="C46" s="233" t="s">
        <v>279</v>
      </c>
      <c r="D46" s="234" t="s">
        <v>280</v>
      </c>
      <c r="E46" s="241">
        <v>0</v>
      </c>
    </row>
    <row r="47" spans="1:5" x14ac:dyDescent="0.25">
      <c r="A47" s="233">
        <f t="shared" si="0"/>
        <v>40</v>
      </c>
      <c r="B47" s="240">
        <v>370.01</v>
      </c>
      <c r="C47" s="233" t="s">
        <v>281</v>
      </c>
      <c r="D47" s="234" t="s">
        <v>282</v>
      </c>
      <c r="E47" s="241">
        <v>0</v>
      </c>
    </row>
    <row r="48" spans="1:5" x14ac:dyDescent="0.25">
      <c r="A48" s="233">
        <f t="shared" si="0"/>
        <v>41</v>
      </c>
      <c r="B48" s="240">
        <v>373</v>
      </c>
      <c r="C48" s="233" t="s">
        <v>283</v>
      </c>
      <c r="D48" s="234" t="s">
        <v>284</v>
      </c>
      <c r="E48" s="241">
        <v>52258330.571666598</v>
      </c>
    </row>
    <row r="49" spans="1:5" x14ac:dyDescent="0.25">
      <c r="A49" s="233">
        <f t="shared" si="0"/>
        <v>42</v>
      </c>
      <c r="B49" s="240">
        <v>374</v>
      </c>
      <c r="C49" s="233" t="s">
        <v>285</v>
      </c>
      <c r="D49" s="234" t="s">
        <v>286</v>
      </c>
      <c r="E49" s="241">
        <v>1423.7535129609316</v>
      </c>
    </row>
    <row r="50" spans="1:5" x14ac:dyDescent="0.25">
      <c r="A50" s="242">
        <f>+A49+1</f>
        <v>43</v>
      </c>
      <c r="B50" s="243"/>
      <c r="C50" s="242" t="s">
        <v>233</v>
      </c>
      <c r="D50" s="244"/>
      <c r="E50" s="245">
        <f t="shared" ref="E50" si="4">SUM(E29:E49)</f>
        <v>76739180.844973132</v>
      </c>
    </row>
    <row r="51" spans="1:5" x14ac:dyDescent="0.25">
      <c r="A51" s="233">
        <f t="shared" si="0"/>
        <v>44</v>
      </c>
      <c r="B51" s="240"/>
      <c r="C51" s="233"/>
      <c r="D51" s="234"/>
      <c r="E51" s="241"/>
    </row>
    <row r="52" spans="1:5" x14ac:dyDescent="0.25">
      <c r="A52" s="233">
        <f t="shared" si="0"/>
        <v>45</v>
      </c>
      <c r="B52" s="240"/>
      <c r="C52" s="238" t="s">
        <v>231</v>
      </c>
      <c r="D52" s="234"/>
      <c r="E52" s="241"/>
    </row>
    <row r="53" spans="1:5" x14ac:dyDescent="0.25">
      <c r="A53" s="233">
        <f t="shared" si="0"/>
        <v>46</v>
      </c>
      <c r="B53" s="240">
        <v>389</v>
      </c>
      <c r="C53" s="233" t="s">
        <v>287</v>
      </c>
      <c r="D53" s="234" t="s">
        <v>288</v>
      </c>
      <c r="E53" s="241">
        <v>414806.94783389103</v>
      </c>
    </row>
    <row r="54" spans="1:5" x14ac:dyDescent="0.25">
      <c r="A54" s="233">
        <f t="shared" si="0"/>
        <v>47</v>
      </c>
      <c r="B54" s="240">
        <v>390</v>
      </c>
      <c r="C54" s="233" t="s">
        <v>289</v>
      </c>
      <c r="D54" s="234" t="s">
        <v>288</v>
      </c>
      <c r="E54" s="241">
        <v>1686846.4569605018</v>
      </c>
    </row>
    <row r="55" spans="1:5" x14ac:dyDescent="0.25">
      <c r="A55" s="233">
        <f t="shared" si="0"/>
        <v>48</v>
      </c>
      <c r="B55" s="240">
        <v>391</v>
      </c>
      <c r="C55" s="233" t="s">
        <v>290</v>
      </c>
      <c r="D55" s="234" t="s">
        <v>288</v>
      </c>
      <c r="E55" s="241">
        <v>1007186.4305756759</v>
      </c>
    </row>
    <row r="56" spans="1:5" x14ac:dyDescent="0.25">
      <c r="A56" s="233">
        <f t="shared" si="0"/>
        <v>49</v>
      </c>
      <c r="B56" s="240">
        <v>392</v>
      </c>
      <c r="C56" s="233" t="s">
        <v>291</v>
      </c>
      <c r="D56" s="234" t="s">
        <v>288</v>
      </c>
      <c r="E56" s="241">
        <v>160441.63486800482</v>
      </c>
    </row>
    <row r="57" spans="1:5" x14ac:dyDescent="0.25">
      <c r="A57" s="233">
        <f t="shared" si="0"/>
        <v>50</v>
      </c>
      <c r="B57" s="240">
        <v>393</v>
      </c>
      <c r="C57" s="233" t="s">
        <v>292</v>
      </c>
      <c r="D57" s="234" t="s">
        <v>293</v>
      </c>
      <c r="E57" s="241">
        <v>8586.759216662409</v>
      </c>
    </row>
    <row r="58" spans="1:5" x14ac:dyDescent="0.25">
      <c r="A58" s="233">
        <f t="shared" si="0"/>
        <v>51</v>
      </c>
      <c r="B58" s="240">
        <v>394</v>
      </c>
      <c r="C58" s="233" t="s">
        <v>294</v>
      </c>
      <c r="D58" s="234" t="s">
        <v>295</v>
      </c>
      <c r="E58" s="241">
        <v>147774.39828772505</v>
      </c>
    </row>
    <row r="59" spans="1:5" x14ac:dyDescent="0.25">
      <c r="A59" s="233">
        <f t="shared" si="0"/>
        <v>52</v>
      </c>
      <c r="B59" s="240">
        <v>395</v>
      </c>
      <c r="C59" s="233" t="s">
        <v>296</v>
      </c>
      <c r="D59" s="234" t="s">
        <v>295</v>
      </c>
      <c r="E59" s="241">
        <v>133558.73129836377</v>
      </c>
    </row>
    <row r="60" spans="1:5" x14ac:dyDescent="0.25">
      <c r="A60" s="233">
        <f t="shared" si="0"/>
        <v>53</v>
      </c>
      <c r="B60" s="240">
        <v>396</v>
      </c>
      <c r="C60" s="233" t="s">
        <v>297</v>
      </c>
      <c r="D60" s="234" t="s">
        <v>295</v>
      </c>
      <c r="E60" s="241">
        <v>70195.098586461943</v>
      </c>
    </row>
    <row r="61" spans="1:5" x14ac:dyDescent="0.25">
      <c r="A61" s="233">
        <f t="shared" si="0"/>
        <v>54</v>
      </c>
      <c r="B61" s="240">
        <v>397</v>
      </c>
      <c r="C61" s="233" t="s">
        <v>298</v>
      </c>
      <c r="D61" s="234" t="s">
        <v>288</v>
      </c>
      <c r="E61" s="241">
        <v>1774679.0952324779</v>
      </c>
    </row>
    <row r="62" spans="1:5" x14ac:dyDescent="0.25">
      <c r="A62" s="233">
        <f t="shared" si="0"/>
        <v>55</v>
      </c>
      <c r="B62" s="240">
        <v>398</v>
      </c>
      <c r="C62" s="233" t="s">
        <v>299</v>
      </c>
      <c r="D62" s="234" t="s">
        <v>288</v>
      </c>
      <c r="E62" s="241">
        <v>11600.853232390167</v>
      </c>
    </row>
    <row r="63" spans="1:5" x14ac:dyDescent="0.25">
      <c r="A63" s="233">
        <f t="shared" si="0"/>
        <v>56</v>
      </c>
      <c r="B63" s="240">
        <v>399</v>
      </c>
      <c r="C63" s="233" t="s">
        <v>300</v>
      </c>
      <c r="D63" s="234" t="s">
        <v>288</v>
      </c>
      <c r="E63" s="241">
        <v>6545.3953850411908</v>
      </c>
    </row>
    <row r="64" spans="1:5" x14ac:dyDescent="0.25">
      <c r="A64" s="242">
        <f t="shared" si="0"/>
        <v>57</v>
      </c>
      <c r="B64" s="243"/>
      <c r="C64" s="242" t="s">
        <v>233</v>
      </c>
      <c r="D64" s="244"/>
      <c r="E64" s="245">
        <f t="shared" ref="E64" si="5">SUM(E53:E63)</f>
        <v>5422221.8014771957</v>
      </c>
    </row>
    <row r="65" spans="1:9" x14ac:dyDescent="0.25">
      <c r="A65" s="233">
        <f t="shared" si="0"/>
        <v>58</v>
      </c>
      <c r="B65" s="240"/>
      <c r="C65" s="233"/>
      <c r="D65" s="234"/>
      <c r="E65" s="241"/>
    </row>
    <row r="66" spans="1:9" x14ac:dyDescent="0.25">
      <c r="A66" s="242">
        <f t="shared" si="0"/>
        <v>59</v>
      </c>
      <c r="B66" s="243"/>
      <c r="C66" s="248" t="s">
        <v>304</v>
      </c>
      <c r="D66" s="244"/>
      <c r="E66" s="245">
        <f t="shared" ref="E66" si="6">SUM(E64,E50,E26,E20,E14)</f>
        <v>103623580.21183598</v>
      </c>
    </row>
    <row r="68" spans="1:9" x14ac:dyDescent="0.25">
      <c r="C68" t="s">
        <v>301</v>
      </c>
      <c r="E68" s="246">
        <f>+E20+E26</f>
        <v>19083037.579546101</v>
      </c>
      <c r="F68" s="252">
        <f>+E68</f>
        <v>19083037.579546101</v>
      </c>
      <c r="G68" s="247">
        <f>+F68/$F$71</f>
        <v>0.19915044645494331</v>
      </c>
      <c r="I68" s="246">
        <f>+G68*$H$71</f>
        <v>140684.69794730941</v>
      </c>
    </row>
    <row r="69" spans="1:9" x14ac:dyDescent="0.25">
      <c r="C69" t="s">
        <v>302</v>
      </c>
      <c r="E69" s="246">
        <f>+E50</f>
        <v>76739180.844973132</v>
      </c>
      <c r="F69" s="252">
        <f>+E69</f>
        <v>76739180.844973132</v>
      </c>
      <c r="G69" s="247">
        <f t="shared" ref="G69:G70" si="7">+F69/$F$71</f>
        <v>0.8008495535450566</v>
      </c>
      <c r="I69" s="246">
        <f t="shared" ref="I69:I70" si="8">+G69*$H$71</f>
        <v>565739.51777313359</v>
      </c>
    </row>
    <row r="70" spans="1:9" x14ac:dyDescent="0.25">
      <c r="C70" t="s">
        <v>303</v>
      </c>
      <c r="E70" s="246">
        <f>+E14+E64</f>
        <v>7801361.787316747</v>
      </c>
      <c r="F70" s="252">
        <v>0</v>
      </c>
      <c r="G70" s="247">
        <f t="shared" si="7"/>
        <v>0</v>
      </c>
      <c r="I70" s="246">
        <f t="shared" si="8"/>
        <v>0</v>
      </c>
    </row>
    <row r="71" spans="1:9" x14ac:dyDescent="0.25">
      <c r="E71" s="246">
        <f>SUM(E68:E70)</f>
        <v>103623580.21183598</v>
      </c>
      <c r="F71" s="246">
        <f>SUM(F68:F70)</f>
        <v>95822218.424519241</v>
      </c>
      <c r="G71" s="251">
        <f>SUM(G68:G70)</f>
        <v>0.99999999999999989</v>
      </c>
      <c r="H71" s="249">
        <f>+'Sch 140 Combined Charges'!$M$197</f>
        <v>706424.21572044306</v>
      </c>
      <c r="I71" s="246">
        <f>SUM(I68:I70)</f>
        <v>706424.21572044306</v>
      </c>
    </row>
    <row r="72" spans="1:9" x14ac:dyDescent="0.25">
      <c r="C72" s="250" t="s">
        <v>305</v>
      </c>
    </row>
    <row r="73" spans="1:9" x14ac:dyDescent="0.25">
      <c r="C73" t="str">
        <f>+'WP 1 Sch 140 Cost Allocations'!A11</f>
        <v>Total Install Cost of other Lamps</v>
      </c>
      <c r="E73" s="249">
        <v>86198074.007937357</v>
      </c>
      <c r="F73" s="247">
        <f>+E73/E75</f>
        <v>0.97739234917239981</v>
      </c>
      <c r="H73" s="249">
        <f>+F73*$G$75</f>
        <v>552949.47629594372</v>
      </c>
    </row>
    <row r="74" spans="1:9" x14ac:dyDescent="0.25">
      <c r="C74" t="str">
        <f>+'WP 1 Sch 140 Cost Allocations'!A17</f>
        <v>Total Capital Cost of Rented Poles</v>
      </c>
      <c r="E74" s="249">
        <v>1993811.35</v>
      </c>
      <c r="F74" s="247">
        <f>+E74/E75</f>
        <v>2.2607650827600266E-2</v>
      </c>
      <c r="H74" s="249">
        <f>+F74*$G$75</f>
        <v>12790.04147718996</v>
      </c>
    </row>
    <row r="75" spans="1:9" x14ac:dyDescent="0.25">
      <c r="E75" s="249">
        <f>SUM(E73:E74)</f>
        <v>88191885.357937351</v>
      </c>
      <c r="F75" s="247">
        <f>SUM(F73:F74)</f>
        <v>1</v>
      </c>
      <c r="G75" s="249">
        <f>+I69</f>
        <v>565739.51777313359</v>
      </c>
      <c r="H75" s="249">
        <f>SUM(H73:H74)</f>
        <v>565739.5177731337</v>
      </c>
    </row>
    <row r="77" spans="1:9" x14ac:dyDescent="0.25">
      <c r="C77" t="s">
        <v>306</v>
      </c>
      <c r="E77" s="246">
        <f>+I68</f>
        <v>140684.69794730941</v>
      </c>
    </row>
    <row r="78" spans="1:9" x14ac:dyDescent="0.25">
      <c r="C78" s="253" t="s">
        <v>307</v>
      </c>
      <c r="E78" s="249">
        <f>+$E$77*F78</f>
        <v>105513.52346048206</v>
      </c>
      <c r="F78">
        <v>0.75</v>
      </c>
    </row>
    <row r="79" spans="1:9" x14ac:dyDescent="0.25">
      <c r="C79" s="254" t="s">
        <v>308</v>
      </c>
      <c r="E79" s="249">
        <f>+$E$77*F79</f>
        <v>35171.174486827353</v>
      </c>
      <c r="F79">
        <v>0.25</v>
      </c>
    </row>
    <row r="81" spans="3:6" x14ac:dyDescent="0.25">
      <c r="C81" t="s">
        <v>309</v>
      </c>
      <c r="E81" s="249">
        <f>+'[1]2018 Prop Tax Rate Design'!$J$27</f>
        <v>443187.94629697769</v>
      </c>
      <c r="F81" s="247">
        <f>+E81/E83</f>
        <v>0.62400604267084991</v>
      </c>
    </row>
    <row r="82" spans="3:6" x14ac:dyDescent="0.25">
      <c r="C82" t="s">
        <v>312</v>
      </c>
      <c r="E82" s="249">
        <f>+'[1]2018 Prop Tax Rate Design'!$K$27</f>
        <v>267042.26942346542</v>
      </c>
      <c r="F82" s="247">
        <f>+E82/E83</f>
        <v>0.3759939573291502</v>
      </c>
    </row>
    <row r="83" spans="3:6" x14ac:dyDescent="0.25">
      <c r="E83" s="249">
        <f>SUM(E81:E82)</f>
        <v>710230.21572044306</v>
      </c>
      <c r="F83" s="247">
        <f>SUM(F81:F82)</f>
        <v>1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05"/>
  <sheetViews>
    <sheetView zoomScale="85" zoomScaleNormal="85" workbookViewId="0">
      <pane xSplit="5" ySplit="1" topLeftCell="F2" activePane="bottomRight" state="frozen"/>
      <selection activeCell="F12" sqref="F12"/>
      <selection pane="topRight" activeCell="F12" sqref="F12"/>
      <selection pane="bottomLeft" activeCell="F12" sqref="F12"/>
      <selection pane="bottomRight" activeCell="F1" sqref="F1"/>
    </sheetView>
  </sheetViews>
  <sheetFormatPr defaultColWidth="9.140625" defaultRowHeight="15" x14ac:dyDescent="0.25"/>
  <cols>
    <col min="1" max="1" width="18.28515625" style="17" customWidth="1"/>
    <col min="2" max="2" width="10.42578125" style="17" bestFit="1" customWidth="1"/>
    <col min="3" max="3" width="20.140625" style="17" bestFit="1" customWidth="1"/>
    <col min="4" max="4" width="12.85546875" style="17" bestFit="1" customWidth="1"/>
    <col min="5" max="5" width="10.28515625" style="21" bestFit="1" customWidth="1"/>
    <col min="6" max="6" width="16.28515625" style="17" customWidth="1"/>
    <col min="7" max="7" width="12.28515625" style="17" bestFit="1" customWidth="1"/>
    <col min="8" max="8" width="14.42578125" style="17" bestFit="1" customWidth="1"/>
    <col min="9" max="9" width="17.7109375" style="96" customWidth="1"/>
    <col min="10" max="10" width="17.7109375" style="17" customWidth="1"/>
    <col min="11" max="12" width="16" style="17" customWidth="1"/>
    <col min="13" max="13" width="16" style="17" bestFit="1" customWidth="1"/>
    <col min="14" max="14" width="20.28515625" style="21" bestFit="1" customWidth="1"/>
    <col min="15" max="15" width="16" style="96" bestFit="1" customWidth="1"/>
    <col min="16" max="19" width="12.5703125" style="17" customWidth="1"/>
    <col min="20" max="20" width="12.5703125" style="96" customWidth="1"/>
    <col min="21" max="21" width="10.5703125" style="17" bestFit="1" customWidth="1"/>
    <col min="22" max="22" width="12.28515625" style="17" bestFit="1" customWidth="1"/>
    <col min="23" max="23" width="10.5703125" style="17" bestFit="1" customWidth="1"/>
    <col min="24" max="24" width="11.42578125" style="21" customWidth="1"/>
    <col min="25" max="25" width="12" style="17" bestFit="1" customWidth="1"/>
    <col min="26" max="26" width="11.7109375" style="17" bestFit="1" customWidth="1"/>
    <col min="27" max="27" width="10.28515625" style="17" bestFit="1" customWidth="1"/>
    <col min="28" max="28" width="9.28515625" style="17" bestFit="1" customWidth="1"/>
    <col min="29" max="29" width="9.28515625" style="17" customWidth="1"/>
    <col min="30" max="30" width="9.28515625" style="17" bestFit="1" customWidth="1"/>
    <col min="31" max="31" width="11.85546875" style="17" customWidth="1"/>
    <col min="32" max="32" width="10.5703125" style="17" bestFit="1" customWidth="1"/>
    <col min="33" max="33" width="11.7109375" style="96" bestFit="1" customWidth="1"/>
    <col min="34" max="34" width="14.85546875" style="17" bestFit="1" customWidth="1"/>
    <col min="35" max="35" width="14.85546875" style="17" customWidth="1"/>
    <col min="36" max="36" width="11.7109375" style="17" bestFit="1" customWidth="1"/>
    <col min="37" max="37" width="12" style="17" bestFit="1" customWidth="1"/>
    <col min="38" max="38" width="13.85546875" style="17" bestFit="1" customWidth="1"/>
    <col min="39" max="39" width="6.28515625" style="17" bestFit="1" customWidth="1"/>
    <col min="40" max="16384" width="9.140625" style="17"/>
  </cols>
  <sheetData>
    <row r="1" spans="1:39" ht="75" x14ac:dyDescent="0.25">
      <c r="A1" s="86" t="s">
        <v>15</v>
      </c>
      <c r="B1" s="86"/>
      <c r="C1" s="86" t="s">
        <v>20</v>
      </c>
      <c r="D1" s="86" t="s">
        <v>63</v>
      </c>
      <c r="E1" s="105" t="s">
        <v>84</v>
      </c>
      <c r="F1" s="86" t="s">
        <v>173</v>
      </c>
      <c r="G1" s="86" t="s">
        <v>93</v>
      </c>
      <c r="H1" s="86" t="s">
        <v>41</v>
      </c>
      <c r="I1" s="97" t="s">
        <v>35</v>
      </c>
      <c r="J1" s="86" t="s">
        <v>80</v>
      </c>
      <c r="K1" s="86" t="s">
        <v>64</v>
      </c>
      <c r="L1" s="86" t="s">
        <v>65</v>
      </c>
      <c r="M1" s="86" t="s">
        <v>174</v>
      </c>
      <c r="N1" s="105" t="s">
        <v>87</v>
      </c>
      <c r="O1" s="97" t="s">
        <v>85</v>
      </c>
      <c r="P1" s="86" t="s">
        <v>86</v>
      </c>
      <c r="Q1" s="86" t="s">
        <v>165</v>
      </c>
      <c r="R1" s="86" t="s">
        <v>43</v>
      </c>
      <c r="S1" s="86" t="s">
        <v>42</v>
      </c>
      <c r="T1" s="97" t="s">
        <v>39</v>
      </c>
      <c r="U1" s="86" t="s">
        <v>36</v>
      </c>
      <c r="V1" s="86" t="s">
        <v>94</v>
      </c>
      <c r="W1" s="86" t="s">
        <v>37</v>
      </c>
      <c r="X1" s="105" t="s">
        <v>38</v>
      </c>
      <c r="Y1" s="86" t="s">
        <v>98</v>
      </c>
      <c r="AA1" s="116" t="s">
        <v>72</v>
      </c>
      <c r="AB1" s="116" t="s">
        <v>73</v>
      </c>
      <c r="AC1" s="116" t="s">
        <v>76</v>
      </c>
      <c r="AD1" s="116" t="s">
        <v>74</v>
      </c>
      <c r="AE1" s="116" t="s">
        <v>75</v>
      </c>
      <c r="AF1" s="116" t="s">
        <v>77</v>
      </c>
      <c r="AG1" s="118" t="s">
        <v>88</v>
      </c>
      <c r="AH1" s="116" t="s">
        <v>89</v>
      </c>
      <c r="AI1" s="116" t="s">
        <v>92</v>
      </c>
      <c r="AJ1" s="116" t="s">
        <v>90</v>
      </c>
      <c r="AK1" s="116" t="s">
        <v>91</v>
      </c>
      <c r="AL1" s="116" t="s">
        <v>78</v>
      </c>
      <c r="AM1" s="116" t="s">
        <v>79</v>
      </c>
    </row>
    <row r="2" spans="1:39" x14ac:dyDescent="0.25">
      <c r="A2" s="34"/>
      <c r="B2" s="1"/>
      <c r="C2" s="1"/>
      <c r="D2" s="1"/>
      <c r="N2" s="109"/>
      <c r="O2" s="98"/>
      <c r="P2" s="18"/>
      <c r="Q2" s="18"/>
      <c r="R2" s="18"/>
      <c r="S2" s="18"/>
      <c r="T2" s="98"/>
      <c r="U2" s="18"/>
      <c r="V2" s="18"/>
      <c r="W2" s="18"/>
      <c r="X2" s="106"/>
      <c r="Y2" s="63"/>
    </row>
    <row r="3" spans="1:39" x14ac:dyDescent="0.25">
      <c r="A3" s="12" t="s">
        <v>55</v>
      </c>
      <c r="B3" s="13"/>
      <c r="C3" s="14"/>
      <c r="D3" s="14"/>
      <c r="E3" s="15"/>
      <c r="F3" s="73"/>
      <c r="G3" s="43"/>
      <c r="H3" s="14"/>
      <c r="I3" s="99"/>
      <c r="J3" s="125"/>
      <c r="K3" s="73"/>
      <c r="L3" s="73"/>
      <c r="M3" s="73"/>
      <c r="N3" s="73"/>
      <c r="O3" s="99"/>
      <c r="P3" s="14"/>
      <c r="Q3" s="14"/>
      <c r="R3" s="14"/>
      <c r="S3" s="14"/>
      <c r="T3" s="99"/>
      <c r="U3" s="14"/>
      <c r="V3" s="14"/>
      <c r="W3" s="14"/>
      <c r="X3" s="15"/>
      <c r="Y3" s="15"/>
      <c r="Z3" s="114"/>
      <c r="AA3" s="121"/>
      <c r="AL3" s="51"/>
    </row>
    <row r="4" spans="1:39" x14ac:dyDescent="0.25">
      <c r="A4" s="16" t="s">
        <v>32</v>
      </c>
      <c r="B4" s="6"/>
      <c r="C4" s="36" t="s">
        <v>33</v>
      </c>
      <c r="D4" s="37">
        <v>22</v>
      </c>
      <c r="E4" s="144" t="s">
        <v>10</v>
      </c>
      <c r="F4" s="74">
        <v>59</v>
      </c>
      <c r="G4" s="60"/>
      <c r="H4" s="8" t="s">
        <v>62</v>
      </c>
      <c r="I4" s="98">
        <v>1</v>
      </c>
      <c r="J4" s="126">
        <f>IF(H4="Yes",F4*I4,0)</f>
        <v>0</v>
      </c>
      <c r="K4" s="87">
        <f>IF(E4="Company", F4*G4,0)</f>
        <v>0</v>
      </c>
      <c r="L4" s="80">
        <f>D4*F4/1000</f>
        <v>1.298</v>
      </c>
      <c r="M4" s="80">
        <f>D4*4200*F4/1000</f>
        <v>5451.6</v>
      </c>
      <c r="N4" s="80">
        <f>D4*4200/1000/12</f>
        <v>7.7</v>
      </c>
      <c r="O4" s="100">
        <f>'WP 1 Sch 140 Cost Allocations'!B$13</f>
        <v>5.3457253604551394E-4</v>
      </c>
      <c r="P4" s="49">
        <f>'WP 1 Sch 140 Cost Allocations'!$B$36</f>
        <v>0</v>
      </c>
      <c r="Q4" s="49">
        <f>'WP 1 Sch 140 Cost Allocations'!B$56</f>
        <v>0</v>
      </c>
      <c r="R4" s="49">
        <f>'WP 1 Sch 140 Cost Allocations'!E$20</f>
        <v>0.17458664827504597</v>
      </c>
      <c r="S4" s="49">
        <f>'WP 1 Sch 140 Cost Allocations'!$E$37</f>
        <v>1.3493419753566956E-3</v>
      </c>
      <c r="T4" s="100">
        <f>IF(E4="Company", G4*O4, 0)</f>
        <v>0</v>
      </c>
      <c r="U4" s="49">
        <f>IF(H4="yes", I4*P4, 0)</f>
        <v>0</v>
      </c>
      <c r="V4" s="117">
        <f>Q4*N4</f>
        <v>0</v>
      </c>
      <c r="W4" s="117">
        <f>D4*R4/1000</f>
        <v>3.8409062620510114E-3</v>
      </c>
      <c r="X4" s="115">
        <f>N4*S4</f>
        <v>1.0389933210246557E-2</v>
      </c>
      <c r="Y4" s="50">
        <f>SUM(T4:X4)</f>
        <v>1.4230839472297568E-2</v>
      </c>
      <c r="Z4" s="114"/>
      <c r="AA4" s="64">
        <f>T4/N4</f>
        <v>0</v>
      </c>
      <c r="AB4" s="64">
        <f>U4/N4</f>
        <v>0</v>
      </c>
      <c r="AC4" s="64">
        <f>V4/N4</f>
        <v>0</v>
      </c>
      <c r="AD4" s="64">
        <f>W4/N4</f>
        <v>4.9881899507155992E-4</v>
      </c>
      <c r="AE4" s="64">
        <f>X4/N4</f>
        <v>1.3493419753566956E-3</v>
      </c>
      <c r="AF4" s="51">
        <f>SUM(AA4:AE4)</f>
        <v>1.8481609704282555E-3</v>
      </c>
      <c r="AG4" s="131">
        <f>T4*$F4</f>
        <v>0</v>
      </c>
      <c r="AH4" s="132">
        <f>U4*$F4</f>
        <v>0</v>
      </c>
      <c r="AI4" s="132">
        <f>V4*$F4</f>
        <v>0</v>
      </c>
      <c r="AJ4" s="132">
        <f>W4*$F4</f>
        <v>0.22661346946100966</v>
      </c>
      <c r="AK4" s="132">
        <f>X4*$F4</f>
        <v>0.61300605940454689</v>
      </c>
      <c r="AL4" s="132">
        <f>SUM(AG4:AK4)</f>
        <v>0.83961952886555657</v>
      </c>
      <c r="AM4" s="132">
        <f>Y4*F4-AL4</f>
        <v>0</v>
      </c>
    </row>
    <row r="5" spans="1:39" x14ac:dyDescent="0.25">
      <c r="A5" s="19"/>
      <c r="B5" s="4"/>
      <c r="C5" s="36"/>
      <c r="D5" s="38"/>
      <c r="E5" s="144"/>
      <c r="F5" s="74"/>
      <c r="G5" s="8"/>
      <c r="H5" s="8"/>
      <c r="I5" s="98"/>
      <c r="J5" s="127"/>
      <c r="K5" s="88"/>
      <c r="L5" s="80">
        <f t="shared" ref="L5:L25" si="0">D5*F5/1000</f>
        <v>0</v>
      </c>
      <c r="M5" s="81"/>
      <c r="N5" s="81"/>
      <c r="O5" s="100"/>
      <c r="P5" s="51"/>
      <c r="Q5" s="49"/>
      <c r="R5" s="51"/>
      <c r="S5" s="51"/>
      <c r="T5" s="101"/>
      <c r="U5" s="51"/>
      <c r="V5" s="117"/>
      <c r="W5" s="51"/>
      <c r="X5" s="52"/>
      <c r="Y5" s="52"/>
      <c r="Z5" s="114"/>
      <c r="AA5" s="64"/>
      <c r="AB5" s="51"/>
      <c r="AC5" s="51"/>
      <c r="AD5" s="51"/>
      <c r="AE5" s="51"/>
      <c r="AF5" s="51"/>
      <c r="AG5" s="131"/>
      <c r="AH5" s="132">
        <f t="shared" ref="AH5:AH36" si="1">U5*$F5</f>
        <v>0</v>
      </c>
      <c r="AI5" s="132">
        <f t="shared" ref="AI5:AI36" si="2">V5*$F5</f>
        <v>0</v>
      </c>
      <c r="AJ5" s="132"/>
      <c r="AK5" s="132"/>
      <c r="AL5" s="132"/>
      <c r="AM5" s="132"/>
    </row>
    <row r="6" spans="1:39" x14ac:dyDescent="0.25">
      <c r="A6" s="22" t="s">
        <v>16</v>
      </c>
      <c r="B6" s="23"/>
      <c r="C6" s="39" t="s">
        <v>24</v>
      </c>
      <c r="D6" s="40">
        <v>100</v>
      </c>
      <c r="E6" s="144" t="s">
        <v>10</v>
      </c>
      <c r="F6" s="74">
        <v>13</v>
      </c>
      <c r="G6" s="60"/>
      <c r="H6" s="8" t="s">
        <v>54</v>
      </c>
      <c r="I6" s="98">
        <v>1</v>
      </c>
      <c r="J6" s="126">
        <f t="shared" ref="J6:J8" si="3">IF(H6="Yes",F6*I6,0)</f>
        <v>13</v>
      </c>
      <c r="K6" s="87">
        <f>IF(E6="Company", F6*G6,0)</f>
        <v>0</v>
      </c>
      <c r="L6" s="80">
        <f t="shared" si="0"/>
        <v>1.3</v>
      </c>
      <c r="M6" s="80">
        <f>D6*4200*F6/1000</f>
        <v>5460</v>
      </c>
      <c r="N6" s="80">
        <f>D6*4200/1000/12</f>
        <v>35</v>
      </c>
      <c r="O6" s="100">
        <f>'WP 1 Sch 140 Cost Allocations'!B$13</f>
        <v>5.3457253604551394E-4</v>
      </c>
      <c r="P6" s="49">
        <f>'WP 1 Sch 140 Cost Allocations'!$B$36</f>
        <v>0</v>
      </c>
      <c r="Q6" s="49">
        <f>'WP 1 Sch 140 Cost Allocations'!B$56</f>
        <v>0</v>
      </c>
      <c r="R6" s="49">
        <f>'WP 1 Sch 140 Cost Allocations'!E$20</f>
        <v>0.17458664827504597</v>
      </c>
      <c r="S6" s="49">
        <f>'WP 1 Sch 140 Cost Allocations'!$E$37</f>
        <v>1.3493419753566956E-3</v>
      </c>
      <c r="T6" s="100">
        <f>IF(E6="Company", G6*O6, 0)</f>
        <v>0</v>
      </c>
      <c r="U6" s="49">
        <f>IF(H6="yes", I6*P6, 0)</f>
        <v>0</v>
      </c>
      <c r="V6" s="117">
        <f t="shared" ref="V6:V25" si="4">Q6*N6</f>
        <v>0</v>
      </c>
      <c r="W6" s="49">
        <f>D6*R6/1000</f>
        <v>1.7458664827504595E-2</v>
      </c>
      <c r="X6" s="107">
        <f>N6*S6</f>
        <v>4.7226969137484344E-2</v>
      </c>
      <c r="Y6" s="50">
        <f>SUM(T6:X6)</f>
        <v>6.4685633964988942E-2</v>
      </c>
      <c r="Z6" s="114"/>
      <c r="AA6" s="64">
        <f>T6/N6</f>
        <v>0</v>
      </c>
      <c r="AB6" s="64">
        <f>U6/N6</f>
        <v>0</v>
      </c>
      <c r="AC6" s="64">
        <f>V6/N6</f>
        <v>0</v>
      </c>
      <c r="AD6" s="64">
        <f>W6/N6</f>
        <v>4.9881899507155981E-4</v>
      </c>
      <c r="AE6" s="64">
        <f>X6/N6</f>
        <v>1.3493419753566956E-3</v>
      </c>
      <c r="AF6" s="51">
        <f>SUM(AA6:AE6)</f>
        <v>1.8481609704282553E-3</v>
      </c>
      <c r="AG6" s="131">
        <f>T6*$F6</f>
        <v>0</v>
      </c>
      <c r="AH6" s="132">
        <f t="shared" si="1"/>
        <v>0</v>
      </c>
      <c r="AI6" s="132">
        <f t="shared" si="2"/>
        <v>0</v>
      </c>
      <c r="AJ6" s="132">
        <f t="shared" ref="AJ6:AK8" si="5">W6*$F6</f>
        <v>0.22696264275755973</v>
      </c>
      <c r="AK6" s="132">
        <f t="shared" si="5"/>
        <v>0.61395059878729652</v>
      </c>
      <c r="AL6" s="132">
        <f>SUM(AG6:AK6)</f>
        <v>0.84091324154485625</v>
      </c>
      <c r="AM6" s="132">
        <f>Y6*F6-AL6</f>
        <v>0</v>
      </c>
    </row>
    <row r="7" spans="1:39" x14ac:dyDescent="0.25">
      <c r="A7" s="22" t="str">
        <f>+A6</f>
        <v>50E-A</v>
      </c>
      <c r="B7" s="23"/>
      <c r="C7" s="39" t="str">
        <f>+C6</f>
        <v>Mercury Vapor</v>
      </c>
      <c r="D7" s="40">
        <v>175</v>
      </c>
      <c r="E7" s="144" t="s">
        <v>10</v>
      </c>
      <c r="F7" s="74">
        <v>19</v>
      </c>
      <c r="G7" s="60"/>
      <c r="H7" s="8" t="s">
        <v>54</v>
      </c>
      <c r="I7" s="98">
        <v>1</v>
      </c>
      <c r="J7" s="126">
        <f t="shared" si="3"/>
        <v>19</v>
      </c>
      <c r="K7" s="87">
        <f>IF(E7="Company", F7*G7,0)</f>
        <v>0</v>
      </c>
      <c r="L7" s="80">
        <f t="shared" si="0"/>
        <v>3.3250000000000002</v>
      </c>
      <c r="M7" s="80">
        <f>D7*4200*F7/1000</f>
        <v>13965</v>
      </c>
      <c r="N7" s="80">
        <f>D7*4200/1000/12</f>
        <v>61.25</v>
      </c>
      <c r="O7" s="100">
        <f>'WP 1 Sch 140 Cost Allocations'!B$13</f>
        <v>5.3457253604551394E-4</v>
      </c>
      <c r="P7" s="49">
        <f>'WP 1 Sch 140 Cost Allocations'!$B$36</f>
        <v>0</v>
      </c>
      <c r="Q7" s="49">
        <f>'WP 1 Sch 140 Cost Allocations'!B$56</f>
        <v>0</v>
      </c>
      <c r="R7" s="49">
        <f>'WP 1 Sch 140 Cost Allocations'!E$20</f>
        <v>0.17458664827504597</v>
      </c>
      <c r="S7" s="49">
        <f>'WP 1 Sch 140 Cost Allocations'!$E$37</f>
        <v>1.3493419753566956E-3</v>
      </c>
      <c r="T7" s="100">
        <f>IF(E7="Company", G7*O7, 0)</f>
        <v>0</v>
      </c>
      <c r="U7" s="49">
        <f>IF(H7="yes", I7*P7, 0)</f>
        <v>0</v>
      </c>
      <c r="V7" s="117">
        <f t="shared" si="4"/>
        <v>0</v>
      </c>
      <c r="W7" s="49">
        <f>D7*R7/1000</f>
        <v>3.0552663448133045E-2</v>
      </c>
      <c r="X7" s="107">
        <f>N7*S7</f>
        <v>8.2647195990597611E-2</v>
      </c>
      <c r="Y7" s="50">
        <f>SUM(T7:X7)</f>
        <v>0.11319985943873065</v>
      </c>
      <c r="Z7" s="114"/>
      <c r="AA7" s="64">
        <f>T7/N7</f>
        <v>0</v>
      </c>
      <c r="AB7" s="64">
        <f>U7/N7</f>
        <v>0</v>
      </c>
      <c r="AC7" s="64">
        <f>V7/N7</f>
        <v>0</v>
      </c>
      <c r="AD7" s="64">
        <f>W7/N7</f>
        <v>4.9881899507155992E-4</v>
      </c>
      <c r="AE7" s="64">
        <f>X7/N7</f>
        <v>1.3493419753566956E-3</v>
      </c>
      <c r="AF7" s="51">
        <f>SUM(AA7:AE7)</f>
        <v>1.8481609704282555E-3</v>
      </c>
      <c r="AG7" s="131">
        <f>T7*$F7</f>
        <v>0</v>
      </c>
      <c r="AH7" s="132">
        <f t="shared" si="1"/>
        <v>0</v>
      </c>
      <c r="AI7" s="132">
        <f t="shared" si="2"/>
        <v>0</v>
      </c>
      <c r="AJ7" s="132">
        <f t="shared" si="5"/>
        <v>0.58050060551452787</v>
      </c>
      <c r="AK7" s="132">
        <f t="shared" si="5"/>
        <v>1.5702967238213545</v>
      </c>
      <c r="AL7" s="132">
        <f>SUM(AG7:AK7)</f>
        <v>2.1507973293358824</v>
      </c>
      <c r="AM7" s="132">
        <f>Y7*F7-AL7</f>
        <v>0</v>
      </c>
    </row>
    <row r="8" spans="1:39" x14ac:dyDescent="0.25">
      <c r="A8" s="22" t="str">
        <f>+A7</f>
        <v>50E-A</v>
      </c>
      <c r="B8" s="23"/>
      <c r="C8" s="39" t="str">
        <f>+C7</f>
        <v>Mercury Vapor</v>
      </c>
      <c r="D8" s="40">
        <v>400</v>
      </c>
      <c r="E8" s="144" t="s">
        <v>10</v>
      </c>
      <c r="F8" s="74">
        <v>22</v>
      </c>
      <c r="G8" s="60"/>
      <c r="H8" s="8" t="s">
        <v>54</v>
      </c>
      <c r="I8" s="98">
        <v>1</v>
      </c>
      <c r="J8" s="126">
        <f t="shared" si="3"/>
        <v>22</v>
      </c>
      <c r="K8" s="87">
        <f>IF(E8="Company", F8*G8,0)</f>
        <v>0</v>
      </c>
      <c r="L8" s="143">
        <f>D8*F8/1000</f>
        <v>8.8000000000000007</v>
      </c>
      <c r="M8" s="80">
        <f>D8*4200*F8/1000</f>
        <v>36960</v>
      </c>
      <c r="N8" s="80">
        <f>D8*4200/1000/12</f>
        <v>140</v>
      </c>
      <c r="O8" s="100">
        <f>'WP 1 Sch 140 Cost Allocations'!B$13</f>
        <v>5.3457253604551394E-4</v>
      </c>
      <c r="P8" s="49">
        <f>'WP 1 Sch 140 Cost Allocations'!$B$36</f>
        <v>0</v>
      </c>
      <c r="Q8" s="49">
        <f>'WP 1 Sch 140 Cost Allocations'!B$56</f>
        <v>0</v>
      </c>
      <c r="R8" s="49">
        <f>'WP 1 Sch 140 Cost Allocations'!E$20</f>
        <v>0.17458664827504597</v>
      </c>
      <c r="S8" s="49">
        <f>'WP 1 Sch 140 Cost Allocations'!$E$37</f>
        <v>1.3493419753566956E-3</v>
      </c>
      <c r="T8" s="100">
        <f>IF(E8="Company", G8*O8, 0)</f>
        <v>0</v>
      </c>
      <c r="U8" s="49">
        <f>IF(H8="yes", I8*P8, 0)</f>
        <v>0</v>
      </c>
      <c r="V8" s="117">
        <f t="shared" si="4"/>
        <v>0</v>
      </c>
      <c r="W8" s="49">
        <f>D8*R8/1000</f>
        <v>6.9834659310018379E-2</v>
      </c>
      <c r="X8" s="107">
        <f>N8*S8</f>
        <v>0.18890787654993738</v>
      </c>
      <c r="Y8" s="50">
        <f>SUM(T8:X8)</f>
        <v>0.25874253585995577</v>
      </c>
      <c r="Z8" s="114"/>
      <c r="AA8" s="64">
        <f>T8/N8</f>
        <v>0</v>
      </c>
      <c r="AB8" s="64">
        <f>U8/N8</f>
        <v>0</v>
      </c>
      <c r="AC8" s="64">
        <f>V8/N8</f>
        <v>0</v>
      </c>
      <c r="AD8" s="64">
        <f>W8/N8</f>
        <v>4.9881899507155981E-4</v>
      </c>
      <c r="AE8" s="64">
        <f>X8/N8</f>
        <v>1.3493419753566956E-3</v>
      </c>
      <c r="AF8" s="51">
        <f>SUM(AA8:AE8)</f>
        <v>1.8481609704282553E-3</v>
      </c>
      <c r="AG8" s="131">
        <f>T8*$F8</f>
        <v>0</v>
      </c>
      <c r="AH8" s="132">
        <f t="shared" si="1"/>
        <v>0</v>
      </c>
      <c r="AI8" s="132">
        <f t="shared" si="2"/>
        <v>0</v>
      </c>
      <c r="AJ8" s="132">
        <f t="shared" si="5"/>
        <v>1.5363625048204044</v>
      </c>
      <c r="AK8" s="132">
        <f t="shared" si="5"/>
        <v>4.1559732840986223</v>
      </c>
      <c r="AL8" s="132">
        <f>SUM(AG8:AK8)</f>
        <v>5.6923357889190269</v>
      </c>
      <c r="AM8" s="132">
        <f>Y8*F8-AL8</f>
        <v>0</v>
      </c>
    </row>
    <row r="9" spans="1:39" x14ac:dyDescent="0.25">
      <c r="A9" s="22"/>
      <c r="B9" s="23"/>
      <c r="C9" s="39"/>
      <c r="D9" s="40"/>
      <c r="E9" s="145"/>
      <c r="F9" s="74"/>
      <c r="G9" s="8"/>
      <c r="H9" s="8"/>
      <c r="I9" s="98"/>
      <c r="J9" s="128"/>
      <c r="K9" s="89"/>
      <c r="L9" s="80">
        <f t="shared" si="0"/>
        <v>0</v>
      </c>
      <c r="M9" s="82"/>
      <c r="N9" s="82"/>
      <c r="O9" s="100"/>
      <c r="P9" s="51"/>
      <c r="Q9" s="49"/>
      <c r="R9" s="51"/>
      <c r="S9" s="51"/>
      <c r="T9" s="101"/>
      <c r="U9" s="51"/>
      <c r="V9" s="117"/>
      <c r="W9" s="51"/>
      <c r="X9" s="52"/>
      <c r="Y9" s="52"/>
      <c r="Z9" s="114"/>
      <c r="AA9" s="51"/>
      <c r="AB9" s="51"/>
      <c r="AC9" s="51"/>
      <c r="AD9" s="51"/>
      <c r="AE9" s="51"/>
      <c r="AF9" s="51"/>
      <c r="AG9" s="131"/>
      <c r="AH9" s="132">
        <f t="shared" si="1"/>
        <v>0</v>
      </c>
      <c r="AI9" s="132">
        <f t="shared" si="2"/>
        <v>0</v>
      </c>
      <c r="AJ9" s="132"/>
      <c r="AK9" s="132"/>
      <c r="AL9" s="132"/>
      <c r="AM9" s="132"/>
    </row>
    <row r="10" spans="1:39" x14ac:dyDescent="0.25">
      <c r="A10" s="22" t="s">
        <v>17</v>
      </c>
      <c r="B10" s="23"/>
      <c r="C10" s="39" t="str">
        <f>+C8</f>
        <v>Mercury Vapor</v>
      </c>
      <c r="D10" s="40">
        <v>100</v>
      </c>
      <c r="E10" s="144" t="s">
        <v>10</v>
      </c>
      <c r="F10" s="74">
        <v>1</v>
      </c>
      <c r="G10" s="60"/>
      <c r="H10" s="8" t="s">
        <v>62</v>
      </c>
      <c r="I10" s="98">
        <v>1</v>
      </c>
      <c r="J10" s="126">
        <f t="shared" ref="J10:J14" si="6">IF(H10="Yes",F10*I10,0)</f>
        <v>0</v>
      </c>
      <c r="K10" s="87">
        <f>IF(E10="Company", F10*G10,0)</f>
        <v>0</v>
      </c>
      <c r="L10" s="80">
        <f>D10*F10/1000</f>
        <v>0.1</v>
      </c>
      <c r="M10" s="113">
        <f>D10*4200*F10/1000</f>
        <v>420</v>
      </c>
      <c r="N10" s="113">
        <f>D10*4200/1000/12</f>
        <v>35</v>
      </c>
      <c r="O10" s="100">
        <f>'WP 1 Sch 140 Cost Allocations'!B$13</f>
        <v>5.3457253604551394E-4</v>
      </c>
      <c r="P10" s="49">
        <f>'WP 1 Sch 140 Cost Allocations'!$B$36</f>
        <v>0</v>
      </c>
      <c r="Q10" s="49">
        <f>'WP 1 Sch 140 Cost Allocations'!B$56</f>
        <v>0</v>
      </c>
      <c r="R10" s="49">
        <f>'WP 1 Sch 140 Cost Allocations'!E$20</f>
        <v>0.17458664827504597</v>
      </c>
      <c r="S10" s="49">
        <f>'WP 1 Sch 140 Cost Allocations'!$E$37</f>
        <v>1.3493419753566956E-3</v>
      </c>
      <c r="T10" s="100">
        <f>IF(E10="Company", G10*O10, 0)</f>
        <v>0</v>
      </c>
      <c r="U10" s="49">
        <f>IF(H10="yes", I10*P10, 0)</f>
        <v>0</v>
      </c>
      <c r="V10" s="117">
        <f t="shared" si="4"/>
        <v>0</v>
      </c>
      <c r="W10" s="49">
        <f>D10*R10/1000</f>
        <v>1.7458664827504595E-2</v>
      </c>
      <c r="X10" s="107">
        <f>N10*S10</f>
        <v>4.7226969137484344E-2</v>
      </c>
      <c r="Y10" s="50">
        <f>SUM(T10:X10)</f>
        <v>6.4685633964988942E-2</v>
      </c>
      <c r="Z10" s="114"/>
      <c r="AA10" s="64">
        <f>T10/N10</f>
        <v>0</v>
      </c>
      <c r="AB10" s="64">
        <f>U10/N10</f>
        <v>0</v>
      </c>
      <c r="AC10" s="64">
        <f>V10/N10</f>
        <v>0</v>
      </c>
      <c r="AD10" s="64">
        <f>W10/N10</f>
        <v>4.9881899507155981E-4</v>
      </c>
      <c r="AE10" s="64">
        <f>X10/N10</f>
        <v>1.3493419753566956E-3</v>
      </c>
      <c r="AF10" s="51">
        <f>SUM(AA10:AE10)</f>
        <v>1.8481609704282553E-3</v>
      </c>
      <c r="AG10" s="131">
        <f>T10*$F10</f>
        <v>0</v>
      </c>
      <c r="AH10" s="132">
        <f t="shared" si="1"/>
        <v>0</v>
      </c>
      <c r="AI10" s="132">
        <f t="shared" si="2"/>
        <v>0</v>
      </c>
      <c r="AJ10" s="132">
        <f t="shared" ref="AJ10:AK14" si="7">W10*$F10</f>
        <v>1.7458664827504595E-2</v>
      </c>
      <c r="AK10" s="132">
        <f t="shared" si="7"/>
        <v>4.7226969137484344E-2</v>
      </c>
      <c r="AL10" s="132">
        <f>SUM(AG10:AK10)</f>
        <v>6.4685633964988942E-2</v>
      </c>
      <c r="AM10" s="132">
        <f>Y10*F10-AL10</f>
        <v>0</v>
      </c>
    </row>
    <row r="11" spans="1:39" x14ac:dyDescent="0.25">
      <c r="A11" s="22" t="str">
        <f>+A10</f>
        <v>50E-B</v>
      </c>
      <c r="B11" s="23"/>
      <c r="C11" s="39" t="str">
        <f>+C10</f>
        <v>Mercury Vapor</v>
      </c>
      <c r="D11" s="40">
        <v>175</v>
      </c>
      <c r="E11" s="144" t="s">
        <v>10</v>
      </c>
      <c r="F11" s="74">
        <v>36</v>
      </c>
      <c r="G11" s="60"/>
      <c r="H11" s="8" t="s">
        <v>62</v>
      </c>
      <c r="I11" s="98">
        <v>1</v>
      </c>
      <c r="J11" s="126">
        <f t="shared" si="6"/>
        <v>0</v>
      </c>
      <c r="K11" s="87">
        <f>IF(E11="Company", F11*G11,0)</f>
        <v>0</v>
      </c>
      <c r="L11" s="80">
        <f t="shared" si="0"/>
        <v>6.3</v>
      </c>
      <c r="M11" s="80">
        <f>D11*4200*F11/1000</f>
        <v>26460</v>
      </c>
      <c r="N11" s="80">
        <f>D11*4200/1000/12</f>
        <v>61.25</v>
      </c>
      <c r="O11" s="100">
        <f>'WP 1 Sch 140 Cost Allocations'!B$13</f>
        <v>5.3457253604551394E-4</v>
      </c>
      <c r="P11" s="49">
        <f>'WP 1 Sch 140 Cost Allocations'!$B$36</f>
        <v>0</v>
      </c>
      <c r="Q11" s="49">
        <f>'WP 1 Sch 140 Cost Allocations'!B$56</f>
        <v>0</v>
      </c>
      <c r="R11" s="49">
        <f>'WP 1 Sch 140 Cost Allocations'!E$20</f>
        <v>0.17458664827504597</v>
      </c>
      <c r="S11" s="49">
        <f>'WP 1 Sch 140 Cost Allocations'!$E$37</f>
        <v>1.3493419753566956E-3</v>
      </c>
      <c r="T11" s="100">
        <f>IF(E11="Company", G11*O11, 0)</f>
        <v>0</v>
      </c>
      <c r="U11" s="49">
        <f>IF(H11="yes", I11*P11, 0)</f>
        <v>0</v>
      </c>
      <c r="V11" s="117">
        <f t="shared" si="4"/>
        <v>0</v>
      </c>
      <c r="W11" s="49">
        <f>D11*R11/1000</f>
        <v>3.0552663448133045E-2</v>
      </c>
      <c r="X11" s="107">
        <f>N11*S11</f>
        <v>8.2647195990597611E-2</v>
      </c>
      <c r="Y11" s="50">
        <f>SUM(T11:X11)</f>
        <v>0.11319985943873065</v>
      </c>
      <c r="Z11" s="114"/>
      <c r="AA11" s="64">
        <f>T11/N11</f>
        <v>0</v>
      </c>
      <c r="AB11" s="64">
        <f>U11/N11</f>
        <v>0</v>
      </c>
      <c r="AC11" s="64">
        <f>V11/N11</f>
        <v>0</v>
      </c>
      <c r="AD11" s="64">
        <f>W11/N11</f>
        <v>4.9881899507155992E-4</v>
      </c>
      <c r="AE11" s="64">
        <f>X11/N11</f>
        <v>1.3493419753566956E-3</v>
      </c>
      <c r="AF11" s="51">
        <f>SUM(AA11:AE11)</f>
        <v>1.8481609704282555E-3</v>
      </c>
      <c r="AG11" s="131">
        <f>T11*$F11</f>
        <v>0</v>
      </c>
      <c r="AH11" s="132">
        <f t="shared" si="1"/>
        <v>0</v>
      </c>
      <c r="AI11" s="132">
        <f t="shared" si="2"/>
        <v>0</v>
      </c>
      <c r="AJ11" s="132">
        <f t="shared" si="7"/>
        <v>1.0998958841327897</v>
      </c>
      <c r="AK11" s="132">
        <f t="shared" si="7"/>
        <v>2.9752990556615142</v>
      </c>
      <c r="AL11" s="132">
        <f>SUM(AG11:AK11)</f>
        <v>4.0751949397943044</v>
      </c>
      <c r="AM11" s="132">
        <f>Y11*F11-AL11</f>
        <v>0</v>
      </c>
    </row>
    <row r="12" spans="1:39" x14ac:dyDescent="0.25">
      <c r="A12" s="22" t="str">
        <f>+A11</f>
        <v>50E-B</v>
      </c>
      <c r="B12" s="23"/>
      <c r="C12" s="39" t="str">
        <f>+C11</f>
        <v>Mercury Vapor</v>
      </c>
      <c r="D12" s="40">
        <v>400</v>
      </c>
      <c r="E12" s="144" t="s">
        <v>10</v>
      </c>
      <c r="F12" s="74">
        <v>44</v>
      </c>
      <c r="G12" s="60"/>
      <c r="H12" s="8" t="s">
        <v>62</v>
      </c>
      <c r="I12" s="98">
        <v>1</v>
      </c>
      <c r="J12" s="126">
        <f t="shared" si="6"/>
        <v>0</v>
      </c>
      <c r="K12" s="87">
        <f>IF(E12="Company", F12*G12,0)</f>
        <v>0</v>
      </c>
      <c r="L12" s="80">
        <f t="shared" si="0"/>
        <v>17.600000000000001</v>
      </c>
      <c r="M12" s="80">
        <f>D12*4200*F12/1000</f>
        <v>73920</v>
      </c>
      <c r="N12" s="80">
        <f>D12*4200/1000/12</f>
        <v>140</v>
      </c>
      <c r="O12" s="100">
        <f>'WP 1 Sch 140 Cost Allocations'!B$13</f>
        <v>5.3457253604551394E-4</v>
      </c>
      <c r="P12" s="49">
        <f>'WP 1 Sch 140 Cost Allocations'!$B$36</f>
        <v>0</v>
      </c>
      <c r="Q12" s="49">
        <f>'WP 1 Sch 140 Cost Allocations'!B$56</f>
        <v>0</v>
      </c>
      <c r="R12" s="49">
        <f>'WP 1 Sch 140 Cost Allocations'!E$20</f>
        <v>0.17458664827504597</v>
      </c>
      <c r="S12" s="49">
        <f>'WP 1 Sch 140 Cost Allocations'!$E$37</f>
        <v>1.3493419753566956E-3</v>
      </c>
      <c r="T12" s="100">
        <f>IF(E12="Company", G12*O12, 0)</f>
        <v>0</v>
      </c>
      <c r="U12" s="49">
        <f>IF(H12="yes", I12*P12, 0)</f>
        <v>0</v>
      </c>
      <c r="V12" s="117">
        <f t="shared" si="4"/>
        <v>0</v>
      </c>
      <c r="W12" s="49">
        <f>D12*R12/1000</f>
        <v>6.9834659310018379E-2</v>
      </c>
      <c r="X12" s="107">
        <f>N12*S12</f>
        <v>0.18890787654993738</v>
      </c>
      <c r="Y12" s="50">
        <f>SUM(T12:X12)</f>
        <v>0.25874253585995577</v>
      </c>
      <c r="Z12" s="114"/>
      <c r="AA12" s="64">
        <f>T12/N12</f>
        <v>0</v>
      </c>
      <c r="AB12" s="64">
        <f>U12/N12</f>
        <v>0</v>
      </c>
      <c r="AC12" s="64">
        <f>V12/N12</f>
        <v>0</v>
      </c>
      <c r="AD12" s="64">
        <f>W12/N12</f>
        <v>4.9881899507155981E-4</v>
      </c>
      <c r="AE12" s="64">
        <f>X12/N12</f>
        <v>1.3493419753566956E-3</v>
      </c>
      <c r="AF12" s="51">
        <f>SUM(AA12:AE12)</f>
        <v>1.8481609704282553E-3</v>
      </c>
      <c r="AG12" s="131">
        <f>T12*$F12</f>
        <v>0</v>
      </c>
      <c r="AH12" s="132">
        <f t="shared" si="1"/>
        <v>0</v>
      </c>
      <c r="AI12" s="132">
        <f t="shared" si="2"/>
        <v>0</v>
      </c>
      <c r="AJ12" s="132">
        <f t="shared" si="7"/>
        <v>3.0727250096408087</v>
      </c>
      <c r="AK12" s="132">
        <f t="shared" si="7"/>
        <v>8.3119465681972446</v>
      </c>
      <c r="AL12" s="132">
        <f>SUM(AG12:AK12)</f>
        <v>11.384671577838054</v>
      </c>
      <c r="AM12" s="132">
        <f>Y12*F12-AL12</f>
        <v>0</v>
      </c>
    </row>
    <row r="13" spans="1:39" x14ac:dyDescent="0.25">
      <c r="A13" s="22" t="str">
        <f>+A12</f>
        <v>50E-B</v>
      </c>
      <c r="B13" s="23"/>
      <c r="C13" s="39" t="str">
        <f>+C12</f>
        <v>Mercury Vapor</v>
      </c>
      <c r="D13" s="40">
        <v>700</v>
      </c>
      <c r="E13" s="144" t="s">
        <v>10</v>
      </c>
      <c r="F13" s="74">
        <v>0</v>
      </c>
      <c r="G13" s="60"/>
      <c r="H13" s="8" t="s">
        <v>62</v>
      </c>
      <c r="I13" s="98">
        <v>1</v>
      </c>
      <c r="J13" s="126">
        <f t="shared" si="6"/>
        <v>0</v>
      </c>
      <c r="K13" s="87">
        <f>IF(E13="Company", F13*G13,0)</f>
        <v>0</v>
      </c>
      <c r="L13" s="80">
        <f t="shared" si="0"/>
        <v>0</v>
      </c>
      <c r="M13" s="80">
        <f>D13*4200*F13/1000</f>
        <v>0</v>
      </c>
      <c r="N13" s="80">
        <f>D13*4200/1000/12</f>
        <v>245</v>
      </c>
      <c r="O13" s="100">
        <f>'WP 1 Sch 140 Cost Allocations'!B$13</f>
        <v>5.3457253604551394E-4</v>
      </c>
      <c r="P13" s="49">
        <f>'WP 1 Sch 140 Cost Allocations'!$B$36</f>
        <v>0</v>
      </c>
      <c r="Q13" s="49">
        <f>'WP 1 Sch 140 Cost Allocations'!B$56</f>
        <v>0</v>
      </c>
      <c r="R13" s="49">
        <f>'WP 1 Sch 140 Cost Allocations'!E$20</f>
        <v>0.17458664827504597</v>
      </c>
      <c r="S13" s="49">
        <f>'WP 1 Sch 140 Cost Allocations'!$E$37</f>
        <v>1.3493419753566956E-3</v>
      </c>
      <c r="T13" s="100">
        <f>IF(E13="Company", G13*O13, 0)</f>
        <v>0</v>
      </c>
      <c r="U13" s="49">
        <f>IF(H13="yes", I13*P13, 0)</f>
        <v>0</v>
      </c>
      <c r="V13" s="117">
        <f t="shared" si="4"/>
        <v>0</v>
      </c>
      <c r="W13" s="49">
        <f>D13*R13/1000</f>
        <v>0.12221065379253218</v>
      </c>
      <c r="X13" s="107">
        <f>N13*S13</f>
        <v>0.33058878396239044</v>
      </c>
      <c r="Y13" s="50">
        <f>SUM(T13:X13)</f>
        <v>0.4527994377549226</v>
      </c>
      <c r="Z13" s="114"/>
      <c r="AA13" s="64">
        <f>T13/N13</f>
        <v>0</v>
      </c>
      <c r="AB13" s="64">
        <f>U13/N13</f>
        <v>0</v>
      </c>
      <c r="AC13" s="64">
        <f>V13/N13</f>
        <v>0</v>
      </c>
      <c r="AD13" s="64">
        <f>W13/N13</f>
        <v>4.9881899507155992E-4</v>
      </c>
      <c r="AE13" s="64">
        <f>X13/N13</f>
        <v>1.3493419753566956E-3</v>
      </c>
      <c r="AF13" s="51">
        <f>SUM(AA13:AE13)</f>
        <v>1.8481609704282555E-3</v>
      </c>
      <c r="AG13" s="131">
        <f>T13*$F13</f>
        <v>0</v>
      </c>
      <c r="AH13" s="132">
        <f t="shared" si="1"/>
        <v>0</v>
      </c>
      <c r="AI13" s="132">
        <f t="shared" si="2"/>
        <v>0</v>
      </c>
      <c r="AJ13" s="132">
        <f t="shared" si="7"/>
        <v>0</v>
      </c>
      <c r="AK13" s="132">
        <f t="shared" si="7"/>
        <v>0</v>
      </c>
      <c r="AL13" s="132">
        <f>SUM(AG13:AK13)</f>
        <v>0</v>
      </c>
      <c r="AM13" s="132">
        <f>Y13*F13-AL13</f>
        <v>0</v>
      </c>
    </row>
    <row r="14" spans="1:39" x14ac:dyDescent="0.25">
      <c r="A14" s="67" t="str">
        <f>+A13</f>
        <v>50E-B</v>
      </c>
      <c r="B14" s="68"/>
      <c r="C14" s="70" t="str">
        <f>+C13</f>
        <v>Mercury Vapor</v>
      </c>
      <c r="D14" s="71">
        <v>1000</v>
      </c>
      <c r="E14" s="146" t="s">
        <v>10</v>
      </c>
      <c r="F14" s="219">
        <v>0</v>
      </c>
      <c r="G14" s="72"/>
      <c r="H14" s="9" t="s">
        <v>62</v>
      </c>
      <c r="I14" s="110">
        <v>1</v>
      </c>
      <c r="J14" s="126">
        <f t="shared" si="6"/>
        <v>0</v>
      </c>
      <c r="K14" s="93">
        <f>IF(E14="Company", F14*G14,0)</f>
        <v>0</v>
      </c>
      <c r="L14" s="94">
        <f t="shared" si="0"/>
        <v>0</v>
      </c>
      <c r="M14" s="94">
        <f>D14*4200*F14/1000</f>
        <v>0</v>
      </c>
      <c r="N14" s="94">
        <f>D14*4200/1000/12</f>
        <v>350</v>
      </c>
      <c r="O14" s="100">
        <f>'WP 1 Sch 140 Cost Allocations'!B$13</f>
        <v>5.3457253604551394E-4</v>
      </c>
      <c r="P14" s="55">
        <f>'WP 1 Sch 140 Cost Allocations'!$B$36</f>
        <v>0</v>
      </c>
      <c r="Q14" s="49">
        <f>'WP 1 Sch 140 Cost Allocations'!B$56</f>
        <v>0</v>
      </c>
      <c r="R14" s="49">
        <f>'WP 1 Sch 140 Cost Allocations'!E$20</f>
        <v>0.17458664827504597</v>
      </c>
      <c r="S14" s="55">
        <f>'WP 1 Sch 140 Cost Allocations'!$E$37</f>
        <v>1.3493419753566956E-3</v>
      </c>
      <c r="T14" s="102">
        <f>IF(E14="Company", G14*O14, 0)</f>
        <v>0</v>
      </c>
      <c r="U14" s="55">
        <f>IF(H14="yes", I14*P14, 0)</f>
        <v>0</v>
      </c>
      <c r="V14" s="117">
        <f t="shared" si="4"/>
        <v>0</v>
      </c>
      <c r="W14" s="55">
        <f>D14*R14/1000</f>
        <v>0.17458664827504597</v>
      </c>
      <c r="X14" s="108">
        <f>N14*S14</f>
        <v>0.47226969137484343</v>
      </c>
      <c r="Y14" s="56">
        <f>SUM(T14:X14)</f>
        <v>0.64685633964988942</v>
      </c>
      <c r="Z14" s="114"/>
      <c r="AA14" s="64">
        <f>T14/N14</f>
        <v>0</v>
      </c>
      <c r="AB14" s="64">
        <f>U14/N14</f>
        <v>0</v>
      </c>
      <c r="AC14" s="64">
        <f>V14/N14</f>
        <v>0</v>
      </c>
      <c r="AD14" s="64">
        <f>W14/N14</f>
        <v>4.9881899507155992E-4</v>
      </c>
      <c r="AE14" s="64">
        <f>X14/N14</f>
        <v>1.3493419753566956E-3</v>
      </c>
      <c r="AF14" s="51">
        <f>SUM(AA14:AE14)</f>
        <v>1.8481609704282555E-3</v>
      </c>
      <c r="AG14" s="131">
        <f>T14*$F14</f>
        <v>0</v>
      </c>
      <c r="AH14" s="132">
        <f t="shared" si="1"/>
        <v>0</v>
      </c>
      <c r="AI14" s="132">
        <f t="shared" si="2"/>
        <v>0</v>
      </c>
      <c r="AJ14" s="132">
        <f t="shared" si="7"/>
        <v>0</v>
      </c>
      <c r="AK14" s="132">
        <f t="shared" si="7"/>
        <v>0</v>
      </c>
      <c r="AL14" s="132">
        <f>SUM(AG14:AK14)</f>
        <v>0</v>
      </c>
      <c r="AM14" s="132">
        <f>Y14*F14-AL14</f>
        <v>0</v>
      </c>
    </row>
    <row r="15" spans="1:39" x14ac:dyDescent="0.25">
      <c r="A15" s="20"/>
      <c r="B15" s="20"/>
      <c r="C15" s="65"/>
      <c r="D15" s="8"/>
      <c r="E15" s="139"/>
      <c r="F15" s="74"/>
      <c r="G15" s="8"/>
      <c r="H15" s="8"/>
      <c r="I15" s="98"/>
      <c r="J15" s="126"/>
      <c r="K15" s="87"/>
      <c r="L15" s="80"/>
      <c r="M15" s="80"/>
      <c r="N15" s="80"/>
      <c r="O15" s="100"/>
      <c r="P15" s="51"/>
      <c r="Q15" s="49"/>
      <c r="R15" s="51"/>
      <c r="S15" s="51"/>
      <c r="T15" s="101"/>
      <c r="U15" s="51"/>
      <c r="V15" s="117"/>
      <c r="W15" s="51"/>
      <c r="X15" s="52"/>
      <c r="Y15" s="51"/>
      <c r="Z15" s="114"/>
      <c r="AA15" s="51"/>
      <c r="AB15" s="51"/>
      <c r="AC15" s="51"/>
      <c r="AD15" s="51"/>
      <c r="AE15" s="51"/>
      <c r="AF15" s="51"/>
      <c r="AG15" s="131"/>
      <c r="AH15" s="132">
        <f t="shared" si="1"/>
        <v>0</v>
      </c>
      <c r="AI15" s="132">
        <f t="shared" si="2"/>
        <v>0</v>
      </c>
      <c r="AJ15" s="132"/>
      <c r="AK15" s="132"/>
      <c r="AL15" s="132"/>
      <c r="AM15" s="132"/>
    </row>
    <row r="16" spans="1:39" x14ac:dyDescent="0.25">
      <c r="A16" s="24" t="s">
        <v>56</v>
      </c>
      <c r="B16" s="25"/>
      <c r="C16" s="42"/>
      <c r="D16" s="43"/>
      <c r="E16" s="147"/>
      <c r="F16" s="75"/>
      <c r="G16" s="43"/>
      <c r="H16" s="43"/>
      <c r="I16" s="111"/>
      <c r="J16" s="129"/>
      <c r="K16" s="90"/>
      <c r="L16" s="90"/>
      <c r="M16" s="83"/>
      <c r="N16" s="83"/>
      <c r="O16" s="100"/>
      <c r="P16" s="53"/>
      <c r="Q16" s="49"/>
      <c r="R16" s="53"/>
      <c r="S16" s="53"/>
      <c r="T16" s="103"/>
      <c r="U16" s="53"/>
      <c r="V16" s="117"/>
      <c r="W16" s="53"/>
      <c r="X16" s="54"/>
      <c r="Y16" s="54"/>
      <c r="Z16" s="114"/>
      <c r="AA16" s="51"/>
      <c r="AB16" s="51"/>
      <c r="AC16" s="51"/>
      <c r="AD16" s="51"/>
      <c r="AE16" s="51"/>
      <c r="AF16" s="51"/>
      <c r="AG16" s="131"/>
      <c r="AH16" s="132">
        <f t="shared" si="1"/>
        <v>0</v>
      </c>
      <c r="AI16" s="132">
        <f t="shared" si="2"/>
        <v>0</v>
      </c>
      <c r="AJ16" s="132"/>
      <c r="AK16" s="132"/>
      <c r="AL16" s="132"/>
      <c r="AM16" s="132"/>
    </row>
    <row r="17" spans="1:39" x14ac:dyDescent="0.25">
      <c r="A17" s="26" t="s">
        <v>25</v>
      </c>
      <c r="B17" s="27"/>
      <c r="C17" s="44" t="s">
        <v>34</v>
      </c>
      <c r="D17" s="45">
        <v>45</v>
      </c>
      <c r="E17" s="144" t="s">
        <v>10</v>
      </c>
      <c r="F17" s="76">
        <v>542</v>
      </c>
      <c r="G17" s="61">
        <v>1334.574875</v>
      </c>
      <c r="H17" s="8" t="s">
        <v>62</v>
      </c>
      <c r="I17" s="98">
        <v>0.2</v>
      </c>
      <c r="J17" s="126">
        <f t="shared" ref="J17:J25" si="8">IF(H17="Yes",F17*I17,0)</f>
        <v>0</v>
      </c>
      <c r="K17" s="87">
        <f t="shared" ref="K17:K25" si="9">IF(E17="Company", F17*G17,0)</f>
        <v>0</v>
      </c>
      <c r="L17" s="80">
        <f t="shared" si="0"/>
        <v>24.39</v>
      </c>
      <c r="M17" s="113">
        <f>D17*4200*F17/1000</f>
        <v>102438</v>
      </c>
      <c r="N17" s="80">
        <f t="shared" ref="N17:N25" si="10">D17*4200/1000/12</f>
        <v>15.75</v>
      </c>
      <c r="O17" s="100">
        <f>'WP 1 Sch 140 Cost Allocations'!B$13</f>
        <v>5.3457253604551394E-4</v>
      </c>
      <c r="P17" s="49">
        <f>'WP 1 Sch 140 Cost Allocations'!$B$36</f>
        <v>0</v>
      </c>
      <c r="Q17" s="49">
        <f>'WP 1 Sch 140 Cost Allocations'!B$56</f>
        <v>0</v>
      </c>
      <c r="R17" s="49">
        <f>'WP 1 Sch 140 Cost Allocations'!E$20</f>
        <v>0.17458664827504597</v>
      </c>
      <c r="S17" s="49">
        <f>'WP 1 Sch 140 Cost Allocations'!$E$37</f>
        <v>1.3493419753566956E-3</v>
      </c>
      <c r="T17" s="100">
        <f t="shared" ref="T17:T25" si="11">IF(E17="Company", G17*O17, 0)</f>
        <v>0</v>
      </c>
      <c r="U17" s="49">
        <f t="shared" ref="U17:U25" si="12">IF(H17="yes", I17*P17, 0)</f>
        <v>0</v>
      </c>
      <c r="V17" s="117">
        <f t="shared" si="4"/>
        <v>0</v>
      </c>
      <c r="W17" s="49">
        <f t="shared" ref="W17:W25" si="13">D17*R17/1000</f>
        <v>7.8563991723770692E-3</v>
      </c>
      <c r="X17" s="115">
        <f t="shared" ref="X17:X25" si="14">N17*S17</f>
        <v>2.1252136111867954E-2</v>
      </c>
      <c r="Y17" s="50">
        <f t="shared" ref="Y17:Y25" si="15">SUM(T17:X17)</f>
        <v>2.9108535284245021E-2</v>
      </c>
      <c r="Z17" s="114"/>
      <c r="AA17" s="64">
        <f t="shared" ref="AA17:AA25" si="16">T17/N17</f>
        <v>0</v>
      </c>
      <c r="AB17" s="64">
        <f t="shared" ref="AB17:AB25" si="17">U17/N17</f>
        <v>0</v>
      </c>
      <c r="AC17" s="64">
        <f t="shared" ref="AC17:AC25" si="18">V17/N17</f>
        <v>0</v>
      </c>
      <c r="AD17" s="64">
        <f t="shared" ref="AD17:AD25" si="19">W17/N17</f>
        <v>4.9881899507155992E-4</v>
      </c>
      <c r="AE17" s="64">
        <f t="shared" ref="AE17:AE25" si="20">X17/N17</f>
        <v>1.3493419753566956E-3</v>
      </c>
      <c r="AF17" s="51">
        <f t="shared" ref="AF17:AF25" si="21">SUM(AA17:AE17)</f>
        <v>1.8481609704282555E-3</v>
      </c>
      <c r="AG17" s="131">
        <f t="shared" ref="AG17:AG25" si="22">T17*$F17</f>
        <v>0</v>
      </c>
      <c r="AH17" s="132">
        <f t="shared" si="1"/>
        <v>0</v>
      </c>
      <c r="AI17" s="132">
        <f t="shared" si="2"/>
        <v>0</v>
      </c>
      <c r="AJ17" s="132">
        <f t="shared" ref="AJ17:AJ25" si="23">W17*$F17</f>
        <v>4.2581683514283712</v>
      </c>
      <c r="AK17" s="132">
        <f t="shared" ref="AK17:AK25" si="24">X17*$F17</f>
        <v>11.51865777263243</v>
      </c>
      <c r="AL17" s="132">
        <f t="shared" ref="AL17:AL25" si="25">SUM(AG17:AK17)</f>
        <v>15.776826124060801</v>
      </c>
      <c r="AM17" s="132">
        <f t="shared" ref="AM17:AM25" si="26">Y17*F17-AL17</f>
        <v>0</v>
      </c>
    </row>
    <row r="18" spans="1:39" x14ac:dyDescent="0.25">
      <c r="A18" s="26" t="s">
        <v>25</v>
      </c>
      <c r="B18" s="27"/>
      <c r="C18" s="44" t="s">
        <v>34</v>
      </c>
      <c r="D18" s="45">
        <v>75</v>
      </c>
      <c r="E18" s="144" t="s">
        <v>10</v>
      </c>
      <c r="F18" s="76">
        <v>285</v>
      </c>
      <c r="G18" s="61">
        <v>1357.2181249999999</v>
      </c>
      <c r="H18" s="8" t="s">
        <v>62</v>
      </c>
      <c r="I18" s="98">
        <v>0.2</v>
      </c>
      <c r="J18" s="126">
        <f t="shared" si="8"/>
        <v>0</v>
      </c>
      <c r="K18" s="87">
        <f t="shared" si="9"/>
        <v>0</v>
      </c>
      <c r="L18" s="80">
        <f t="shared" si="0"/>
        <v>21.375</v>
      </c>
      <c r="M18" s="113">
        <f>D18*4200*F18/1000</f>
        <v>89775</v>
      </c>
      <c r="N18" s="80">
        <f t="shared" si="10"/>
        <v>26.25</v>
      </c>
      <c r="O18" s="100">
        <f>'WP 1 Sch 140 Cost Allocations'!B$13</f>
        <v>5.3457253604551394E-4</v>
      </c>
      <c r="P18" s="49">
        <f>'WP 1 Sch 140 Cost Allocations'!$B$36</f>
        <v>0</v>
      </c>
      <c r="Q18" s="49">
        <f>'WP 1 Sch 140 Cost Allocations'!B$56</f>
        <v>0</v>
      </c>
      <c r="R18" s="49">
        <f>'WP 1 Sch 140 Cost Allocations'!E$20</f>
        <v>0.17458664827504597</v>
      </c>
      <c r="S18" s="49">
        <f>'WP 1 Sch 140 Cost Allocations'!$E$37</f>
        <v>1.3493419753566956E-3</v>
      </c>
      <c r="T18" s="100">
        <f t="shared" si="11"/>
        <v>0</v>
      </c>
      <c r="U18" s="49">
        <f t="shared" si="12"/>
        <v>0</v>
      </c>
      <c r="V18" s="117">
        <f t="shared" si="4"/>
        <v>0</v>
      </c>
      <c r="W18" s="49">
        <f t="shared" si="13"/>
        <v>1.3093998620628447E-2</v>
      </c>
      <c r="X18" s="115">
        <f t="shared" si="14"/>
        <v>3.542022685311326E-2</v>
      </c>
      <c r="Y18" s="50">
        <f t="shared" si="15"/>
        <v>4.8514225473741707E-2</v>
      </c>
      <c r="Z18" s="114"/>
      <c r="AA18" s="64">
        <f t="shared" si="16"/>
        <v>0</v>
      </c>
      <c r="AB18" s="64">
        <f t="shared" si="17"/>
        <v>0</v>
      </c>
      <c r="AC18" s="64">
        <f t="shared" si="18"/>
        <v>0</v>
      </c>
      <c r="AD18" s="64">
        <f t="shared" si="19"/>
        <v>4.9881899507155992E-4</v>
      </c>
      <c r="AE18" s="64">
        <f t="shared" si="20"/>
        <v>1.3493419753566956E-3</v>
      </c>
      <c r="AF18" s="51">
        <f t="shared" si="21"/>
        <v>1.8481609704282555E-3</v>
      </c>
      <c r="AG18" s="131">
        <f t="shared" si="22"/>
        <v>0</v>
      </c>
      <c r="AH18" s="132">
        <f t="shared" si="1"/>
        <v>0</v>
      </c>
      <c r="AI18" s="132">
        <f t="shared" si="2"/>
        <v>0</v>
      </c>
      <c r="AJ18" s="132">
        <f t="shared" si="23"/>
        <v>3.7317896068791074</v>
      </c>
      <c r="AK18" s="132">
        <f t="shared" si="24"/>
        <v>10.094764653137279</v>
      </c>
      <c r="AL18" s="132">
        <f t="shared" si="25"/>
        <v>13.826554260016387</v>
      </c>
      <c r="AM18" s="132">
        <f t="shared" si="26"/>
        <v>0</v>
      </c>
    </row>
    <row r="19" spans="1:39" x14ac:dyDescent="0.25">
      <c r="A19" s="26" t="s">
        <v>25</v>
      </c>
      <c r="B19" s="27"/>
      <c r="C19" s="44" t="s">
        <v>34</v>
      </c>
      <c r="D19" s="45">
        <v>105</v>
      </c>
      <c r="E19" s="144" t="s">
        <v>10</v>
      </c>
      <c r="F19" s="76">
        <v>164</v>
      </c>
      <c r="G19" s="61">
        <v>1379.861375</v>
      </c>
      <c r="H19" s="8" t="s">
        <v>62</v>
      </c>
      <c r="I19" s="98">
        <v>0.2</v>
      </c>
      <c r="J19" s="126">
        <f t="shared" si="8"/>
        <v>0</v>
      </c>
      <c r="K19" s="87">
        <f t="shared" si="9"/>
        <v>0</v>
      </c>
      <c r="L19" s="80">
        <f t="shared" si="0"/>
        <v>17.22</v>
      </c>
      <c r="M19" s="80">
        <f t="shared" ref="M19:M25" si="27">D19*4200*F19/1000</f>
        <v>72324</v>
      </c>
      <c r="N19" s="80">
        <f t="shared" si="10"/>
        <v>36.75</v>
      </c>
      <c r="O19" s="100">
        <f>'WP 1 Sch 140 Cost Allocations'!B$13</f>
        <v>5.3457253604551394E-4</v>
      </c>
      <c r="P19" s="49">
        <f>'WP 1 Sch 140 Cost Allocations'!$B$36</f>
        <v>0</v>
      </c>
      <c r="Q19" s="49">
        <f>'WP 1 Sch 140 Cost Allocations'!B$56</f>
        <v>0</v>
      </c>
      <c r="R19" s="49">
        <f>'WP 1 Sch 140 Cost Allocations'!E$20</f>
        <v>0.17458664827504597</v>
      </c>
      <c r="S19" s="49">
        <f>'WP 1 Sch 140 Cost Allocations'!$E$37</f>
        <v>1.3493419753566956E-3</v>
      </c>
      <c r="T19" s="100">
        <f t="shared" si="11"/>
        <v>0</v>
      </c>
      <c r="U19" s="49">
        <f t="shared" si="12"/>
        <v>0</v>
      </c>
      <c r="V19" s="117">
        <f t="shared" si="4"/>
        <v>0</v>
      </c>
      <c r="W19" s="49">
        <f t="shared" si="13"/>
        <v>1.8331598068879826E-2</v>
      </c>
      <c r="X19" s="107">
        <f t="shared" si="14"/>
        <v>4.9588317594358562E-2</v>
      </c>
      <c r="Y19" s="50">
        <f t="shared" si="15"/>
        <v>6.7919915663238392E-2</v>
      </c>
      <c r="Z19" s="114"/>
      <c r="AA19" s="64">
        <f t="shared" si="16"/>
        <v>0</v>
      </c>
      <c r="AB19" s="64">
        <f t="shared" si="17"/>
        <v>0</v>
      </c>
      <c r="AC19" s="64">
        <f t="shared" si="18"/>
        <v>0</v>
      </c>
      <c r="AD19" s="64">
        <f t="shared" si="19"/>
        <v>4.9881899507155992E-4</v>
      </c>
      <c r="AE19" s="64">
        <f t="shared" si="20"/>
        <v>1.3493419753566956E-3</v>
      </c>
      <c r="AF19" s="51">
        <f t="shared" si="21"/>
        <v>1.8481609704282555E-3</v>
      </c>
      <c r="AG19" s="131">
        <f t="shared" si="22"/>
        <v>0</v>
      </c>
      <c r="AH19" s="132">
        <f t="shared" si="1"/>
        <v>0</v>
      </c>
      <c r="AI19" s="132">
        <f t="shared" si="2"/>
        <v>0</v>
      </c>
      <c r="AJ19" s="132">
        <f t="shared" si="23"/>
        <v>3.0063820832962915</v>
      </c>
      <c r="AK19" s="132">
        <f t="shared" si="24"/>
        <v>8.1324840854748039</v>
      </c>
      <c r="AL19" s="132">
        <f t="shared" si="25"/>
        <v>11.138866168771095</v>
      </c>
      <c r="AM19" s="132">
        <f t="shared" si="26"/>
        <v>0</v>
      </c>
    </row>
    <row r="20" spans="1:39" x14ac:dyDescent="0.25">
      <c r="A20" s="26" t="s">
        <v>25</v>
      </c>
      <c r="B20" s="27"/>
      <c r="C20" s="44" t="s">
        <v>34</v>
      </c>
      <c r="D20" s="45">
        <v>135</v>
      </c>
      <c r="E20" s="144" t="s">
        <v>10</v>
      </c>
      <c r="F20" s="76">
        <v>98</v>
      </c>
      <c r="G20" s="61">
        <v>1402.504625</v>
      </c>
      <c r="H20" s="8" t="s">
        <v>62</v>
      </c>
      <c r="I20" s="98">
        <v>0.2</v>
      </c>
      <c r="J20" s="126">
        <f t="shared" si="8"/>
        <v>0</v>
      </c>
      <c r="K20" s="87">
        <f t="shared" si="9"/>
        <v>0</v>
      </c>
      <c r="L20" s="80">
        <f t="shared" si="0"/>
        <v>13.23</v>
      </c>
      <c r="M20" s="80">
        <f t="shared" si="27"/>
        <v>55566</v>
      </c>
      <c r="N20" s="80">
        <f t="shared" si="10"/>
        <v>47.25</v>
      </c>
      <c r="O20" s="100">
        <f>'WP 1 Sch 140 Cost Allocations'!B$13</f>
        <v>5.3457253604551394E-4</v>
      </c>
      <c r="P20" s="49">
        <f>'WP 1 Sch 140 Cost Allocations'!$B$36</f>
        <v>0</v>
      </c>
      <c r="Q20" s="49">
        <f>'WP 1 Sch 140 Cost Allocations'!B$56</f>
        <v>0</v>
      </c>
      <c r="R20" s="49">
        <f>'WP 1 Sch 140 Cost Allocations'!E$20</f>
        <v>0.17458664827504597</v>
      </c>
      <c r="S20" s="49">
        <f>'WP 1 Sch 140 Cost Allocations'!$E$37</f>
        <v>1.3493419753566956E-3</v>
      </c>
      <c r="T20" s="100">
        <f t="shared" si="11"/>
        <v>0</v>
      </c>
      <c r="U20" s="49">
        <f t="shared" si="12"/>
        <v>0</v>
      </c>
      <c r="V20" s="117">
        <f t="shared" si="4"/>
        <v>0</v>
      </c>
      <c r="W20" s="49">
        <f t="shared" si="13"/>
        <v>2.3569197517131206E-2</v>
      </c>
      <c r="X20" s="107">
        <f t="shared" si="14"/>
        <v>6.3756408335603865E-2</v>
      </c>
      <c r="Y20" s="50">
        <f t="shared" si="15"/>
        <v>8.7325605852735078E-2</v>
      </c>
      <c r="Z20" s="114"/>
      <c r="AA20" s="64">
        <f t="shared" si="16"/>
        <v>0</v>
      </c>
      <c r="AB20" s="64">
        <f t="shared" si="17"/>
        <v>0</v>
      </c>
      <c r="AC20" s="64">
        <f t="shared" si="18"/>
        <v>0</v>
      </c>
      <c r="AD20" s="64">
        <f t="shared" si="19"/>
        <v>4.9881899507155992E-4</v>
      </c>
      <c r="AE20" s="64">
        <f t="shared" si="20"/>
        <v>1.3493419753566956E-3</v>
      </c>
      <c r="AF20" s="51">
        <f t="shared" si="21"/>
        <v>1.8481609704282555E-3</v>
      </c>
      <c r="AG20" s="131">
        <f t="shared" si="22"/>
        <v>0</v>
      </c>
      <c r="AH20" s="132">
        <f t="shared" si="1"/>
        <v>0</v>
      </c>
      <c r="AI20" s="132">
        <f t="shared" si="2"/>
        <v>0</v>
      </c>
      <c r="AJ20" s="132">
        <f t="shared" si="23"/>
        <v>2.3097813566788581</v>
      </c>
      <c r="AK20" s="132">
        <f t="shared" si="24"/>
        <v>6.2481280168891784</v>
      </c>
      <c r="AL20" s="132">
        <f t="shared" si="25"/>
        <v>8.5579093735680374</v>
      </c>
      <c r="AM20" s="132">
        <f t="shared" si="26"/>
        <v>0</v>
      </c>
    </row>
    <row r="21" spans="1:39" x14ac:dyDescent="0.25">
      <c r="A21" s="26" t="s">
        <v>25</v>
      </c>
      <c r="B21" s="27"/>
      <c r="C21" s="44" t="s">
        <v>34</v>
      </c>
      <c r="D21" s="45">
        <v>165</v>
      </c>
      <c r="E21" s="144" t="s">
        <v>10</v>
      </c>
      <c r="F21" s="76">
        <v>16</v>
      </c>
      <c r="G21" s="61">
        <v>1425.1478750000001</v>
      </c>
      <c r="H21" s="8" t="s">
        <v>62</v>
      </c>
      <c r="I21" s="98">
        <v>0.2</v>
      </c>
      <c r="J21" s="126">
        <f t="shared" si="8"/>
        <v>0</v>
      </c>
      <c r="K21" s="87">
        <f t="shared" si="9"/>
        <v>0</v>
      </c>
      <c r="L21" s="80">
        <f t="shared" si="0"/>
        <v>2.64</v>
      </c>
      <c r="M21" s="80">
        <f t="shared" si="27"/>
        <v>11088</v>
      </c>
      <c r="N21" s="80">
        <f t="shared" si="10"/>
        <v>57.75</v>
      </c>
      <c r="O21" s="100">
        <f>'WP 1 Sch 140 Cost Allocations'!B$13</f>
        <v>5.3457253604551394E-4</v>
      </c>
      <c r="P21" s="49">
        <f>'WP 1 Sch 140 Cost Allocations'!$B$36</f>
        <v>0</v>
      </c>
      <c r="Q21" s="49">
        <f>'WP 1 Sch 140 Cost Allocations'!B$56</f>
        <v>0</v>
      </c>
      <c r="R21" s="49">
        <f>'WP 1 Sch 140 Cost Allocations'!E$20</f>
        <v>0.17458664827504597</v>
      </c>
      <c r="S21" s="49">
        <f>'WP 1 Sch 140 Cost Allocations'!$E$37</f>
        <v>1.3493419753566956E-3</v>
      </c>
      <c r="T21" s="100">
        <f t="shared" si="11"/>
        <v>0</v>
      </c>
      <c r="U21" s="49">
        <f t="shared" si="12"/>
        <v>0</v>
      </c>
      <c r="V21" s="117">
        <f t="shared" si="4"/>
        <v>0</v>
      </c>
      <c r="W21" s="49">
        <f t="shared" si="13"/>
        <v>2.8806796965382585E-2</v>
      </c>
      <c r="X21" s="107">
        <f t="shared" si="14"/>
        <v>7.7924499076849174E-2</v>
      </c>
      <c r="Y21" s="50">
        <f t="shared" si="15"/>
        <v>0.10673129604223176</v>
      </c>
      <c r="Z21" s="114"/>
      <c r="AA21" s="64">
        <f t="shared" si="16"/>
        <v>0</v>
      </c>
      <c r="AB21" s="64">
        <f t="shared" si="17"/>
        <v>0</v>
      </c>
      <c r="AC21" s="64">
        <f t="shared" si="18"/>
        <v>0</v>
      </c>
      <c r="AD21" s="64">
        <f t="shared" si="19"/>
        <v>4.9881899507155992E-4</v>
      </c>
      <c r="AE21" s="64">
        <f t="shared" si="20"/>
        <v>1.3493419753566956E-3</v>
      </c>
      <c r="AF21" s="51">
        <f t="shared" si="21"/>
        <v>1.8481609704282555E-3</v>
      </c>
      <c r="AG21" s="131">
        <f t="shared" si="22"/>
        <v>0</v>
      </c>
      <c r="AH21" s="132">
        <f t="shared" si="1"/>
        <v>0</v>
      </c>
      <c r="AI21" s="132">
        <f t="shared" si="2"/>
        <v>0</v>
      </c>
      <c r="AJ21" s="132">
        <f t="shared" si="23"/>
        <v>0.46090875144612137</v>
      </c>
      <c r="AK21" s="132">
        <f t="shared" si="24"/>
        <v>1.2467919852295868</v>
      </c>
      <c r="AL21" s="132">
        <f t="shared" si="25"/>
        <v>1.7077007366757082</v>
      </c>
      <c r="AM21" s="132">
        <f t="shared" si="26"/>
        <v>0</v>
      </c>
    </row>
    <row r="22" spans="1:39" x14ac:dyDescent="0.25">
      <c r="A22" s="26" t="s">
        <v>25</v>
      </c>
      <c r="B22" s="27"/>
      <c r="C22" s="44" t="s">
        <v>34</v>
      </c>
      <c r="D22" s="45">
        <v>195</v>
      </c>
      <c r="E22" s="144" t="s">
        <v>10</v>
      </c>
      <c r="F22" s="76">
        <v>98</v>
      </c>
      <c r="G22" s="61">
        <v>1447.791125</v>
      </c>
      <c r="H22" s="8" t="s">
        <v>62</v>
      </c>
      <c r="I22" s="98">
        <v>0.2</v>
      </c>
      <c r="J22" s="126">
        <f t="shared" si="8"/>
        <v>0</v>
      </c>
      <c r="K22" s="87">
        <f t="shared" si="9"/>
        <v>0</v>
      </c>
      <c r="L22" s="80">
        <f t="shared" si="0"/>
        <v>19.11</v>
      </c>
      <c r="M22" s="80">
        <f t="shared" si="27"/>
        <v>80262</v>
      </c>
      <c r="N22" s="80">
        <f t="shared" si="10"/>
        <v>68.25</v>
      </c>
      <c r="O22" s="100">
        <f>'WP 1 Sch 140 Cost Allocations'!B$13</f>
        <v>5.3457253604551394E-4</v>
      </c>
      <c r="P22" s="49">
        <f>'WP 1 Sch 140 Cost Allocations'!$B$36</f>
        <v>0</v>
      </c>
      <c r="Q22" s="49">
        <f>'WP 1 Sch 140 Cost Allocations'!B$56</f>
        <v>0</v>
      </c>
      <c r="R22" s="49">
        <f>'WP 1 Sch 140 Cost Allocations'!E$20</f>
        <v>0.17458664827504597</v>
      </c>
      <c r="S22" s="49">
        <f>'WP 1 Sch 140 Cost Allocations'!$E$37</f>
        <v>1.3493419753566956E-3</v>
      </c>
      <c r="T22" s="100">
        <f t="shared" si="11"/>
        <v>0</v>
      </c>
      <c r="U22" s="49">
        <f t="shared" si="12"/>
        <v>0</v>
      </c>
      <c r="V22" s="117">
        <f t="shared" si="4"/>
        <v>0</v>
      </c>
      <c r="W22" s="49">
        <f t="shared" si="13"/>
        <v>3.4044396413633965E-2</v>
      </c>
      <c r="X22" s="107">
        <f t="shared" si="14"/>
        <v>9.209258981809447E-2</v>
      </c>
      <c r="Y22" s="50">
        <f t="shared" si="15"/>
        <v>0.12613698623172842</v>
      </c>
      <c r="Z22" s="114"/>
      <c r="AA22" s="64">
        <f t="shared" si="16"/>
        <v>0</v>
      </c>
      <c r="AB22" s="64">
        <f t="shared" si="17"/>
        <v>0</v>
      </c>
      <c r="AC22" s="64">
        <f t="shared" si="18"/>
        <v>0</v>
      </c>
      <c r="AD22" s="64">
        <f t="shared" si="19"/>
        <v>4.9881899507155992E-4</v>
      </c>
      <c r="AE22" s="64">
        <f t="shared" si="20"/>
        <v>1.3493419753566956E-3</v>
      </c>
      <c r="AF22" s="51">
        <f t="shared" si="21"/>
        <v>1.8481609704282555E-3</v>
      </c>
      <c r="AG22" s="131">
        <f t="shared" si="22"/>
        <v>0</v>
      </c>
      <c r="AH22" s="132">
        <f t="shared" si="1"/>
        <v>0</v>
      </c>
      <c r="AI22" s="132">
        <f t="shared" si="2"/>
        <v>0</v>
      </c>
      <c r="AJ22" s="132">
        <f t="shared" si="23"/>
        <v>3.3363508485361284</v>
      </c>
      <c r="AK22" s="132">
        <f t="shared" si="24"/>
        <v>9.0250738021732584</v>
      </c>
      <c r="AL22" s="132">
        <f t="shared" si="25"/>
        <v>12.361424650709386</v>
      </c>
      <c r="AM22" s="132">
        <f t="shared" si="26"/>
        <v>0</v>
      </c>
    </row>
    <row r="23" spans="1:39" x14ac:dyDescent="0.25">
      <c r="A23" s="26" t="s">
        <v>25</v>
      </c>
      <c r="B23" s="27"/>
      <c r="C23" s="44" t="s">
        <v>34</v>
      </c>
      <c r="D23" s="45">
        <v>225</v>
      </c>
      <c r="E23" s="144" t="s">
        <v>10</v>
      </c>
      <c r="F23" s="76">
        <v>0</v>
      </c>
      <c r="G23" s="61">
        <v>1470.4343749999998</v>
      </c>
      <c r="H23" s="8" t="s">
        <v>62</v>
      </c>
      <c r="I23" s="98">
        <v>0.2</v>
      </c>
      <c r="J23" s="126">
        <f t="shared" si="8"/>
        <v>0</v>
      </c>
      <c r="K23" s="87">
        <f t="shared" si="9"/>
        <v>0</v>
      </c>
      <c r="L23" s="80">
        <f t="shared" si="0"/>
        <v>0</v>
      </c>
      <c r="M23" s="80">
        <f t="shared" si="27"/>
        <v>0</v>
      </c>
      <c r="N23" s="80">
        <f t="shared" si="10"/>
        <v>78.75</v>
      </c>
      <c r="O23" s="100">
        <f>'WP 1 Sch 140 Cost Allocations'!B$13</f>
        <v>5.3457253604551394E-4</v>
      </c>
      <c r="P23" s="49">
        <f>'WP 1 Sch 140 Cost Allocations'!$B$36</f>
        <v>0</v>
      </c>
      <c r="Q23" s="49">
        <f>'WP 1 Sch 140 Cost Allocations'!B$56</f>
        <v>0</v>
      </c>
      <c r="R23" s="49">
        <f>'WP 1 Sch 140 Cost Allocations'!E$20</f>
        <v>0.17458664827504597</v>
      </c>
      <c r="S23" s="49">
        <f>'WP 1 Sch 140 Cost Allocations'!$E$37</f>
        <v>1.3493419753566956E-3</v>
      </c>
      <c r="T23" s="100">
        <f t="shared" si="11"/>
        <v>0</v>
      </c>
      <c r="U23" s="49">
        <f t="shared" si="12"/>
        <v>0</v>
      </c>
      <c r="V23" s="117">
        <f t="shared" si="4"/>
        <v>0</v>
      </c>
      <c r="W23" s="49">
        <f t="shared" si="13"/>
        <v>3.9281995861885341E-2</v>
      </c>
      <c r="X23" s="107">
        <f t="shared" si="14"/>
        <v>0.10626068055933978</v>
      </c>
      <c r="Y23" s="50">
        <f t="shared" si="15"/>
        <v>0.14554267642122512</v>
      </c>
      <c r="Z23" s="114"/>
      <c r="AA23" s="64">
        <f t="shared" si="16"/>
        <v>0</v>
      </c>
      <c r="AB23" s="64">
        <f t="shared" si="17"/>
        <v>0</v>
      </c>
      <c r="AC23" s="64">
        <f t="shared" si="18"/>
        <v>0</v>
      </c>
      <c r="AD23" s="64">
        <f t="shared" si="19"/>
        <v>4.9881899507155992E-4</v>
      </c>
      <c r="AE23" s="64">
        <f t="shared" si="20"/>
        <v>1.3493419753566956E-3</v>
      </c>
      <c r="AF23" s="51">
        <f t="shared" si="21"/>
        <v>1.8481609704282555E-3</v>
      </c>
      <c r="AG23" s="131">
        <f t="shared" si="22"/>
        <v>0</v>
      </c>
      <c r="AH23" s="132">
        <f t="shared" si="1"/>
        <v>0</v>
      </c>
      <c r="AI23" s="132">
        <f t="shared" si="2"/>
        <v>0</v>
      </c>
      <c r="AJ23" s="132">
        <f t="shared" si="23"/>
        <v>0</v>
      </c>
      <c r="AK23" s="132">
        <f t="shared" si="24"/>
        <v>0</v>
      </c>
      <c r="AL23" s="132">
        <f t="shared" si="25"/>
        <v>0</v>
      </c>
      <c r="AM23" s="132">
        <f t="shared" si="26"/>
        <v>0</v>
      </c>
    </row>
    <row r="24" spans="1:39" x14ac:dyDescent="0.25">
      <c r="A24" s="26" t="s">
        <v>25</v>
      </c>
      <c r="B24" s="27"/>
      <c r="C24" s="44" t="s">
        <v>34</v>
      </c>
      <c r="D24" s="45">
        <v>255</v>
      </c>
      <c r="E24" s="144" t="s">
        <v>10</v>
      </c>
      <c r="F24" s="76">
        <v>21</v>
      </c>
      <c r="G24" s="61">
        <v>1493.0776249999999</v>
      </c>
      <c r="H24" s="8" t="s">
        <v>62</v>
      </c>
      <c r="I24" s="98">
        <v>0.2</v>
      </c>
      <c r="J24" s="126">
        <f t="shared" si="8"/>
        <v>0</v>
      </c>
      <c r="K24" s="87">
        <f t="shared" si="9"/>
        <v>0</v>
      </c>
      <c r="L24" s="80">
        <f t="shared" si="0"/>
        <v>5.3550000000000004</v>
      </c>
      <c r="M24" s="80">
        <f t="shared" si="27"/>
        <v>22491</v>
      </c>
      <c r="N24" s="80">
        <f t="shared" si="10"/>
        <v>89.25</v>
      </c>
      <c r="O24" s="100">
        <f>'WP 1 Sch 140 Cost Allocations'!B$13</f>
        <v>5.3457253604551394E-4</v>
      </c>
      <c r="P24" s="49">
        <f>'WP 1 Sch 140 Cost Allocations'!$B$36</f>
        <v>0</v>
      </c>
      <c r="Q24" s="49">
        <f>'WP 1 Sch 140 Cost Allocations'!B$56</f>
        <v>0</v>
      </c>
      <c r="R24" s="49">
        <f>'WP 1 Sch 140 Cost Allocations'!E$20</f>
        <v>0.17458664827504597</v>
      </c>
      <c r="S24" s="49">
        <f>'WP 1 Sch 140 Cost Allocations'!$E$37</f>
        <v>1.3493419753566956E-3</v>
      </c>
      <c r="T24" s="100">
        <f t="shared" si="11"/>
        <v>0</v>
      </c>
      <c r="U24" s="49">
        <f t="shared" si="12"/>
        <v>0</v>
      </c>
      <c r="V24" s="117">
        <f t="shared" si="4"/>
        <v>0</v>
      </c>
      <c r="W24" s="49">
        <f t="shared" si="13"/>
        <v>4.4519595310136724E-2</v>
      </c>
      <c r="X24" s="107">
        <f t="shared" si="14"/>
        <v>0.12042877130058507</v>
      </c>
      <c r="Y24" s="50">
        <f t="shared" si="15"/>
        <v>0.16494836661072179</v>
      </c>
      <c r="Z24" s="114"/>
      <c r="AA24" s="64">
        <f t="shared" si="16"/>
        <v>0</v>
      </c>
      <c r="AB24" s="64">
        <f t="shared" si="17"/>
        <v>0</v>
      </c>
      <c r="AC24" s="64">
        <f t="shared" si="18"/>
        <v>0</v>
      </c>
      <c r="AD24" s="64">
        <f t="shared" si="19"/>
        <v>4.9881899507155992E-4</v>
      </c>
      <c r="AE24" s="64">
        <f t="shared" si="20"/>
        <v>1.3493419753566956E-3</v>
      </c>
      <c r="AF24" s="51">
        <f t="shared" si="21"/>
        <v>1.8481609704282555E-3</v>
      </c>
      <c r="AG24" s="131">
        <f t="shared" si="22"/>
        <v>0</v>
      </c>
      <c r="AH24" s="132">
        <f t="shared" si="1"/>
        <v>0</v>
      </c>
      <c r="AI24" s="132">
        <f t="shared" si="2"/>
        <v>0</v>
      </c>
      <c r="AJ24" s="132">
        <f t="shared" si="23"/>
        <v>0.93491150151287117</v>
      </c>
      <c r="AK24" s="132">
        <f t="shared" si="24"/>
        <v>2.5290041973122865</v>
      </c>
      <c r="AL24" s="132">
        <f t="shared" si="25"/>
        <v>3.4639156988251578</v>
      </c>
      <c r="AM24" s="132">
        <f t="shared" si="26"/>
        <v>0</v>
      </c>
    </row>
    <row r="25" spans="1:39" x14ac:dyDescent="0.25">
      <c r="A25" s="26" t="s">
        <v>25</v>
      </c>
      <c r="B25" s="27"/>
      <c r="C25" s="44" t="s">
        <v>34</v>
      </c>
      <c r="D25" s="45">
        <v>285</v>
      </c>
      <c r="E25" s="144" t="s">
        <v>10</v>
      </c>
      <c r="F25" s="76">
        <v>17</v>
      </c>
      <c r="G25" s="61">
        <v>1515.720875</v>
      </c>
      <c r="H25" s="8" t="s">
        <v>62</v>
      </c>
      <c r="I25" s="98">
        <v>0.2</v>
      </c>
      <c r="J25" s="126">
        <f t="shared" si="8"/>
        <v>0</v>
      </c>
      <c r="K25" s="87">
        <f t="shared" si="9"/>
        <v>0</v>
      </c>
      <c r="L25" s="80">
        <f t="shared" si="0"/>
        <v>4.8449999999999998</v>
      </c>
      <c r="M25" s="80">
        <f t="shared" si="27"/>
        <v>20349</v>
      </c>
      <c r="N25" s="80">
        <f t="shared" si="10"/>
        <v>99.75</v>
      </c>
      <c r="O25" s="100">
        <f>'WP 1 Sch 140 Cost Allocations'!B$13</f>
        <v>5.3457253604551394E-4</v>
      </c>
      <c r="P25" s="49">
        <f>'WP 1 Sch 140 Cost Allocations'!$B$36</f>
        <v>0</v>
      </c>
      <c r="Q25" s="49">
        <f>'WP 1 Sch 140 Cost Allocations'!B$56</f>
        <v>0</v>
      </c>
      <c r="R25" s="49">
        <f>'WP 1 Sch 140 Cost Allocations'!E$20</f>
        <v>0.17458664827504597</v>
      </c>
      <c r="S25" s="49">
        <f>'WP 1 Sch 140 Cost Allocations'!$E$37</f>
        <v>1.3493419753566956E-3</v>
      </c>
      <c r="T25" s="100">
        <f t="shared" si="11"/>
        <v>0</v>
      </c>
      <c r="U25" s="49">
        <f t="shared" si="12"/>
        <v>0</v>
      </c>
      <c r="V25" s="117">
        <f t="shared" si="4"/>
        <v>0</v>
      </c>
      <c r="W25" s="49">
        <f t="shared" si="13"/>
        <v>4.97571947583881E-2</v>
      </c>
      <c r="X25" s="107">
        <f t="shared" si="14"/>
        <v>0.13459686204183038</v>
      </c>
      <c r="Y25" s="50">
        <f t="shared" si="15"/>
        <v>0.18435405680021849</v>
      </c>
      <c r="Z25" s="114"/>
      <c r="AA25" s="64">
        <f t="shared" si="16"/>
        <v>0</v>
      </c>
      <c r="AB25" s="64">
        <f t="shared" si="17"/>
        <v>0</v>
      </c>
      <c r="AC25" s="64">
        <f t="shared" si="18"/>
        <v>0</v>
      </c>
      <c r="AD25" s="64">
        <f t="shared" si="19"/>
        <v>4.9881899507155992E-4</v>
      </c>
      <c r="AE25" s="64">
        <f t="shared" si="20"/>
        <v>1.3493419753566956E-3</v>
      </c>
      <c r="AF25" s="51">
        <f t="shared" si="21"/>
        <v>1.8481609704282555E-3</v>
      </c>
      <c r="AG25" s="131">
        <f t="shared" si="22"/>
        <v>0</v>
      </c>
      <c r="AH25" s="132">
        <f t="shared" si="1"/>
        <v>0</v>
      </c>
      <c r="AI25" s="132">
        <f t="shared" si="2"/>
        <v>0</v>
      </c>
      <c r="AJ25" s="132">
        <f t="shared" si="23"/>
        <v>0.84587231089259773</v>
      </c>
      <c r="AK25" s="132">
        <f t="shared" si="24"/>
        <v>2.2881466547111167</v>
      </c>
      <c r="AL25" s="132">
        <f t="shared" si="25"/>
        <v>3.1340189656037145</v>
      </c>
      <c r="AM25" s="132">
        <f t="shared" si="26"/>
        <v>0</v>
      </c>
    </row>
    <row r="26" spans="1:39" x14ac:dyDescent="0.25">
      <c r="A26" s="20"/>
      <c r="B26" s="20"/>
      <c r="C26" s="8"/>
      <c r="D26" s="8"/>
      <c r="E26" s="139"/>
      <c r="F26" s="74"/>
      <c r="G26" s="8"/>
      <c r="H26" s="8"/>
      <c r="I26" s="98"/>
      <c r="J26" s="126"/>
      <c r="K26" s="87"/>
      <c r="L26" s="80"/>
      <c r="M26" s="80"/>
      <c r="N26" s="80"/>
      <c r="O26" s="100"/>
      <c r="P26" s="51"/>
      <c r="Q26" s="49"/>
      <c r="R26" s="51"/>
      <c r="S26" s="51"/>
      <c r="T26" s="101"/>
      <c r="U26" s="51"/>
      <c r="V26" s="117"/>
      <c r="W26" s="51"/>
      <c r="X26" s="52"/>
      <c r="Y26" s="51"/>
      <c r="Z26" s="114"/>
      <c r="AA26" s="64"/>
      <c r="AB26" s="64"/>
      <c r="AC26" s="64"/>
      <c r="AD26" s="64"/>
      <c r="AE26" s="64"/>
      <c r="AF26" s="51"/>
      <c r="AG26" s="131"/>
      <c r="AH26" s="132">
        <f t="shared" si="1"/>
        <v>0</v>
      </c>
      <c r="AI26" s="132">
        <f t="shared" si="2"/>
        <v>0</v>
      </c>
      <c r="AJ26" s="132"/>
      <c r="AK26" s="132"/>
      <c r="AL26" s="132"/>
      <c r="AM26" s="132"/>
    </row>
    <row r="27" spans="1:39" x14ac:dyDescent="0.25">
      <c r="A27" s="24" t="s">
        <v>57</v>
      </c>
      <c r="B27" s="25"/>
      <c r="C27" s="43"/>
      <c r="D27" s="43"/>
      <c r="E27" s="147"/>
      <c r="F27" s="75"/>
      <c r="G27" s="43"/>
      <c r="H27" s="43"/>
      <c r="I27" s="111"/>
      <c r="J27" s="129"/>
      <c r="K27" s="90"/>
      <c r="L27" s="83"/>
      <c r="M27" s="83"/>
      <c r="N27" s="83"/>
      <c r="O27" s="100"/>
      <c r="P27" s="53"/>
      <c r="Q27" s="49"/>
      <c r="R27" s="53"/>
      <c r="S27" s="53"/>
      <c r="T27" s="103"/>
      <c r="U27" s="53"/>
      <c r="V27" s="117"/>
      <c r="W27" s="53"/>
      <c r="X27" s="54"/>
      <c r="Y27" s="54"/>
      <c r="Z27" s="114"/>
      <c r="AA27" s="64"/>
      <c r="AB27" s="64"/>
      <c r="AC27" s="64"/>
      <c r="AD27" s="64"/>
      <c r="AE27" s="64"/>
      <c r="AF27" s="51"/>
      <c r="AG27" s="131"/>
      <c r="AH27" s="132">
        <f t="shared" si="1"/>
        <v>0</v>
      </c>
      <c r="AI27" s="132">
        <f t="shared" si="2"/>
        <v>0</v>
      </c>
      <c r="AJ27" s="132"/>
      <c r="AK27" s="132"/>
      <c r="AL27" s="132"/>
      <c r="AM27" s="132"/>
    </row>
    <row r="28" spans="1:39" x14ac:dyDescent="0.25">
      <c r="A28" s="16" t="s">
        <v>26</v>
      </c>
      <c r="B28" s="6"/>
      <c r="C28" s="41" t="s">
        <v>22</v>
      </c>
      <c r="D28" s="41">
        <v>50</v>
      </c>
      <c r="E28" s="144" t="s">
        <v>10</v>
      </c>
      <c r="F28" s="76">
        <v>0</v>
      </c>
      <c r="G28" s="119">
        <v>901.11105182386973</v>
      </c>
      <c r="H28" s="8" t="s">
        <v>62</v>
      </c>
      <c r="I28" s="98">
        <v>1</v>
      </c>
      <c r="J28" s="126">
        <f t="shared" ref="J28:J44" si="28">IF(H28="Yes",F28*I28,0)</f>
        <v>0</v>
      </c>
      <c r="K28" s="87">
        <f t="shared" ref="K28:K36" si="29">IF(E28="Company", F28*G28,0)</f>
        <v>0</v>
      </c>
      <c r="L28" s="80">
        <f t="shared" ref="L28:L71" si="30">D28*F28/1000</f>
        <v>0</v>
      </c>
      <c r="M28" s="80">
        <f t="shared" ref="M28:M36" si="31">D28*4200*F28/1000</f>
        <v>0</v>
      </c>
      <c r="N28" s="80">
        <f t="shared" ref="N28:N36" si="32">D28*4200/1000/12</f>
        <v>17.5</v>
      </c>
      <c r="O28" s="100">
        <f>'WP 1 Sch 140 Cost Allocations'!B$13</f>
        <v>5.3457253604551394E-4</v>
      </c>
      <c r="P28" s="49">
        <f>'WP 1 Sch 140 Cost Allocations'!$B$36</f>
        <v>0</v>
      </c>
      <c r="Q28" s="49">
        <f>'WP 1 Sch 140 Cost Allocations'!B$56</f>
        <v>0</v>
      </c>
      <c r="R28" s="49">
        <f>'WP 1 Sch 140 Cost Allocations'!E$20</f>
        <v>0.17458664827504597</v>
      </c>
      <c r="S28" s="49">
        <f>'WP 1 Sch 140 Cost Allocations'!$E$37</f>
        <v>1.3493419753566956E-3</v>
      </c>
      <c r="T28" s="100">
        <f t="shared" ref="T28:T36" si="33">IF(E28="Company", G28*O28, 0)</f>
        <v>0</v>
      </c>
      <c r="U28" s="49">
        <f t="shared" ref="U28:U36" si="34">IF(H28="yes", I28*P28, 0)</f>
        <v>0</v>
      </c>
      <c r="V28" s="117">
        <f t="shared" ref="V28:V71" si="35">Q28*N28</f>
        <v>0</v>
      </c>
      <c r="W28" s="49">
        <f t="shared" ref="W28:W36" si="36">D28*R28/1000</f>
        <v>8.7293324137522974E-3</v>
      </c>
      <c r="X28" s="107">
        <f t="shared" ref="X28:X36" si="37">N28*S28</f>
        <v>2.3613484568742172E-2</v>
      </c>
      <c r="Y28" s="50">
        <f t="shared" ref="Y28:Y36" si="38">SUM(T28:X28)</f>
        <v>3.2342816982494471E-2</v>
      </c>
      <c r="Z28" s="114"/>
      <c r="AA28" s="64">
        <f t="shared" ref="AA28:AA36" si="39">T28/N28</f>
        <v>0</v>
      </c>
      <c r="AB28" s="64">
        <f t="shared" ref="AB28:AB36" si="40">U28/N28</f>
        <v>0</v>
      </c>
      <c r="AC28" s="64">
        <f t="shared" ref="AC28:AC36" si="41">V28/N28</f>
        <v>0</v>
      </c>
      <c r="AD28" s="64">
        <f t="shared" ref="AD28:AD36" si="42">W28/N28</f>
        <v>4.9881899507155981E-4</v>
      </c>
      <c r="AE28" s="64">
        <f t="shared" ref="AE28:AE36" si="43">X28/N28</f>
        <v>1.3493419753566956E-3</v>
      </c>
      <c r="AF28" s="51">
        <f t="shared" ref="AF28:AF36" si="44">SUM(AA28:AE28)</f>
        <v>1.8481609704282553E-3</v>
      </c>
      <c r="AG28" s="131">
        <f t="shared" ref="AG28:AG36" si="45">T28*$F28</f>
        <v>0</v>
      </c>
      <c r="AH28" s="132">
        <f t="shared" si="1"/>
        <v>0</v>
      </c>
      <c r="AI28" s="132">
        <f t="shared" si="2"/>
        <v>0</v>
      </c>
      <c r="AJ28" s="132">
        <f t="shared" ref="AJ28:AJ36" si="46">W28*$F28</f>
        <v>0</v>
      </c>
      <c r="AK28" s="132">
        <f t="shared" ref="AK28:AK36" si="47">X28*$F28</f>
        <v>0</v>
      </c>
      <c r="AL28" s="132">
        <f t="shared" ref="AL28:AL36" si="48">SUM(AG28:AK28)</f>
        <v>0</v>
      </c>
      <c r="AM28" s="132">
        <f t="shared" ref="AM28:AM36" si="49">Y28*F28-AL28</f>
        <v>0</v>
      </c>
    </row>
    <row r="29" spans="1:39" x14ac:dyDescent="0.25">
      <c r="A29" s="22" t="str">
        <f t="shared" ref="A29:A36" si="50">+A28</f>
        <v xml:space="preserve">52E </v>
      </c>
      <c r="B29" s="23"/>
      <c r="C29" s="41" t="s">
        <v>22</v>
      </c>
      <c r="D29" s="41">
        <v>70</v>
      </c>
      <c r="E29" s="144" t="s">
        <v>10</v>
      </c>
      <c r="F29" s="76">
        <v>713</v>
      </c>
      <c r="G29" s="119">
        <v>922.51550466296771</v>
      </c>
      <c r="H29" s="8" t="s">
        <v>62</v>
      </c>
      <c r="I29" s="98">
        <v>1</v>
      </c>
      <c r="J29" s="126">
        <f t="shared" si="28"/>
        <v>0</v>
      </c>
      <c r="K29" s="87">
        <f t="shared" si="29"/>
        <v>0</v>
      </c>
      <c r="L29" s="80">
        <f t="shared" si="30"/>
        <v>49.91</v>
      </c>
      <c r="M29" s="80">
        <f t="shared" si="31"/>
        <v>209622</v>
      </c>
      <c r="N29" s="80">
        <f t="shared" si="32"/>
        <v>24.5</v>
      </c>
      <c r="O29" s="100">
        <f>'WP 1 Sch 140 Cost Allocations'!B$13</f>
        <v>5.3457253604551394E-4</v>
      </c>
      <c r="P29" s="49">
        <f>'WP 1 Sch 140 Cost Allocations'!$B$36</f>
        <v>0</v>
      </c>
      <c r="Q29" s="49">
        <f>'WP 1 Sch 140 Cost Allocations'!B$56</f>
        <v>0</v>
      </c>
      <c r="R29" s="49">
        <f>'WP 1 Sch 140 Cost Allocations'!E$20</f>
        <v>0.17458664827504597</v>
      </c>
      <c r="S29" s="49">
        <f>'WP 1 Sch 140 Cost Allocations'!$E$37</f>
        <v>1.3493419753566956E-3</v>
      </c>
      <c r="T29" s="100">
        <f t="shared" si="33"/>
        <v>0</v>
      </c>
      <c r="U29" s="49">
        <f t="shared" si="34"/>
        <v>0</v>
      </c>
      <c r="V29" s="117">
        <f t="shared" si="35"/>
        <v>0</v>
      </c>
      <c r="W29" s="49">
        <f t="shared" si="36"/>
        <v>1.2221065379253219E-2</v>
      </c>
      <c r="X29" s="107">
        <f t="shared" si="37"/>
        <v>3.3058878396239041E-2</v>
      </c>
      <c r="Y29" s="50">
        <f t="shared" si="38"/>
        <v>4.5279943775492257E-2</v>
      </c>
      <c r="Z29" s="114"/>
      <c r="AA29" s="64">
        <f t="shared" si="39"/>
        <v>0</v>
      </c>
      <c r="AB29" s="64">
        <f t="shared" si="40"/>
        <v>0</v>
      </c>
      <c r="AC29" s="64">
        <f t="shared" si="41"/>
        <v>0</v>
      </c>
      <c r="AD29" s="64">
        <f t="shared" si="42"/>
        <v>4.9881899507155992E-4</v>
      </c>
      <c r="AE29" s="64">
        <f t="shared" si="43"/>
        <v>1.3493419753566956E-3</v>
      </c>
      <c r="AF29" s="51">
        <f t="shared" si="44"/>
        <v>1.8481609704282555E-3</v>
      </c>
      <c r="AG29" s="131">
        <f t="shared" si="45"/>
        <v>0</v>
      </c>
      <c r="AH29" s="132">
        <f t="shared" si="1"/>
        <v>0</v>
      </c>
      <c r="AI29" s="132">
        <f t="shared" si="2"/>
        <v>0</v>
      </c>
      <c r="AJ29" s="132">
        <f t="shared" si="46"/>
        <v>8.7136196154075449</v>
      </c>
      <c r="AK29" s="132">
        <f t="shared" si="47"/>
        <v>23.570980296518435</v>
      </c>
      <c r="AL29" s="132">
        <f t="shared" si="48"/>
        <v>32.28459991192598</v>
      </c>
      <c r="AM29" s="132">
        <f t="shared" si="49"/>
        <v>0</v>
      </c>
    </row>
    <row r="30" spans="1:39" x14ac:dyDescent="0.25">
      <c r="A30" s="22" t="str">
        <f t="shared" si="50"/>
        <v xml:space="preserve">52E </v>
      </c>
      <c r="B30" s="23"/>
      <c r="C30" s="41" t="s">
        <v>22</v>
      </c>
      <c r="D30" s="41">
        <v>100</v>
      </c>
      <c r="E30" s="144" t="s">
        <v>10</v>
      </c>
      <c r="F30" s="76">
        <v>10587</v>
      </c>
      <c r="G30" s="119">
        <v>954.62218392161492</v>
      </c>
      <c r="H30" s="8" t="s">
        <v>62</v>
      </c>
      <c r="I30" s="98">
        <v>1</v>
      </c>
      <c r="J30" s="126">
        <f t="shared" si="28"/>
        <v>0</v>
      </c>
      <c r="K30" s="87">
        <f t="shared" si="29"/>
        <v>0</v>
      </c>
      <c r="L30" s="80">
        <f t="shared" si="30"/>
        <v>1058.7</v>
      </c>
      <c r="M30" s="80">
        <f t="shared" si="31"/>
        <v>4446540</v>
      </c>
      <c r="N30" s="80">
        <f t="shared" si="32"/>
        <v>35</v>
      </c>
      <c r="O30" s="100">
        <f>'WP 1 Sch 140 Cost Allocations'!B$13</f>
        <v>5.3457253604551394E-4</v>
      </c>
      <c r="P30" s="49">
        <f>'WP 1 Sch 140 Cost Allocations'!$B$36</f>
        <v>0</v>
      </c>
      <c r="Q30" s="49">
        <f>'WP 1 Sch 140 Cost Allocations'!B$56</f>
        <v>0</v>
      </c>
      <c r="R30" s="49">
        <f>'WP 1 Sch 140 Cost Allocations'!E$20</f>
        <v>0.17458664827504597</v>
      </c>
      <c r="S30" s="49">
        <f>'WP 1 Sch 140 Cost Allocations'!$E$37</f>
        <v>1.3493419753566956E-3</v>
      </c>
      <c r="T30" s="100">
        <f t="shared" si="33"/>
        <v>0</v>
      </c>
      <c r="U30" s="49">
        <f t="shared" si="34"/>
        <v>0</v>
      </c>
      <c r="V30" s="117">
        <f t="shared" si="35"/>
        <v>0</v>
      </c>
      <c r="W30" s="49">
        <f t="shared" si="36"/>
        <v>1.7458664827504595E-2</v>
      </c>
      <c r="X30" s="107">
        <f t="shared" si="37"/>
        <v>4.7226969137484344E-2</v>
      </c>
      <c r="Y30" s="50">
        <f t="shared" si="38"/>
        <v>6.4685633964988942E-2</v>
      </c>
      <c r="Z30" s="114"/>
      <c r="AA30" s="64">
        <f t="shared" si="39"/>
        <v>0</v>
      </c>
      <c r="AB30" s="64">
        <f t="shared" si="40"/>
        <v>0</v>
      </c>
      <c r="AC30" s="64">
        <f t="shared" si="41"/>
        <v>0</v>
      </c>
      <c r="AD30" s="64">
        <f t="shared" si="42"/>
        <v>4.9881899507155981E-4</v>
      </c>
      <c r="AE30" s="64">
        <f t="shared" si="43"/>
        <v>1.3493419753566956E-3</v>
      </c>
      <c r="AF30" s="51">
        <f t="shared" si="44"/>
        <v>1.8481609704282553E-3</v>
      </c>
      <c r="AG30" s="131">
        <f t="shared" si="45"/>
        <v>0</v>
      </c>
      <c r="AH30" s="132">
        <f t="shared" si="1"/>
        <v>0</v>
      </c>
      <c r="AI30" s="132">
        <f t="shared" si="2"/>
        <v>0</v>
      </c>
      <c r="AJ30" s="132">
        <f t="shared" si="46"/>
        <v>184.83488452879115</v>
      </c>
      <c r="AK30" s="132">
        <f t="shared" si="47"/>
        <v>499.99192225854677</v>
      </c>
      <c r="AL30" s="132">
        <f t="shared" si="48"/>
        <v>684.82680678733789</v>
      </c>
      <c r="AM30" s="132">
        <f t="shared" si="49"/>
        <v>0</v>
      </c>
    </row>
    <row r="31" spans="1:39" x14ac:dyDescent="0.25">
      <c r="A31" s="22" t="str">
        <f t="shared" si="50"/>
        <v xml:space="preserve">52E </v>
      </c>
      <c r="B31" s="23"/>
      <c r="C31" s="41" t="s">
        <v>22</v>
      </c>
      <c r="D31" s="41">
        <v>150</v>
      </c>
      <c r="E31" s="144" t="s">
        <v>10</v>
      </c>
      <c r="F31" s="76">
        <v>4812</v>
      </c>
      <c r="G31" s="119">
        <v>1008.1333160193601</v>
      </c>
      <c r="H31" s="8" t="s">
        <v>62</v>
      </c>
      <c r="I31" s="98">
        <v>1</v>
      </c>
      <c r="J31" s="126">
        <f t="shared" si="28"/>
        <v>0</v>
      </c>
      <c r="K31" s="87">
        <f t="shared" si="29"/>
        <v>0</v>
      </c>
      <c r="L31" s="80">
        <f t="shared" si="30"/>
        <v>721.8</v>
      </c>
      <c r="M31" s="80">
        <f t="shared" si="31"/>
        <v>3031560</v>
      </c>
      <c r="N31" s="80">
        <f t="shared" si="32"/>
        <v>52.5</v>
      </c>
      <c r="O31" s="100">
        <f>'WP 1 Sch 140 Cost Allocations'!B$13</f>
        <v>5.3457253604551394E-4</v>
      </c>
      <c r="P31" s="49">
        <f>'WP 1 Sch 140 Cost Allocations'!$B$36</f>
        <v>0</v>
      </c>
      <c r="Q31" s="49">
        <f>'WP 1 Sch 140 Cost Allocations'!B$56</f>
        <v>0</v>
      </c>
      <c r="R31" s="49">
        <f>'WP 1 Sch 140 Cost Allocations'!E$20</f>
        <v>0.17458664827504597</v>
      </c>
      <c r="S31" s="49">
        <f>'WP 1 Sch 140 Cost Allocations'!$E$37</f>
        <v>1.3493419753566956E-3</v>
      </c>
      <c r="T31" s="100">
        <f t="shared" si="33"/>
        <v>0</v>
      </c>
      <c r="U31" s="49">
        <f t="shared" si="34"/>
        <v>0</v>
      </c>
      <c r="V31" s="117">
        <f t="shared" si="35"/>
        <v>0</v>
      </c>
      <c r="W31" s="49">
        <f t="shared" si="36"/>
        <v>2.6187997241256894E-2</v>
      </c>
      <c r="X31" s="107">
        <f t="shared" si="37"/>
        <v>7.0840453706226519E-2</v>
      </c>
      <c r="Y31" s="50">
        <f t="shared" si="38"/>
        <v>9.7028450947483413E-2</v>
      </c>
      <c r="Z31" s="114"/>
      <c r="AA31" s="64">
        <f t="shared" si="39"/>
        <v>0</v>
      </c>
      <c r="AB31" s="64">
        <f t="shared" si="40"/>
        <v>0</v>
      </c>
      <c r="AC31" s="64">
        <f t="shared" si="41"/>
        <v>0</v>
      </c>
      <c r="AD31" s="64">
        <f t="shared" si="42"/>
        <v>4.9881899507155992E-4</v>
      </c>
      <c r="AE31" s="64">
        <f t="shared" si="43"/>
        <v>1.3493419753566956E-3</v>
      </c>
      <c r="AF31" s="51">
        <f t="shared" si="44"/>
        <v>1.8481609704282555E-3</v>
      </c>
      <c r="AG31" s="131">
        <f t="shared" si="45"/>
        <v>0</v>
      </c>
      <c r="AH31" s="132">
        <f t="shared" si="1"/>
        <v>0</v>
      </c>
      <c r="AI31" s="132">
        <f t="shared" si="2"/>
        <v>0</v>
      </c>
      <c r="AJ31" s="132">
        <f t="shared" si="46"/>
        <v>126.01664272492818</v>
      </c>
      <c r="AK31" s="132">
        <f t="shared" si="47"/>
        <v>340.88426323436204</v>
      </c>
      <c r="AL31" s="132">
        <f t="shared" si="48"/>
        <v>466.90090595929018</v>
      </c>
      <c r="AM31" s="132">
        <f t="shared" si="49"/>
        <v>0</v>
      </c>
    </row>
    <row r="32" spans="1:39" x14ac:dyDescent="0.25">
      <c r="A32" s="22" t="str">
        <f t="shared" si="50"/>
        <v xml:space="preserve">52E </v>
      </c>
      <c r="B32" s="23"/>
      <c r="C32" s="41" t="s">
        <v>22</v>
      </c>
      <c r="D32" s="41">
        <v>200</v>
      </c>
      <c r="E32" s="144" t="s">
        <v>10</v>
      </c>
      <c r="F32" s="76">
        <v>1157</v>
      </c>
      <c r="G32" s="119">
        <v>1061.6444481171054</v>
      </c>
      <c r="H32" s="8" t="s">
        <v>62</v>
      </c>
      <c r="I32" s="98">
        <v>1</v>
      </c>
      <c r="J32" s="126">
        <f t="shared" si="28"/>
        <v>0</v>
      </c>
      <c r="K32" s="87">
        <f t="shared" si="29"/>
        <v>0</v>
      </c>
      <c r="L32" s="80">
        <f t="shared" si="30"/>
        <v>231.4</v>
      </c>
      <c r="M32" s="80">
        <f t="shared" si="31"/>
        <v>971880</v>
      </c>
      <c r="N32" s="80">
        <f t="shared" si="32"/>
        <v>70</v>
      </c>
      <c r="O32" s="100">
        <f>'WP 1 Sch 140 Cost Allocations'!B$13</f>
        <v>5.3457253604551394E-4</v>
      </c>
      <c r="P32" s="49">
        <f>'WP 1 Sch 140 Cost Allocations'!$B$36</f>
        <v>0</v>
      </c>
      <c r="Q32" s="49">
        <f>'WP 1 Sch 140 Cost Allocations'!B$56</f>
        <v>0</v>
      </c>
      <c r="R32" s="49">
        <f>'WP 1 Sch 140 Cost Allocations'!E$20</f>
        <v>0.17458664827504597</v>
      </c>
      <c r="S32" s="49">
        <f>'WP 1 Sch 140 Cost Allocations'!$E$37</f>
        <v>1.3493419753566956E-3</v>
      </c>
      <c r="T32" s="100">
        <f t="shared" si="33"/>
        <v>0</v>
      </c>
      <c r="U32" s="49">
        <f t="shared" si="34"/>
        <v>0</v>
      </c>
      <c r="V32" s="117">
        <f t="shared" si="35"/>
        <v>0</v>
      </c>
      <c r="W32" s="49">
        <f t="shared" si="36"/>
        <v>3.491732965500919E-2</v>
      </c>
      <c r="X32" s="107">
        <f t="shared" si="37"/>
        <v>9.4453938274968688E-2</v>
      </c>
      <c r="Y32" s="50">
        <f t="shared" si="38"/>
        <v>0.12937126792997788</v>
      </c>
      <c r="Z32" s="114"/>
      <c r="AA32" s="64">
        <f t="shared" si="39"/>
        <v>0</v>
      </c>
      <c r="AB32" s="64">
        <f t="shared" si="40"/>
        <v>0</v>
      </c>
      <c r="AC32" s="64">
        <f t="shared" si="41"/>
        <v>0</v>
      </c>
      <c r="AD32" s="64">
        <f t="shared" si="42"/>
        <v>4.9881899507155981E-4</v>
      </c>
      <c r="AE32" s="64">
        <f t="shared" si="43"/>
        <v>1.3493419753566956E-3</v>
      </c>
      <c r="AF32" s="51">
        <f t="shared" si="44"/>
        <v>1.8481609704282553E-3</v>
      </c>
      <c r="AG32" s="131">
        <f t="shared" si="45"/>
        <v>0</v>
      </c>
      <c r="AH32" s="132">
        <f t="shared" si="1"/>
        <v>0</v>
      </c>
      <c r="AI32" s="132">
        <f t="shared" si="2"/>
        <v>0</v>
      </c>
      <c r="AJ32" s="132">
        <f t="shared" si="46"/>
        <v>40.399350410845635</v>
      </c>
      <c r="AK32" s="132">
        <f t="shared" si="47"/>
        <v>109.28320658413877</v>
      </c>
      <c r="AL32" s="132">
        <f t="shared" si="48"/>
        <v>149.6825569949844</v>
      </c>
      <c r="AM32" s="132">
        <f t="shared" si="49"/>
        <v>0</v>
      </c>
    </row>
    <row r="33" spans="1:39" x14ac:dyDescent="0.25">
      <c r="A33" s="22" t="str">
        <f t="shared" si="50"/>
        <v xml:space="preserve">52E </v>
      </c>
      <c r="B33" s="23"/>
      <c r="C33" s="41" t="s">
        <v>22</v>
      </c>
      <c r="D33" s="41">
        <v>250</v>
      </c>
      <c r="E33" s="144" t="s">
        <v>10</v>
      </c>
      <c r="F33" s="76">
        <v>1495</v>
      </c>
      <c r="G33" s="119">
        <v>1115.1555802148507</v>
      </c>
      <c r="H33" s="8" t="s">
        <v>62</v>
      </c>
      <c r="I33" s="98">
        <v>1</v>
      </c>
      <c r="J33" s="126">
        <f t="shared" si="28"/>
        <v>0</v>
      </c>
      <c r="K33" s="87">
        <f t="shared" si="29"/>
        <v>0</v>
      </c>
      <c r="L33" s="80">
        <f t="shared" si="30"/>
        <v>373.75</v>
      </c>
      <c r="M33" s="80">
        <f t="shared" si="31"/>
        <v>1569750</v>
      </c>
      <c r="N33" s="80">
        <f t="shared" si="32"/>
        <v>87.5</v>
      </c>
      <c r="O33" s="100">
        <f>'WP 1 Sch 140 Cost Allocations'!B$13</f>
        <v>5.3457253604551394E-4</v>
      </c>
      <c r="P33" s="49">
        <f>'WP 1 Sch 140 Cost Allocations'!$B$36</f>
        <v>0</v>
      </c>
      <c r="Q33" s="49">
        <f>'WP 1 Sch 140 Cost Allocations'!B$56</f>
        <v>0</v>
      </c>
      <c r="R33" s="49">
        <f>'WP 1 Sch 140 Cost Allocations'!E$20</f>
        <v>0.17458664827504597</v>
      </c>
      <c r="S33" s="49">
        <f>'WP 1 Sch 140 Cost Allocations'!$E$37</f>
        <v>1.3493419753566956E-3</v>
      </c>
      <c r="T33" s="100">
        <f t="shared" si="33"/>
        <v>0</v>
      </c>
      <c r="U33" s="49">
        <f t="shared" si="34"/>
        <v>0</v>
      </c>
      <c r="V33" s="117">
        <f t="shared" si="35"/>
        <v>0</v>
      </c>
      <c r="W33" s="49">
        <f t="shared" si="36"/>
        <v>4.3646662068761492E-2</v>
      </c>
      <c r="X33" s="107">
        <f t="shared" si="37"/>
        <v>0.11806742284371086</v>
      </c>
      <c r="Y33" s="50">
        <f t="shared" si="38"/>
        <v>0.16171408491247236</v>
      </c>
      <c r="Z33" s="114"/>
      <c r="AA33" s="64">
        <f t="shared" si="39"/>
        <v>0</v>
      </c>
      <c r="AB33" s="64">
        <f t="shared" si="40"/>
        <v>0</v>
      </c>
      <c r="AC33" s="64">
        <f t="shared" si="41"/>
        <v>0</v>
      </c>
      <c r="AD33" s="64">
        <f t="shared" si="42"/>
        <v>4.9881899507155992E-4</v>
      </c>
      <c r="AE33" s="64">
        <f t="shared" si="43"/>
        <v>1.3493419753566956E-3</v>
      </c>
      <c r="AF33" s="51">
        <f t="shared" si="44"/>
        <v>1.8481609704282555E-3</v>
      </c>
      <c r="AG33" s="131">
        <f t="shared" si="45"/>
        <v>0</v>
      </c>
      <c r="AH33" s="132">
        <f t="shared" si="1"/>
        <v>0</v>
      </c>
      <c r="AI33" s="132">
        <f t="shared" si="2"/>
        <v>0</v>
      </c>
      <c r="AJ33" s="132">
        <f t="shared" si="46"/>
        <v>65.251759792798424</v>
      </c>
      <c r="AK33" s="132">
        <f t="shared" si="47"/>
        <v>176.51079715134773</v>
      </c>
      <c r="AL33" s="132">
        <f t="shared" si="48"/>
        <v>241.76255694414616</v>
      </c>
      <c r="AM33" s="132">
        <f t="shared" si="49"/>
        <v>0</v>
      </c>
    </row>
    <row r="34" spans="1:39" x14ac:dyDescent="0.25">
      <c r="A34" s="22" t="str">
        <f t="shared" si="50"/>
        <v xml:space="preserve">52E </v>
      </c>
      <c r="B34" s="23"/>
      <c r="C34" s="41" t="s">
        <v>22</v>
      </c>
      <c r="D34" s="41">
        <v>310</v>
      </c>
      <c r="E34" s="144" t="s">
        <v>10</v>
      </c>
      <c r="F34" s="76">
        <v>152</v>
      </c>
      <c r="G34" s="119">
        <v>1179.3689387321449</v>
      </c>
      <c r="H34" s="8" t="s">
        <v>62</v>
      </c>
      <c r="I34" s="98">
        <v>1</v>
      </c>
      <c r="J34" s="126">
        <f t="shared" si="28"/>
        <v>0</v>
      </c>
      <c r="K34" s="87">
        <f t="shared" si="29"/>
        <v>0</v>
      </c>
      <c r="L34" s="80">
        <f t="shared" si="30"/>
        <v>47.12</v>
      </c>
      <c r="M34" s="80">
        <f t="shared" si="31"/>
        <v>197904</v>
      </c>
      <c r="N34" s="80">
        <f t="shared" si="32"/>
        <v>108.5</v>
      </c>
      <c r="O34" s="100">
        <f>'WP 1 Sch 140 Cost Allocations'!B$13</f>
        <v>5.3457253604551394E-4</v>
      </c>
      <c r="P34" s="49">
        <f>'WP 1 Sch 140 Cost Allocations'!$B$36</f>
        <v>0</v>
      </c>
      <c r="Q34" s="49">
        <f>'WP 1 Sch 140 Cost Allocations'!B$56</f>
        <v>0</v>
      </c>
      <c r="R34" s="49">
        <f>'WP 1 Sch 140 Cost Allocations'!E$20</f>
        <v>0.17458664827504597</v>
      </c>
      <c r="S34" s="49">
        <f>'WP 1 Sch 140 Cost Allocations'!$E$37</f>
        <v>1.3493419753566956E-3</v>
      </c>
      <c r="T34" s="100">
        <f t="shared" si="33"/>
        <v>0</v>
      </c>
      <c r="U34" s="49">
        <f t="shared" si="34"/>
        <v>0</v>
      </c>
      <c r="V34" s="117">
        <f t="shared" si="35"/>
        <v>0</v>
      </c>
      <c r="W34" s="49">
        <f t="shared" si="36"/>
        <v>5.4121860965264244E-2</v>
      </c>
      <c r="X34" s="107">
        <f t="shared" si="37"/>
        <v>0.14640360432620148</v>
      </c>
      <c r="Y34" s="50">
        <f t="shared" si="38"/>
        <v>0.20052546529146573</v>
      </c>
      <c r="Z34" s="114"/>
      <c r="AA34" s="64">
        <f t="shared" si="39"/>
        <v>0</v>
      </c>
      <c r="AB34" s="64">
        <f t="shared" si="40"/>
        <v>0</v>
      </c>
      <c r="AC34" s="64">
        <f t="shared" si="41"/>
        <v>0</v>
      </c>
      <c r="AD34" s="64">
        <f t="shared" si="42"/>
        <v>4.9881899507155981E-4</v>
      </c>
      <c r="AE34" s="64">
        <f t="shared" si="43"/>
        <v>1.3493419753566956E-3</v>
      </c>
      <c r="AF34" s="51">
        <f t="shared" si="44"/>
        <v>1.8481609704282553E-3</v>
      </c>
      <c r="AG34" s="131">
        <f t="shared" si="45"/>
        <v>0</v>
      </c>
      <c r="AH34" s="132">
        <f t="shared" si="1"/>
        <v>0</v>
      </c>
      <c r="AI34" s="132">
        <f t="shared" si="2"/>
        <v>0</v>
      </c>
      <c r="AJ34" s="132">
        <f t="shared" si="46"/>
        <v>8.2265228667201651</v>
      </c>
      <c r="AK34" s="132">
        <f t="shared" si="47"/>
        <v>22.253347857582625</v>
      </c>
      <c r="AL34" s="132">
        <f t="shared" si="48"/>
        <v>30.479870724302792</v>
      </c>
      <c r="AM34" s="132">
        <f t="shared" si="49"/>
        <v>0</v>
      </c>
    </row>
    <row r="35" spans="1:39" x14ac:dyDescent="0.25">
      <c r="A35" s="22" t="str">
        <f t="shared" si="50"/>
        <v xml:space="preserve">52E </v>
      </c>
      <c r="B35" s="23"/>
      <c r="C35" s="41" t="s">
        <v>22</v>
      </c>
      <c r="D35" s="41">
        <v>400</v>
      </c>
      <c r="E35" s="144" t="s">
        <v>10</v>
      </c>
      <c r="F35" s="76">
        <v>611</v>
      </c>
      <c r="G35" s="119">
        <v>1275.6889765080864</v>
      </c>
      <c r="H35" s="8" t="s">
        <v>62</v>
      </c>
      <c r="I35" s="98">
        <v>1</v>
      </c>
      <c r="J35" s="126">
        <f t="shared" si="28"/>
        <v>0</v>
      </c>
      <c r="K35" s="87">
        <f t="shared" si="29"/>
        <v>0</v>
      </c>
      <c r="L35" s="80">
        <f t="shared" si="30"/>
        <v>244.4</v>
      </c>
      <c r="M35" s="80">
        <f t="shared" si="31"/>
        <v>1026480</v>
      </c>
      <c r="N35" s="80">
        <f t="shared" si="32"/>
        <v>140</v>
      </c>
      <c r="O35" s="100">
        <f>'WP 1 Sch 140 Cost Allocations'!B$13</f>
        <v>5.3457253604551394E-4</v>
      </c>
      <c r="P35" s="49">
        <f>'WP 1 Sch 140 Cost Allocations'!$B$36</f>
        <v>0</v>
      </c>
      <c r="Q35" s="49">
        <f>'WP 1 Sch 140 Cost Allocations'!B$56</f>
        <v>0</v>
      </c>
      <c r="R35" s="49">
        <f>'WP 1 Sch 140 Cost Allocations'!E$20</f>
        <v>0.17458664827504597</v>
      </c>
      <c r="S35" s="49">
        <f>'WP 1 Sch 140 Cost Allocations'!$E$37</f>
        <v>1.3493419753566956E-3</v>
      </c>
      <c r="T35" s="100">
        <f t="shared" si="33"/>
        <v>0</v>
      </c>
      <c r="U35" s="49">
        <f t="shared" si="34"/>
        <v>0</v>
      </c>
      <c r="V35" s="117">
        <f t="shared" si="35"/>
        <v>0</v>
      </c>
      <c r="W35" s="49">
        <f t="shared" si="36"/>
        <v>6.9834659310018379E-2</v>
      </c>
      <c r="X35" s="107">
        <f t="shared" si="37"/>
        <v>0.18890787654993738</v>
      </c>
      <c r="Y35" s="50">
        <f t="shared" si="38"/>
        <v>0.25874253585995577</v>
      </c>
      <c r="Z35" s="114"/>
      <c r="AA35" s="64">
        <f t="shared" si="39"/>
        <v>0</v>
      </c>
      <c r="AB35" s="64">
        <f t="shared" si="40"/>
        <v>0</v>
      </c>
      <c r="AC35" s="64">
        <f t="shared" si="41"/>
        <v>0</v>
      </c>
      <c r="AD35" s="64">
        <f t="shared" si="42"/>
        <v>4.9881899507155981E-4</v>
      </c>
      <c r="AE35" s="64">
        <f t="shared" si="43"/>
        <v>1.3493419753566956E-3</v>
      </c>
      <c r="AF35" s="51">
        <f t="shared" si="44"/>
        <v>1.8481609704282553E-3</v>
      </c>
      <c r="AG35" s="131">
        <f t="shared" si="45"/>
        <v>0</v>
      </c>
      <c r="AH35" s="132">
        <f t="shared" si="1"/>
        <v>0</v>
      </c>
      <c r="AI35" s="132">
        <f t="shared" si="2"/>
        <v>0</v>
      </c>
      <c r="AJ35" s="132">
        <f t="shared" si="46"/>
        <v>42.66897683842123</v>
      </c>
      <c r="AK35" s="132">
        <f t="shared" si="47"/>
        <v>115.42271257201173</v>
      </c>
      <c r="AL35" s="132">
        <f t="shared" si="48"/>
        <v>158.09168941043296</v>
      </c>
      <c r="AM35" s="132">
        <f t="shared" si="49"/>
        <v>0</v>
      </c>
    </row>
    <row r="36" spans="1:39" x14ac:dyDescent="0.25">
      <c r="A36" s="22" t="str">
        <f t="shared" si="50"/>
        <v xml:space="preserve">52E </v>
      </c>
      <c r="B36" s="23"/>
      <c r="C36" s="41" t="s">
        <v>22</v>
      </c>
      <c r="D36" s="41">
        <v>1000</v>
      </c>
      <c r="E36" s="144" t="s">
        <v>10</v>
      </c>
      <c r="F36" s="76">
        <v>0</v>
      </c>
      <c r="G36" s="119">
        <v>1917.8225616810294</v>
      </c>
      <c r="H36" s="8" t="s">
        <v>62</v>
      </c>
      <c r="I36" s="98">
        <v>1</v>
      </c>
      <c r="J36" s="126">
        <f t="shared" si="28"/>
        <v>0</v>
      </c>
      <c r="K36" s="87">
        <f t="shared" si="29"/>
        <v>0</v>
      </c>
      <c r="L36" s="80">
        <f t="shared" si="30"/>
        <v>0</v>
      </c>
      <c r="M36" s="80">
        <f t="shared" si="31"/>
        <v>0</v>
      </c>
      <c r="N36" s="80">
        <f t="shared" si="32"/>
        <v>350</v>
      </c>
      <c r="O36" s="100">
        <f>'WP 1 Sch 140 Cost Allocations'!B$13</f>
        <v>5.3457253604551394E-4</v>
      </c>
      <c r="P36" s="49">
        <f>'WP 1 Sch 140 Cost Allocations'!$B$36</f>
        <v>0</v>
      </c>
      <c r="Q36" s="49">
        <f>'WP 1 Sch 140 Cost Allocations'!B$56</f>
        <v>0</v>
      </c>
      <c r="R36" s="49">
        <f>'WP 1 Sch 140 Cost Allocations'!E$20</f>
        <v>0.17458664827504597</v>
      </c>
      <c r="S36" s="49">
        <f>'WP 1 Sch 140 Cost Allocations'!$E$37</f>
        <v>1.3493419753566956E-3</v>
      </c>
      <c r="T36" s="100">
        <f t="shared" si="33"/>
        <v>0</v>
      </c>
      <c r="U36" s="49">
        <f t="shared" si="34"/>
        <v>0</v>
      </c>
      <c r="V36" s="117">
        <f t="shared" si="35"/>
        <v>0</v>
      </c>
      <c r="W36" s="49">
        <f t="shared" si="36"/>
        <v>0.17458664827504597</v>
      </c>
      <c r="X36" s="107">
        <f t="shared" si="37"/>
        <v>0.47226969137484343</v>
      </c>
      <c r="Y36" s="50">
        <f t="shared" si="38"/>
        <v>0.64685633964988942</v>
      </c>
      <c r="Z36" s="114"/>
      <c r="AA36" s="64">
        <f t="shared" si="39"/>
        <v>0</v>
      </c>
      <c r="AB36" s="64">
        <f t="shared" si="40"/>
        <v>0</v>
      </c>
      <c r="AC36" s="64">
        <f t="shared" si="41"/>
        <v>0</v>
      </c>
      <c r="AD36" s="64">
        <f t="shared" si="42"/>
        <v>4.9881899507155992E-4</v>
      </c>
      <c r="AE36" s="64">
        <f t="shared" si="43"/>
        <v>1.3493419753566956E-3</v>
      </c>
      <c r="AF36" s="51">
        <f t="shared" si="44"/>
        <v>1.8481609704282555E-3</v>
      </c>
      <c r="AG36" s="131">
        <f t="shared" si="45"/>
        <v>0</v>
      </c>
      <c r="AH36" s="132">
        <f t="shared" si="1"/>
        <v>0</v>
      </c>
      <c r="AI36" s="132">
        <f t="shared" si="2"/>
        <v>0</v>
      </c>
      <c r="AJ36" s="132">
        <f t="shared" si="46"/>
        <v>0</v>
      </c>
      <c r="AK36" s="132">
        <f t="shared" si="47"/>
        <v>0</v>
      </c>
      <c r="AL36" s="132">
        <f t="shared" si="48"/>
        <v>0</v>
      </c>
      <c r="AM36" s="132">
        <f t="shared" si="49"/>
        <v>0</v>
      </c>
    </row>
    <row r="37" spans="1:39" x14ac:dyDescent="0.25">
      <c r="A37" s="22"/>
      <c r="B37" s="23"/>
      <c r="C37" s="41"/>
      <c r="D37" s="41"/>
      <c r="E37" s="139"/>
      <c r="F37" s="76"/>
      <c r="G37" s="8"/>
      <c r="H37" s="8"/>
      <c r="I37" s="98"/>
      <c r="J37" s="126"/>
      <c r="K37" s="87"/>
      <c r="L37" s="80"/>
      <c r="M37" s="80"/>
      <c r="N37" s="80"/>
      <c r="O37" s="100">
        <f>'WP 1 Sch 140 Cost Allocations'!B$13</f>
        <v>5.3457253604551394E-4</v>
      </c>
      <c r="P37" s="51"/>
      <c r="Q37" s="49">
        <f>'WP 1 Sch 140 Cost Allocations'!B$56</f>
        <v>0</v>
      </c>
      <c r="R37" s="51"/>
      <c r="S37" s="51"/>
      <c r="T37" s="101"/>
      <c r="U37" s="51"/>
      <c r="V37" s="117">
        <f t="shared" si="35"/>
        <v>0</v>
      </c>
      <c r="W37" s="51"/>
      <c r="X37" s="52"/>
      <c r="Y37" s="52"/>
      <c r="Z37" s="114"/>
      <c r="AA37" s="64"/>
      <c r="AB37" s="64"/>
      <c r="AC37" s="64"/>
      <c r="AD37" s="64"/>
      <c r="AE37" s="64"/>
      <c r="AF37" s="51"/>
      <c r="AG37" s="131"/>
      <c r="AH37" s="132">
        <f t="shared" ref="AH37:AH68" si="51">U37*$F37</f>
        <v>0</v>
      </c>
      <c r="AI37" s="132">
        <f t="shared" ref="AI37:AI68" si="52">V37*$F37</f>
        <v>0</v>
      </c>
      <c r="AJ37" s="132"/>
      <c r="AK37" s="132"/>
      <c r="AL37" s="132"/>
      <c r="AM37" s="132"/>
    </row>
    <row r="38" spans="1:39" x14ac:dyDescent="0.25">
      <c r="A38" s="16" t="str">
        <f>+A32</f>
        <v xml:space="preserve">52E </v>
      </c>
      <c r="B38" s="6"/>
      <c r="C38" s="41" t="s">
        <v>27</v>
      </c>
      <c r="D38" s="41">
        <v>70</v>
      </c>
      <c r="E38" s="144" t="s">
        <v>10</v>
      </c>
      <c r="F38" s="76">
        <v>65</v>
      </c>
      <c r="G38" s="61">
        <v>996.7568</v>
      </c>
      <c r="H38" s="8" t="s">
        <v>62</v>
      </c>
      <c r="I38" s="98">
        <v>2</v>
      </c>
      <c r="J38" s="126">
        <f t="shared" si="28"/>
        <v>0</v>
      </c>
      <c r="K38" s="87">
        <f t="shared" ref="K38:K44" si="53">IF(E38="Company", F38*G38,0)</f>
        <v>0</v>
      </c>
      <c r="L38" s="80">
        <f t="shared" si="30"/>
        <v>4.55</v>
      </c>
      <c r="M38" s="80">
        <f t="shared" ref="M38:M44" si="54">D38*4200*F38/1000</f>
        <v>19110</v>
      </c>
      <c r="N38" s="80">
        <f t="shared" ref="N38:N44" si="55">D38*4200/1000/12</f>
        <v>24.5</v>
      </c>
      <c r="O38" s="100">
        <f>'WP 1 Sch 140 Cost Allocations'!B$13</f>
        <v>5.3457253604551394E-4</v>
      </c>
      <c r="P38" s="49">
        <f>'WP 1 Sch 140 Cost Allocations'!$B$36</f>
        <v>0</v>
      </c>
      <c r="Q38" s="49">
        <f>'WP 1 Sch 140 Cost Allocations'!B$56</f>
        <v>0</v>
      </c>
      <c r="R38" s="49">
        <f>'WP 1 Sch 140 Cost Allocations'!E$20</f>
        <v>0.17458664827504597</v>
      </c>
      <c r="S38" s="49">
        <f>'WP 1 Sch 140 Cost Allocations'!$E$37</f>
        <v>1.3493419753566956E-3</v>
      </c>
      <c r="T38" s="100">
        <f t="shared" ref="T38:T44" si="56">IF(E38="Company", G38*O38, 0)</f>
        <v>0</v>
      </c>
      <c r="U38" s="49">
        <f t="shared" ref="U38:U44" si="57">IF(H38="yes", I38*P38, 0)</f>
        <v>0</v>
      </c>
      <c r="V38" s="117">
        <f t="shared" si="35"/>
        <v>0</v>
      </c>
      <c r="W38" s="49">
        <f t="shared" ref="W38:W43" si="58">D38*R38/1000</f>
        <v>1.2221065379253219E-2</v>
      </c>
      <c r="X38" s="107">
        <f t="shared" ref="X38:X43" si="59">N38*S38</f>
        <v>3.3058878396239041E-2</v>
      </c>
      <c r="Y38" s="50">
        <f t="shared" ref="Y38:Y44" si="60">SUM(T38:X38)</f>
        <v>4.5279943775492257E-2</v>
      </c>
      <c r="Z38" s="114"/>
      <c r="AA38" s="64">
        <f t="shared" ref="AA38:AA44" si="61">T38/N38</f>
        <v>0</v>
      </c>
      <c r="AB38" s="64">
        <f t="shared" ref="AB38:AB44" si="62">U38/N38</f>
        <v>0</v>
      </c>
      <c r="AC38" s="64">
        <f t="shared" ref="AC38:AC44" si="63">V38/N38</f>
        <v>0</v>
      </c>
      <c r="AD38" s="64">
        <f t="shared" ref="AD38:AD44" si="64">W38/N38</f>
        <v>4.9881899507155992E-4</v>
      </c>
      <c r="AE38" s="64">
        <f t="shared" ref="AE38:AE44" si="65">X38/N38</f>
        <v>1.3493419753566956E-3</v>
      </c>
      <c r="AF38" s="51">
        <f t="shared" ref="AF38:AF44" si="66">SUM(AA38:AE38)</f>
        <v>1.8481609704282555E-3</v>
      </c>
      <c r="AG38" s="131">
        <f t="shared" ref="AG38:AG44" si="67">T38*$F38</f>
        <v>0</v>
      </c>
      <c r="AH38" s="132">
        <f t="shared" si="51"/>
        <v>0</v>
      </c>
      <c r="AI38" s="132">
        <f t="shared" si="52"/>
        <v>0</v>
      </c>
      <c r="AJ38" s="132">
        <f t="shared" ref="AJ38:AK44" si="68">W38*$F38</f>
        <v>0.79436924965145927</v>
      </c>
      <c r="AK38" s="132">
        <f t="shared" si="68"/>
        <v>2.1488270957555375</v>
      </c>
      <c r="AL38" s="132">
        <f t="shared" ref="AL38:AL44" si="69">SUM(AG38:AK38)</f>
        <v>2.9431963454069967</v>
      </c>
      <c r="AM38" s="132">
        <f t="shared" ref="AM38:AM44" si="70">Y38*F38-AL38</f>
        <v>0</v>
      </c>
    </row>
    <row r="39" spans="1:39" x14ac:dyDescent="0.25">
      <c r="A39" s="16" t="str">
        <f>+A33</f>
        <v xml:space="preserve">52E </v>
      </c>
      <c r="B39" s="6"/>
      <c r="C39" s="41" t="s">
        <v>27</v>
      </c>
      <c r="D39" s="41">
        <v>100</v>
      </c>
      <c r="E39" s="144" t="s">
        <v>10</v>
      </c>
      <c r="F39" s="76">
        <v>4</v>
      </c>
      <c r="G39" s="61">
        <v>1038.2239999999999</v>
      </c>
      <c r="H39" s="8" t="s">
        <v>62</v>
      </c>
      <c r="I39" s="98">
        <v>2</v>
      </c>
      <c r="J39" s="126">
        <f t="shared" si="28"/>
        <v>0</v>
      </c>
      <c r="K39" s="87">
        <f t="shared" si="53"/>
        <v>0</v>
      </c>
      <c r="L39" s="80">
        <f t="shared" si="30"/>
        <v>0.4</v>
      </c>
      <c r="M39" s="80">
        <f t="shared" si="54"/>
        <v>1680</v>
      </c>
      <c r="N39" s="80">
        <f t="shared" si="55"/>
        <v>35</v>
      </c>
      <c r="O39" s="100">
        <f>'WP 1 Sch 140 Cost Allocations'!B$13</f>
        <v>5.3457253604551394E-4</v>
      </c>
      <c r="P39" s="49">
        <f>'WP 1 Sch 140 Cost Allocations'!$B$36</f>
        <v>0</v>
      </c>
      <c r="Q39" s="49">
        <f>'WP 1 Sch 140 Cost Allocations'!B$56</f>
        <v>0</v>
      </c>
      <c r="R39" s="49">
        <f>'WP 1 Sch 140 Cost Allocations'!E$20</f>
        <v>0.17458664827504597</v>
      </c>
      <c r="S39" s="49">
        <f>'WP 1 Sch 140 Cost Allocations'!$E$37</f>
        <v>1.3493419753566956E-3</v>
      </c>
      <c r="T39" s="100">
        <f t="shared" si="56"/>
        <v>0</v>
      </c>
      <c r="U39" s="49">
        <f t="shared" si="57"/>
        <v>0</v>
      </c>
      <c r="V39" s="117">
        <f t="shared" si="35"/>
        <v>0</v>
      </c>
      <c r="W39" s="49">
        <f t="shared" si="58"/>
        <v>1.7458664827504595E-2</v>
      </c>
      <c r="X39" s="107">
        <f t="shared" si="59"/>
        <v>4.7226969137484344E-2</v>
      </c>
      <c r="Y39" s="50">
        <f t="shared" si="60"/>
        <v>6.4685633964988942E-2</v>
      </c>
      <c r="Z39" s="114"/>
      <c r="AA39" s="64">
        <f t="shared" si="61"/>
        <v>0</v>
      </c>
      <c r="AB39" s="64">
        <f t="shared" si="62"/>
        <v>0</v>
      </c>
      <c r="AC39" s="64">
        <f t="shared" si="63"/>
        <v>0</v>
      </c>
      <c r="AD39" s="64">
        <f t="shared" si="64"/>
        <v>4.9881899507155981E-4</v>
      </c>
      <c r="AE39" s="64">
        <f t="shared" si="65"/>
        <v>1.3493419753566956E-3</v>
      </c>
      <c r="AF39" s="51">
        <f t="shared" si="66"/>
        <v>1.8481609704282553E-3</v>
      </c>
      <c r="AG39" s="131">
        <f t="shared" si="67"/>
        <v>0</v>
      </c>
      <c r="AH39" s="132">
        <f t="shared" si="51"/>
        <v>0</v>
      </c>
      <c r="AI39" s="132">
        <f t="shared" si="52"/>
        <v>0</v>
      </c>
      <c r="AJ39" s="132">
        <f t="shared" si="68"/>
        <v>6.9834659310018379E-2</v>
      </c>
      <c r="AK39" s="132">
        <f t="shared" si="68"/>
        <v>0.18890787654993738</v>
      </c>
      <c r="AL39" s="132">
        <f t="shared" si="69"/>
        <v>0.25874253585995577</v>
      </c>
      <c r="AM39" s="132">
        <f t="shared" si="70"/>
        <v>0</v>
      </c>
    </row>
    <row r="40" spans="1:39" x14ac:dyDescent="0.25">
      <c r="A40" s="16" t="str">
        <f>+A34</f>
        <v xml:space="preserve">52E </v>
      </c>
      <c r="B40" s="6"/>
      <c r="C40" s="41" t="s">
        <v>27</v>
      </c>
      <c r="D40" s="41">
        <v>150</v>
      </c>
      <c r="E40" s="144" t="s">
        <v>10</v>
      </c>
      <c r="F40" s="76">
        <v>204</v>
      </c>
      <c r="G40" s="61">
        <v>1107.336</v>
      </c>
      <c r="H40" s="8" t="s">
        <v>62</v>
      </c>
      <c r="I40" s="98">
        <v>2</v>
      </c>
      <c r="J40" s="126">
        <f t="shared" si="28"/>
        <v>0</v>
      </c>
      <c r="K40" s="87">
        <f t="shared" si="53"/>
        <v>0</v>
      </c>
      <c r="L40" s="80">
        <f t="shared" si="30"/>
        <v>30.6</v>
      </c>
      <c r="M40" s="80">
        <f t="shared" si="54"/>
        <v>128520</v>
      </c>
      <c r="N40" s="80">
        <f t="shared" si="55"/>
        <v>52.5</v>
      </c>
      <c r="O40" s="100">
        <f>'WP 1 Sch 140 Cost Allocations'!B$13</f>
        <v>5.3457253604551394E-4</v>
      </c>
      <c r="P40" s="49">
        <f>'WP 1 Sch 140 Cost Allocations'!$B$36</f>
        <v>0</v>
      </c>
      <c r="Q40" s="49">
        <f>'WP 1 Sch 140 Cost Allocations'!B$56</f>
        <v>0</v>
      </c>
      <c r="R40" s="49">
        <f>'WP 1 Sch 140 Cost Allocations'!E$20</f>
        <v>0.17458664827504597</v>
      </c>
      <c r="S40" s="49">
        <f>'WP 1 Sch 140 Cost Allocations'!$E$37</f>
        <v>1.3493419753566956E-3</v>
      </c>
      <c r="T40" s="100">
        <f t="shared" si="56"/>
        <v>0</v>
      </c>
      <c r="U40" s="49">
        <f t="shared" si="57"/>
        <v>0</v>
      </c>
      <c r="V40" s="117">
        <f t="shared" si="35"/>
        <v>0</v>
      </c>
      <c r="W40" s="49">
        <f t="shared" si="58"/>
        <v>2.6187997241256894E-2</v>
      </c>
      <c r="X40" s="107">
        <f t="shared" si="59"/>
        <v>7.0840453706226519E-2</v>
      </c>
      <c r="Y40" s="50">
        <f t="shared" si="60"/>
        <v>9.7028450947483413E-2</v>
      </c>
      <c r="Z40" s="114"/>
      <c r="AA40" s="64">
        <f t="shared" si="61"/>
        <v>0</v>
      </c>
      <c r="AB40" s="64">
        <f t="shared" si="62"/>
        <v>0</v>
      </c>
      <c r="AC40" s="64">
        <f t="shared" si="63"/>
        <v>0</v>
      </c>
      <c r="AD40" s="64">
        <f t="shared" si="64"/>
        <v>4.9881899507155992E-4</v>
      </c>
      <c r="AE40" s="64">
        <f t="shared" si="65"/>
        <v>1.3493419753566956E-3</v>
      </c>
      <c r="AF40" s="51">
        <f t="shared" si="66"/>
        <v>1.8481609704282555E-3</v>
      </c>
      <c r="AG40" s="131">
        <f t="shared" si="67"/>
        <v>0</v>
      </c>
      <c r="AH40" s="132">
        <f t="shared" si="51"/>
        <v>0</v>
      </c>
      <c r="AI40" s="132">
        <f t="shared" si="52"/>
        <v>0</v>
      </c>
      <c r="AJ40" s="132">
        <f t="shared" si="68"/>
        <v>5.342351437216406</v>
      </c>
      <c r="AK40" s="132">
        <f t="shared" si="68"/>
        <v>14.45145255607021</v>
      </c>
      <c r="AL40" s="132">
        <f t="shared" si="69"/>
        <v>19.793803993286616</v>
      </c>
      <c r="AM40" s="132">
        <f t="shared" si="70"/>
        <v>0</v>
      </c>
    </row>
    <row r="41" spans="1:39" x14ac:dyDescent="0.25">
      <c r="A41" s="16" t="str">
        <f>+A35</f>
        <v xml:space="preserve">52E </v>
      </c>
      <c r="B41" s="6"/>
      <c r="C41" s="41" t="s">
        <v>27</v>
      </c>
      <c r="D41" s="41">
        <v>175</v>
      </c>
      <c r="E41" s="144" t="s">
        <v>10</v>
      </c>
      <c r="F41" s="76">
        <v>222</v>
      </c>
      <c r="G41" s="61">
        <v>1141.8919999999998</v>
      </c>
      <c r="H41" s="8" t="s">
        <v>62</v>
      </c>
      <c r="I41" s="98">
        <v>2</v>
      </c>
      <c r="J41" s="126">
        <f t="shared" si="28"/>
        <v>0</v>
      </c>
      <c r="K41" s="87">
        <f t="shared" si="53"/>
        <v>0</v>
      </c>
      <c r="L41" s="80">
        <f t="shared" si="30"/>
        <v>38.85</v>
      </c>
      <c r="M41" s="80">
        <f t="shared" si="54"/>
        <v>163170</v>
      </c>
      <c r="N41" s="80">
        <f t="shared" si="55"/>
        <v>61.25</v>
      </c>
      <c r="O41" s="100">
        <f>'WP 1 Sch 140 Cost Allocations'!B$13</f>
        <v>5.3457253604551394E-4</v>
      </c>
      <c r="P41" s="49">
        <f>'WP 1 Sch 140 Cost Allocations'!$B$36</f>
        <v>0</v>
      </c>
      <c r="Q41" s="49">
        <f>'WP 1 Sch 140 Cost Allocations'!B$56</f>
        <v>0</v>
      </c>
      <c r="R41" s="49">
        <f>'WP 1 Sch 140 Cost Allocations'!E$20</f>
        <v>0.17458664827504597</v>
      </c>
      <c r="S41" s="49">
        <f>'WP 1 Sch 140 Cost Allocations'!$E$37</f>
        <v>1.3493419753566956E-3</v>
      </c>
      <c r="T41" s="100">
        <f t="shared" si="56"/>
        <v>0</v>
      </c>
      <c r="U41" s="49">
        <f t="shared" si="57"/>
        <v>0</v>
      </c>
      <c r="V41" s="117">
        <f t="shared" si="35"/>
        <v>0</v>
      </c>
      <c r="W41" s="49">
        <f t="shared" si="58"/>
        <v>3.0552663448133045E-2</v>
      </c>
      <c r="X41" s="107">
        <f t="shared" si="59"/>
        <v>8.2647195990597611E-2</v>
      </c>
      <c r="Y41" s="50">
        <f t="shared" si="60"/>
        <v>0.11319985943873065</v>
      </c>
      <c r="Z41" s="114"/>
      <c r="AA41" s="64">
        <f t="shared" si="61"/>
        <v>0</v>
      </c>
      <c r="AB41" s="64">
        <f t="shared" si="62"/>
        <v>0</v>
      </c>
      <c r="AC41" s="64">
        <f t="shared" si="63"/>
        <v>0</v>
      </c>
      <c r="AD41" s="64">
        <f t="shared" si="64"/>
        <v>4.9881899507155992E-4</v>
      </c>
      <c r="AE41" s="64">
        <f t="shared" si="65"/>
        <v>1.3493419753566956E-3</v>
      </c>
      <c r="AF41" s="51">
        <f t="shared" si="66"/>
        <v>1.8481609704282555E-3</v>
      </c>
      <c r="AG41" s="131">
        <f t="shared" si="67"/>
        <v>0</v>
      </c>
      <c r="AH41" s="132">
        <f t="shared" si="51"/>
        <v>0</v>
      </c>
      <c r="AI41" s="132">
        <f t="shared" si="52"/>
        <v>0</v>
      </c>
      <c r="AJ41" s="132">
        <f t="shared" si="68"/>
        <v>6.7826912854855363</v>
      </c>
      <c r="AK41" s="132">
        <f t="shared" si="68"/>
        <v>18.347677509912671</v>
      </c>
      <c r="AL41" s="132">
        <f t="shared" si="69"/>
        <v>25.130368795398208</v>
      </c>
      <c r="AM41" s="132">
        <f t="shared" si="70"/>
        <v>0</v>
      </c>
    </row>
    <row r="42" spans="1:39" x14ac:dyDescent="0.25">
      <c r="A42" s="22" t="str">
        <f>+A41</f>
        <v xml:space="preserve">52E </v>
      </c>
      <c r="B42" s="23"/>
      <c r="C42" s="41" t="str">
        <f>+C41</f>
        <v>Metal Halide</v>
      </c>
      <c r="D42" s="41">
        <v>250</v>
      </c>
      <c r="E42" s="144" t="s">
        <v>10</v>
      </c>
      <c r="F42" s="76">
        <v>61</v>
      </c>
      <c r="G42" s="61">
        <v>1245.56</v>
      </c>
      <c r="H42" s="8" t="s">
        <v>62</v>
      </c>
      <c r="I42" s="98">
        <v>2</v>
      </c>
      <c r="J42" s="126">
        <f t="shared" si="28"/>
        <v>0</v>
      </c>
      <c r="K42" s="87">
        <f t="shared" si="53"/>
        <v>0</v>
      </c>
      <c r="L42" s="80">
        <f t="shared" si="30"/>
        <v>15.25</v>
      </c>
      <c r="M42" s="80">
        <f t="shared" si="54"/>
        <v>64050</v>
      </c>
      <c r="N42" s="80">
        <f t="shared" si="55"/>
        <v>87.5</v>
      </c>
      <c r="O42" s="100">
        <f>'WP 1 Sch 140 Cost Allocations'!B$13</f>
        <v>5.3457253604551394E-4</v>
      </c>
      <c r="P42" s="49">
        <f>'WP 1 Sch 140 Cost Allocations'!$B$36</f>
        <v>0</v>
      </c>
      <c r="Q42" s="49">
        <f>'WP 1 Sch 140 Cost Allocations'!B$56</f>
        <v>0</v>
      </c>
      <c r="R42" s="49">
        <f>'WP 1 Sch 140 Cost Allocations'!E$20</f>
        <v>0.17458664827504597</v>
      </c>
      <c r="S42" s="49">
        <f>'WP 1 Sch 140 Cost Allocations'!$E$37</f>
        <v>1.3493419753566956E-3</v>
      </c>
      <c r="T42" s="100">
        <f t="shared" si="56"/>
        <v>0</v>
      </c>
      <c r="U42" s="49">
        <f t="shared" si="57"/>
        <v>0</v>
      </c>
      <c r="V42" s="117">
        <f t="shared" si="35"/>
        <v>0</v>
      </c>
      <c r="W42" s="49">
        <f t="shared" si="58"/>
        <v>4.3646662068761492E-2</v>
      </c>
      <c r="X42" s="107">
        <f t="shared" si="59"/>
        <v>0.11806742284371086</v>
      </c>
      <c r="Y42" s="50">
        <f t="shared" si="60"/>
        <v>0.16171408491247236</v>
      </c>
      <c r="Z42" s="114"/>
      <c r="AA42" s="64">
        <f t="shared" si="61"/>
        <v>0</v>
      </c>
      <c r="AB42" s="64">
        <f t="shared" si="62"/>
        <v>0</v>
      </c>
      <c r="AC42" s="64">
        <f t="shared" si="63"/>
        <v>0</v>
      </c>
      <c r="AD42" s="64">
        <f t="shared" si="64"/>
        <v>4.9881899507155992E-4</v>
      </c>
      <c r="AE42" s="64">
        <f t="shared" si="65"/>
        <v>1.3493419753566956E-3</v>
      </c>
      <c r="AF42" s="51">
        <f t="shared" si="66"/>
        <v>1.8481609704282555E-3</v>
      </c>
      <c r="AG42" s="131">
        <f t="shared" si="67"/>
        <v>0</v>
      </c>
      <c r="AH42" s="132">
        <f t="shared" si="51"/>
        <v>0</v>
      </c>
      <c r="AI42" s="132">
        <f t="shared" si="52"/>
        <v>0</v>
      </c>
      <c r="AJ42" s="132">
        <f t="shared" si="68"/>
        <v>2.6624463861944512</v>
      </c>
      <c r="AK42" s="132">
        <f t="shared" si="68"/>
        <v>7.2021127934663625</v>
      </c>
      <c r="AL42" s="132">
        <f t="shared" si="69"/>
        <v>9.8645591796608141</v>
      </c>
      <c r="AM42" s="132">
        <f t="shared" si="70"/>
        <v>0</v>
      </c>
    </row>
    <row r="43" spans="1:39" x14ac:dyDescent="0.25">
      <c r="A43" s="22" t="str">
        <f>+A42</f>
        <v xml:space="preserve">52E </v>
      </c>
      <c r="B43" s="23"/>
      <c r="C43" s="41" t="str">
        <f>+C42</f>
        <v>Metal Halide</v>
      </c>
      <c r="D43" s="41">
        <v>400</v>
      </c>
      <c r="E43" s="144" t="s">
        <v>10</v>
      </c>
      <c r="F43" s="76">
        <v>60</v>
      </c>
      <c r="G43" s="61">
        <v>1452.8959999999997</v>
      </c>
      <c r="H43" s="8" t="s">
        <v>62</v>
      </c>
      <c r="I43" s="98">
        <v>2</v>
      </c>
      <c r="J43" s="126">
        <f t="shared" si="28"/>
        <v>0</v>
      </c>
      <c r="K43" s="87">
        <f t="shared" si="53"/>
        <v>0</v>
      </c>
      <c r="L43" s="80">
        <f t="shared" si="30"/>
        <v>24</v>
      </c>
      <c r="M43" s="80">
        <f t="shared" si="54"/>
        <v>100800</v>
      </c>
      <c r="N43" s="80">
        <f t="shared" si="55"/>
        <v>140</v>
      </c>
      <c r="O43" s="100">
        <f>'WP 1 Sch 140 Cost Allocations'!B$13</f>
        <v>5.3457253604551394E-4</v>
      </c>
      <c r="P43" s="49">
        <f>'WP 1 Sch 140 Cost Allocations'!$B$36</f>
        <v>0</v>
      </c>
      <c r="Q43" s="49">
        <f>'WP 1 Sch 140 Cost Allocations'!B$56</f>
        <v>0</v>
      </c>
      <c r="R43" s="49">
        <f>'WP 1 Sch 140 Cost Allocations'!E$20</f>
        <v>0.17458664827504597</v>
      </c>
      <c r="S43" s="49">
        <f>'WP 1 Sch 140 Cost Allocations'!$E$37</f>
        <v>1.3493419753566956E-3</v>
      </c>
      <c r="T43" s="100">
        <f t="shared" si="56"/>
        <v>0</v>
      </c>
      <c r="U43" s="49">
        <f t="shared" si="57"/>
        <v>0</v>
      </c>
      <c r="V43" s="117">
        <f t="shared" si="35"/>
        <v>0</v>
      </c>
      <c r="W43" s="49">
        <f t="shared" si="58"/>
        <v>6.9834659310018379E-2</v>
      </c>
      <c r="X43" s="107">
        <f t="shared" si="59"/>
        <v>0.18890787654993738</v>
      </c>
      <c r="Y43" s="50">
        <f t="shared" si="60"/>
        <v>0.25874253585995577</v>
      </c>
      <c r="Z43" s="114"/>
      <c r="AA43" s="64">
        <f t="shared" si="61"/>
        <v>0</v>
      </c>
      <c r="AB43" s="64">
        <f t="shared" si="62"/>
        <v>0</v>
      </c>
      <c r="AC43" s="64">
        <f t="shared" si="63"/>
        <v>0</v>
      </c>
      <c r="AD43" s="64">
        <f t="shared" si="64"/>
        <v>4.9881899507155981E-4</v>
      </c>
      <c r="AE43" s="64">
        <f t="shared" si="65"/>
        <v>1.3493419753566956E-3</v>
      </c>
      <c r="AF43" s="51">
        <f t="shared" si="66"/>
        <v>1.8481609704282553E-3</v>
      </c>
      <c r="AG43" s="131">
        <f t="shared" si="67"/>
        <v>0</v>
      </c>
      <c r="AH43" s="132">
        <f t="shared" si="51"/>
        <v>0</v>
      </c>
      <c r="AI43" s="132">
        <f t="shared" si="52"/>
        <v>0</v>
      </c>
      <c r="AJ43" s="132">
        <f t="shared" si="68"/>
        <v>4.190079558601103</v>
      </c>
      <c r="AK43" s="132">
        <f t="shared" si="68"/>
        <v>11.334472592996242</v>
      </c>
      <c r="AL43" s="132">
        <f t="shared" si="69"/>
        <v>15.524552151597344</v>
      </c>
      <c r="AM43" s="132">
        <f t="shared" si="70"/>
        <v>0</v>
      </c>
    </row>
    <row r="44" spans="1:39" x14ac:dyDescent="0.25">
      <c r="A44" s="67" t="str">
        <f>+A43</f>
        <v xml:space="preserve">52E </v>
      </c>
      <c r="B44" s="68"/>
      <c r="C44" s="47" t="str">
        <f>+C43</f>
        <v>Metal Halide</v>
      </c>
      <c r="D44" s="47">
        <v>1000</v>
      </c>
      <c r="E44" s="146" t="s">
        <v>10</v>
      </c>
      <c r="F44" s="76">
        <v>18</v>
      </c>
      <c r="G44" s="69">
        <v>2282.2399999999998</v>
      </c>
      <c r="H44" s="8" t="s">
        <v>62</v>
      </c>
      <c r="I44" s="110">
        <v>2</v>
      </c>
      <c r="J44" s="126">
        <f t="shared" si="28"/>
        <v>0</v>
      </c>
      <c r="K44" s="93">
        <f t="shared" si="53"/>
        <v>0</v>
      </c>
      <c r="L44" s="94">
        <f t="shared" si="30"/>
        <v>18</v>
      </c>
      <c r="M44" s="94">
        <f t="shared" si="54"/>
        <v>75600</v>
      </c>
      <c r="N44" s="94">
        <f t="shared" si="55"/>
        <v>350</v>
      </c>
      <c r="O44" s="100">
        <f>'WP 1 Sch 140 Cost Allocations'!B$13</f>
        <v>5.3457253604551394E-4</v>
      </c>
      <c r="P44" s="55">
        <f>'WP 1 Sch 140 Cost Allocations'!$B$36</f>
        <v>0</v>
      </c>
      <c r="Q44" s="49">
        <f>'WP 1 Sch 140 Cost Allocations'!B$56</f>
        <v>0</v>
      </c>
      <c r="R44" s="49">
        <f>'WP 1 Sch 140 Cost Allocations'!E$20</f>
        <v>0.17458664827504597</v>
      </c>
      <c r="S44" s="55">
        <f>'WP 1 Sch 140 Cost Allocations'!$E$37</f>
        <v>1.3493419753566956E-3</v>
      </c>
      <c r="T44" s="102">
        <f t="shared" si="56"/>
        <v>0</v>
      </c>
      <c r="U44" s="55">
        <f t="shared" si="57"/>
        <v>0</v>
      </c>
      <c r="V44" s="117">
        <f t="shared" si="35"/>
        <v>0</v>
      </c>
      <c r="W44" s="55">
        <f>D44*R44/1000</f>
        <v>0.17458664827504597</v>
      </c>
      <c r="X44" s="108">
        <f>N44*S44</f>
        <v>0.47226969137484343</v>
      </c>
      <c r="Y44" s="56">
        <f t="shared" si="60"/>
        <v>0.64685633964988942</v>
      </c>
      <c r="Z44" s="114"/>
      <c r="AA44" s="64">
        <f t="shared" si="61"/>
        <v>0</v>
      </c>
      <c r="AB44" s="64">
        <f t="shared" si="62"/>
        <v>0</v>
      </c>
      <c r="AC44" s="64">
        <f t="shared" si="63"/>
        <v>0</v>
      </c>
      <c r="AD44" s="64">
        <f t="shared" si="64"/>
        <v>4.9881899507155992E-4</v>
      </c>
      <c r="AE44" s="64">
        <f t="shared" si="65"/>
        <v>1.3493419753566956E-3</v>
      </c>
      <c r="AF44" s="51">
        <f t="shared" si="66"/>
        <v>1.8481609704282555E-3</v>
      </c>
      <c r="AG44" s="131">
        <f t="shared" si="67"/>
        <v>0</v>
      </c>
      <c r="AH44" s="132">
        <f t="shared" si="51"/>
        <v>0</v>
      </c>
      <c r="AI44" s="132">
        <f t="shared" si="52"/>
        <v>0</v>
      </c>
      <c r="AJ44" s="132">
        <f t="shared" si="68"/>
        <v>3.1425596689508275</v>
      </c>
      <c r="AK44" s="132">
        <f t="shared" si="68"/>
        <v>8.5008544447471817</v>
      </c>
      <c r="AL44" s="132">
        <f t="shared" si="69"/>
        <v>11.643414113698009</v>
      </c>
      <c r="AM44" s="132">
        <f t="shared" si="70"/>
        <v>0</v>
      </c>
    </row>
    <row r="45" spans="1:39" x14ac:dyDescent="0.25">
      <c r="A45" s="20"/>
      <c r="B45" s="20"/>
      <c r="C45" s="8"/>
      <c r="D45" s="8"/>
      <c r="E45" s="139"/>
      <c r="F45" s="74"/>
      <c r="G45" s="8"/>
      <c r="H45" s="8"/>
      <c r="I45" s="98"/>
      <c r="J45" s="126"/>
      <c r="K45" s="87"/>
      <c r="L45" s="80"/>
      <c r="M45" s="80"/>
      <c r="N45" s="80"/>
      <c r="O45" s="100"/>
      <c r="P45" s="51"/>
      <c r="Q45" s="49"/>
      <c r="R45" s="51"/>
      <c r="S45" s="51"/>
      <c r="T45" s="101"/>
      <c r="U45" s="51"/>
      <c r="V45" s="117"/>
      <c r="W45" s="51"/>
      <c r="X45" s="52"/>
      <c r="Y45" s="51"/>
      <c r="Z45" s="114"/>
      <c r="AA45" s="64"/>
      <c r="AB45" s="64"/>
      <c r="AC45" s="64"/>
      <c r="AD45" s="64"/>
      <c r="AE45" s="64"/>
      <c r="AF45" s="51"/>
      <c r="AG45" s="131"/>
      <c r="AH45" s="132">
        <f t="shared" si="51"/>
        <v>0</v>
      </c>
      <c r="AI45" s="132">
        <f t="shared" si="52"/>
        <v>0</v>
      </c>
      <c r="AJ45" s="132"/>
      <c r="AK45" s="132"/>
      <c r="AL45" s="132"/>
      <c r="AM45" s="132"/>
    </row>
    <row r="46" spans="1:39" x14ac:dyDescent="0.25">
      <c r="A46" s="24" t="s">
        <v>58</v>
      </c>
      <c r="B46" s="25"/>
      <c r="C46" s="43"/>
      <c r="D46" s="43"/>
      <c r="E46" s="147"/>
      <c r="F46" s="75"/>
      <c r="G46" s="43"/>
      <c r="H46" s="43"/>
      <c r="I46" s="111"/>
      <c r="J46" s="129"/>
      <c r="K46" s="90"/>
      <c r="L46" s="83"/>
      <c r="M46" s="83"/>
      <c r="N46" s="83"/>
      <c r="O46" s="100"/>
      <c r="P46" s="53"/>
      <c r="Q46" s="49"/>
      <c r="R46" s="53"/>
      <c r="S46" s="53"/>
      <c r="T46" s="103"/>
      <c r="U46" s="53"/>
      <c r="V46" s="117"/>
      <c r="W46" s="53"/>
      <c r="X46" s="54"/>
      <c r="Y46" s="54"/>
      <c r="Z46" s="114"/>
      <c r="AA46" s="64"/>
      <c r="AB46" s="64"/>
      <c r="AC46" s="64"/>
      <c r="AD46" s="64"/>
      <c r="AE46" s="64"/>
      <c r="AF46" s="51"/>
      <c r="AG46" s="131"/>
      <c r="AH46" s="132">
        <f t="shared" si="51"/>
        <v>0</v>
      </c>
      <c r="AI46" s="132">
        <f t="shared" si="52"/>
        <v>0</v>
      </c>
      <c r="AJ46" s="132"/>
      <c r="AK46" s="132"/>
      <c r="AL46" s="132"/>
      <c r="AM46" s="132"/>
    </row>
    <row r="47" spans="1:39" x14ac:dyDescent="0.25">
      <c r="A47" s="16" t="s">
        <v>21</v>
      </c>
      <c r="B47" s="6"/>
      <c r="C47" s="41" t="s">
        <v>22</v>
      </c>
      <c r="D47" s="41">
        <v>50</v>
      </c>
      <c r="E47" s="148" t="s">
        <v>40</v>
      </c>
      <c r="F47" s="76">
        <v>8</v>
      </c>
      <c r="G47" s="119">
        <f>G28</f>
        <v>901.11105182386973</v>
      </c>
      <c r="H47" s="8" t="s">
        <v>54</v>
      </c>
      <c r="I47" s="98">
        <v>1</v>
      </c>
      <c r="J47" s="126">
        <f t="shared" ref="J47:J71" si="71">IF(H47="Yes",F47*I47,0)</f>
        <v>8</v>
      </c>
      <c r="K47" s="87">
        <f t="shared" ref="K47:K55" si="72">IF(E47="Company", F47*G47,0)</f>
        <v>7208.8884145909578</v>
      </c>
      <c r="L47" s="80">
        <f t="shared" si="30"/>
        <v>0.4</v>
      </c>
      <c r="M47" s="80">
        <f t="shared" ref="M47:M55" si="73">D47*4200*F47/1000</f>
        <v>1680</v>
      </c>
      <c r="N47" s="80">
        <f t="shared" ref="N47:N71" si="74">D47*4200/1000/12</f>
        <v>17.5</v>
      </c>
      <c r="O47" s="100">
        <f>'WP 1 Sch 140 Cost Allocations'!B$13</f>
        <v>5.3457253604551394E-4</v>
      </c>
      <c r="P47" s="49">
        <f>'WP 1 Sch 140 Cost Allocations'!$B$36</f>
        <v>0</v>
      </c>
      <c r="Q47" s="49">
        <f>'WP 1 Sch 140 Cost Allocations'!B$56</f>
        <v>0</v>
      </c>
      <c r="R47" s="49">
        <f>'WP 1 Sch 140 Cost Allocations'!E$20</f>
        <v>0.17458664827504597</v>
      </c>
      <c r="S47" s="49">
        <f>'WP 1 Sch 140 Cost Allocations'!$E$37</f>
        <v>1.3493419753566956E-3</v>
      </c>
      <c r="T47" s="100">
        <f t="shared" ref="T47:T55" si="75">IF(E47="Company", G47*O47, 0)</f>
        <v>0.48170922023212659</v>
      </c>
      <c r="U47" s="49">
        <f t="shared" ref="U47:U55" si="76">IF(H47="yes", I47*P47, 0)</f>
        <v>0</v>
      </c>
      <c r="V47" s="117">
        <f t="shared" si="35"/>
        <v>0</v>
      </c>
      <c r="W47" s="49">
        <f t="shared" ref="W47:W55" si="77">D47*R47/1000</f>
        <v>8.7293324137522974E-3</v>
      </c>
      <c r="X47" s="107">
        <f t="shared" ref="X47:X55" si="78">N47*S47</f>
        <v>2.3613484568742172E-2</v>
      </c>
      <c r="Y47" s="50">
        <f t="shared" ref="Y47:Y55" si="79">SUM(T47:X47)</f>
        <v>0.514052037214621</v>
      </c>
      <c r="Z47" s="114"/>
      <c r="AA47" s="64">
        <f t="shared" ref="AA47:AA55" si="80">T47/N47</f>
        <v>2.7526241156121518E-2</v>
      </c>
      <c r="AB47" s="64">
        <f t="shared" ref="AB47:AB55" si="81">U47/N47</f>
        <v>0</v>
      </c>
      <c r="AC47" s="64">
        <f t="shared" ref="AC47:AC55" si="82">V47/N47</f>
        <v>0</v>
      </c>
      <c r="AD47" s="64">
        <f t="shared" ref="AD47:AD55" si="83">W47/N47</f>
        <v>4.9881899507155981E-4</v>
      </c>
      <c r="AE47" s="64">
        <f t="shared" ref="AE47:AE55" si="84">X47/N47</f>
        <v>1.3493419753566956E-3</v>
      </c>
      <c r="AF47" s="51">
        <f t="shared" ref="AF47:AF55" si="85">SUM(AA47:AE47)</f>
        <v>2.9374402126549775E-2</v>
      </c>
      <c r="AG47" s="131">
        <f t="shared" ref="AG47:AG55" si="86">T47*$F47</f>
        <v>3.8536737618570127</v>
      </c>
      <c r="AH47" s="132">
        <f t="shared" si="51"/>
        <v>0</v>
      </c>
      <c r="AI47" s="132">
        <f t="shared" si="52"/>
        <v>0</v>
      </c>
      <c r="AJ47" s="132">
        <f t="shared" ref="AJ47:AJ55" si="87">W47*$F47</f>
        <v>6.9834659310018379E-2</v>
      </c>
      <c r="AK47" s="132">
        <f t="shared" ref="AK47:AK55" si="88">X47*$F47</f>
        <v>0.18890787654993738</v>
      </c>
      <c r="AL47" s="132">
        <f t="shared" ref="AL47:AL55" si="89">SUM(AG47:AK47)</f>
        <v>4.112416297716968</v>
      </c>
      <c r="AM47" s="132">
        <f t="shared" ref="AM47:AM55" si="90">Y47*F47-AL47</f>
        <v>0</v>
      </c>
    </row>
    <row r="48" spans="1:39" x14ac:dyDescent="0.25">
      <c r="A48" s="22" t="str">
        <f t="shared" ref="A48:A55" si="91">+A47</f>
        <v>53E - Company Owned</v>
      </c>
      <c r="B48" s="23"/>
      <c r="C48" s="41" t="s">
        <v>22</v>
      </c>
      <c r="D48" s="41">
        <v>70</v>
      </c>
      <c r="E48" s="148" t="s">
        <v>40</v>
      </c>
      <c r="F48" s="76">
        <v>5846</v>
      </c>
      <c r="G48" s="119">
        <f t="shared" ref="G48:G55" si="92">G29</f>
        <v>922.51550466296771</v>
      </c>
      <c r="H48" s="8" t="s">
        <v>54</v>
      </c>
      <c r="I48" s="98">
        <v>1</v>
      </c>
      <c r="J48" s="126">
        <f t="shared" si="71"/>
        <v>5846</v>
      </c>
      <c r="K48" s="87">
        <f t="shared" si="72"/>
        <v>5393025.6402597092</v>
      </c>
      <c r="L48" s="80">
        <f t="shared" si="30"/>
        <v>409.22</v>
      </c>
      <c r="M48" s="80">
        <f t="shared" si="73"/>
        <v>1718724</v>
      </c>
      <c r="N48" s="80">
        <f t="shared" si="74"/>
        <v>24.5</v>
      </c>
      <c r="O48" s="100">
        <f>'WP 1 Sch 140 Cost Allocations'!B$13</f>
        <v>5.3457253604551394E-4</v>
      </c>
      <c r="P48" s="49">
        <f>'WP 1 Sch 140 Cost Allocations'!$B$36</f>
        <v>0</v>
      </c>
      <c r="Q48" s="49">
        <f>'WP 1 Sch 140 Cost Allocations'!B$56</f>
        <v>0</v>
      </c>
      <c r="R48" s="49">
        <f>'WP 1 Sch 140 Cost Allocations'!E$20</f>
        <v>0.17458664827504597</v>
      </c>
      <c r="S48" s="49">
        <f>'WP 1 Sch 140 Cost Allocations'!$E$37</f>
        <v>1.3493419753566956E-3</v>
      </c>
      <c r="T48" s="100">
        <f t="shared" si="75"/>
        <v>0.49315145286898981</v>
      </c>
      <c r="U48" s="49">
        <f t="shared" si="76"/>
        <v>0</v>
      </c>
      <c r="V48" s="117">
        <f t="shared" si="35"/>
        <v>0</v>
      </c>
      <c r="W48" s="49">
        <f t="shared" si="77"/>
        <v>1.2221065379253219E-2</v>
      </c>
      <c r="X48" s="107">
        <f t="shared" si="78"/>
        <v>3.3058878396239041E-2</v>
      </c>
      <c r="Y48" s="50">
        <f t="shared" si="79"/>
        <v>0.53843139664448203</v>
      </c>
      <c r="Z48" s="114"/>
      <c r="AA48" s="64">
        <f t="shared" si="80"/>
        <v>2.0128630729346522E-2</v>
      </c>
      <c r="AB48" s="64">
        <f t="shared" si="81"/>
        <v>0</v>
      </c>
      <c r="AC48" s="64">
        <f t="shared" si="82"/>
        <v>0</v>
      </c>
      <c r="AD48" s="64">
        <f t="shared" si="83"/>
        <v>4.9881899507155992E-4</v>
      </c>
      <c r="AE48" s="64">
        <f t="shared" si="84"/>
        <v>1.3493419753566956E-3</v>
      </c>
      <c r="AF48" s="51">
        <f t="shared" si="85"/>
        <v>2.1976791699774779E-2</v>
      </c>
      <c r="AG48" s="131">
        <f t="shared" si="86"/>
        <v>2882.9633934721146</v>
      </c>
      <c r="AH48" s="132">
        <f t="shared" si="51"/>
        <v>0</v>
      </c>
      <c r="AI48" s="132">
        <f t="shared" si="52"/>
        <v>0</v>
      </c>
      <c r="AJ48" s="132">
        <f t="shared" si="87"/>
        <v>71.444348207114317</v>
      </c>
      <c r="AK48" s="132">
        <f t="shared" si="88"/>
        <v>193.26220310441343</v>
      </c>
      <c r="AL48" s="132">
        <f t="shared" si="89"/>
        <v>3147.6699447836422</v>
      </c>
      <c r="AM48" s="132">
        <f t="shared" si="90"/>
        <v>0</v>
      </c>
    </row>
    <row r="49" spans="1:39" x14ac:dyDescent="0.25">
      <c r="A49" s="22" t="str">
        <f t="shared" si="91"/>
        <v>53E - Company Owned</v>
      </c>
      <c r="B49" s="23"/>
      <c r="C49" s="41" t="s">
        <v>22</v>
      </c>
      <c r="D49" s="41">
        <v>100</v>
      </c>
      <c r="E49" s="148" t="s">
        <v>40</v>
      </c>
      <c r="F49" s="76">
        <v>41723</v>
      </c>
      <c r="G49" s="119">
        <f t="shared" si="92"/>
        <v>954.62218392161492</v>
      </c>
      <c r="H49" s="8" t="s">
        <v>54</v>
      </c>
      <c r="I49" s="98">
        <v>1</v>
      </c>
      <c r="J49" s="126">
        <f t="shared" si="71"/>
        <v>41723</v>
      </c>
      <c r="K49" s="87">
        <f t="shared" si="72"/>
        <v>39829701.379761539</v>
      </c>
      <c r="L49" s="80">
        <f t="shared" si="30"/>
        <v>4172.3</v>
      </c>
      <c r="M49" s="80">
        <f t="shared" si="73"/>
        <v>17523660</v>
      </c>
      <c r="N49" s="80">
        <f t="shared" si="74"/>
        <v>35</v>
      </c>
      <c r="O49" s="100">
        <f>'WP 1 Sch 140 Cost Allocations'!B$13</f>
        <v>5.3457253604551394E-4</v>
      </c>
      <c r="P49" s="49">
        <f>'WP 1 Sch 140 Cost Allocations'!$B$36</f>
        <v>0</v>
      </c>
      <c r="Q49" s="49">
        <f>'WP 1 Sch 140 Cost Allocations'!B$56</f>
        <v>0</v>
      </c>
      <c r="R49" s="49">
        <f>'WP 1 Sch 140 Cost Allocations'!E$20</f>
        <v>0.17458664827504597</v>
      </c>
      <c r="S49" s="49">
        <f>'WP 1 Sch 140 Cost Allocations'!$E$37</f>
        <v>1.3493419753566956E-3</v>
      </c>
      <c r="T49" s="100">
        <f t="shared" si="75"/>
        <v>0.51031480182428468</v>
      </c>
      <c r="U49" s="49">
        <f t="shared" si="76"/>
        <v>0</v>
      </c>
      <c r="V49" s="117">
        <f t="shared" si="35"/>
        <v>0</v>
      </c>
      <c r="W49" s="49">
        <f t="shared" si="77"/>
        <v>1.7458664827504595E-2</v>
      </c>
      <c r="X49" s="107">
        <f t="shared" si="78"/>
        <v>4.7226969137484344E-2</v>
      </c>
      <c r="Y49" s="50">
        <f t="shared" si="79"/>
        <v>0.57500043578927362</v>
      </c>
      <c r="Z49" s="114"/>
      <c r="AA49" s="64">
        <f t="shared" si="80"/>
        <v>1.4580422909265277E-2</v>
      </c>
      <c r="AB49" s="64">
        <f t="shared" si="81"/>
        <v>0</v>
      </c>
      <c r="AC49" s="64">
        <f t="shared" si="82"/>
        <v>0</v>
      </c>
      <c r="AD49" s="64">
        <f t="shared" si="83"/>
        <v>4.9881899507155981E-4</v>
      </c>
      <c r="AE49" s="64">
        <f t="shared" si="84"/>
        <v>1.3493419753566956E-3</v>
      </c>
      <c r="AF49" s="51">
        <f t="shared" si="85"/>
        <v>1.6428583879693533E-2</v>
      </c>
      <c r="AG49" s="131">
        <f t="shared" si="86"/>
        <v>21291.864476514631</v>
      </c>
      <c r="AH49" s="132">
        <f t="shared" si="51"/>
        <v>0</v>
      </c>
      <c r="AI49" s="132">
        <f t="shared" si="52"/>
        <v>0</v>
      </c>
      <c r="AJ49" s="132">
        <f t="shared" si="87"/>
        <v>728.42787259797421</v>
      </c>
      <c r="AK49" s="132">
        <f t="shared" si="88"/>
        <v>1970.4508333232593</v>
      </c>
      <c r="AL49" s="132">
        <f t="shared" si="89"/>
        <v>23990.743182435865</v>
      </c>
      <c r="AM49" s="132">
        <f t="shared" si="90"/>
        <v>0</v>
      </c>
    </row>
    <row r="50" spans="1:39" x14ac:dyDescent="0.25">
      <c r="A50" s="22" t="str">
        <f t="shared" si="91"/>
        <v>53E - Company Owned</v>
      </c>
      <c r="B50" s="23"/>
      <c r="C50" s="41" t="s">
        <v>22</v>
      </c>
      <c r="D50" s="41">
        <v>150</v>
      </c>
      <c r="E50" s="148" t="s">
        <v>40</v>
      </c>
      <c r="F50" s="76">
        <v>5463</v>
      </c>
      <c r="G50" s="119">
        <f t="shared" si="92"/>
        <v>1008.1333160193601</v>
      </c>
      <c r="H50" s="8" t="s">
        <v>54</v>
      </c>
      <c r="I50" s="98">
        <v>1</v>
      </c>
      <c r="J50" s="126">
        <f t="shared" si="71"/>
        <v>5463</v>
      </c>
      <c r="K50" s="87">
        <f t="shared" si="72"/>
        <v>5507432.305413764</v>
      </c>
      <c r="L50" s="80">
        <f t="shared" si="30"/>
        <v>819.45</v>
      </c>
      <c r="M50" s="80">
        <f t="shared" si="73"/>
        <v>3441690</v>
      </c>
      <c r="N50" s="80">
        <f t="shared" si="74"/>
        <v>52.5</v>
      </c>
      <c r="O50" s="100">
        <f>'WP 1 Sch 140 Cost Allocations'!B$13</f>
        <v>5.3457253604551394E-4</v>
      </c>
      <c r="P50" s="49">
        <f>'WP 1 Sch 140 Cost Allocations'!$B$36</f>
        <v>0</v>
      </c>
      <c r="Q50" s="49">
        <f>'WP 1 Sch 140 Cost Allocations'!B$56</f>
        <v>0</v>
      </c>
      <c r="R50" s="49">
        <f>'WP 1 Sch 140 Cost Allocations'!E$20</f>
        <v>0.17458664827504597</v>
      </c>
      <c r="S50" s="49">
        <f>'WP 1 Sch 140 Cost Allocations'!$E$37</f>
        <v>1.3493419753566956E-3</v>
      </c>
      <c r="T50" s="100">
        <f t="shared" si="75"/>
        <v>0.53892038341644288</v>
      </c>
      <c r="U50" s="49">
        <f t="shared" si="76"/>
        <v>0</v>
      </c>
      <c r="V50" s="117">
        <f t="shared" si="35"/>
        <v>0</v>
      </c>
      <c r="W50" s="49">
        <f t="shared" si="77"/>
        <v>2.6187997241256894E-2</v>
      </c>
      <c r="X50" s="107">
        <f t="shared" si="78"/>
        <v>7.0840453706226519E-2</v>
      </c>
      <c r="Y50" s="50">
        <f t="shared" si="79"/>
        <v>0.63594883436392624</v>
      </c>
      <c r="Z50" s="114"/>
      <c r="AA50" s="64">
        <f t="shared" si="80"/>
        <v>1.0265150160313197E-2</v>
      </c>
      <c r="AB50" s="64">
        <f t="shared" si="81"/>
        <v>0</v>
      </c>
      <c r="AC50" s="64">
        <f t="shared" si="82"/>
        <v>0</v>
      </c>
      <c r="AD50" s="64">
        <f t="shared" si="83"/>
        <v>4.9881899507155992E-4</v>
      </c>
      <c r="AE50" s="64">
        <f t="shared" si="84"/>
        <v>1.3493419753566956E-3</v>
      </c>
      <c r="AF50" s="51">
        <f t="shared" si="85"/>
        <v>1.2113311130741452E-2</v>
      </c>
      <c r="AG50" s="131">
        <f t="shared" si="86"/>
        <v>2944.1220546040277</v>
      </c>
      <c r="AH50" s="132">
        <f t="shared" si="51"/>
        <v>0</v>
      </c>
      <c r="AI50" s="132">
        <f t="shared" si="52"/>
        <v>0</v>
      </c>
      <c r="AJ50" s="132">
        <f t="shared" si="87"/>
        <v>143.06502892898641</v>
      </c>
      <c r="AK50" s="132">
        <f t="shared" si="88"/>
        <v>387.0013985971155</v>
      </c>
      <c r="AL50" s="132">
        <f t="shared" si="89"/>
        <v>3474.1884821301296</v>
      </c>
      <c r="AM50" s="132">
        <f t="shared" si="90"/>
        <v>0</v>
      </c>
    </row>
    <row r="51" spans="1:39" x14ac:dyDescent="0.25">
      <c r="A51" s="22" t="str">
        <f t="shared" si="91"/>
        <v>53E - Company Owned</v>
      </c>
      <c r="B51" s="23"/>
      <c r="C51" s="41" t="s">
        <v>22</v>
      </c>
      <c r="D51" s="41">
        <v>200</v>
      </c>
      <c r="E51" s="148" t="s">
        <v>40</v>
      </c>
      <c r="F51" s="76">
        <v>6823</v>
      </c>
      <c r="G51" s="119">
        <f t="shared" si="92"/>
        <v>1061.6444481171054</v>
      </c>
      <c r="H51" s="8" t="s">
        <v>54</v>
      </c>
      <c r="I51" s="98">
        <v>1</v>
      </c>
      <c r="J51" s="126">
        <f t="shared" si="71"/>
        <v>6823</v>
      </c>
      <c r="K51" s="87">
        <f t="shared" si="72"/>
        <v>7243600.0695030103</v>
      </c>
      <c r="L51" s="80">
        <f t="shared" si="30"/>
        <v>1364.6</v>
      </c>
      <c r="M51" s="80">
        <f t="shared" si="73"/>
        <v>5731320</v>
      </c>
      <c r="N51" s="80">
        <f t="shared" si="74"/>
        <v>70</v>
      </c>
      <c r="O51" s="100">
        <f>'WP 1 Sch 140 Cost Allocations'!B$13</f>
        <v>5.3457253604551394E-4</v>
      </c>
      <c r="P51" s="49">
        <f>'WP 1 Sch 140 Cost Allocations'!$B$36</f>
        <v>0</v>
      </c>
      <c r="Q51" s="49">
        <f>'WP 1 Sch 140 Cost Allocations'!B$56</f>
        <v>0</v>
      </c>
      <c r="R51" s="49">
        <f>'WP 1 Sch 140 Cost Allocations'!E$20</f>
        <v>0.17458664827504597</v>
      </c>
      <c r="S51" s="49">
        <f>'WP 1 Sch 140 Cost Allocations'!$E$37</f>
        <v>1.3493419753566956E-3</v>
      </c>
      <c r="T51" s="100">
        <f t="shared" si="75"/>
        <v>0.56752596500860109</v>
      </c>
      <c r="U51" s="49">
        <f t="shared" si="76"/>
        <v>0</v>
      </c>
      <c r="V51" s="117">
        <f t="shared" si="35"/>
        <v>0</v>
      </c>
      <c r="W51" s="49">
        <f t="shared" si="77"/>
        <v>3.491732965500919E-2</v>
      </c>
      <c r="X51" s="107">
        <f t="shared" si="78"/>
        <v>9.4453938274968688E-2</v>
      </c>
      <c r="Y51" s="50">
        <f t="shared" si="79"/>
        <v>0.69689723293857897</v>
      </c>
      <c r="Z51" s="114"/>
      <c r="AA51" s="64">
        <f t="shared" si="80"/>
        <v>8.1075137858371577E-3</v>
      </c>
      <c r="AB51" s="64">
        <f t="shared" si="81"/>
        <v>0</v>
      </c>
      <c r="AC51" s="64">
        <f t="shared" si="82"/>
        <v>0</v>
      </c>
      <c r="AD51" s="64">
        <f t="shared" si="83"/>
        <v>4.9881899507155981E-4</v>
      </c>
      <c r="AE51" s="64">
        <f t="shared" si="84"/>
        <v>1.3493419753566956E-3</v>
      </c>
      <c r="AF51" s="51">
        <f t="shared" si="85"/>
        <v>9.9556747562654126E-3</v>
      </c>
      <c r="AG51" s="131">
        <f t="shared" si="86"/>
        <v>3872.229659253685</v>
      </c>
      <c r="AH51" s="132">
        <f t="shared" si="51"/>
        <v>0</v>
      </c>
      <c r="AI51" s="132">
        <f t="shared" si="52"/>
        <v>0</v>
      </c>
      <c r="AJ51" s="132">
        <f t="shared" si="87"/>
        <v>238.2409402361277</v>
      </c>
      <c r="AK51" s="132">
        <f t="shared" si="88"/>
        <v>644.45922085011136</v>
      </c>
      <c r="AL51" s="132">
        <f t="shared" si="89"/>
        <v>4754.9298203399239</v>
      </c>
      <c r="AM51" s="132">
        <f t="shared" si="90"/>
        <v>0</v>
      </c>
    </row>
    <row r="52" spans="1:39" x14ac:dyDescent="0.25">
      <c r="A52" s="22" t="str">
        <f t="shared" si="91"/>
        <v>53E - Company Owned</v>
      </c>
      <c r="B52" s="23"/>
      <c r="C52" s="41" t="s">
        <v>22</v>
      </c>
      <c r="D52" s="41">
        <v>250</v>
      </c>
      <c r="E52" s="148" t="s">
        <v>40</v>
      </c>
      <c r="F52" s="76">
        <v>2469</v>
      </c>
      <c r="G52" s="119">
        <f t="shared" si="92"/>
        <v>1115.1555802148507</v>
      </c>
      <c r="H52" s="8" t="s">
        <v>54</v>
      </c>
      <c r="I52" s="98">
        <v>1</v>
      </c>
      <c r="J52" s="126">
        <f t="shared" si="71"/>
        <v>2469</v>
      </c>
      <c r="K52" s="87">
        <f t="shared" si="72"/>
        <v>2753319.1275504665</v>
      </c>
      <c r="L52" s="80">
        <f t="shared" si="30"/>
        <v>617.25</v>
      </c>
      <c r="M52" s="80">
        <f t="shared" si="73"/>
        <v>2592450</v>
      </c>
      <c r="N52" s="80">
        <f t="shared" si="74"/>
        <v>87.5</v>
      </c>
      <c r="O52" s="100">
        <f>'WP 1 Sch 140 Cost Allocations'!B$13</f>
        <v>5.3457253604551394E-4</v>
      </c>
      <c r="P52" s="49">
        <f>'WP 1 Sch 140 Cost Allocations'!$B$36</f>
        <v>0</v>
      </c>
      <c r="Q52" s="49">
        <f>'WP 1 Sch 140 Cost Allocations'!B$56</f>
        <v>0</v>
      </c>
      <c r="R52" s="49">
        <f>'WP 1 Sch 140 Cost Allocations'!E$20</f>
        <v>0.17458664827504597</v>
      </c>
      <c r="S52" s="49">
        <f>'WP 1 Sch 140 Cost Allocations'!$E$37</f>
        <v>1.3493419753566956E-3</v>
      </c>
      <c r="T52" s="100">
        <f t="shared" si="75"/>
        <v>0.59613154660075929</v>
      </c>
      <c r="U52" s="49">
        <f t="shared" si="76"/>
        <v>0</v>
      </c>
      <c r="V52" s="117">
        <f t="shared" si="35"/>
        <v>0</v>
      </c>
      <c r="W52" s="49">
        <f t="shared" si="77"/>
        <v>4.3646662068761492E-2</v>
      </c>
      <c r="X52" s="107">
        <f t="shared" si="78"/>
        <v>0.11806742284371086</v>
      </c>
      <c r="Y52" s="50">
        <f t="shared" si="79"/>
        <v>0.75784563151323159</v>
      </c>
      <c r="Z52" s="114"/>
      <c r="AA52" s="64">
        <f t="shared" si="80"/>
        <v>6.8129319611515346E-3</v>
      </c>
      <c r="AB52" s="64">
        <f t="shared" si="81"/>
        <v>0</v>
      </c>
      <c r="AC52" s="64">
        <f t="shared" si="82"/>
        <v>0</v>
      </c>
      <c r="AD52" s="64">
        <f t="shared" si="83"/>
        <v>4.9881899507155992E-4</v>
      </c>
      <c r="AE52" s="64">
        <f t="shared" si="84"/>
        <v>1.3493419753566956E-3</v>
      </c>
      <c r="AF52" s="51">
        <f t="shared" si="85"/>
        <v>8.6610929315797894E-3</v>
      </c>
      <c r="AG52" s="131">
        <f t="shared" si="86"/>
        <v>1471.8487885572747</v>
      </c>
      <c r="AH52" s="132">
        <f t="shared" si="51"/>
        <v>0</v>
      </c>
      <c r="AI52" s="132">
        <f t="shared" si="52"/>
        <v>0</v>
      </c>
      <c r="AJ52" s="132">
        <f t="shared" si="87"/>
        <v>107.76360864777213</v>
      </c>
      <c r="AK52" s="132">
        <f t="shared" si="88"/>
        <v>291.50846700112209</v>
      </c>
      <c r="AL52" s="132">
        <f t="shared" si="89"/>
        <v>1871.1208642061688</v>
      </c>
      <c r="AM52" s="132">
        <f t="shared" si="90"/>
        <v>0</v>
      </c>
    </row>
    <row r="53" spans="1:39" x14ac:dyDescent="0.25">
      <c r="A53" s="22" t="str">
        <f t="shared" si="91"/>
        <v>53E - Company Owned</v>
      </c>
      <c r="B53" s="23"/>
      <c r="C53" s="41" t="s">
        <v>22</v>
      </c>
      <c r="D53" s="41">
        <v>310</v>
      </c>
      <c r="E53" s="148" t="s">
        <v>40</v>
      </c>
      <c r="F53" s="76">
        <v>22</v>
      </c>
      <c r="G53" s="119">
        <f t="shared" si="92"/>
        <v>1179.3689387321449</v>
      </c>
      <c r="H53" s="8" t="s">
        <v>54</v>
      </c>
      <c r="I53" s="98">
        <v>1</v>
      </c>
      <c r="J53" s="126">
        <f t="shared" si="71"/>
        <v>22</v>
      </c>
      <c r="K53" s="87">
        <f t="shared" si="72"/>
        <v>25946.116652107186</v>
      </c>
      <c r="L53" s="80">
        <f t="shared" si="30"/>
        <v>6.82</v>
      </c>
      <c r="M53" s="80">
        <f t="shared" si="73"/>
        <v>28644</v>
      </c>
      <c r="N53" s="80">
        <f t="shared" si="74"/>
        <v>108.5</v>
      </c>
      <c r="O53" s="100">
        <f>'WP 1 Sch 140 Cost Allocations'!B$13</f>
        <v>5.3457253604551394E-4</v>
      </c>
      <c r="P53" s="49">
        <f>'WP 1 Sch 140 Cost Allocations'!$B$36</f>
        <v>0</v>
      </c>
      <c r="Q53" s="49">
        <f>'WP 1 Sch 140 Cost Allocations'!B$56</f>
        <v>0</v>
      </c>
      <c r="R53" s="49">
        <f>'WP 1 Sch 140 Cost Allocations'!E$20</f>
        <v>0.17458664827504597</v>
      </c>
      <c r="S53" s="49">
        <f>'WP 1 Sch 140 Cost Allocations'!$E$37</f>
        <v>1.3493419753566956E-3</v>
      </c>
      <c r="T53" s="100">
        <f t="shared" si="75"/>
        <v>0.63045824451134902</v>
      </c>
      <c r="U53" s="49">
        <f t="shared" si="76"/>
        <v>0</v>
      </c>
      <c r="V53" s="117">
        <f t="shared" si="35"/>
        <v>0</v>
      </c>
      <c r="W53" s="49">
        <f t="shared" si="77"/>
        <v>5.4121860965264244E-2</v>
      </c>
      <c r="X53" s="107">
        <f t="shared" si="78"/>
        <v>0.14640360432620148</v>
      </c>
      <c r="Y53" s="50">
        <f t="shared" si="79"/>
        <v>0.83098370980281477</v>
      </c>
      <c r="Z53" s="114"/>
      <c r="AA53" s="64">
        <f t="shared" si="80"/>
        <v>5.8106750646207284E-3</v>
      </c>
      <c r="AB53" s="64">
        <f t="shared" si="81"/>
        <v>0</v>
      </c>
      <c r="AC53" s="64">
        <f t="shared" si="82"/>
        <v>0</v>
      </c>
      <c r="AD53" s="64">
        <f t="shared" si="83"/>
        <v>4.9881899507155981E-4</v>
      </c>
      <c r="AE53" s="64">
        <f t="shared" si="84"/>
        <v>1.3493419753566956E-3</v>
      </c>
      <c r="AF53" s="51">
        <f t="shared" si="85"/>
        <v>7.6588360350489833E-3</v>
      </c>
      <c r="AG53" s="131">
        <f t="shared" si="86"/>
        <v>13.870081379249678</v>
      </c>
      <c r="AH53" s="132">
        <f t="shared" si="51"/>
        <v>0</v>
      </c>
      <c r="AI53" s="132">
        <f t="shared" si="52"/>
        <v>0</v>
      </c>
      <c r="AJ53" s="132">
        <f t="shared" si="87"/>
        <v>1.1906809412358135</v>
      </c>
      <c r="AK53" s="132">
        <f t="shared" si="88"/>
        <v>3.2208792951764327</v>
      </c>
      <c r="AL53" s="132">
        <f t="shared" si="89"/>
        <v>18.281641615661925</v>
      </c>
      <c r="AM53" s="132">
        <f t="shared" si="90"/>
        <v>0</v>
      </c>
    </row>
    <row r="54" spans="1:39" x14ac:dyDescent="0.25">
      <c r="A54" s="22" t="str">
        <f t="shared" si="91"/>
        <v>53E - Company Owned</v>
      </c>
      <c r="B54" s="23"/>
      <c r="C54" s="41" t="s">
        <v>22</v>
      </c>
      <c r="D54" s="41">
        <v>400</v>
      </c>
      <c r="E54" s="148" t="s">
        <v>40</v>
      </c>
      <c r="F54" s="76">
        <v>1245</v>
      </c>
      <c r="G54" s="119">
        <f t="shared" si="92"/>
        <v>1275.6889765080864</v>
      </c>
      <c r="H54" s="8" t="s">
        <v>54</v>
      </c>
      <c r="I54" s="98">
        <v>1</v>
      </c>
      <c r="J54" s="126">
        <f t="shared" si="71"/>
        <v>1245</v>
      </c>
      <c r="K54" s="87">
        <f t="shared" si="72"/>
        <v>1588232.7757525675</v>
      </c>
      <c r="L54" s="80">
        <f t="shared" si="30"/>
        <v>498</v>
      </c>
      <c r="M54" s="80">
        <f t="shared" si="73"/>
        <v>2091600</v>
      </c>
      <c r="N54" s="80">
        <f t="shared" si="74"/>
        <v>140</v>
      </c>
      <c r="O54" s="100">
        <f>'WP 1 Sch 140 Cost Allocations'!B$13</f>
        <v>5.3457253604551394E-4</v>
      </c>
      <c r="P54" s="49">
        <f>'WP 1 Sch 140 Cost Allocations'!$B$36</f>
        <v>0</v>
      </c>
      <c r="Q54" s="49">
        <f>'WP 1 Sch 140 Cost Allocations'!B$56</f>
        <v>0</v>
      </c>
      <c r="R54" s="49">
        <f>'WP 1 Sch 140 Cost Allocations'!E$20</f>
        <v>0.17458664827504597</v>
      </c>
      <c r="S54" s="49">
        <f>'WP 1 Sch 140 Cost Allocations'!$E$37</f>
        <v>1.3493419753566956E-3</v>
      </c>
      <c r="T54" s="100">
        <f t="shared" si="75"/>
        <v>0.68194829137723378</v>
      </c>
      <c r="U54" s="49">
        <f t="shared" si="76"/>
        <v>0</v>
      </c>
      <c r="V54" s="117">
        <f t="shared" si="35"/>
        <v>0</v>
      </c>
      <c r="W54" s="49">
        <f t="shared" si="77"/>
        <v>6.9834659310018379E-2</v>
      </c>
      <c r="X54" s="107">
        <f t="shared" si="78"/>
        <v>0.18890787654993738</v>
      </c>
      <c r="Y54" s="50">
        <f t="shared" si="79"/>
        <v>0.94069082723718955</v>
      </c>
      <c r="Z54" s="114"/>
      <c r="AA54" s="64">
        <f t="shared" si="80"/>
        <v>4.8710592241230982E-3</v>
      </c>
      <c r="AB54" s="64">
        <f t="shared" si="81"/>
        <v>0</v>
      </c>
      <c r="AC54" s="64">
        <f t="shared" si="82"/>
        <v>0</v>
      </c>
      <c r="AD54" s="64">
        <f t="shared" si="83"/>
        <v>4.9881899507155981E-4</v>
      </c>
      <c r="AE54" s="64">
        <f t="shared" si="84"/>
        <v>1.3493419753566956E-3</v>
      </c>
      <c r="AF54" s="51">
        <f t="shared" si="85"/>
        <v>6.7192201945513539E-3</v>
      </c>
      <c r="AG54" s="131">
        <f t="shared" si="86"/>
        <v>849.02562276465608</v>
      </c>
      <c r="AH54" s="132">
        <f t="shared" si="51"/>
        <v>0</v>
      </c>
      <c r="AI54" s="132">
        <f t="shared" si="52"/>
        <v>0</v>
      </c>
      <c r="AJ54" s="132">
        <f t="shared" si="87"/>
        <v>86.944150840972881</v>
      </c>
      <c r="AK54" s="132">
        <f t="shared" si="88"/>
        <v>235.19030630467202</v>
      </c>
      <c r="AL54" s="132">
        <f t="shared" si="89"/>
        <v>1171.160079910301</v>
      </c>
      <c r="AM54" s="132">
        <f t="shared" si="90"/>
        <v>0</v>
      </c>
    </row>
    <row r="55" spans="1:39" x14ac:dyDescent="0.25">
      <c r="A55" s="22" t="str">
        <f t="shared" si="91"/>
        <v>53E - Company Owned</v>
      </c>
      <c r="B55" s="23"/>
      <c r="C55" s="41" t="s">
        <v>22</v>
      </c>
      <c r="D55" s="41">
        <v>1000</v>
      </c>
      <c r="E55" s="148" t="s">
        <v>40</v>
      </c>
      <c r="F55" s="76">
        <v>0</v>
      </c>
      <c r="G55" s="119">
        <f t="shared" si="92"/>
        <v>1917.8225616810294</v>
      </c>
      <c r="H55" s="8" t="s">
        <v>54</v>
      </c>
      <c r="I55" s="98">
        <v>1</v>
      </c>
      <c r="J55" s="126">
        <f t="shared" si="71"/>
        <v>0</v>
      </c>
      <c r="K55" s="87">
        <f t="shared" si="72"/>
        <v>0</v>
      </c>
      <c r="L55" s="80">
        <f t="shared" si="30"/>
        <v>0</v>
      </c>
      <c r="M55" s="80">
        <f t="shared" si="73"/>
        <v>0</v>
      </c>
      <c r="N55" s="80">
        <f t="shared" si="74"/>
        <v>350</v>
      </c>
      <c r="O55" s="100">
        <f>'WP 1 Sch 140 Cost Allocations'!B$13</f>
        <v>5.3457253604551394E-4</v>
      </c>
      <c r="P55" s="49">
        <f>'WP 1 Sch 140 Cost Allocations'!$B$36</f>
        <v>0</v>
      </c>
      <c r="Q55" s="49">
        <f>'WP 1 Sch 140 Cost Allocations'!B$56</f>
        <v>0</v>
      </c>
      <c r="R55" s="49">
        <f>'WP 1 Sch 140 Cost Allocations'!E$20</f>
        <v>0.17458664827504597</v>
      </c>
      <c r="S55" s="49">
        <f>'WP 1 Sch 140 Cost Allocations'!$E$37</f>
        <v>1.3493419753566956E-3</v>
      </c>
      <c r="T55" s="100">
        <f t="shared" si="75"/>
        <v>1.0252152704831319</v>
      </c>
      <c r="U55" s="49">
        <f t="shared" si="76"/>
        <v>0</v>
      </c>
      <c r="V55" s="117">
        <f t="shared" si="35"/>
        <v>0</v>
      </c>
      <c r="W55" s="49">
        <f t="shared" si="77"/>
        <v>0.17458664827504597</v>
      </c>
      <c r="X55" s="107">
        <f t="shared" si="78"/>
        <v>0.47226969137484343</v>
      </c>
      <c r="Y55" s="50">
        <f t="shared" si="79"/>
        <v>1.6720716101330213</v>
      </c>
      <c r="Z55" s="114"/>
      <c r="AA55" s="64">
        <f t="shared" si="80"/>
        <v>2.9291864870946626E-3</v>
      </c>
      <c r="AB55" s="64">
        <f t="shared" si="81"/>
        <v>0</v>
      </c>
      <c r="AC55" s="64">
        <f t="shared" si="82"/>
        <v>0</v>
      </c>
      <c r="AD55" s="64">
        <f t="shared" si="83"/>
        <v>4.9881899507155992E-4</v>
      </c>
      <c r="AE55" s="64">
        <f t="shared" si="84"/>
        <v>1.3493419753566956E-3</v>
      </c>
      <c r="AF55" s="51">
        <f t="shared" si="85"/>
        <v>4.7773474575229184E-3</v>
      </c>
      <c r="AG55" s="131">
        <f t="shared" si="86"/>
        <v>0</v>
      </c>
      <c r="AH55" s="132">
        <f t="shared" si="51"/>
        <v>0</v>
      </c>
      <c r="AI55" s="132">
        <f t="shared" si="52"/>
        <v>0</v>
      </c>
      <c r="AJ55" s="132">
        <f t="shared" si="87"/>
        <v>0</v>
      </c>
      <c r="AK55" s="132">
        <f t="shared" si="88"/>
        <v>0</v>
      </c>
      <c r="AL55" s="132">
        <f t="shared" si="89"/>
        <v>0</v>
      </c>
      <c r="AM55" s="132">
        <f t="shared" si="90"/>
        <v>0</v>
      </c>
    </row>
    <row r="56" spans="1:39" x14ac:dyDescent="0.25">
      <c r="A56" s="22"/>
      <c r="B56" s="23"/>
      <c r="C56" s="41"/>
      <c r="D56" s="41"/>
      <c r="E56" s="139"/>
      <c r="F56" s="76">
        <v>0</v>
      </c>
      <c r="G56" s="8"/>
      <c r="H56" s="8"/>
      <c r="I56" s="98"/>
      <c r="J56" s="126"/>
      <c r="K56" s="87"/>
      <c r="L56" s="80"/>
      <c r="M56" s="80"/>
      <c r="N56" s="80"/>
      <c r="O56" s="100">
        <f>'WP 1 Sch 140 Cost Allocations'!B$13</f>
        <v>5.3457253604551394E-4</v>
      </c>
      <c r="P56" s="51"/>
      <c r="Q56" s="49">
        <f>'WP 1 Sch 140 Cost Allocations'!B$56</f>
        <v>0</v>
      </c>
      <c r="R56" s="51"/>
      <c r="S56" s="51"/>
      <c r="T56" s="101"/>
      <c r="U56" s="51"/>
      <c r="V56" s="117">
        <f t="shared" si="35"/>
        <v>0</v>
      </c>
      <c r="W56" s="51"/>
      <c r="X56" s="52"/>
      <c r="Y56" s="52"/>
      <c r="Z56" s="114"/>
      <c r="AA56" s="64"/>
      <c r="AB56" s="64"/>
      <c r="AC56" s="64"/>
      <c r="AD56" s="64"/>
      <c r="AE56" s="64"/>
      <c r="AF56" s="51"/>
      <c r="AG56" s="131"/>
      <c r="AH56" s="132">
        <f t="shared" si="51"/>
        <v>0</v>
      </c>
      <c r="AI56" s="132">
        <f t="shared" si="52"/>
        <v>0</v>
      </c>
      <c r="AJ56" s="132"/>
      <c r="AK56" s="132"/>
      <c r="AL56" s="132"/>
      <c r="AM56" s="132"/>
    </row>
    <row r="57" spans="1:39" x14ac:dyDescent="0.25">
      <c r="A57" s="22" t="str">
        <f>+A55</f>
        <v>53E - Company Owned</v>
      </c>
      <c r="B57" s="23"/>
      <c r="C57" s="41" t="s">
        <v>27</v>
      </c>
      <c r="D57" s="41">
        <v>70</v>
      </c>
      <c r="E57" s="148" t="s">
        <v>40</v>
      </c>
      <c r="F57" s="76">
        <v>0</v>
      </c>
      <c r="G57" s="61">
        <f t="shared" ref="G57:G59" si="93">G38</f>
        <v>996.7568</v>
      </c>
      <c r="H57" s="8" t="s">
        <v>54</v>
      </c>
      <c r="I57" s="98">
        <v>2</v>
      </c>
      <c r="J57" s="126">
        <f t="shared" si="71"/>
        <v>0</v>
      </c>
      <c r="K57" s="87">
        <f t="shared" ref="K57:K61" si="94">IF(E57="Company", F57*G57,0)</f>
        <v>0</v>
      </c>
      <c r="L57" s="80">
        <f t="shared" si="30"/>
        <v>0</v>
      </c>
      <c r="M57" s="80">
        <f t="shared" ref="M57:M61" si="95">D57*4200*F57/1000</f>
        <v>0</v>
      </c>
      <c r="N57" s="80">
        <f t="shared" si="74"/>
        <v>24.5</v>
      </c>
      <c r="O57" s="100">
        <f>'WP 1 Sch 140 Cost Allocations'!B$13</f>
        <v>5.3457253604551394E-4</v>
      </c>
      <c r="P57" s="49">
        <f>'WP 1 Sch 140 Cost Allocations'!$B$36</f>
        <v>0</v>
      </c>
      <c r="Q57" s="49">
        <f>'WP 1 Sch 140 Cost Allocations'!B$56</f>
        <v>0</v>
      </c>
      <c r="R57" s="49">
        <f>'WP 1 Sch 140 Cost Allocations'!E$20</f>
        <v>0.17458664827504597</v>
      </c>
      <c r="S57" s="49">
        <f>'WP 1 Sch 140 Cost Allocations'!$E$37</f>
        <v>1.3493419753566956E-3</v>
      </c>
      <c r="T57" s="100">
        <f t="shared" ref="T57:T61" si="96">IF(E57="Company", G57*O57, 0)</f>
        <v>0.53283881039661118</v>
      </c>
      <c r="U57" s="49">
        <f t="shared" ref="U57:U61" si="97">IF(H57="yes", I57*P57, 0)</f>
        <v>0</v>
      </c>
      <c r="V57" s="117">
        <f t="shared" si="35"/>
        <v>0</v>
      </c>
      <c r="W57" s="49">
        <f t="shared" ref="W57:W61" si="98">D57*R57/1000</f>
        <v>1.2221065379253219E-2</v>
      </c>
      <c r="X57" s="107">
        <f t="shared" ref="X57:X61" si="99">N57*S57</f>
        <v>3.3058878396239041E-2</v>
      </c>
      <c r="Y57" s="50">
        <f t="shared" ref="Y57:Y61" si="100">SUM(T57:X57)</f>
        <v>0.57811875417210346</v>
      </c>
      <c r="Z57" s="114"/>
      <c r="AA57" s="64">
        <f>T57/N57</f>
        <v>2.174852287333107E-2</v>
      </c>
      <c r="AB57" s="64">
        <f>U57/N57</f>
        <v>0</v>
      </c>
      <c r="AC57" s="64">
        <f>V57/N57</f>
        <v>0</v>
      </c>
      <c r="AD57" s="64">
        <f>W57/N57</f>
        <v>4.9881899507155992E-4</v>
      </c>
      <c r="AE57" s="64">
        <f>X57/N57</f>
        <v>1.3493419753566956E-3</v>
      </c>
      <c r="AF57" s="51">
        <f t="shared" ref="AF57:AF61" si="101">SUM(AA57:AE57)</f>
        <v>2.3596683843759327E-2</v>
      </c>
      <c r="AG57" s="131">
        <f>T57*$F57</f>
        <v>0</v>
      </c>
      <c r="AH57" s="132">
        <f t="shared" si="51"/>
        <v>0</v>
      </c>
      <c r="AI57" s="132">
        <f t="shared" si="52"/>
        <v>0</v>
      </c>
      <c r="AJ57" s="132">
        <f t="shared" ref="AJ57:AK61" si="102">W57*$F57</f>
        <v>0</v>
      </c>
      <c r="AK57" s="132">
        <f t="shared" si="102"/>
        <v>0</v>
      </c>
      <c r="AL57" s="132">
        <f t="shared" ref="AL57:AL61" si="103">SUM(AG57:AK57)</f>
        <v>0</v>
      </c>
      <c r="AM57" s="132">
        <f>Y57*F57-AL57</f>
        <v>0</v>
      </c>
    </row>
    <row r="58" spans="1:39" x14ac:dyDescent="0.25">
      <c r="A58" s="22" t="str">
        <f>+A57</f>
        <v>53E - Company Owned</v>
      </c>
      <c r="B58" s="23"/>
      <c r="C58" s="41" t="s">
        <v>27</v>
      </c>
      <c r="D58" s="41">
        <v>100</v>
      </c>
      <c r="E58" s="148" t="s">
        <v>40</v>
      </c>
      <c r="F58" s="76">
        <v>0</v>
      </c>
      <c r="G58" s="61">
        <f t="shared" si="93"/>
        <v>1038.2239999999999</v>
      </c>
      <c r="H58" s="8" t="s">
        <v>54</v>
      </c>
      <c r="I58" s="98">
        <v>2</v>
      </c>
      <c r="J58" s="126">
        <f t="shared" si="71"/>
        <v>0</v>
      </c>
      <c r="K58" s="87">
        <f t="shared" si="94"/>
        <v>0</v>
      </c>
      <c r="L58" s="80">
        <f t="shared" si="30"/>
        <v>0</v>
      </c>
      <c r="M58" s="80">
        <f t="shared" si="95"/>
        <v>0</v>
      </c>
      <c r="N58" s="80">
        <f t="shared" si="74"/>
        <v>35</v>
      </c>
      <c r="O58" s="100">
        <f>'WP 1 Sch 140 Cost Allocations'!B$13</f>
        <v>5.3457253604551394E-4</v>
      </c>
      <c r="P58" s="49">
        <f>'WP 1 Sch 140 Cost Allocations'!$B$36</f>
        <v>0</v>
      </c>
      <c r="Q58" s="49">
        <f>'WP 1 Sch 140 Cost Allocations'!B$56</f>
        <v>0</v>
      </c>
      <c r="R58" s="49">
        <f>'WP 1 Sch 140 Cost Allocations'!E$20</f>
        <v>0.17458664827504597</v>
      </c>
      <c r="S58" s="49">
        <f>'WP 1 Sch 140 Cost Allocations'!$E$37</f>
        <v>1.3493419753566956E-3</v>
      </c>
      <c r="T58" s="100">
        <f t="shared" si="96"/>
        <v>0.5550060366633176</v>
      </c>
      <c r="U58" s="49">
        <f t="shared" si="97"/>
        <v>0</v>
      </c>
      <c r="V58" s="117">
        <f t="shared" si="35"/>
        <v>0</v>
      </c>
      <c r="W58" s="49">
        <f t="shared" si="98"/>
        <v>1.7458664827504595E-2</v>
      </c>
      <c r="X58" s="107">
        <f t="shared" si="99"/>
        <v>4.7226969137484344E-2</v>
      </c>
      <c r="Y58" s="50">
        <f t="shared" si="100"/>
        <v>0.61969167062830655</v>
      </c>
      <c r="Z58" s="114"/>
      <c r="AA58" s="64">
        <f>T58/N58</f>
        <v>1.5857315333237646E-2</v>
      </c>
      <c r="AB58" s="64">
        <f>U58/N58</f>
        <v>0</v>
      </c>
      <c r="AC58" s="64">
        <f>V58/N58</f>
        <v>0</v>
      </c>
      <c r="AD58" s="64">
        <f>W58/N58</f>
        <v>4.9881899507155981E-4</v>
      </c>
      <c r="AE58" s="64">
        <f>X58/N58</f>
        <v>1.3493419753566956E-3</v>
      </c>
      <c r="AF58" s="51">
        <f t="shared" si="101"/>
        <v>1.7705476303665903E-2</v>
      </c>
      <c r="AG58" s="131">
        <f>T58*$F58</f>
        <v>0</v>
      </c>
      <c r="AH58" s="132">
        <f t="shared" si="51"/>
        <v>0</v>
      </c>
      <c r="AI58" s="132">
        <f t="shared" si="52"/>
        <v>0</v>
      </c>
      <c r="AJ58" s="132">
        <f t="shared" si="102"/>
        <v>0</v>
      </c>
      <c r="AK58" s="132">
        <f t="shared" si="102"/>
        <v>0</v>
      </c>
      <c r="AL58" s="132">
        <f t="shared" si="103"/>
        <v>0</v>
      </c>
      <c r="AM58" s="132">
        <f>Y58*F58-AL58</f>
        <v>0</v>
      </c>
    </row>
    <row r="59" spans="1:39" x14ac:dyDescent="0.25">
      <c r="A59" s="22" t="str">
        <f>+A58</f>
        <v>53E - Company Owned</v>
      </c>
      <c r="B59" s="23"/>
      <c r="C59" s="41" t="s">
        <v>27</v>
      </c>
      <c r="D59" s="41">
        <v>150</v>
      </c>
      <c r="E59" s="148" t="s">
        <v>40</v>
      </c>
      <c r="F59" s="76">
        <v>0</v>
      </c>
      <c r="G59" s="61">
        <f t="shared" si="93"/>
        <v>1107.336</v>
      </c>
      <c r="H59" s="8" t="s">
        <v>54</v>
      </c>
      <c r="I59" s="98">
        <v>2</v>
      </c>
      <c r="J59" s="126">
        <f t="shared" si="71"/>
        <v>0</v>
      </c>
      <c r="K59" s="87">
        <f t="shared" si="94"/>
        <v>0</v>
      </c>
      <c r="L59" s="80">
        <f t="shared" si="30"/>
        <v>0</v>
      </c>
      <c r="M59" s="80">
        <f t="shared" si="95"/>
        <v>0</v>
      </c>
      <c r="N59" s="80">
        <f t="shared" si="74"/>
        <v>52.5</v>
      </c>
      <c r="O59" s="100">
        <f>'WP 1 Sch 140 Cost Allocations'!B$13</f>
        <v>5.3457253604551394E-4</v>
      </c>
      <c r="P59" s="49">
        <f>'WP 1 Sch 140 Cost Allocations'!$B$36</f>
        <v>0</v>
      </c>
      <c r="Q59" s="49">
        <f>'WP 1 Sch 140 Cost Allocations'!B$56</f>
        <v>0</v>
      </c>
      <c r="R59" s="49">
        <f>'WP 1 Sch 140 Cost Allocations'!E$20</f>
        <v>0.17458664827504597</v>
      </c>
      <c r="S59" s="49">
        <f>'WP 1 Sch 140 Cost Allocations'!$E$37</f>
        <v>1.3493419753566956E-3</v>
      </c>
      <c r="T59" s="100">
        <f t="shared" si="96"/>
        <v>0.59195141377449523</v>
      </c>
      <c r="U59" s="49">
        <f t="shared" si="97"/>
        <v>0</v>
      </c>
      <c r="V59" s="117">
        <f t="shared" si="35"/>
        <v>0</v>
      </c>
      <c r="W59" s="49">
        <f t="shared" si="98"/>
        <v>2.6187997241256894E-2</v>
      </c>
      <c r="X59" s="107">
        <f t="shared" si="99"/>
        <v>7.0840453706226519E-2</v>
      </c>
      <c r="Y59" s="50">
        <f t="shared" si="100"/>
        <v>0.68897986472197859</v>
      </c>
      <c r="Z59" s="114"/>
      <c r="AA59" s="64">
        <f>T59/N59</f>
        <v>1.12752650242761E-2</v>
      </c>
      <c r="AB59" s="64">
        <f>U59/N59</f>
        <v>0</v>
      </c>
      <c r="AC59" s="64">
        <f>V59/N59</f>
        <v>0</v>
      </c>
      <c r="AD59" s="64">
        <f>W59/N59</f>
        <v>4.9881899507155992E-4</v>
      </c>
      <c r="AE59" s="64">
        <f>X59/N59</f>
        <v>1.3493419753566956E-3</v>
      </c>
      <c r="AF59" s="51">
        <f t="shared" si="101"/>
        <v>1.3123425994704355E-2</v>
      </c>
      <c r="AG59" s="131">
        <f>T59*$F59</f>
        <v>0</v>
      </c>
      <c r="AH59" s="132">
        <f t="shared" si="51"/>
        <v>0</v>
      </c>
      <c r="AI59" s="132">
        <f t="shared" si="52"/>
        <v>0</v>
      </c>
      <c r="AJ59" s="132">
        <f t="shared" si="102"/>
        <v>0</v>
      </c>
      <c r="AK59" s="132">
        <f t="shared" si="102"/>
        <v>0</v>
      </c>
      <c r="AL59" s="132">
        <f t="shared" si="103"/>
        <v>0</v>
      </c>
      <c r="AM59" s="132">
        <f>Y59*F59-AL59</f>
        <v>0</v>
      </c>
    </row>
    <row r="60" spans="1:39" x14ac:dyDescent="0.25">
      <c r="A60" s="22" t="str">
        <f>A59</f>
        <v>53E - Company Owned</v>
      </c>
      <c r="B60" s="23"/>
      <c r="C60" s="41" t="s">
        <v>27</v>
      </c>
      <c r="D60" s="41">
        <v>250</v>
      </c>
      <c r="E60" s="148" t="s">
        <v>40</v>
      </c>
      <c r="F60" s="76">
        <v>0</v>
      </c>
      <c r="G60" s="61">
        <f>G42</f>
        <v>1245.56</v>
      </c>
      <c r="H60" s="8" t="s">
        <v>54</v>
      </c>
      <c r="I60" s="98">
        <v>2</v>
      </c>
      <c r="J60" s="126">
        <f t="shared" si="71"/>
        <v>0</v>
      </c>
      <c r="K60" s="87">
        <f t="shared" si="94"/>
        <v>0</v>
      </c>
      <c r="L60" s="80">
        <f t="shared" si="30"/>
        <v>0</v>
      </c>
      <c r="M60" s="80">
        <f t="shared" si="95"/>
        <v>0</v>
      </c>
      <c r="N60" s="80">
        <f t="shared" si="74"/>
        <v>87.5</v>
      </c>
      <c r="O60" s="100">
        <f>'WP 1 Sch 140 Cost Allocations'!B$13</f>
        <v>5.3457253604551394E-4</v>
      </c>
      <c r="P60" s="49">
        <f>'WP 1 Sch 140 Cost Allocations'!$B$36</f>
        <v>0</v>
      </c>
      <c r="Q60" s="49">
        <f>'WP 1 Sch 140 Cost Allocations'!B$56</f>
        <v>0</v>
      </c>
      <c r="R60" s="49">
        <f>'WP 1 Sch 140 Cost Allocations'!E$20</f>
        <v>0.17458664827504597</v>
      </c>
      <c r="S60" s="49">
        <f>'WP 1 Sch 140 Cost Allocations'!$E$37</f>
        <v>1.3493419753566956E-3</v>
      </c>
      <c r="T60" s="100">
        <f t="shared" si="96"/>
        <v>0.66584216799685036</v>
      </c>
      <c r="U60" s="49">
        <f t="shared" si="97"/>
        <v>0</v>
      </c>
      <c r="V60" s="117">
        <f t="shared" si="35"/>
        <v>0</v>
      </c>
      <c r="W60" s="49">
        <f t="shared" si="98"/>
        <v>4.3646662068761492E-2</v>
      </c>
      <c r="X60" s="107">
        <f t="shared" si="99"/>
        <v>0.11806742284371086</v>
      </c>
      <c r="Y60" s="50">
        <f t="shared" si="100"/>
        <v>0.82755625290932266</v>
      </c>
      <c r="Z60" s="114"/>
      <c r="AA60" s="64">
        <f>T60/N60</f>
        <v>7.6096247771068612E-3</v>
      </c>
      <c r="AB60" s="64">
        <f>U60/N60</f>
        <v>0</v>
      </c>
      <c r="AC60" s="64">
        <f>V60/N60</f>
        <v>0</v>
      </c>
      <c r="AD60" s="64">
        <f>W60/N60</f>
        <v>4.9881899507155992E-4</v>
      </c>
      <c r="AE60" s="64">
        <f>X60/N60</f>
        <v>1.3493419753566956E-3</v>
      </c>
      <c r="AF60" s="51">
        <f t="shared" si="101"/>
        <v>9.4577857475351169E-3</v>
      </c>
      <c r="AG60" s="131">
        <f>T60*$F60</f>
        <v>0</v>
      </c>
      <c r="AH60" s="132">
        <f t="shared" si="51"/>
        <v>0</v>
      </c>
      <c r="AI60" s="132">
        <f t="shared" si="52"/>
        <v>0</v>
      </c>
      <c r="AJ60" s="132">
        <f t="shared" si="102"/>
        <v>0</v>
      </c>
      <c r="AK60" s="132">
        <f t="shared" si="102"/>
        <v>0</v>
      </c>
      <c r="AL60" s="132">
        <f t="shared" si="103"/>
        <v>0</v>
      </c>
      <c r="AM60" s="132">
        <f>Y60*F60-AL60</f>
        <v>0</v>
      </c>
    </row>
    <row r="61" spans="1:39" x14ac:dyDescent="0.25">
      <c r="A61" s="22" t="str">
        <f>A60</f>
        <v>53E - Company Owned</v>
      </c>
      <c r="B61" s="23"/>
      <c r="C61" s="41" t="s">
        <v>27</v>
      </c>
      <c r="D61" s="41">
        <v>400</v>
      </c>
      <c r="E61" s="148" t="s">
        <v>40</v>
      </c>
      <c r="F61" s="76">
        <v>0</v>
      </c>
      <c r="G61" s="61">
        <f>G43</f>
        <v>1452.8959999999997</v>
      </c>
      <c r="H61" s="8" t="s">
        <v>54</v>
      </c>
      <c r="I61" s="98">
        <v>2</v>
      </c>
      <c r="J61" s="126">
        <f t="shared" si="71"/>
        <v>0</v>
      </c>
      <c r="K61" s="87">
        <f t="shared" si="94"/>
        <v>0</v>
      </c>
      <c r="L61" s="80">
        <f t="shared" si="30"/>
        <v>0</v>
      </c>
      <c r="M61" s="80">
        <f t="shared" si="95"/>
        <v>0</v>
      </c>
      <c r="N61" s="80">
        <f t="shared" si="74"/>
        <v>140</v>
      </c>
      <c r="O61" s="100">
        <f>'WP 1 Sch 140 Cost Allocations'!B$13</f>
        <v>5.3457253604551394E-4</v>
      </c>
      <c r="P61" s="49">
        <f>'WP 1 Sch 140 Cost Allocations'!$B$36</f>
        <v>0</v>
      </c>
      <c r="Q61" s="49">
        <f>'WP 1 Sch 140 Cost Allocations'!B$56</f>
        <v>0</v>
      </c>
      <c r="R61" s="49">
        <f>'WP 1 Sch 140 Cost Allocations'!E$20</f>
        <v>0.17458664827504597</v>
      </c>
      <c r="S61" s="49">
        <f>'WP 1 Sch 140 Cost Allocations'!$E$37</f>
        <v>1.3493419753566956E-3</v>
      </c>
      <c r="T61" s="100">
        <f t="shared" si="96"/>
        <v>0.7766782993303829</v>
      </c>
      <c r="U61" s="49">
        <f t="shared" si="97"/>
        <v>0</v>
      </c>
      <c r="V61" s="117">
        <f t="shared" si="35"/>
        <v>0</v>
      </c>
      <c r="W61" s="49">
        <f t="shared" si="98"/>
        <v>6.9834659310018379E-2</v>
      </c>
      <c r="X61" s="107">
        <f t="shared" si="99"/>
        <v>0.18890787654993738</v>
      </c>
      <c r="Y61" s="50">
        <f t="shared" si="100"/>
        <v>1.0354208351903387</v>
      </c>
      <c r="Z61" s="114"/>
      <c r="AA61" s="64">
        <f>T61/N61</f>
        <v>5.5477021380741639E-3</v>
      </c>
      <c r="AB61" s="64">
        <f>U61/N61</f>
        <v>0</v>
      </c>
      <c r="AC61" s="64">
        <f>V61/N61</f>
        <v>0</v>
      </c>
      <c r="AD61" s="64">
        <f>W61/N61</f>
        <v>4.9881899507155981E-4</v>
      </c>
      <c r="AE61" s="64">
        <f>X61/N61</f>
        <v>1.3493419753566956E-3</v>
      </c>
      <c r="AF61" s="51">
        <f t="shared" si="101"/>
        <v>7.3958631085024196E-3</v>
      </c>
      <c r="AG61" s="131">
        <f>T61*$F61</f>
        <v>0</v>
      </c>
      <c r="AH61" s="132">
        <f t="shared" si="51"/>
        <v>0</v>
      </c>
      <c r="AI61" s="132">
        <f t="shared" si="52"/>
        <v>0</v>
      </c>
      <c r="AJ61" s="132">
        <f t="shared" si="102"/>
        <v>0</v>
      </c>
      <c r="AK61" s="132">
        <f t="shared" si="102"/>
        <v>0</v>
      </c>
      <c r="AL61" s="132">
        <f t="shared" si="103"/>
        <v>0</v>
      </c>
      <c r="AM61" s="132">
        <f>Y61*F61-AL61</f>
        <v>0</v>
      </c>
    </row>
    <row r="62" spans="1:39" x14ac:dyDescent="0.25">
      <c r="A62" s="22"/>
      <c r="B62" s="23"/>
      <c r="C62" s="41"/>
      <c r="D62" s="41"/>
      <c r="E62" s="139"/>
      <c r="F62" s="77"/>
      <c r="G62" s="8"/>
      <c r="H62" s="8"/>
      <c r="I62" s="98"/>
      <c r="J62" s="126"/>
      <c r="K62" s="87"/>
      <c r="L62" s="80"/>
      <c r="M62" s="80"/>
      <c r="N62" s="80"/>
      <c r="O62" s="100">
        <f>'WP 1 Sch 140 Cost Allocations'!B$13</f>
        <v>5.3457253604551394E-4</v>
      </c>
      <c r="P62" s="51"/>
      <c r="Q62" s="49">
        <f>'WP 1 Sch 140 Cost Allocations'!B$56</f>
        <v>0</v>
      </c>
      <c r="R62" s="51"/>
      <c r="S62" s="51"/>
      <c r="T62" s="101"/>
      <c r="U62" s="51"/>
      <c r="V62" s="117">
        <f t="shared" si="35"/>
        <v>0</v>
      </c>
      <c r="W62" s="51"/>
      <c r="X62" s="52"/>
      <c r="Y62" s="52"/>
      <c r="Z62" s="114"/>
      <c r="AA62" s="64"/>
      <c r="AB62" s="64"/>
      <c r="AC62" s="64"/>
      <c r="AD62" s="64"/>
      <c r="AE62" s="64"/>
      <c r="AF62" s="51"/>
      <c r="AG62" s="131"/>
      <c r="AH62" s="132">
        <f t="shared" si="51"/>
        <v>0</v>
      </c>
      <c r="AI62" s="132">
        <f t="shared" si="52"/>
        <v>0</v>
      </c>
      <c r="AJ62" s="132"/>
      <c r="AK62" s="132"/>
      <c r="AL62" s="132"/>
      <c r="AM62" s="132"/>
    </row>
    <row r="63" spans="1:39" x14ac:dyDescent="0.25">
      <c r="A63" s="22" t="str">
        <f>A61</f>
        <v>53E - Company Owned</v>
      </c>
      <c r="B63" s="23"/>
      <c r="C63" s="45" t="s">
        <v>34</v>
      </c>
      <c r="D63" s="45">
        <v>45</v>
      </c>
      <c r="E63" s="148" t="s">
        <v>40</v>
      </c>
      <c r="F63" s="76">
        <v>9514</v>
      </c>
      <c r="G63" s="61">
        <f t="shared" ref="G63:G71" si="104">G17</f>
        <v>1334.574875</v>
      </c>
      <c r="H63" s="8" t="s">
        <v>54</v>
      </c>
      <c r="I63" s="98">
        <v>0.2</v>
      </c>
      <c r="J63" s="126">
        <f t="shared" si="71"/>
        <v>1902.8000000000002</v>
      </c>
      <c r="K63" s="87">
        <f>IF(E63="Company", F63*G63,0)</f>
        <v>12697145.360750001</v>
      </c>
      <c r="L63" s="80">
        <f t="shared" si="30"/>
        <v>428.13</v>
      </c>
      <c r="M63" s="80">
        <f t="shared" ref="M63:M71" si="105">D63*4200*F63/1000</f>
        <v>1798146</v>
      </c>
      <c r="N63" s="80">
        <f t="shared" si="74"/>
        <v>15.75</v>
      </c>
      <c r="O63" s="100">
        <f>'WP 1 Sch 140 Cost Allocations'!B$13</f>
        <v>5.3457253604551394E-4</v>
      </c>
      <c r="P63" s="49">
        <f>'WP 1 Sch 140 Cost Allocations'!$B$36</f>
        <v>0</v>
      </c>
      <c r="Q63" s="49">
        <f>'WP 1 Sch 140 Cost Allocations'!B$56</f>
        <v>0</v>
      </c>
      <c r="R63" s="49">
        <f>'WP 1 Sch 140 Cost Allocations'!E$20</f>
        <v>0.17458664827504597</v>
      </c>
      <c r="S63" s="49">
        <f>'WP 1 Sch 140 Cost Allocations'!$E$37</f>
        <v>1.3493419753566956E-3</v>
      </c>
      <c r="T63" s="100">
        <f>IF(E63="Company", G63*O63, 0)</f>
        <v>0.71342707547137474</v>
      </c>
      <c r="U63" s="49">
        <f t="shared" ref="U63:U71" si="106">IF(H63="yes", I63*P63, 0)</f>
        <v>0</v>
      </c>
      <c r="V63" s="117">
        <f t="shared" si="35"/>
        <v>0</v>
      </c>
      <c r="W63" s="49">
        <f t="shared" ref="W63:W71" si="107">D63*R63/1000</f>
        <v>7.8563991723770692E-3</v>
      </c>
      <c r="X63" s="107">
        <f t="shared" ref="X63:X71" si="108">N63*S63</f>
        <v>2.1252136111867954E-2</v>
      </c>
      <c r="Y63" s="50">
        <f t="shared" ref="Y63:Y71" si="109">SUM(T63:X63)</f>
        <v>0.74253561075561969</v>
      </c>
      <c r="Z63" s="114"/>
      <c r="AA63" s="64">
        <f t="shared" ref="AA63:AA71" si="110">T63/N63</f>
        <v>4.5296957172785694E-2</v>
      </c>
      <c r="AB63" s="64">
        <f t="shared" ref="AB63:AB71" si="111">U63/N63</f>
        <v>0</v>
      </c>
      <c r="AC63" s="64">
        <f t="shared" ref="AC63:AC71" si="112">V63/N63</f>
        <v>0</v>
      </c>
      <c r="AD63" s="64">
        <f t="shared" ref="AD63:AD71" si="113">W63/N63</f>
        <v>4.9881899507155992E-4</v>
      </c>
      <c r="AE63" s="64">
        <f t="shared" ref="AE63:AE71" si="114">X63/N63</f>
        <v>1.3493419753566956E-3</v>
      </c>
      <c r="AF63" s="51">
        <f t="shared" ref="AF63:AF71" si="115">SUM(AA63:AE63)</f>
        <v>4.7145118143213947E-2</v>
      </c>
      <c r="AG63" s="131">
        <f t="shared" ref="AG63:AG71" si="116">T63*$F63</f>
        <v>6787.5451960346591</v>
      </c>
      <c r="AH63" s="132">
        <f t="shared" si="51"/>
        <v>0</v>
      </c>
      <c r="AI63" s="132">
        <f t="shared" si="52"/>
        <v>0</v>
      </c>
      <c r="AJ63" s="132">
        <f t="shared" ref="AJ63:AJ71" si="117">W63*$F63</f>
        <v>74.745781725995442</v>
      </c>
      <c r="AK63" s="132">
        <f t="shared" ref="AK63:AK71" si="118">X63*$F63</f>
        <v>202.1928229683117</v>
      </c>
      <c r="AL63" s="132">
        <f t="shared" ref="AL63:AL71" si="119">SUM(AG63:AK63)</f>
        <v>7064.4838007289663</v>
      </c>
      <c r="AM63" s="132">
        <f t="shared" ref="AM63:AM71" si="120">Y63*F63-AL63</f>
        <v>0</v>
      </c>
    </row>
    <row r="64" spans="1:39" x14ac:dyDescent="0.25">
      <c r="A64" s="22" t="str">
        <f>A63</f>
        <v>53E - Company Owned</v>
      </c>
      <c r="B64" s="23"/>
      <c r="C64" s="45" t="s">
        <v>34</v>
      </c>
      <c r="D64" s="45">
        <v>75</v>
      </c>
      <c r="E64" s="148" t="s">
        <v>40</v>
      </c>
      <c r="F64" s="76">
        <v>97</v>
      </c>
      <c r="G64" s="61">
        <f t="shared" si="104"/>
        <v>1357.2181249999999</v>
      </c>
      <c r="H64" s="8" t="s">
        <v>54</v>
      </c>
      <c r="I64" s="98">
        <v>0.2</v>
      </c>
      <c r="J64" s="126">
        <f t="shared" si="71"/>
        <v>19.400000000000002</v>
      </c>
      <c r="K64" s="87">
        <f t="shared" ref="K64:K71" si="121">IF(E64="Company", F64*G64,0)</f>
        <v>131650.15812499999</v>
      </c>
      <c r="L64" s="80">
        <f t="shared" si="30"/>
        <v>7.2750000000000004</v>
      </c>
      <c r="M64" s="80">
        <f t="shared" si="105"/>
        <v>30555</v>
      </c>
      <c r="N64" s="80">
        <f t="shared" si="74"/>
        <v>26.25</v>
      </c>
      <c r="O64" s="100">
        <f>'WP 1 Sch 140 Cost Allocations'!B$13</f>
        <v>5.3457253604551394E-4</v>
      </c>
      <c r="P64" s="49">
        <f>'WP 1 Sch 140 Cost Allocations'!$B$36</f>
        <v>0</v>
      </c>
      <c r="Q64" s="49">
        <f>'WP 1 Sch 140 Cost Allocations'!B$56</f>
        <v>0</v>
      </c>
      <c r="R64" s="49">
        <f>'WP 1 Sch 140 Cost Allocations'!E$20</f>
        <v>0.17458664827504597</v>
      </c>
      <c r="S64" s="49">
        <f>'WP 1 Sch 140 Cost Allocations'!$E$37</f>
        <v>1.3493419753566956E-3</v>
      </c>
      <c r="T64" s="100">
        <f t="shared" ref="T64:T71" si="122">IF(E64="Company", G64*O64, 0)</f>
        <v>0.72553153504818724</v>
      </c>
      <c r="U64" s="49">
        <f t="shared" si="106"/>
        <v>0</v>
      </c>
      <c r="V64" s="117">
        <f t="shared" si="35"/>
        <v>0</v>
      </c>
      <c r="W64" s="49">
        <f t="shared" si="107"/>
        <v>1.3093998620628447E-2</v>
      </c>
      <c r="X64" s="107">
        <f t="shared" si="108"/>
        <v>3.542022685311326E-2</v>
      </c>
      <c r="Y64" s="50">
        <f t="shared" si="109"/>
        <v>0.77404576052192897</v>
      </c>
      <c r="Z64" s="114"/>
      <c r="AA64" s="64">
        <f t="shared" si="110"/>
        <v>2.7639296573264277E-2</v>
      </c>
      <c r="AB64" s="64">
        <f t="shared" si="111"/>
        <v>0</v>
      </c>
      <c r="AC64" s="64">
        <f t="shared" si="112"/>
        <v>0</v>
      </c>
      <c r="AD64" s="64">
        <f t="shared" si="113"/>
        <v>4.9881899507155992E-4</v>
      </c>
      <c r="AE64" s="64">
        <f t="shared" si="114"/>
        <v>1.3493419753566956E-3</v>
      </c>
      <c r="AF64" s="51">
        <f t="shared" si="115"/>
        <v>2.9487457543692534E-2</v>
      </c>
      <c r="AG64" s="131">
        <f t="shared" si="116"/>
        <v>70.376558899674166</v>
      </c>
      <c r="AH64" s="132">
        <f t="shared" si="51"/>
        <v>0</v>
      </c>
      <c r="AI64" s="132">
        <f t="shared" si="52"/>
        <v>0</v>
      </c>
      <c r="AJ64" s="132">
        <f t="shared" si="117"/>
        <v>1.2701178662009593</v>
      </c>
      <c r="AK64" s="132">
        <f t="shared" si="118"/>
        <v>3.4357620047519863</v>
      </c>
      <c r="AL64" s="132">
        <f t="shared" si="119"/>
        <v>75.082438770627121</v>
      </c>
      <c r="AM64" s="132">
        <f t="shared" si="120"/>
        <v>0</v>
      </c>
    </row>
    <row r="65" spans="1:39" x14ac:dyDescent="0.25">
      <c r="A65" s="22" t="str">
        <f t="shared" ref="A65:A71" si="123">A64</f>
        <v>53E - Company Owned</v>
      </c>
      <c r="B65" s="23"/>
      <c r="C65" s="45" t="s">
        <v>34</v>
      </c>
      <c r="D65" s="45">
        <v>105</v>
      </c>
      <c r="E65" s="148" t="s">
        <v>40</v>
      </c>
      <c r="F65" s="76">
        <v>642</v>
      </c>
      <c r="G65" s="61">
        <f t="shared" si="104"/>
        <v>1379.861375</v>
      </c>
      <c r="H65" s="8" t="s">
        <v>54</v>
      </c>
      <c r="I65" s="98">
        <v>0.2</v>
      </c>
      <c r="J65" s="126">
        <f t="shared" si="71"/>
        <v>128.4</v>
      </c>
      <c r="K65" s="87">
        <f t="shared" si="121"/>
        <v>885871.00274999999</v>
      </c>
      <c r="L65" s="80">
        <f t="shared" si="30"/>
        <v>67.41</v>
      </c>
      <c r="M65" s="80">
        <f t="shared" si="105"/>
        <v>283122</v>
      </c>
      <c r="N65" s="80">
        <f t="shared" si="74"/>
        <v>36.75</v>
      </c>
      <c r="O65" s="100">
        <f>'WP 1 Sch 140 Cost Allocations'!B$13</f>
        <v>5.3457253604551394E-4</v>
      </c>
      <c r="P65" s="49">
        <f>'WP 1 Sch 140 Cost Allocations'!$B$36</f>
        <v>0</v>
      </c>
      <c r="Q65" s="49">
        <f>'WP 1 Sch 140 Cost Allocations'!B$56</f>
        <v>0</v>
      </c>
      <c r="R65" s="49">
        <f>'WP 1 Sch 140 Cost Allocations'!E$20</f>
        <v>0.17458664827504597</v>
      </c>
      <c r="S65" s="49">
        <f>'WP 1 Sch 140 Cost Allocations'!$E$37</f>
        <v>1.3493419753566956E-3</v>
      </c>
      <c r="T65" s="100">
        <f t="shared" si="122"/>
        <v>0.73763599462499996</v>
      </c>
      <c r="U65" s="49">
        <f t="shared" si="106"/>
        <v>0</v>
      </c>
      <c r="V65" s="117">
        <f t="shared" si="35"/>
        <v>0</v>
      </c>
      <c r="W65" s="49">
        <f t="shared" si="107"/>
        <v>1.8331598068879826E-2</v>
      </c>
      <c r="X65" s="107">
        <f t="shared" si="108"/>
        <v>4.9588317594358562E-2</v>
      </c>
      <c r="Y65" s="50">
        <f t="shared" si="109"/>
        <v>0.80555591028823836</v>
      </c>
      <c r="Z65" s="114"/>
      <c r="AA65" s="64">
        <f t="shared" si="110"/>
        <v>2.0071727744897957E-2</v>
      </c>
      <c r="AB65" s="64">
        <f t="shared" si="111"/>
        <v>0</v>
      </c>
      <c r="AC65" s="64">
        <f t="shared" si="112"/>
        <v>0</v>
      </c>
      <c r="AD65" s="64">
        <f t="shared" si="113"/>
        <v>4.9881899507155992E-4</v>
      </c>
      <c r="AE65" s="64">
        <f t="shared" si="114"/>
        <v>1.3493419753566956E-3</v>
      </c>
      <c r="AF65" s="51">
        <f t="shared" si="115"/>
        <v>2.1919888715326213E-2</v>
      </c>
      <c r="AG65" s="131">
        <f t="shared" si="116"/>
        <v>473.56230854924996</v>
      </c>
      <c r="AH65" s="132">
        <f t="shared" si="51"/>
        <v>0</v>
      </c>
      <c r="AI65" s="132">
        <f t="shared" si="52"/>
        <v>0</v>
      </c>
      <c r="AJ65" s="132">
        <f t="shared" si="117"/>
        <v>11.768885960220848</v>
      </c>
      <c r="AK65" s="132">
        <f t="shared" si="118"/>
        <v>31.835699895578198</v>
      </c>
      <c r="AL65" s="132">
        <f t="shared" si="119"/>
        <v>517.16689440504899</v>
      </c>
      <c r="AM65" s="132">
        <f t="shared" si="120"/>
        <v>0</v>
      </c>
    </row>
    <row r="66" spans="1:39" x14ac:dyDescent="0.25">
      <c r="A66" s="22" t="str">
        <f t="shared" si="123"/>
        <v>53E - Company Owned</v>
      </c>
      <c r="B66" s="23"/>
      <c r="C66" s="45" t="s">
        <v>34</v>
      </c>
      <c r="D66" s="45">
        <v>135</v>
      </c>
      <c r="E66" s="148" t="s">
        <v>40</v>
      </c>
      <c r="F66" s="76">
        <v>1206</v>
      </c>
      <c r="G66" s="61">
        <f t="shared" si="104"/>
        <v>1402.504625</v>
      </c>
      <c r="H66" s="8" t="s">
        <v>54</v>
      </c>
      <c r="I66" s="98">
        <v>0.2</v>
      </c>
      <c r="J66" s="126">
        <f t="shared" si="71"/>
        <v>241.20000000000002</v>
      </c>
      <c r="K66" s="87">
        <f t="shared" si="121"/>
        <v>1691420.5777499999</v>
      </c>
      <c r="L66" s="80">
        <f t="shared" si="30"/>
        <v>162.81</v>
      </c>
      <c r="M66" s="80">
        <f t="shared" si="105"/>
        <v>683802</v>
      </c>
      <c r="N66" s="80">
        <f t="shared" si="74"/>
        <v>47.25</v>
      </c>
      <c r="O66" s="100">
        <f>'WP 1 Sch 140 Cost Allocations'!B$13</f>
        <v>5.3457253604551394E-4</v>
      </c>
      <c r="P66" s="49">
        <f>'WP 1 Sch 140 Cost Allocations'!$B$36</f>
        <v>0</v>
      </c>
      <c r="Q66" s="49">
        <f>'WP 1 Sch 140 Cost Allocations'!B$56</f>
        <v>0</v>
      </c>
      <c r="R66" s="49">
        <f>'WP 1 Sch 140 Cost Allocations'!E$20</f>
        <v>0.17458664827504597</v>
      </c>
      <c r="S66" s="49">
        <f>'WP 1 Sch 140 Cost Allocations'!$E$37</f>
        <v>1.3493419753566956E-3</v>
      </c>
      <c r="T66" s="100">
        <f t="shared" si="122"/>
        <v>0.74974045420181257</v>
      </c>
      <c r="U66" s="49">
        <f t="shared" si="106"/>
        <v>0</v>
      </c>
      <c r="V66" s="117">
        <f t="shared" si="35"/>
        <v>0</v>
      </c>
      <c r="W66" s="49">
        <f t="shared" si="107"/>
        <v>2.3569197517131206E-2</v>
      </c>
      <c r="X66" s="107">
        <f t="shared" si="108"/>
        <v>6.3756408335603865E-2</v>
      </c>
      <c r="Y66" s="50">
        <f t="shared" si="109"/>
        <v>0.83706606005454764</v>
      </c>
      <c r="Z66" s="114"/>
      <c r="AA66" s="64">
        <f t="shared" si="110"/>
        <v>1.586752284025E-2</v>
      </c>
      <c r="AB66" s="64">
        <f t="shared" si="111"/>
        <v>0</v>
      </c>
      <c r="AC66" s="64">
        <f t="shared" si="112"/>
        <v>0</v>
      </c>
      <c r="AD66" s="64">
        <f t="shared" si="113"/>
        <v>4.9881899507155992E-4</v>
      </c>
      <c r="AE66" s="64">
        <f t="shared" si="114"/>
        <v>1.3493419753566956E-3</v>
      </c>
      <c r="AF66" s="51">
        <f t="shared" si="115"/>
        <v>1.7715683810678257E-2</v>
      </c>
      <c r="AG66" s="131">
        <f t="shared" si="116"/>
        <v>904.18698776738597</v>
      </c>
      <c r="AH66" s="132">
        <f t="shared" si="51"/>
        <v>0</v>
      </c>
      <c r="AI66" s="132">
        <f t="shared" si="52"/>
        <v>0</v>
      </c>
      <c r="AJ66" s="132">
        <f t="shared" si="117"/>
        <v>28.424452205660234</v>
      </c>
      <c r="AK66" s="132">
        <f t="shared" si="118"/>
        <v>76.890228452738256</v>
      </c>
      <c r="AL66" s="132">
        <f t="shared" si="119"/>
        <v>1009.5016684257845</v>
      </c>
      <c r="AM66" s="132">
        <f t="shared" si="120"/>
        <v>0</v>
      </c>
    </row>
    <row r="67" spans="1:39" x14ac:dyDescent="0.25">
      <c r="A67" s="22" t="str">
        <f t="shared" si="123"/>
        <v>53E - Company Owned</v>
      </c>
      <c r="B67" s="23"/>
      <c r="C67" s="45" t="s">
        <v>34</v>
      </c>
      <c r="D67" s="45">
        <v>165</v>
      </c>
      <c r="E67" s="148" t="s">
        <v>40</v>
      </c>
      <c r="F67" s="76">
        <v>17</v>
      </c>
      <c r="G67" s="61">
        <f t="shared" si="104"/>
        <v>1425.1478750000001</v>
      </c>
      <c r="H67" s="8" t="s">
        <v>54</v>
      </c>
      <c r="I67" s="98">
        <v>0.2</v>
      </c>
      <c r="J67" s="126">
        <f t="shared" si="71"/>
        <v>3.4000000000000004</v>
      </c>
      <c r="K67" s="87">
        <f>IF(E67="Company", F67*G67,0)</f>
        <v>24227.513875000001</v>
      </c>
      <c r="L67" s="80">
        <f t="shared" si="30"/>
        <v>2.8050000000000002</v>
      </c>
      <c r="M67" s="80">
        <f t="shared" si="105"/>
        <v>11781</v>
      </c>
      <c r="N67" s="80">
        <f t="shared" si="74"/>
        <v>57.75</v>
      </c>
      <c r="O67" s="100">
        <f>'WP 1 Sch 140 Cost Allocations'!B$13</f>
        <v>5.3457253604551394E-4</v>
      </c>
      <c r="P67" s="49">
        <f>'WP 1 Sch 140 Cost Allocations'!$B$36</f>
        <v>0</v>
      </c>
      <c r="Q67" s="49">
        <f>'WP 1 Sch 140 Cost Allocations'!B$56</f>
        <v>0</v>
      </c>
      <c r="R67" s="49">
        <f>'WP 1 Sch 140 Cost Allocations'!E$20</f>
        <v>0.17458664827504597</v>
      </c>
      <c r="S67" s="49">
        <f>'WP 1 Sch 140 Cost Allocations'!$E$37</f>
        <v>1.3493419753566956E-3</v>
      </c>
      <c r="T67" s="100">
        <f t="shared" si="122"/>
        <v>0.76184491377862518</v>
      </c>
      <c r="U67" s="49">
        <f t="shared" si="106"/>
        <v>0</v>
      </c>
      <c r="V67" s="117">
        <f t="shared" si="35"/>
        <v>0</v>
      </c>
      <c r="W67" s="49">
        <f t="shared" si="107"/>
        <v>2.8806796965382585E-2</v>
      </c>
      <c r="X67" s="107">
        <f t="shared" si="108"/>
        <v>7.7924499076849174E-2</v>
      </c>
      <c r="Y67" s="50">
        <f t="shared" si="109"/>
        <v>0.86857620982085693</v>
      </c>
      <c r="Z67" s="114"/>
      <c r="AA67" s="64">
        <f t="shared" si="110"/>
        <v>1.3192119719110393E-2</v>
      </c>
      <c r="AB67" s="64">
        <f t="shared" si="111"/>
        <v>0</v>
      </c>
      <c r="AC67" s="64">
        <f t="shared" si="112"/>
        <v>0</v>
      </c>
      <c r="AD67" s="64">
        <f t="shared" si="113"/>
        <v>4.9881899507155992E-4</v>
      </c>
      <c r="AE67" s="64">
        <f t="shared" si="114"/>
        <v>1.3493419753566956E-3</v>
      </c>
      <c r="AF67" s="51">
        <f t="shared" si="115"/>
        <v>1.5040280689538648E-2</v>
      </c>
      <c r="AG67" s="131">
        <f t="shared" si="116"/>
        <v>12.951363534236627</v>
      </c>
      <c r="AH67" s="132">
        <f t="shared" si="51"/>
        <v>0</v>
      </c>
      <c r="AI67" s="132">
        <f t="shared" si="52"/>
        <v>0</v>
      </c>
      <c r="AJ67" s="132">
        <f t="shared" si="117"/>
        <v>0.48971554841150394</v>
      </c>
      <c r="AK67" s="132">
        <f t="shared" si="118"/>
        <v>1.3247164843064358</v>
      </c>
      <c r="AL67" s="132">
        <f t="shared" si="119"/>
        <v>14.765795566954566</v>
      </c>
      <c r="AM67" s="132">
        <f t="shared" si="120"/>
        <v>0</v>
      </c>
    </row>
    <row r="68" spans="1:39" x14ac:dyDescent="0.25">
      <c r="A68" s="22" t="str">
        <f t="shared" si="123"/>
        <v>53E - Company Owned</v>
      </c>
      <c r="B68" s="23"/>
      <c r="C68" s="45" t="s">
        <v>34</v>
      </c>
      <c r="D68" s="45">
        <v>195</v>
      </c>
      <c r="E68" s="148" t="s">
        <v>40</v>
      </c>
      <c r="F68" s="76">
        <v>213</v>
      </c>
      <c r="G68" s="61">
        <f t="shared" si="104"/>
        <v>1447.791125</v>
      </c>
      <c r="H68" s="8" t="s">
        <v>54</v>
      </c>
      <c r="I68" s="98">
        <v>0.2</v>
      </c>
      <c r="J68" s="126">
        <f t="shared" si="71"/>
        <v>42.6</v>
      </c>
      <c r="K68" s="87">
        <f t="shared" si="121"/>
        <v>308379.50962500001</v>
      </c>
      <c r="L68" s="80">
        <f t="shared" si="30"/>
        <v>41.534999999999997</v>
      </c>
      <c r="M68" s="80">
        <f t="shared" si="105"/>
        <v>174447</v>
      </c>
      <c r="N68" s="80">
        <f t="shared" si="74"/>
        <v>68.25</v>
      </c>
      <c r="O68" s="100">
        <f>'WP 1 Sch 140 Cost Allocations'!B$13</f>
        <v>5.3457253604551394E-4</v>
      </c>
      <c r="P68" s="49">
        <f>'WP 1 Sch 140 Cost Allocations'!$B$36</f>
        <v>0</v>
      </c>
      <c r="Q68" s="49">
        <f>'WP 1 Sch 140 Cost Allocations'!B$56</f>
        <v>0</v>
      </c>
      <c r="R68" s="49">
        <f>'WP 1 Sch 140 Cost Allocations'!E$20</f>
        <v>0.17458664827504597</v>
      </c>
      <c r="S68" s="49">
        <f>'WP 1 Sch 140 Cost Allocations'!$E$37</f>
        <v>1.3493419753566956E-3</v>
      </c>
      <c r="T68" s="100">
        <f t="shared" si="122"/>
        <v>0.77394937335543768</v>
      </c>
      <c r="U68" s="49">
        <f t="shared" si="106"/>
        <v>0</v>
      </c>
      <c r="V68" s="117">
        <f t="shared" si="35"/>
        <v>0</v>
      </c>
      <c r="W68" s="49">
        <f t="shared" si="107"/>
        <v>3.4044396413633965E-2</v>
      </c>
      <c r="X68" s="107">
        <f t="shared" si="108"/>
        <v>9.209258981809447E-2</v>
      </c>
      <c r="Y68" s="50">
        <f t="shared" si="109"/>
        <v>0.9000863595871661</v>
      </c>
      <c r="Z68" s="114"/>
      <c r="AA68" s="64">
        <f t="shared" si="110"/>
        <v>1.133991755832143E-2</v>
      </c>
      <c r="AB68" s="64">
        <f t="shared" si="111"/>
        <v>0</v>
      </c>
      <c r="AC68" s="64">
        <f t="shared" si="112"/>
        <v>0</v>
      </c>
      <c r="AD68" s="64">
        <f t="shared" si="113"/>
        <v>4.9881899507155992E-4</v>
      </c>
      <c r="AE68" s="64">
        <f t="shared" si="114"/>
        <v>1.3493419753566956E-3</v>
      </c>
      <c r="AF68" s="51">
        <f t="shared" si="115"/>
        <v>1.3188078528749685E-2</v>
      </c>
      <c r="AG68" s="131">
        <f t="shared" si="116"/>
        <v>164.85121652470824</v>
      </c>
      <c r="AH68" s="132">
        <f t="shared" si="51"/>
        <v>0</v>
      </c>
      <c r="AI68" s="132">
        <f t="shared" si="52"/>
        <v>0</v>
      </c>
      <c r="AJ68" s="132">
        <f t="shared" si="117"/>
        <v>7.2514564361040348</v>
      </c>
      <c r="AK68" s="132">
        <f t="shared" si="118"/>
        <v>19.615721631254122</v>
      </c>
      <c r="AL68" s="132">
        <f t="shared" si="119"/>
        <v>191.7183945920664</v>
      </c>
      <c r="AM68" s="132">
        <f t="shared" si="120"/>
        <v>0</v>
      </c>
    </row>
    <row r="69" spans="1:39" x14ac:dyDescent="0.25">
      <c r="A69" s="22" t="str">
        <f t="shared" si="123"/>
        <v>53E - Company Owned</v>
      </c>
      <c r="B69" s="23"/>
      <c r="C69" s="45" t="s">
        <v>34</v>
      </c>
      <c r="D69" s="45">
        <v>225</v>
      </c>
      <c r="E69" s="148" t="s">
        <v>40</v>
      </c>
      <c r="F69" s="76">
        <v>0</v>
      </c>
      <c r="G69" s="61">
        <f t="shared" si="104"/>
        <v>1470.4343749999998</v>
      </c>
      <c r="H69" s="8" t="s">
        <v>54</v>
      </c>
      <c r="I69" s="98">
        <v>0.2</v>
      </c>
      <c r="J69" s="126">
        <f t="shared" si="71"/>
        <v>0</v>
      </c>
      <c r="K69" s="87">
        <f t="shared" si="121"/>
        <v>0</v>
      </c>
      <c r="L69" s="80">
        <f t="shared" si="30"/>
        <v>0</v>
      </c>
      <c r="M69" s="80">
        <f t="shared" si="105"/>
        <v>0</v>
      </c>
      <c r="N69" s="80">
        <f t="shared" si="74"/>
        <v>78.75</v>
      </c>
      <c r="O69" s="100">
        <f>'WP 1 Sch 140 Cost Allocations'!B$13</f>
        <v>5.3457253604551394E-4</v>
      </c>
      <c r="P69" s="49">
        <f>'WP 1 Sch 140 Cost Allocations'!$B$36</f>
        <v>0</v>
      </c>
      <c r="Q69" s="49">
        <f>'WP 1 Sch 140 Cost Allocations'!B$56</f>
        <v>0</v>
      </c>
      <c r="R69" s="49">
        <f>'WP 1 Sch 140 Cost Allocations'!E$20</f>
        <v>0.17458664827504597</v>
      </c>
      <c r="S69" s="49">
        <f>'WP 1 Sch 140 Cost Allocations'!$E$37</f>
        <v>1.3493419753566956E-3</v>
      </c>
      <c r="T69" s="100">
        <f t="shared" si="122"/>
        <v>0.78605383293225017</v>
      </c>
      <c r="U69" s="49">
        <f t="shared" si="106"/>
        <v>0</v>
      </c>
      <c r="V69" s="117">
        <f t="shared" si="35"/>
        <v>0</v>
      </c>
      <c r="W69" s="49">
        <f t="shared" si="107"/>
        <v>3.9281995861885341E-2</v>
      </c>
      <c r="X69" s="107">
        <f t="shared" si="108"/>
        <v>0.10626068055933978</v>
      </c>
      <c r="Y69" s="50">
        <f t="shared" si="109"/>
        <v>0.93159650935347527</v>
      </c>
      <c r="Z69" s="114"/>
      <c r="AA69" s="64">
        <f t="shared" si="110"/>
        <v>9.9816359737428598E-3</v>
      </c>
      <c r="AB69" s="64">
        <f t="shared" si="111"/>
        <v>0</v>
      </c>
      <c r="AC69" s="64">
        <f t="shared" si="112"/>
        <v>0</v>
      </c>
      <c r="AD69" s="64">
        <f t="shared" si="113"/>
        <v>4.9881899507155992E-4</v>
      </c>
      <c r="AE69" s="64">
        <f t="shared" si="114"/>
        <v>1.3493419753566956E-3</v>
      </c>
      <c r="AF69" s="51">
        <f t="shared" si="115"/>
        <v>1.1829796944171115E-2</v>
      </c>
      <c r="AG69" s="131">
        <f t="shared" si="116"/>
        <v>0</v>
      </c>
      <c r="AH69" s="132">
        <f t="shared" ref="AH69:AH100" si="124">U69*$F69</f>
        <v>0</v>
      </c>
      <c r="AI69" s="132">
        <f t="shared" ref="AI69:AI100" si="125">V69*$F69</f>
        <v>0</v>
      </c>
      <c r="AJ69" s="132">
        <f t="shared" si="117"/>
        <v>0</v>
      </c>
      <c r="AK69" s="132">
        <f t="shared" si="118"/>
        <v>0</v>
      </c>
      <c r="AL69" s="132">
        <f t="shared" si="119"/>
        <v>0</v>
      </c>
      <c r="AM69" s="132">
        <f t="shared" si="120"/>
        <v>0</v>
      </c>
    </row>
    <row r="70" spans="1:39" x14ac:dyDescent="0.25">
      <c r="A70" s="22" t="str">
        <f t="shared" si="123"/>
        <v>53E - Company Owned</v>
      </c>
      <c r="B70" s="23"/>
      <c r="C70" s="45" t="s">
        <v>34</v>
      </c>
      <c r="D70" s="45">
        <v>255</v>
      </c>
      <c r="E70" s="148" t="s">
        <v>40</v>
      </c>
      <c r="F70" s="76">
        <v>25</v>
      </c>
      <c r="G70" s="61">
        <f t="shared" si="104"/>
        <v>1493.0776249999999</v>
      </c>
      <c r="H70" s="8" t="s">
        <v>54</v>
      </c>
      <c r="I70" s="98">
        <v>0.2</v>
      </c>
      <c r="J70" s="126">
        <f t="shared" si="71"/>
        <v>5</v>
      </c>
      <c r="K70" s="87">
        <f t="shared" si="121"/>
        <v>37326.940624999996</v>
      </c>
      <c r="L70" s="80">
        <f t="shared" si="30"/>
        <v>6.375</v>
      </c>
      <c r="M70" s="80">
        <f t="shared" si="105"/>
        <v>26775</v>
      </c>
      <c r="N70" s="80">
        <f t="shared" si="74"/>
        <v>89.25</v>
      </c>
      <c r="O70" s="100">
        <f>'WP 1 Sch 140 Cost Allocations'!B$13</f>
        <v>5.3457253604551394E-4</v>
      </c>
      <c r="P70" s="49">
        <f>'WP 1 Sch 140 Cost Allocations'!$B$36</f>
        <v>0</v>
      </c>
      <c r="Q70" s="49">
        <f>'WP 1 Sch 140 Cost Allocations'!B$56</f>
        <v>0</v>
      </c>
      <c r="R70" s="49">
        <f>'WP 1 Sch 140 Cost Allocations'!E$20</f>
        <v>0.17458664827504597</v>
      </c>
      <c r="S70" s="49">
        <f>'WP 1 Sch 140 Cost Allocations'!$E$37</f>
        <v>1.3493419753566956E-3</v>
      </c>
      <c r="T70" s="100">
        <f t="shared" si="122"/>
        <v>0.79815829250906278</v>
      </c>
      <c r="U70" s="49">
        <f t="shared" si="106"/>
        <v>0</v>
      </c>
      <c r="V70" s="117">
        <f t="shared" si="35"/>
        <v>0</v>
      </c>
      <c r="W70" s="49">
        <f t="shared" si="107"/>
        <v>4.4519595310136724E-2</v>
      </c>
      <c r="X70" s="107">
        <f t="shared" si="108"/>
        <v>0.12042877130058507</v>
      </c>
      <c r="Y70" s="50">
        <f t="shared" si="109"/>
        <v>0.96310665911978455</v>
      </c>
      <c r="Z70" s="114"/>
      <c r="AA70" s="64">
        <f t="shared" si="110"/>
        <v>8.9429500561239526E-3</v>
      </c>
      <c r="AB70" s="64">
        <f t="shared" si="111"/>
        <v>0</v>
      </c>
      <c r="AC70" s="64">
        <f t="shared" si="112"/>
        <v>0</v>
      </c>
      <c r="AD70" s="64">
        <f t="shared" si="113"/>
        <v>4.9881899507155992E-4</v>
      </c>
      <c r="AE70" s="64">
        <f t="shared" si="114"/>
        <v>1.3493419753566956E-3</v>
      </c>
      <c r="AF70" s="51">
        <f t="shared" si="115"/>
        <v>1.0791111026552207E-2</v>
      </c>
      <c r="AG70" s="131">
        <f t="shared" si="116"/>
        <v>19.953957312726569</v>
      </c>
      <c r="AH70" s="132">
        <f t="shared" si="124"/>
        <v>0</v>
      </c>
      <c r="AI70" s="132">
        <f t="shared" si="125"/>
        <v>0</v>
      </c>
      <c r="AJ70" s="132">
        <f t="shared" si="117"/>
        <v>1.1129898827534181</v>
      </c>
      <c r="AK70" s="132">
        <f t="shared" si="118"/>
        <v>3.0107192825146267</v>
      </c>
      <c r="AL70" s="132">
        <f t="shared" si="119"/>
        <v>24.077666477994612</v>
      </c>
      <c r="AM70" s="132">
        <f t="shared" si="120"/>
        <v>0</v>
      </c>
    </row>
    <row r="71" spans="1:39" ht="14.25" customHeight="1" x14ac:dyDescent="0.25">
      <c r="A71" s="22" t="str">
        <f t="shared" si="123"/>
        <v>53E - Company Owned</v>
      </c>
      <c r="B71" s="23"/>
      <c r="C71" s="45" t="s">
        <v>34</v>
      </c>
      <c r="D71" s="45">
        <v>285</v>
      </c>
      <c r="E71" s="148" t="s">
        <v>40</v>
      </c>
      <c r="F71" s="76">
        <v>74</v>
      </c>
      <c r="G71" s="61">
        <f t="shared" si="104"/>
        <v>1515.720875</v>
      </c>
      <c r="H71" s="8" t="s">
        <v>54</v>
      </c>
      <c r="I71" s="98">
        <v>0.2</v>
      </c>
      <c r="J71" s="126">
        <f t="shared" si="71"/>
        <v>14.8</v>
      </c>
      <c r="K71" s="87">
        <f t="shared" si="121"/>
        <v>112163.34475</v>
      </c>
      <c r="L71" s="80">
        <f t="shared" si="30"/>
        <v>21.09</v>
      </c>
      <c r="M71" s="80">
        <f t="shared" si="105"/>
        <v>88578</v>
      </c>
      <c r="N71" s="80">
        <f t="shared" si="74"/>
        <v>99.75</v>
      </c>
      <c r="O71" s="100">
        <f>'WP 1 Sch 140 Cost Allocations'!B$13</f>
        <v>5.3457253604551394E-4</v>
      </c>
      <c r="P71" s="49">
        <f>'WP 1 Sch 140 Cost Allocations'!$B$36</f>
        <v>0</v>
      </c>
      <c r="Q71" s="49">
        <f>'WP 1 Sch 140 Cost Allocations'!B$56</f>
        <v>0</v>
      </c>
      <c r="R71" s="49">
        <f>'WP 1 Sch 140 Cost Allocations'!E$20</f>
        <v>0.17458664827504597</v>
      </c>
      <c r="S71" s="49">
        <f>'WP 1 Sch 140 Cost Allocations'!$E$37</f>
        <v>1.3493419753566956E-3</v>
      </c>
      <c r="T71" s="100">
        <f t="shared" si="122"/>
        <v>0.81026275208587539</v>
      </c>
      <c r="U71" s="49">
        <f t="shared" si="106"/>
        <v>0</v>
      </c>
      <c r="V71" s="117">
        <f t="shared" si="35"/>
        <v>0</v>
      </c>
      <c r="W71" s="49">
        <f t="shared" si="107"/>
        <v>4.97571947583881E-2</v>
      </c>
      <c r="X71" s="107">
        <f t="shared" si="108"/>
        <v>0.13459686204183038</v>
      </c>
      <c r="Y71" s="50">
        <f t="shared" si="109"/>
        <v>0.99461680888609394</v>
      </c>
      <c r="Z71" s="114"/>
      <c r="AA71" s="64">
        <f t="shared" si="110"/>
        <v>8.1229348580037636E-3</v>
      </c>
      <c r="AB71" s="64">
        <f t="shared" si="111"/>
        <v>0</v>
      </c>
      <c r="AC71" s="64">
        <f t="shared" si="112"/>
        <v>0</v>
      </c>
      <c r="AD71" s="64">
        <f t="shared" si="113"/>
        <v>4.9881899507155992E-4</v>
      </c>
      <c r="AE71" s="64">
        <f t="shared" si="114"/>
        <v>1.3493419753566956E-3</v>
      </c>
      <c r="AF71" s="51">
        <f t="shared" si="115"/>
        <v>9.9710958284320184E-3</v>
      </c>
      <c r="AG71" s="131">
        <f t="shared" si="116"/>
        <v>59.959443654354779</v>
      </c>
      <c r="AH71" s="132">
        <f t="shared" si="124"/>
        <v>0</v>
      </c>
      <c r="AI71" s="132">
        <f t="shared" si="125"/>
        <v>0</v>
      </c>
      <c r="AJ71" s="132">
        <f t="shared" si="117"/>
        <v>3.6820324121207193</v>
      </c>
      <c r="AK71" s="132">
        <f t="shared" si="118"/>
        <v>9.9601677910954489</v>
      </c>
      <c r="AL71" s="132">
        <f t="shared" si="119"/>
        <v>73.601643857570949</v>
      </c>
      <c r="AM71" s="132">
        <f t="shared" si="120"/>
        <v>0</v>
      </c>
    </row>
    <row r="72" spans="1:39" x14ac:dyDescent="0.25">
      <c r="A72" s="28"/>
      <c r="B72" s="1"/>
      <c r="C72" s="41"/>
      <c r="D72" s="41"/>
      <c r="E72" s="139"/>
      <c r="F72" s="74"/>
      <c r="G72" s="8"/>
      <c r="H72" s="8"/>
      <c r="I72" s="98"/>
      <c r="J72" s="126"/>
      <c r="K72" s="87"/>
      <c r="L72" s="80"/>
      <c r="M72" s="80"/>
      <c r="N72" s="80"/>
      <c r="O72" s="100">
        <f>'WP 1 Sch 140 Cost Allocations'!B$13</f>
        <v>5.3457253604551394E-4</v>
      </c>
      <c r="P72" s="49"/>
      <c r="Q72" s="49">
        <f>'WP 1 Sch 140 Cost Allocations'!B$56</f>
        <v>0</v>
      </c>
      <c r="R72" s="49"/>
      <c r="S72" s="49"/>
      <c r="T72" s="100"/>
      <c r="U72" s="49"/>
      <c r="V72" s="117">
        <f t="shared" ref="V72:V98" si="126">Q72*N72</f>
        <v>0</v>
      </c>
      <c r="W72" s="49"/>
      <c r="X72" s="107"/>
      <c r="Y72" s="50"/>
      <c r="Z72" s="114"/>
      <c r="AA72" s="64"/>
      <c r="AB72" s="64"/>
      <c r="AC72" s="64"/>
      <c r="AD72" s="64"/>
      <c r="AE72" s="64"/>
      <c r="AF72" s="51"/>
      <c r="AG72" s="131"/>
      <c r="AH72" s="132">
        <f t="shared" si="124"/>
        <v>0</v>
      </c>
      <c r="AI72" s="132">
        <f t="shared" si="125"/>
        <v>0</v>
      </c>
      <c r="AJ72" s="132"/>
      <c r="AK72" s="132"/>
      <c r="AL72" s="132"/>
      <c r="AM72" s="132"/>
    </row>
    <row r="73" spans="1:39" x14ac:dyDescent="0.25">
      <c r="A73" s="16" t="s">
        <v>23</v>
      </c>
      <c r="B73" s="6"/>
      <c r="C73" s="41" t="s">
        <v>22</v>
      </c>
      <c r="D73" s="41">
        <v>50</v>
      </c>
      <c r="E73" s="144" t="s">
        <v>10</v>
      </c>
      <c r="F73" s="78">
        <v>5</v>
      </c>
      <c r="G73" s="119">
        <f t="shared" ref="G73:G81" si="127">G47</f>
        <v>901.11105182386973</v>
      </c>
      <c r="H73" s="8" t="s">
        <v>54</v>
      </c>
      <c r="I73" s="98">
        <v>1</v>
      </c>
      <c r="J73" s="126">
        <f t="shared" ref="J73:J98" si="128">IF(H73="Yes",F73*I73,0)</f>
        <v>5</v>
      </c>
      <c r="K73" s="87">
        <f t="shared" ref="K73:K81" si="129">IF(E73="Company", F73*G73,0)</f>
        <v>0</v>
      </c>
      <c r="L73" s="80">
        <f t="shared" ref="L73:L98" si="130">D73*F73/1000</f>
        <v>0.25</v>
      </c>
      <c r="M73" s="80">
        <f t="shared" ref="M73:M81" si="131">D73*4200*F73/1000</f>
        <v>1050</v>
      </c>
      <c r="N73" s="80">
        <f t="shared" ref="N73:N98" si="132">D73*4200/1000/12</f>
        <v>17.5</v>
      </c>
      <c r="O73" s="100">
        <f>'WP 1 Sch 140 Cost Allocations'!B$13</f>
        <v>5.3457253604551394E-4</v>
      </c>
      <c r="P73" s="49">
        <f>'WP 1 Sch 140 Cost Allocations'!$B$36</f>
        <v>0</v>
      </c>
      <c r="Q73" s="49">
        <f>'WP 1 Sch 140 Cost Allocations'!B$56</f>
        <v>0</v>
      </c>
      <c r="R73" s="49">
        <f>'WP 1 Sch 140 Cost Allocations'!E$20</f>
        <v>0.17458664827504597</v>
      </c>
      <c r="S73" s="49">
        <f>'WP 1 Sch 140 Cost Allocations'!$E$37</f>
        <v>1.3493419753566956E-3</v>
      </c>
      <c r="T73" s="100">
        <f t="shared" ref="T73:T81" si="133">IF(E73="Company", G73*O73, 0)</f>
        <v>0</v>
      </c>
      <c r="U73" s="49">
        <f t="shared" ref="U73:U81" si="134">IF(H73="yes", I73*P73, 0)</f>
        <v>0</v>
      </c>
      <c r="V73" s="117">
        <f t="shared" si="126"/>
        <v>0</v>
      </c>
      <c r="W73" s="49">
        <f t="shared" ref="W73:W81" si="135">D73*R73/1000</f>
        <v>8.7293324137522974E-3</v>
      </c>
      <c r="X73" s="107">
        <f t="shared" ref="X73:X81" si="136">N73*S73</f>
        <v>2.3613484568742172E-2</v>
      </c>
      <c r="Y73" s="50">
        <f t="shared" ref="Y73:Y81" si="137">SUM(T73:X73)</f>
        <v>3.2342816982494471E-2</v>
      </c>
      <c r="Z73" s="114"/>
      <c r="AA73" s="64">
        <f t="shared" ref="AA73:AA81" si="138">T73/N73</f>
        <v>0</v>
      </c>
      <c r="AB73" s="64">
        <f t="shared" ref="AB73:AB81" si="139">U73/N73</f>
        <v>0</v>
      </c>
      <c r="AC73" s="64">
        <f t="shared" ref="AC73:AC81" si="140">V73/N73</f>
        <v>0</v>
      </c>
      <c r="AD73" s="64">
        <f t="shared" ref="AD73:AD81" si="141">W73/N73</f>
        <v>4.9881899507155981E-4</v>
      </c>
      <c r="AE73" s="64">
        <f t="shared" ref="AE73:AE81" si="142">X73/N73</f>
        <v>1.3493419753566956E-3</v>
      </c>
      <c r="AF73" s="51">
        <f t="shared" ref="AF73:AF81" si="143">SUM(AA73:AE73)</f>
        <v>1.8481609704282553E-3</v>
      </c>
      <c r="AG73" s="131">
        <f t="shared" ref="AG73:AG81" si="144">T73*$F73</f>
        <v>0</v>
      </c>
      <c r="AH73" s="132">
        <f t="shared" si="124"/>
        <v>0</v>
      </c>
      <c r="AI73" s="132">
        <f t="shared" si="125"/>
        <v>0</v>
      </c>
      <c r="AJ73" s="132">
        <f t="shared" ref="AJ73:AJ81" si="145">W73*$F73</f>
        <v>4.3646662068761485E-2</v>
      </c>
      <c r="AK73" s="132">
        <f t="shared" ref="AK73:AK81" si="146">X73*$F73</f>
        <v>0.11806742284371086</v>
      </c>
      <c r="AL73" s="132">
        <f t="shared" ref="AL73:AL81" si="147">SUM(AG73:AK73)</f>
        <v>0.16171408491247236</v>
      </c>
      <c r="AM73" s="132">
        <f t="shared" ref="AM73:AM81" si="148">Y73*F73-AL73</f>
        <v>0</v>
      </c>
    </row>
    <row r="74" spans="1:39" x14ac:dyDescent="0.25">
      <c r="A74" s="22" t="str">
        <f t="shared" ref="A74:A81" si="149">+A73</f>
        <v>53E - Customer Owned</v>
      </c>
      <c r="B74" s="23"/>
      <c r="C74" s="41" t="s">
        <v>22</v>
      </c>
      <c r="D74" s="41">
        <v>70</v>
      </c>
      <c r="E74" s="144" t="s">
        <v>10</v>
      </c>
      <c r="F74" s="78">
        <v>91</v>
      </c>
      <c r="G74" s="119">
        <f t="shared" si="127"/>
        <v>922.51550466296771</v>
      </c>
      <c r="H74" s="8" t="s">
        <v>54</v>
      </c>
      <c r="I74" s="98">
        <v>1</v>
      </c>
      <c r="J74" s="126">
        <f t="shared" si="128"/>
        <v>91</v>
      </c>
      <c r="K74" s="87">
        <f t="shared" si="129"/>
        <v>0</v>
      </c>
      <c r="L74" s="80">
        <f t="shared" si="130"/>
        <v>6.37</v>
      </c>
      <c r="M74" s="80">
        <f t="shared" si="131"/>
        <v>26754</v>
      </c>
      <c r="N74" s="80">
        <f t="shared" si="132"/>
        <v>24.5</v>
      </c>
      <c r="O74" s="100">
        <f>'WP 1 Sch 140 Cost Allocations'!B$13</f>
        <v>5.3457253604551394E-4</v>
      </c>
      <c r="P74" s="49">
        <f>'WP 1 Sch 140 Cost Allocations'!$B$36</f>
        <v>0</v>
      </c>
      <c r="Q74" s="49">
        <f>'WP 1 Sch 140 Cost Allocations'!B$56</f>
        <v>0</v>
      </c>
      <c r="R74" s="49">
        <f>'WP 1 Sch 140 Cost Allocations'!E$20</f>
        <v>0.17458664827504597</v>
      </c>
      <c r="S74" s="49">
        <f>'WP 1 Sch 140 Cost Allocations'!$E$37</f>
        <v>1.3493419753566956E-3</v>
      </c>
      <c r="T74" s="100">
        <f t="shared" si="133"/>
        <v>0</v>
      </c>
      <c r="U74" s="49">
        <f t="shared" si="134"/>
        <v>0</v>
      </c>
      <c r="V74" s="117">
        <f t="shared" si="126"/>
        <v>0</v>
      </c>
      <c r="W74" s="49">
        <f t="shared" si="135"/>
        <v>1.2221065379253219E-2</v>
      </c>
      <c r="X74" s="107">
        <f t="shared" si="136"/>
        <v>3.3058878396239041E-2</v>
      </c>
      <c r="Y74" s="50">
        <f t="shared" si="137"/>
        <v>4.5279943775492257E-2</v>
      </c>
      <c r="Z74" s="114"/>
      <c r="AA74" s="64">
        <f t="shared" si="138"/>
        <v>0</v>
      </c>
      <c r="AB74" s="64">
        <f t="shared" si="139"/>
        <v>0</v>
      </c>
      <c r="AC74" s="64">
        <f t="shared" si="140"/>
        <v>0</v>
      </c>
      <c r="AD74" s="64">
        <f t="shared" si="141"/>
        <v>4.9881899507155992E-4</v>
      </c>
      <c r="AE74" s="64">
        <f t="shared" si="142"/>
        <v>1.3493419753566956E-3</v>
      </c>
      <c r="AF74" s="51">
        <f t="shared" si="143"/>
        <v>1.8481609704282555E-3</v>
      </c>
      <c r="AG74" s="131">
        <f t="shared" si="144"/>
        <v>0</v>
      </c>
      <c r="AH74" s="132">
        <f t="shared" si="124"/>
        <v>0</v>
      </c>
      <c r="AI74" s="132">
        <f t="shared" si="125"/>
        <v>0</v>
      </c>
      <c r="AJ74" s="132">
        <f t="shared" si="145"/>
        <v>1.1121169495120429</v>
      </c>
      <c r="AK74" s="132">
        <f t="shared" si="146"/>
        <v>3.0083579340577526</v>
      </c>
      <c r="AL74" s="132">
        <f t="shared" si="147"/>
        <v>4.1204748835697957</v>
      </c>
      <c r="AM74" s="132">
        <f t="shared" si="148"/>
        <v>0</v>
      </c>
    </row>
    <row r="75" spans="1:39" x14ac:dyDescent="0.25">
      <c r="A75" s="22" t="str">
        <f t="shared" si="149"/>
        <v>53E - Customer Owned</v>
      </c>
      <c r="B75" s="23"/>
      <c r="C75" s="41" t="s">
        <v>22</v>
      </c>
      <c r="D75" s="41">
        <v>100</v>
      </c>
      <c r="E75" s="144" t="s">
        <v>10</v>
      </c>
      <c r="F75" s="78">
        <v>409</v>
      </c>
      <c r="G75" s="119">
        <f t="shared" si="127"/>
        <v>954.62218392161492</v>
      </c>
      <c r="H75" s="8" t="s">
        <v>54</v>
      </c>
      <c r="I75" s="98">
        <v>1</v>
      </c>
      <c r="J75" s="126">
        <f t="shared" si="128"/>
        <v>409</v>
      </c>
      <c r="K75" s="87">
        <f t="shared" si="129"/>
        <v>0</v>
      </c>
      <c r="L75" s="80">
        <f t="shared" si="130"/>
        <v>40.9</v>
      </c>
      <c r="M75" s="80">
        <f t="shared" si="131"/>
        <v>171780</v>
      </c>
      <c r="N75" s="80">
        <f t="shared" si="132"/>
        <v>35</v>
      </c>
      <c r="O75" s="100">
        <f>'WP 1 Sch 140 Cost Allocations'!B$13</f>
        <v>5.3457253604551394E-4</v>
      </c>
      <c r="P75" s="49">
        <f>'WP 1 Sch 140 Cost Allocations'!$B$36</f>
        <v>0</v>
      </c>
      <c r="Q75" s="49">
        <f>'WP 1 Sch 140 Cost Allocations'!B$56</f>
        <v>0</v>
      </c>
      <c r="R75" s="49">
        <f>'WP 1 Sch 140 Cost Allocations'!E$20</f>
        <v>0.17458664827504597</v>
      </c>
      <c r="S75" s="49">
        <f>'WP 1 Sch 140 Cost Allocations'!$E$37</f>
        <v>1.3493419753566956E-3</v>
      </c>
      <c r="T75" s="100">
        <f t="shared" si="133"/>
        <v>0</v>
      </c>
      <c r="U75" s="49">
        <f t="shared" si="134"/>
        <v>0</v>
      </c>
      <c r="V75" s="117">
        <f t="shared" si="126"/>
        <v>0</v>
      </c>
      <c r="W75" s="49">
        <f t="shared" si="135"/>
        <v>1.7458664827504595E-2</v>
      </c>
      <c r="X75" s="107">
        <f t="shared" si="136"/>
        <v>4.7226969137484344E-2</v>
      </c>
      <c r="Y75" s="50">
        <f t="shared" si="137"/>
        <v>6.4685633964988942E-2</v>
      </c>
      <c r="Z75" s="114"/>
      <c r="AA75" s="64">
        <f t="shared" si="138"/>
        <v>0</v>
      </c>
      <c r="AB75" s="64">
        <f t="shared" si="139"/>
        <v>0</v>
      </c>
      <c r="AC75" s="64">
        <f t="shared" si="140"/>
        <v>0</v>
      </c>
      <c r="AD75" s="64">
        <f t="shared" si="141"/>
        <v>4.9881899507155981E-4</v>
      </c>
      <c r="AE75" s="64">
        <f t="shared" si="142"/>
        <v>1.3493419753566956E-3</v>
      </c>
      <c r="AF75" s="51">
        <f t="shared" si="143"/>
        <v>1.8481609704282553E-3</v>
      </c>
      <c r="AG75" s="131">
        <f t="shared" si="144"/>
        <v>0</v>
      </c>
      <c r="AH75" s="132">
        <f t="shared" si="124"/>
        <v>0</v>
      </c>
      <c r="AI75" s="132">
        <f t="shared" si="125"/>
        <v>0</v>
      </c>
      <c r="AJ75" s="132">
        <f t="shared" si="145"/>
        <v>7.1405939144493793</v>
      </c>
      <c r="AK75" s="132">
        <f t="shared" si="146"/>
        <v>19.315830377231098</v>
      </c>
      <c r="AL75" s="132">
        <f t="shared" si="147"/>
        <v>26.456424291680477</v>
      </c>
      <c r="AM75" s="132">
        <f t="shared" si="148"/>
        <v>0</v>
      </c>
    </row>
    <row r="76" spans="1:39" x14ac:dyDescent="0.25">
      <c r="A76" s="22" t="str">
        <f t="shared" si="149"/>
        <v>53E - Customer Owned</v>
      </c>
      <c r="B76" s="23"/>
      <c r="C76" s="41" t="s">
        <v>22</v>
      </c>
      <c r="D76" s="41">
        <v>150</v>
      </c>
      <c r="E76" s="144" t="s">
        <v>10</v>
      </c>
      <c r="F76" s="78">
        <v>259</v>
      </c>
      <c r="G76" s="119">
        <f t="shared" si="127"/>
        <v>1008.1333160193601</v>
      </c>
      <c r="H76" s="8" t="s">
        <v>54</v>
      </c>
      <c r="I76" s="98">
        <v>1</v>
      </c>
      <c r="J76" s="126">
        <f t="shared" si="128"/>
        <v>259</v>
      </c>
      <c r="K76" s="87">
        <f t="shared" si="129"/>
        <v>0</v>
      </c>
      <c r="L76" s="80">
        <f t="shared" si="130"/>
        <v>38.85</v>
      </c>
      <c r="M76" s="80">
        <f t="shared" si="131"/>
        <v>163170</v>
      </c>
      <c r="N76" s="80">
        <f t="shared" si="132"/>
        <v>52.5</v>
      </c>
      <c r="O76" s="100">
        <f>'WP 1 Sch 140 Cost Allocations'!B$13</f>
        <v>5.3457253604551394E-4</v>
      </c>
      <c r="P76" s="49">
        <f>'WP 1 Sch 140 Cost Allocations'!$B$36</f>
        <v>0</v>
      </c>
      <c r="Q76" s="49">
        <f>'WP 1 Sch 140 Cost Allocations'!B$56</f>
        <v>0</v>
      </c>
      <c r="R76" s="49">
        <f>'WP 1 Sch 140 Cost Allocations'!E$20</f>
        <v>0.17458664827504597</v>
      </c>
      <c r="S76" s="49">
        <f>'WP 1 Sch 140 Cost Allocations'!$E$37</f>
        <v>1.3493419753566956E-3</v>
      </c>
      <c r="T76" s="100">
        <f t="shared" si="133"/>
        <v>0</v>
      </c>
      <c r="U76" s="49">
        <f t="shared" si="134"/>
        <v>0</v>
      </c>
      <c r="V76" s="117">
        <f t="shared" si="126"/>
        <v>0</v>
      </c>
      <c r="W76" s="49">
        <f t="shared" si="135"/>
        <v>2.6187997241256894E-2</v>
      </c>
      <c r="X76" s="107">
        <f t="shared" si="136"/>
        <v>7.0840453706226519E-2</v>
      </c>
      <c r="Y76" s="50">
        <f t="shared" si="137"/>
        <v>9.7028450947483413E-2</v>
      </c>
      <c r="Z76" s="114"/>
      <c r="AA76" s="64">
        <f t="shared" si="138"/>
        <v>0</v>
      </c>
      <c r="AB76" s="64">
        <f t="shared" si="139"/>
        <v>0</v>
      </c>
      <c r="AC76" s="64">
        <f t="shared" si="140"/>
        <v>0</v>
      </c>
      <c r="AD76" s="64">
        <f t="shared" si="141"/>
        <v>4.9881899507155992E-4</v>
      </c>
      <c r="AE76" s="64">
        <f t="shared" si="142"/>
        <v>1.3493419753566956E-3</v>
      </c>
      <c r="AF76" s="51">
        <f t="shared" si="143"/>
        <v>1.8481609704282555E-3</v>
      </c>
      <c r="AG76" s="131">
        <f t="shared" si="144"/>
        <v>0</v>
      </c>
      <c r="AH76" s="132">
        <f t="shared" si="124"/>
        <v>0</v>
      </c>
      <c r="AI76" s="132">
        <f t="shared" si="125"/>
        <v>0</v>
      </c>
      <c r="AJ76" s="132">
        <f t="shared" si="145"/>
        <v>6.7826912854855355</v>
      </c>
      <c r="AK76" s="132">
        <f t="shared" si="146"/>
        <v>18.347677509912668</v>
      </c>
      <c r="AL76" s="132">
        <f t="shared" si="147"/>
        <v>25.130368795398205</v>
      </c>
      <c r="AM76" s="132">
        <f t="shared" si="148"/>
        <v>0</v>
      </c>
    </row>
    <row r="77" spans="1:39" x14ac:dyDescent="0.25">
      <c r="A77" s="22" t="str">
        <f t="shared" si="149"/>
        <v>53E - Customer Owned</v>
      </c>
      <c r="B77" s="23"/>
      <c r="C77" s="41" t="s">
        <v>22</v>
      </c>
      <c r="D77" s="41">
        <v>200</v>
      </c>
      <c r="E77" s="144" t="s">
        <v>10</v>
      </c>
      <c r="F77" s="78">
        <v>817</v>
      </c>
      <c r="G77" s="119">
        <f t="shared" si="127"/>
        <v>1061.6444481171054</v>
      </c>
      <c r="H77" s="8" t="s">
        <v>54</v>
      </c>
      <c r="I77" s="98">
        <v>1</v>
      </c>
      <c r="J77" s="126">
        <f t="shared" si="128"/>
        <v>817</v>
      </c>
      <c r="K77" s="87">
        <f t="shared" si="129"/>
        <v>0</v>
      </c>
      <c r="L77" s="80">
        <f t="shared" si="130"/>
        <v>163.4</v>
      </c>
      <c r="M77" s="80">
        <f t="shared" si="131"/>
        <v>686280</v>
      </c>
      <c r="N77" s="80">
        <f t="shared" si="132"/>
        <v>70</v>
      </c>
      <c r="O77" s="100">
        <f>'WP 1 Sch 140 Cost Allocations'!B$13</f>
        <v>5.3457253604551394E-4</v>
      </c>
      <c r="P77" s="49">
        <f>'WP 1 Sch 140 Cost Allocations'!$B$36</f>
        <v>0</v>
      </c>
      <c r="Q77" s="49">
        <f>'WP 1 Sch 140 Cost Allocations'!B$56</f>
        <v>0</v>
      </c>
      <c r="R77" s="49">
        <f>'WP 1 Sch 140 Cost Allocations'!E$20</f>
        <v>0.17458664827504597</v>
      </c>
      <c r="S77" s="49">
        <f>'WP 1 Sch 140 Cost Allocations'!$E$37</f>
        <v>1.3493419753566956E-3</v>
      </c>
      <c r="T77" s="100">
        <f t="shared" si="133"/>
        <v>0</v>
      </c>
      <c r="U77" s="49">
        <f t="shared" si="134"/>
        <v>0</v>
      </c>
      <c r="V77" s="117">
        <f t="shared" si="126"/>
        <v>0</v>
      </c>
      <c r="W77" s="49">
        <f t="shared" si="135"/>
        <v>3.491732965500919E-2</v>
      </c>
      <c r="X77" s="107">
        <f t="shared" si="136"/>
        <v>9.4453938274968688E-2</v>
      </c>
      <c r="Y77" s="50">
        <f t="shared" si="137"/>
        <v>0.12937126792997788</v>
      </c>
      <c r="Z77" s="114"/>
      <c r="AA77" s="64">
        <f t="shared" si="138"/>
        <v>0</v>
      </c>
      <c r="AB77" s="64">
        <f t="shared" si="139"/>
        <v>0</v>
      </c>
      <c r="AC77" s="64">
        <f t="shared" si="140"/>
        <v>0</v>
      </c>
      <c r="AD77" s="64">
        <f t="shared" si="141"/>
        <v>4.9881899507155981E-4</v>
      </c>
      <c r="AE77" s="64">
        <f t="shared" si="142"/>
        <v>1.3493419753566956E-3</v>
      </c>
      <c r="AF77" s="51">
        <f t="shared" si="143"/>
        <v>1.8481609704282553E-3</v>
      </c>
      <c r="AG77" s="131">
        <f t="shared" si="144"/>
        <v>0</v>
      </c>
      <c r="AH77" s="132">
        <f t="shared" si="124"/>
        <v>0</v>
      </c>
      <c r="AI77" s="132">
        <f t="shared" si="125"/>
        <v>0</v>
      </c>
      <c r="AJ77" s="132">
        <f t="shared" si="145"/>
        <v>28.527458328142508</v>
      </c>
      <c r="AK77" s="132">
        <f t="shared" si="146"/>
        <v>77.168867570649411</v>
      </c>
      <c r="AL77" s="132">
        <f t="shared" si="147"/>
        <v>105.69632589879191</v>
      </c>
      <c r="AM77" s="132">
        <f t="shared" si="148"/>
        <v>0</v>
      </c>
    </row>
    <row r="78" spans="1:39" x14ac:dyDescent="0.25">
      <c r="A78" s="22" t="str">
        <f t="shared" si="149"/>
        <v>53E - Customer Owned</v>
      </c>
      <c r="B78" s="23"/>
      <c r="C78" s="41" t="s">
        <v>22</v>
      </c>
      <c r="D78" s="41">
        <v>250</v>
      </c>
      <c r="E78" s="144" t="s">
        <v>10</v>
      </c>
      <c r="F78" s="78">
        <v>570</v>
      </c>
      <c r="G78" s="119">
        <f t="shared" si="127"/>
        <v>1115.1555802148507</v>
      </c>
      <c r="H78" s="8" t="s">
        <v>54</v>
      </c>
      <c r="I78" s="98">
        <v>1</v>
      </c>
      <c r="J78" s="126">
        <f t="shared" si="128"/>
        <v>570</v>
      </c>
      <c r="K78" s="87">
        <f t="shared" si="129"/>
        <v>0</v>
      </c>
      <c r="L78" s="80">
        <f t="shared" si="130"/>
        <v>142.5</v>
      </c>
      <c r="M78" s="80">
        <f t="shared" si="131"/>
        <v>598500</v>
      </c>
      <c r="N78" s="80">
        <f t="shared" si="132"/>
        <v>87.5</v>
      </c>
      <c r="O78" s="100">
        <f>'WP 1 Sch 140 Cost Allocations'!B$13</f>
        <v>5.3457253604551394E-4</v>
      </c>
      <c r="P78" s="49">
        <f>'WP 1 Sch 140 Cost Allocations'!$B$36</f>
        <v>0</v>
      </c>
      <c r="Q78" s="49">
        <f>'WP 1 Sch 140 Cost Allocations'!B$56</f>
        <v>0</v>
      </c>
      <c r="R78" s="49">
        <f>'WP 1 Sch 140 Cost Allocations'!E$20</f>
        <v>0.17458664827504597</v>
      </c>
      <c r="S78" s="49">
        <f>'WP 1 Sch 140 Cost Allocations'!$E$37</f>
        <v>1.3493419753566956E-3</v>
      </c>
      <c r="T78" s="100">
        <f t="shared" si="133"/>
        <v>0</v>
      </c>
      <c r="U78" s="49">
        <f t="shared" si="134"/>
        <v>0</v>
      </c>
      <c r="V78" s="117">
        <f t="shared" si="126"/>
        <v>0</v>
      </c>
      <c r="W78" s="49">
        <f t="shared" si="135"/>
        <v>4.3646662068761492E-2</v>
      </c>
      <c r="X78" s="107">
        <f t="shared" si="136"/>
        <v>0.11806742284371086</v>
      </c>
      <c r="Y78" s="50">
        <f t="shared" si="137"/>
        <v>0.16171408491247236</v>
      </c>
      <c r="Z78" s="114"/>
      <c r="AA78" s="64">
        <f t="shared" si="138"/>
        <v>0</v>
      </c>
      <c r="AB78" s="64">
        <f t="shared" si="139"/>
        <v>0</v>
      </c>
      <c r="AC78" s="64">
        <f t="shared" si="140"/>
        <v>0</v>
      </c>
      <c r="AD78" s="64">
        <f t="shared" si="141"/>
        <v>4.9881899507155992E-4</v>
      </c>
      <c r="AE78" s="64">
        <f t="shared" si="142"/>
        <v>1.3493419753566956E-3</v>
      </c>
      <c r="AF78" s="51">
        <f t="shared" si="143"/>
        <v>1.8481609704282555E-3</v>
      </c>
      <c r="AG78" s="131">
        <f t="shared" si="144"/>
        <v>0</v>
      </c>
      <c r="AH78" s="132">
        <f t="shared" si="124"/>
        <v>0</v>
      </c>
      <c r="AI78" s="132">
        <f t="shared" si="125"/>
        <v>0</v>
      </c>
      <c r="AJ78" s="132">
        <f t="shared" si="145"/>
        <v>24.878597379194051</v>
      </c>
      <c r="AK78" s="132">
        <f t="shared" si="146"/>
        <v>67.298431020915189</v>
      </c>
      <c r="AL78" s="132">
        <f t="shared" si="147"/>
        <v>92.177028400109236</v>
      </c>
      <c r="AM78" s="132">
        <f t="shared" si="148"/>
        <v>0</v>
      </c>
    </row>
    <row r="79" spans="1:39" x14ac:dyDescent="0.25">
      <c r="A79" s="22" t="str">
        <f t="shared" si="149"/>
        <v>53E - Customer Owned</v>
      </c>
      <c r="B79" s="23"/>
      <c r="C79" s="41" t="s">
        <v>22</v>
      </c>
      <c r="D79" s="41">
        <v>310</v>
      </c>
      <c r="E79" s="144" t="s">
        <v>10</v>
      </c>
      <c r="F79" s="78">
        <v>19</v>
      </c>
      <c r="G79" s="119">
        <f t="shared" si="127"/>
        <v>1179.3689387321449</v>
      </c>
      <c r="H79" s="8" t="s">
        <v>54</v>
      </c>
      <c r="I79" s="98">
        <v>1</v>
      </c>
      <c r="J79" s="126">
        <f t="shared" si="128"/>
        <v>19</v>
      </c>
      <c r="K79" s="87">
        <f t="shared" si="129"/>
        <v>0</v>
      </c>
      <c r="L79" s="80">
        <f t="shared" si="130"/>
        <v>5.89</v>
      </c>
      <c r="M79" s="80">
        <f t="shared" si="131"/>
        <v>24738</v>
      </c>
      <c r="N79" s="80">
        <f t="shared" si="132"/>
        <v>108.5</v>
      </c>
      <c r="O79" s="100">
        <f>'WP 1 Sch 140 Cost Allocations'!B$13</f>
        <v>5.3457253604551394E-4</v>
      </c>
      <c r="P79" s="49">
        <f>'WP 1 Sch 140 Cost Allocations'!$B$36</f>
        <v>0</v>
      </c>
      <c r="Q79" s="49">
        <f>'WP 1 Sch 140 Cost Allocations'!B$56</f>
        <v>0</v>
      </c>
      <c r="R79" s="49">
        <f>'WP 1 Sch 140 Cost Allocations'!E$20</f>
        <v>0.17458664827504597</v>
      </c>
      <c r="S79" s="49">
        <f>'WP 1 Sch 140 Cost Allocations'!$E$37</f>
        <v>1.3493419753566956E-3</v>
      </c>
      <c r="T79" s="100">
        <f t="shared" si="133"/>
        <v>0</v>
      </c>
      <c r="U79" s="49">
        <f t="shared" si="134"/>
        <v>0</v>
      </c>
      <c r="V79" s="117">
        <f t="shared" si="126"/>
        <v>0</v>
      </c>
      <c r="W79" s="49">
        <f t="shared" si="135"/>
        <v>5.4121860965264244E-2</v>
      </c>
      <c r="X79" s="107">
        <f t="shared" si="136"/>
        <v>0.14640360432620148</v>
      </c>
      <c r="Y79" s="50">
        <f t="shared" si="137"/>
        <v>0.20052546529146573</v>
      </c>
      <c r="Z79" s="114"/>
      <c r="AA79" s="64">
        <f t="shared" si="138"/>
        <v>0</v>
      </c>
      <c r="AB79" s="64">
        <f t="shared" si="139"/>
        <v>0</v>
      </c>
      <c r="AC79" s="64">
        <f t="shared" si="140"/>
        <v>0</v>
      </c>
      <c r="AD79" s="64">
        <f t="shared" si="141"/>
        <v>4.9881899507155981E-4</v>
      </c>
      <c r="AE79" s="64">
        <f t="shared" si="142"/>
        <v>1.3493419753566956E-3</v>
      </c>
      <c r="AF79" s="51">
        <f t="shared" si="143"/>
        <v>1.8481609704282553E-3</v>
      </c>
      <c r="AG79" s="131">
        <f t="shared" si="144"/>
        <v>0</v>
      </c>
      <c r="AH79" s="132">
        <f t="shared" si="124"/>
        <v>0</v>
      </c>
      <c r="AI79" s="132">
        <f t="shared" si="125"/>
        <v>0</v>
      </c>
      <c r="AJ79" s="132">
        <f t="shared" si="145"/>
        <v>1.0283153583400206</v>
      </c>
      <c r="AK79" s="132">
        <f t="shared" si="146"/>
        <v>2.7816684821978281</v>
      </c>
      <c r="AL79" s="132">
        <f t="shared" si="147"/>
        <v>3.809983840537849</v>
      </c>
      <c r="AM79" s="132">
        <f t="shared" si="148"/>
        <v>0</v>
      </c>
    </row>
    <row r="80" spans="1:39" x14ac:dyDescent="0.25">
      <c r="A80" s="22" t="str">
        <f t="shared" si="149"/>
        <v>53E - Customer Owned</v>
      </c>
      <c r="B80" s="23"/>
      <c r="C80" s="41" t="s">
        <v>22</v>
      </c>
      <c r="D80" s="41">
        <v>400</v>
      </c>
      <c r="E80" s="144" t="s">
        <v>10</v>
      </c>
      <c r="F80" s="78">
        <v>964</v>
      </c>
      <c r="G80" s="119">
        <f t="shared" si="127"/>
        <v>1275.6889765080864</v>
      </c>
      <c r="H80" s="8" t="s">
        <v>54</v>
      </c>
      <c r="I80" s="98">
        <v>1</v>
      </c>
      <c r="J80" s="126">
        <f t="shared" si="128"/>
        <v>964</v>
      </c>
      <c r="K80" s="87">
        <f t="shared" si="129"/>
        <v>0</v>
      </c>
      <c r="L80" s="80">
        <f t="shared" si="130"/>
        <v>385.6</v>
      </c>
      <c r="M80" s="80">
        <f t="shared" si="131"/>
        <v>1619520</v>
      </c>
      <c r="N80" s="80">
        <f t="shared" si="132"/>
        <v>140</v>
      </c>
      <c r="O80" s="100">
        <f>'WP 1 Sch 140 Cost Allocations'!B$13</f>
        <v>5.3457253604551394E-4</v>
      </c>
      <c r="P80" s="49">
        <f>'WP 1 Sch 140 Cost Allocations'!$B$36</f>
        <v>0</v>
      </c>
      <c r="Q80" s="49">
        <f>'WP 1 Sch 140 Cost Allocations'!B$56</f>
        <v>0</v>
      </c>
      <c r="R80" s="49">
        <f>'WP 1 Sch 140 Cost Allocations'!E$20</f>
        <v>0.17458664827504597</v>
      </c>
      <c r="S80" s="49">
        <f>'WP 1 Sch 140 Cost Allocations'!$E$37</f>
        <v>1.3493419753566956E-3</v>
      </c>
      <c r="T80" s="100">
        <f t="shared" si="133"/>
        <v>0</v>
      </c>
      <c r="U80" s="49">
        <f t="shared" si="134"/>
        <v>0</v>
      </c>
      <c r="V80" s="117">
        <f t="shared" si="126"/>
        <v>0</v>
      </c>
      <c r="W80" s="49">
        <f t="shared" si="135"/>
        <v>6.9834659310018379E-2</v>
      </c>
      <c r="X80" s="107">
        <f t="shared" si="136"/>
        <v>0.18890787654993738</v>
      </c>
      <c r="Y80" s="50">
        <f t="shared" si="137"/>
        <v>0.25874253585995577</v>
      </c>
      <c r="Z80" s="114"/>
      <c r="AA80" s="64">
        <f t="shared" si="138"/>
        <v>0</v>
      </c>
      <c r="AB80" s="64">
        <f t="shared" si="139"/>
        <v>0</v>
      </c>
      <c r="AC80" s="64">
        <f t="shared" si="140"/>
        <v>0</v>
      </c>
      <c r="AD80" s="64">
        <f t="shared" si="141"/>
        <v>4.9881899507155981E-4</v>
      </c>
      <c r="AE80" s="64">
        <f t="shared" si="142"/>
        <v>1.3493419753566956E-3</v>
      </c>
      <c r="AF80" s="51">
        <f t="shared" si="143"/>
        <v>1.8481609704282553E-3</v>
      </c>
      <c r="AG80" s="131">
        <f t="shared" si="144"/>
        <v>0</v>
      </c>
      <c r="AH80" s="132">
        <f t="shared" si="124"/>
        <v>0</v>
      </c>
      <c r="AI80" s="132">
        <f t="shared" si="125"/>
        <v>0</v>
      </c>
      <c r="AJ80" s="132">
        <f t="shared" si="145"/>
        <v>67.320611574857722</v>
      </c>
      <c r="AK80" s="132">
        <f t="shared" si="146"/>
        <v>182.10719299413964</v>
      </c>
      <c r="AL80" s="132">
        <f t="shared" si="147"/>
        <v>249.42780456899737</v>
      </c>
      <c r="AM80" s="132">
        <f t="shared" si="148"/>
        <v>0</v>
      </c>
    </row>
    <row r="81" spans="1:39" x14ac:dyDescent="0.25">
      <c r="A81" s="22" t="str">
        <f t="shared" si="149"/>
        <v>53E - Customer Owned</v>
      </c>
      <c r="B81" s="23"/>
      <c r="C81" s="41" t="s">
        <v>22</v>
      </c>
      <c r="D81" s="41">
        <v>1000</v>
      </c>
      <c r="E81" s="144" t="s">
        <v>10</v>
      </c>
      <c r="F81" s="78">
        <v>0</v>
      </c>
      <c r="G81" s="119">
        <f t="shared" si="127"/>
        <v>1917.8225616810294</v>
      </c>
      <c r="H81" s="8" t="s">
        <v>54</v>
      </c>
      <c r="I81" s="98">
        <v>1</v>
      </c>
      <c r="J81" s="126">
        <f t="shared" si="128"/>
        <v>0</v>
      </c>
      <c r="K81" s="87">
        <f t="shared" si="129"/>
        <v>0</v>
      </c>
      <c r="L81" s="80">
        <f t="shared" si="130"/>
        <v>0</v>
      </c>
      <c r="M81" s="80">
        <f t="shared" si="131"/>
        <v>0</v>
      </c>
      <c r="N81" s="80">
        <f t="shared" si="132"/>
        <v>350</v>
      </c>
      <c r="O81" s="100">
        <f>'WP 1 Sch 140 Cost Allocations'!B$13</f>
        <v>5.3457253604551394E-4</v>
      </c>
      <c r="P81" s="49">
        <f>'WP 1 Sch 140 Cost Allocations'!$B$36</f>
        <v>0</v>
      </c>
      <c r="Q81" s="49">
        <f>'WP 1 Sch 140 Cost Allocations'!B$56</f>
        <v>0</v>
      </c>
      <c r="R81" s="49">
        <f>'WP 1 Sch 140 Cost Allocations'!E$20</f>
        <v>0.17458664827504597</v>
      </c>
      <c r="S81" s="49">
        <f>'WP 1 Sch 140 Cost Allocations'!$E$37</f>
        <v>1.3493419753566956E-3</v>
      </c>
      <c r="T81" s="100">
        <f t="shared" si="133"/>
        <v>0</v>
      </c>
      <c r="U81" s="49">
        <f t="shared" si="134"/>
        <v>0</v>
      </c>
      <c r="V81" s="117">
        <f t="shared" si="126"/>
        <v>0</v>
      </c>
      <c r="W81" s="49">
        <f t="shared" si="135"/>
        <v>0.17458664827504597</v>
      </c>
      <c r="X81" s="107">
        <f t="shared" si="136"/>
        <v>0.47226969137484343</v>
      </c>
      <c r="Y81" s="50">
        <f t="shared" si="137"/>
        <v>0.64685633964988942</v>
      </c>
      <c r="Z81" s="114"/>
      <c r="AA81" s="64">
        <f t="shared" si="138"/>
        <v>0</v>
      </c>
      <c r="AB81" s="64">
        <f t="shared" si="139"/>
        <v>0</v>
      </c>
      <c r="AC81" s="64">
        <f t="shared" si="140"/>
        <v>0</v>
      </c>
      <c r="AD81" s="64">
        <f t="shared" si="141"/>
        <v>4.9881899507155992E-4</v>
      </c>
      <c r="AE81" s="64">
        <f t="shared" si="142"/>
        <v>1.3493419753566956E-3</v>
      </c>
      <c r="AF81" s="51">
        <f t="shared" si="143"/>
        <v>1.8481609704282555E-3</v>
      </c>
      <c r="AG81" s="131">
        <f t="shared" si="144"/>
        <v>0</v>
      </c>
      <c r="AH81" s="132">
        <f t="shared" si="124"/>
        <v>0</v>
      </c>
      <c r="AI81" s="132">
        <f t="shared" si="125"/>
        <v>0</v>
      </c>
      <c r="AJ81" s="132">
        <f t="shared" si="145"/>
        <v>0</v>
      </c>
      <c r="AK81" s="132">
        <f t="shared" si="146"/>
        <v>0</v>
      </c>
      <c r="AL81" s="132">
        <f t="shared" si="147"/>
        <v>0</v>
      </c>
      <c r="AM81" s="132">
        <f t="shared" si="148"/>
        <v>0</v>
      </c>
    </row>
    <row r="82" spans="1:39" x14ac:dyDescent="0.25">
      <c r="A82" s="28"/>
      <c r="B82" s="1"/>
      <c r="C82" s="41"/>
      <c r="D82" s="41"/>
      <c r="E82" s="139"/>
      <c r="F82" s="78"/>
      <c r="G82" s="8"/>
      <c r="H82" s="8"/>
      <c r="I82" s="98"/>
      <c r="J82" s="126"/>
      <c r="K82" s="87"/>
      <c r="L82" s="80"/>
      <c r="M82" s="80"/>
      <c r="N82" s="80"/>
      <c r="O82" s="100">
        <f>'WP 1 Sch 140 Cost Allocations'!B$13</f>
        <v>5.3457253604551394E-4</v>
      </c>
      <c r="P82" s="49"/>
      <c r="Q82" s="49">
        <f>'WP 1 Sch 140 Cost Allocations'!B$56</f>
        <v>0</v>
      </c>
      <c r="R82" s="49"/>
      <c r="S82" s="49"/>
      <c r="T82" s="100"/>
      <c r="U82" s="49"/>
      <c r="V82" s="117">
        <f t="shared" si="126"/>
        <v>0</v>
      </c>
      <c r="W82" s="49"/>
      <c r="X82" s="107"/>
      <c r="Y82" s="50"/>
      <c r="Z82" s="114"/>
      <c r="AA82" s="64"/>
      <c r="AB82" s="64"/>
      <c r="AC82" s="64"/>
      <c r="AD82" s="64"/>
      <c r="AE82" s="64"/>
      <c r="AF82" s="51"/>
      <c r="AG82" s="131"/>
      <c r="AH82" s="132">
        <f t="shared" si="124"/>
        <v>0</v>
      </c>
      <c r="AI82" s="132">
        <f t="shared" si="125"/>
        <v>0</v>
      </c>
      <c r="AJ82" s="132"/>
      <c r="AK82" s="132"/>
      <c r="AL82" s="132"/>
      <c r="AM82" s="132"/>
    </row>
    <row r="83" spans="1:39" x14ac:dyDescent="0.25">
      <c r="A83" s="22" t="str">
        <f>+A81</f>
        <v>53E - Customer Owned</v>
      </c>
      <c r="B83" s="23"/>
      <c r="C83" s="41" t="s">
        <v>27</v>
      </c>
      <c r="D83" s="41">
        <v>70</v>
      </c>
      <c r="E83" s="144" t="s">
        <v>10</v>
      </c>
      <c r="F83" s="78">
        <v>0</v>
      </c>
      <c r="G83" s="61">
        <v>996.7568</v>
      </c>
      <c r="H83" s="8" t="s">
        <v>54</v>
      </c>
      <c r="I83" s="98">
        <v>2</v>
      </c>
      <c r="J83" s="126">
        <f t="shared" si="128"/>
        <v>0</v>
      </c>
      <c r="K83" s="87">
        <f t="shared" ref="K83:K88" si="150">IF(E83="Company", F83*G83,0)</f>
        <v>0</v>
      </c>
      <c r="L83" s="80">
        <f t="shared" si="130"/>
        <v>0</v>
      </c>
      <c r="M83" s="80">
        <f t="shared" ref="M83:M88" si="151">D83*4200*F83/1000</f>
        <v>0</v>
      </c>
      <c r="N83" s="80">
        <f t="shared" si="132"/>
        <v>24.5</v>
      </c>
      <c r="O83" s="100">
        <f>'WP 1 Sch 140 Cost Allocations'!B$13</f>
        <v>5.3457253604551394E-4</v>
      </c>
      <c r="P83" s="49">
        <f>'WP 1 Sch 140 Cost Allocations'!$B$36</f>
        <v>0</v>
      </c>
      <c r="Q83" s="49">
        <f>'WP 1 Sch 140 Cost Allocations'!B$56</f>
        <v>0</v>
      </c>
      <c r="R83" s="49">
        <f>'WP 1 Sch 140 Cost Allocations'!E$20</f>
        <v>0.17458664827504597</v>
      </c>
      <c r="S83" s="49">
        <f>'WP 1 Sch 140 Cost Allocations'!$E$37</f>
        <v>1.3493419753566956E-3</v>
      </c>
      <c r="T83" s="100">
        <f t="shared" ref="T83:T88" si="152">IF(E83="Company", G83*O83, 0)</f>
        <v>0</v>
      </c>
      <c r="U83" s="49">
        <f t="shared" ref="U83:U88" si="153">IF(H83="yes", I83*P83, 0)</f>
        <v>0</v>
      </c>
      <c r="V83" s="117">
        <f t="shared" si="126"/>
        <v>0</v>
      </c>
      <c r="W83" s="49">
        <f t="shared" ref="W83:W88" si="154">D83*R83/1000</f>
        <v>1.2221065379253219E-2</v>
      </c>
      <c r="X83" s="107">
        <f t="shared" ref="X83:X88" si="155">N83*S83</f>
        <v>3.3058878396239041E-2</v>
      </c>
      <c r="Y83" s="50">
        <f t="shared" ref="Y83:Y88" si="156">SUM(T83:X83)</f>
        <v>4.5279943775492257E-2</v>
      </c>
      <c r="Z83" s="114"/>
      <c r="AA83" s="64">
        <f t="shared" ref="AA83:AA88" si="157">T83/N83</f>
        <v>0</v>
      </c>
      <c r="AB83" s="64">
        <f t="shared" ref="AB83:AB88" si="158">U83/N83</f>
        <v>0</v>
      </c>
      <c r="AC83" s="64">
        <f t="shared" ref="AC83:AC88" si="159">V83/N83</f>
        <v>0</v>
      </c>
      <c r="AD83" s="64">
        <f t="shared" ref="AD83:AD88" si="160">W83/N83</f>
        <v>4.9881899507155992E-4</v>
      </c>
      <c r="AE83" s="64">
        <f t="shared" ref="AE83:AE88" si="161">X83/N83</f>
        <v>1.3493419753566956E-3</v>
      </c>
      <c r="AF83" s="51">
        <f t="shared" ref="AF83:AF88" si="162">SUM(AA83:AE83)</f>
        <v>1.8481609704282555E-3</v>
      </c>
      <c r="AG83" s="131">
        <f t="shared" ref="AG83:AG88" si="163">T83*$F83</f>
        <v>0</v>
      </c>
      <c r="AH83" s="132">
        <f t="shared" si="124"/>
        <v>0</v>
      </c>
      <c r="AI83" s="132">
        <f t="shared" si="125"/>
        <v>0</v>
      </c>
      <c r="AJ83" s="132">
        <f t="shared" ref="AJ83:AK88" si="164">W83*$F83</f>
        <v>0</v>
      </c>
      <c r="AK83" s="132">
        <f t="shared" si="164"/>
        <v>0</v>
      </c>
      <c r="AL83" s="132">
        <f t="shared" ref="AL83:AL88" si="165">SUM(AG83:AK83)</f>
        <v>0</v>
      </c>
      <c r="AM83" s="132">
        <f t="shared" ref="AM83:AM88" si="166">Y83*F83-AL83</f>
        <v>0</v>
      </c>
    </row>
    <row r="84" spans="1:39" x14ac:dyDescent="0.25">
      <c r="A84" s="22" t="str">
        <f>+A83</f>
        <v>53E - Customer Owned</v>
      </c>
      <c r="B84" s="23"/>
      <c r="C84" s="41" t="s">
        <v>27</v>
      </c>
      <c r="D84" s="41">
        <v>100</v>
      </c>
      <c r="E84" s="144" t="s">
        <v>10</v>
      </c>
      <c r="F84" s="78">
        <v>0</v>
      </c>
      <c r="G84" s="61">
        <v>1038.2239999999999</v>
      </c>
      <c r="H84" s="8" t="s">
        <v>54</v>
      </c>
      <c r="I84" s="98">
        <v>2</v>
      </c>
      <c r="J84" s="126">
        <f t="shared" si="128"/>
        <v>0</v>
      </c>
      <c r="K84" s="87">
        <f t="shared" si="150"/>
        <v>0</v>
      </c>
      <c r="L84" s="80">
        <f t="shared" si="130"/>
        <v>0</v>
      </c>
      <c r="M84" s="80">
        <f t="shared" si="151"/>
        <v>0</v>
      </c>
      <c r="N84" s="80">
        <f t="shared" si="132"/>
        <v>35</v>
      </c>
      <c r="O84" s="100">
        <f>'WP 1 Sch 140 Cost Allocations'!B$13</f>
        <v>5.3457253604551394E-4</v>
      </c>
      <c r="P84" s="49">
        <f>'WP 1 Sch 140 Cost Allocations'!$B$36</f>
        <v>0</v>
      </c>
      <c r="Q84" s="49">
        <f>'WP 1 Sch 140 Cost Allocations'!B$56</f>
        <v>0</v>
      </c>
      <c r="R84" s="49">
        <f>'WP 1 Sch 140 Cost Allocations'!E$20</f>
        <v>0.17458664827504597</v>
      </c>
      <c r="S84" s="49">
        <f>'WP 1 Sch 140 Cost Allocations'!$E$37</f>
        <v>1.3493419753566956E-3</v>
      </c>
      <c r="T84" s="100">
        <f t="shared" si="152"/>
        <v>0</v>
      </c>
      <c r="U84" s="49">
        <f t="shared" si="153"/>
        <v>0</v>
      </c>
      <c r="V84" s="117">
        <f t="shared" si="126"/>
        <v>0</v>
      </c>
      <c r="W84" s="49">
        <f t="shared" si="154"/>
        <v>1.7458664827504595E-2</v>
      </c>
      <c r="X84" s="107">
        <f t="shared" si="155"/>
        <v>4.7226969137484344E-2</v>
      </c>
      <c r="Y84" s="50">
        <f t="shared" si="156"/>
        <v>6.4685633964988942E-2</v>
      </c>
      <c r="Z84" s="114"/>
      <c r="AA84" s="64">
        <f t="shared" si="157"/>
        <v>0</v>
      </c>
      <c r="AB84" s="64">
        <f t="shared" si="158"/>
        <v>0</v>
      </c>
      <c r="AC84" s="64">
        <f t="shared" si="159"/>
        <v>0</v>
      </c>
      <c r="AD84" s="64">
        <f t="shared" si="160"/>
        <v>4.9881899507155981E-4</v>
      </c>
      <c r="AE84" s="64">
        <f t="shared" si="161"/>
        <v>1.3493419753566956E-3</v>
      </c>
      <c r="AF84" s="51">
        <f t="shared" si="162"/>
        <v>1.8481609704282553E-3</v>
      </c>
      <c r="AG84" s="131">
        <f t="shared" si="163"/>
        <v>0</v>
      </c>
      <c r="AH84" s="132">
        <f t="shared" si="124"/>
        <v>0</v>
      </c>
      <c r="AI84" s="132">
        <f t="shared" si="125"/>
        <v>0</v>
      </c>
      <c r="AJ84" s="132">
        <f t="shared" si="164"/>
        <v>0</v>
      </c>
      <c r="AK84" s="132">
        <f t="shared" si="164"/>
        <v>0</v>
      </c>
      <c r="AL84" s="132">
        <f t="shared" si="165"/>
        <v>0</v>
      </c>
      <c r="AM84" s="132">
        <f t="shared" si="166"/>
        <v>0</v>
      </c>
    </row>
    <row r="85" spans="1:39" x14ac:dyDescent="0.25">
      <c r="A85" s="22" t="str">
        <f>+A84</f>
        <v>53E - Customer Owned</v>
      </c>
      <c r="B85" s="23"/>
      <c r="C85" s="41" t="s">
        <v>27</v>
      </c>
      <c r="D85" s="41">
        <v>150</v>
      </c>
      <c r="E85" s="144" t="s">
        <v>10</v>
      </c>
      <c r="F85" s="78">
        <v>0</v>
      </c>
      <c r="G85" s="61">
        <v>1107.336</v>
      </c>
      <c r="H85" s="8" t="s">
        <v>54</v>
      </c>
      <c r="I85" s="98">
        <v>2</v>
      </c>
      <c r="J85" s="126">
        <f t="shared" si="128"/>
        <v>0</v>
      </c>
      <c r="K85" s="87">
        <f t="shared" si="150"/>
        <v>0</v>
      </c>
      <c r="L85" s="80">
        <f t="shared" si="130"/>
        <v>0</v>
      </c>
      <c r="M85" s="80">
        <f t="shared" si="151"/>
        <v>0</v>
      </c>
      <c r="N85" s="80">
        <f t="shared" si="132"/>
        <v>52.5</v>
      </c>
      <c r="O85" s="100">
        <f>'WP 1 Sch 140 Cost Allocations'!B$13</f>
        <v>5.3457253604551394E-4</v>
      </c>
      <c r="P85" s="49">
        <f>'WP 1 Sch 140 Cost Allocations'!$B$36</f>
        <v>0</v>
      </c>
      <c r="Q85" s="49">
        <f>'WP 1 Sch 140 Cost Allocations'!B$56</f>
        <v>0</v>
      </c>
      <c r="R85" s="49">
        <f>'WP 1 Sch 140 Cost Allocations'!E$20</f>
        <v>0.17458664827504597</v>
      </c>
      <c r="S85" s="49">
        <f>'WP 1 Sch 140 Cost Allocations'!$E$37</f>
        <v>1.3493419753566956E-3</v>
      </c>
      <c r="T85" s="100">
        <f t="shared" si="152"/>
        <v>0</v>
      </c>
      <c r="U85" s="49">
        <f t="shared" si="153"/>
        <v>0</v>
      </c>
      <c r="V85" s="117">
        <f t="shared" si="126"/>
        <v>0</v>
      </c>
      <c r="W85" s="49">
        <f t="shared" si="154"/>
        <v>2.6187997241256894E-2</v>
      </c>
      <c r="X85" s="107">
        <f t="shared" si="155"/>
        <v>7.0840453706226519E-2</v>
      </c>
      <c r="Y85" s="50">
        <f t="shared" si="156"/>
        <v>9.7028450947483413E-2</v>
      </c>
      <c r="Z85" s="114"/>
      <c r="AA85" s="64">
        <f t="shared" si="157"/>
        <v>0</v>
      </c>
      <c r="AB85" s="64">
        <f t="shared" si="158"/>
        <v>0</v>
      </c>
      <c r="AC85" s="64">
        <f t="shared" si="159"/>
        <v>0</v>
      </c>
      <c r="AD85" s="64">
        <f t="shared" si="160"/>
        <v>4.9881899507155992E-4</v>
      </c>
      <c r="AE85" s="64">
        <f t="shared" si="161"/>
        <v>1.3493419753566956E-3</v>
      </c>
      <c r="AF85" s="51">
        <f t="shared" si="162"/>
        <v>1.8481609704282555E-3</v>
      </c>
      <c r="AG85" s="131">
        <f t="shared" si="163"/>
        <v>0</v>
      </c>
      <c r="AH85" s="132">
        <f t="shared" si="124"/>
        <v>0</v>
      </c>
      <c r="AI85" s="132">
        <f t="shared" si="125"/>
        <v>0</v>
      </c>
      <c r="AJ85" s="132">
        <f t="shared" si="164"/>
        <v>0</v>
      </c>
      <c r="AK85" s="132">
        <f t="shared" si="164"/>
        <v>0</v>
      </c>
      <c r="AL85" s="132">
        <f t="shared" si="165"/>
        <v>0</v>
      </c>
      <c r="AM85" s="132">
        <f t="shared" si="166"/>
        <v>0</v>
      </c>
    </row>
    <row r="86" spans="1:39" x14ac:dyDescent="0.25">
      <c r="A86" s="22" t="str">
        <f>+A85</f>
        <v>53E - Customer Owned</v>
      </c>
      <c r="B86" s="23"/>
      <c r="C86" s="41" t="s">
        <v>27</v>
      </c>
      <c r="D86" s="41">
        <v>175</v>
      </c>
      <c r="E86" s="144" t="s">
        <v>10</v>
      </c>
      <c r="F86" s="78">
        <v>4</v>
      </c>
      <c r="G86" s="61">
        <v>1141.8919999999998</v>
      </c>
      <c r="H86" s="8" t="s">
        <v>54</v>
      </c>
      <c r="I86" s="98">
        <v>2</v>
      </c>
      <c r="J86" s="126">
        <f t="shared" si="128"/>
        <v>8</v>
      </c>
      <c r="K86" s="87">
        <f t="shared" si="150"/>
        <v>0</v>
      </c>
      <c r="L86" s="80">
        <f t="shared" si="130"/>
        <v>0.7</v>
      </c>
      <c r="M86" s="80">
        <f t="shared" si="151"/>
        <v>2940</v>
      </c>
      <c r="N86" s="80">
        <f t="shared" si="132"/>
        <v>61.25</v>
      </c>
      <c r="O86" s="100">
        <f>'WP 1 Sch 140 Cost Allocations'!B$13</f>
        <v>5.3457253604551394E-4</v>
      </c>
      <c r="P86" s="49">
        <f>'WP 1 Sch 140 Cost Allocations'!$B$36</f>
        <v>0</v>
      </c>
      <c r="Q86" s="49">
        <f>'WP 1 Sch 140 Cost Allocations'!B$56</f>
        <v>0</v>
      </c>
      <c r="R86" s="49">
        <f>'WP 1 Sch 140 Cost Allocations'!E$20</f>
        <v>0.17458664827504597</v>
      </c>
      <c r="S86" s="49">
        <f>'WP 1 Sch 140 Cost Allocations'!$E$37</f>
        <v>1.3493419753566956E-3</v>
      </c>
      <c r="T86" s="100">
        <f t="shared" si="152"/>
        <v>0</v>
      </c>
      <c r="U86" s="49">
        <f t="shared" si="153"/>
        <v>0</v>
      </c>
      <c r="V86" s="117">
        <f t="shared" si="126"/>
        <v>0</v>
      </c>
      <c r="W86" s="49">
        <f t="shared" si="154"/>
        <v>3.0552663448133045E-2</v>
      </c>
      <c r="X86" s="107">
        <f t="shared" si="155"/>
        <v>8.2647195990597611E-2</v>
      </c>
      <c r="Y86" s="50">
        <f t="shared" si="156"/>
        <v>0.11319985943873065</v>
      </c>
      <c r="Z86" s="114"/>
      <c r="AA86" s="64">
        <f t="shared" si="157"/>
        <v>0</v>
      </c>
      <c r="AB86" s="64">
        <f t="shared" si="158"/>
        <v>0</v>
      </c>
      <c r="AC86" s="64">
        <f t="shared" si="159"/>
        <v>0</v>
      </c>
      <c r="AD86" s="64">
        <f t="shared" si="160"/>
        <v>4.9881899507155992E-4</v>
      </c>
      <c r="AE86" s="64">
        <f t="shared" si="161"/>
        <v>1.3493419753566956E-3</v>
      </c>
      <c r="AF86" s="51">
        <f t="shared" si="162"/>
        <v>1.8481609704282555E-3</v>
      </c>
      <c r="AG86" s="131">
        <f t="shared" si="163"/>
        <v>0</v>
      </c>
      <c r="AH86" s="132">
        <f t="shared" si="124"/>
        <v>0</v>
      </c>
      <c r="AI86" s="132">
        <f t="shared" si="125"/>
        <v>0</v>
      </c>
      <c r="AJ86" s="132">
        <f t="shared" si="164"/>
        <v>0.12221065379253218</v>
      </c>
      <c r="AK86" s="132">
        <f t="shared" si="164"/>
        <v>0.33058878396239044</v>
      </c>
      <c r="AL86" s="132">
        <f t="shared" si="165"/>
        <v>0.4527994377549226</v>
      </c>
      <c r="AM86" s="132">
        <f t="shared" si="166"/>
        <v>0</v>
      </c>
    </row>
    <row r="87" spans="1:39" x14ac:dyDescent="0.25">
      <c r="A87" s="22" t="str">
        <f>+A86</f>
        <v>53E - Customer Owned</v>
      </c>
      <c r="B87" s="23"/>
      <c r="C87" s="41" t="s">
        <v>27</v>
      </c>
      <c r="D87" s="41">
        <v>250</v>
      </c>
      <c r="E87" s="144" t="s">
        <v>10</v>
      </c>
      <c r="F87" s="78">
        <v>0</v>
      </c>
      <c r="G87" s="61">
        <v>1245.56</v>
      </c>
      <c r="H87" s="8" t="s">
        <v>54</v>
      </c>
      <c r="I87" s="98">
        <v>2</v>
      </c>
      <c r="J87" s="126">
        <f t="shared" si="128"/>
        <v>0</v>
      </c>
      <c r="K87" s="87">
        <f t="shared" si="150"/>
        <v>0</v>
      </c>
      <c r="L87" s="80">
        <f t="shared" si="130"/>
        <v>0</v>
      </c>
      <c r="M87" s="80">
        <f t="shared" si="151"/>
        <v>0</v>
      </c>
      <c r="N87" s="80">
        <f t="shared" si="132"/>
        <v>87.5</v>
      </c>
      <c r="O87" s="100">
        <f>'WP 1 Sch 140 Cost Allocations'!B$13</f>
        <v>5.3457253604551394E-4</v>
      </c>
      <c r="P87" s="49">
        <f>'WP 1 Sch 140 Cost Allocations'!$B$36</f>
        <v>0</v>
      </c>
      <c r="Q87" s="49">
        <f>'WP 1 Sch 140 Cost Allocations'!B$56</f>
        <v>0</v>
      </c>
      <c r="R87" s="49">
        <f>'WP 1 Sch 140 Cost Allocations'!E$20</f>
        <v>0.17458664827504597</v>
      </c>
      <c r="S87" s="49">
        <f>'WP 1 Sch 140 Cost Allocations'!$E$37</f>
        <v>1.3493419753566956E-3</v>
      </c>
      <c r="T87" s="100">
        <f t="shared" si="152"/>
        <v>0</v>
      </c>
      <c r="U87" s="49">
        <f t="shared" si="153"/>
        <v>0</v>
      </c>
      <c r="V87" s="117">
        <f t="shared" si="126"/>
        <v>0</v>
      </c>
      <c r="W87" s="49">
        <f t="shared" si="154"/>
        <v>4.3646662068761492E-2</v>
      </c>
      <c r="X87" s="107">
        <f t="shared" si="155"/>
        <v>0.11806742284371086</v>
      </c>
      <c r="Y87" s="50">
        <f t="shared" si="156"/>
        <v>0.16171408491247236</v>
      </c>
      <c r="Z87" s="114"/>
      <c r="AA87" s="64">
        <f t="shared" si="157"/>
        <v>0</v>
      </c>
      <c r="AB87" s="64">
        <f t="shared" si="158"/>
        <v>0</v>
      </c>
      <c r="AC87" s="64">
        <f t="shared" si="159"/>
        <v>0</v>
      </c>
      <c r="AD87" s="64">
        <f t="shared" si="160"/>
        <v>4.9881899507155992E-4</v>
      </c>
      <c r="AE87" s="64">
        <f t="shared" si="161"/>
        <v>1.3493419753566956E-3</v>
      </c>
      <c r="AF87" s="51">
        <f t="shared" si="162"/>
        <v>1.8481609704282555E-3</v>
      </c>
      <c r="AG87" s="131">
        <f t="shared" si="163"/>
        <v>0</v>
      </c>
      <c r="AH87" s="132">
        <f t="shared" si="124"/>
        <v>0</v>
      </c>
      <c r="AI87" s="132">
        <f t="shared" si="125"/>
        <v>0</v>
      </c>
      <c r="AJ87" s="132">
        <f t="shared" si="164"/>
        <v>0</v>
      </c>
      <c r="AK87" s="132">
        <f t="shared" si="164"/>
        <v>0</v>
      </c>
      <c r="AL87" s="132">
        <f t="shared" si="165"/>
        <v>0</v>
      </c>
      <c r="AM87" s="132">
        <f t="shared" si="166"/>
        <v>0</v>
      </c>
    </row>
    <row r="88" spans="1:39" x14ac:dyDescent="0.25">
      <c r="A88" s="22" t="str">
        <f>+A87</f>
        <v>53E - Customer Owned</v>
      </c>
      <c r="B88" s="23"/>
      <c r="C88" s="41" t="s">
        <v>27</v>
      </c>
      <c r="D88" s="41">
        <v>400</v>
      </c>
      <c r="E88" s="144" t="s">
        <v>10</v>
      </c>
      <c r="F88" s="78">
        <v>0</v>
      </c>
      <c r="G88" s="61">
        <v>1452.8959999999997</v>
      </c>
      <c r="H88" s="8" t="s">
        <v>54</v>
      </c>
      <c r="I88" s="98">
        <v>2</v>
      </c>
      <c r="J88" s="126">
        <f t="shared" si="128"/>
        <v>0</v>
      </c>
      <c r="K88" s="87">
        <f t="shared" si="150"/>
        <v>0</v>
      </c>
      <c r="L88" s="80">
        <f t="shared" si="130"/>
        <v>0</v>
      </c>
      <c r="M88" s="80">
        <f t="shared" si="151"/>
        <v>0</v>
      </c>
      <c r="N88" s="80">
        <f t="shared" si="132"/>
        <v>140</v>
      </c>
      <c r="O88" s="100">
        <f>'WP 1 Sch 140 Cost Allocations'!B$13</f>
        <v>5.3457253604551394E-4</v>
      </c>
      <c r="P88" s="49">
        <f>'WP 1 Sch 140 Cost Allocations'!$B$36</f>
        <v>0</v>
      </c>
      <c r="Q88" s="49">
        <f>'WP 1 Sch 140 Cost Allocations'!B$56</f>
        <v>0</v>
      </c>
      <c r="R88" s="49">
        <f>'WP 1 Sch 140 Cost Allocations'!E$20</f>
        <v>0.17458664827504597</v>
      </c>
      <c r="S88" s="49">
        <f>'WP 1 Sch 140 Cost Allocations'!$E$37</f>
        <v>1.3493419753566956E-3</v>
      </c>
      <c r="T88" s="100">
        <f t="shared" si="152"/>
        <v>0</v>
      </c>
      <c r="U88" s="49">
        <f t="shared" si="153"/>
        <v>0</v>
      </c>
      <c r="V88" s="117">
        <f t="shared" si="126"/>
        <v>0</v>
      </c>
      <c r="W88" s="49">
        <f t="shared" si="154"/>
        <v>6.9834659310018379E-2</v>
      </c>
      <c r="X88" s="107">
        <f t="shared" si="155"/>
        <v>0.18890787654993738</v>
      </c>
      <c r="Y88" s="50">
        <f t="shared" si="156"/>
        <v>0.25874253585995577</v>
      </c>
      <c r="Z88" s="114"/>
      <c r="AA88" s="64">
        <f t="shared" si="157"/>
        <v>0</v>
      </c>
      <c r="AB88" s="64">
        <f t="shared" si="158"/>
        <v>0</v>
      </c>
      <c r="AC88" s="64">
        <f t="shared" si="159"/>
        <v>0</v>
      </c>
      <c r="AD88" s="64">
        <f t="shared" si="160"/>
        <v>4.9881899507155981E-4</v>
      </c>
      <c r="AE88" s="64">
        <f t="shared" si="161"/>
        <v>1.3493419753566956E-3</v>
      </c>
      <c r="AF88" s="51">
        <f t="shared" si="162"/>
        <v>1.8481609704282553E-3</v>
      </c>
      <c r="AG88" s="131">
        <f t="shared" si="163"/>
        <v>0</v>
      </c>
      <c r="AH88" s="132">
        <f t="shared" si="124"/>
        <v>0</v>
      </c>
      <c r="AI88" s="132">
        <f t="shared" si="125"/>
        <v>0</v>
      </c>
      <c r="AJ88" s="132">
        <f t="shared" si="164"/>
        <v>0</v>
      </c>
      <c r="AK88" s="132">
        <f t="shared" si="164"/>
        <v>0</v>
      </c>
      <c r="AL88" s="132">
        <f t="shared" si="165"/>
        <v>0</v>
      </c>
      <c r="AM88" s="132">
        <f t="shared" si="166"/>
        <v>0</v>
      </c>
    </row>
    <row r="89" spans="1:39" x14ac:dyDescent="0.25">
      <c r="A89" s="28"/>
      <c r="B89" s="1"/>
      <c r="C89" s="41"/>
      <c r="D89" s="41"/>
      <c r="E89" s="139"/>
      <c r="F89" s="77"/>
      <c r="G89" s="8"/>
      <c r="H89" s="8"/>
      <c r="I89" s="98"/>
      <c r="J89" s="126">
        <f t="shared" si="128"/>
        <v>0</v>
      </c>
      <c r="K89" s="87"/>
      <c r="L89" s="80"/>
      <c r="M89" s="80"/>
      <c r="N89" s="80"/>
      <c r="O89" s="100">
        <f>'WP 1 Sch 140 Cost Allocations'!B$13</f>
        <v>5.3457253604551394E-4</v>
      </c>
      <c r="P89" s="49"/>
      <c r="Q89" s="49">
        <f>'WP 1 Sch 140 Cost Allocations'!B$56</f>
        <v>0</v>
      </c>
      <c r="R89" s="49"/>
      <c r="S89" s="49"/>
      <c r="T89" s="100"/>
      <c r="U89" s="49"/>
      <c r="V89" s="117">
        <f t="shared" si="126"/>
        <v>0</v>
      </c>
      <c r="W89" s="49"/>
      <c r="X89" s="107"/>
      <c r="Y89" s="50"/>
      <c r="Z89" s="114"/>
      <c r="AA89" s="64"/>
      <c r="AB89" s="64"/>
      <c r="AC89" s="64"/>
      <c r="AD89" s="64"/>
      <c r="AE89" s="64"/>
      <c r="AF89" s="51"/>
      <c r="AG89" s="131"/>
      <c r="AH89" s="132">
        <f t="shared" si="124"/>
        <v>0</v>
      </c>
      <c r="AI89" s="132">
        <f t="shared" si="125"/>
        <v>0</v>
      </c>
      <c r="AJ89" s="132"/>
      <c r="AK89" s="132"/>
      <c r="AL89" s="132"/>
      <c r="AM89" s="132"/>
    </row>
    <row r="90" spans="1:39" x14ac:dyDescent="0.25">
      <c r="A90" s="22" t="str">
        <f>+A88</f>
        <v>53E - Customer Owned</v>
      </c>
      <c r="B90" s="23"/>
      <c r="C90" s="45" t="s">
        <v>34</v>
      </c>
      <c r="D90" s="45">
        <v>45</v>
      </c>
      <c r="E90" s="144" t="s">
        <v>10</v>
      </c>
      <c r="F90" s="78">
        <v>296</v>
      </c>
      <c r="G90" s="61">
        <f t="shared" ref="G90:G98" si="167">G63</f>
        <v>1334.574875</v>
      </c>
      <c r="H90" s="8" t="s">
        <v>54</v>
      </c>
      <c r="I90" s="98">
        <v>0.2</v>
      </c>
      <c r="J90" s="126">
        <f t="shared" si="128"/>
        <v>59.2</v>
      </c>
      <c r="K90" s="87">
        <f t="shared" ref="K90:K97" si="168">IF(E90="Company", F90*G90,0)</f>
        <v>0</v>
      </c>
      <c r="L90" s="80">
        <f t="shared" si="130"/>
        <v>13.32</v>
      </c>
      <c r="M90" s="80">
        <f t="shared" ref="M90:M98" si="169">D90*4200*F90/1000</f>
        <v>55944</v>
      </c>
      <c r="N90" s="80">
        <f t="shared" si="132"/>
        <v>15.75</v>
      </c>
      <c r="O90" s="100">
        <f>'WP 1 Sch 140 Cost Allocations'!B$13</f>
        <v>5.3457253604551394E-4</v>
      </c>
      <c r="P90" s="49">
        <f>'WP 1 Sch 140 Cost Allocations'!$B$36</f>
        <v>0</v>
      </c>
      <c r="Q90" s="49">
        <f>'WP 1 Sch 140 Cost Allocations'!B$56</f>
        <v>0</v>
      </c>
      <c r="R90" s="49">
        <f>'WP 1 Sch 140 Cost Allocations'!E$20</f>
        <v>0.17458664827504597</v>
      </c>
      <c r="S90" s="49">
        <f>'WP 1 Sch 140 Cost Allocations'!$E$37</f>
        <v>1.3493419753566956E-3</v>
      </c>
      <c r="T90" s="100">
        <f t="shared" ref="T90:T98" si="170">IF(E90="Company", G90*O90, 0)</f>
        <v>0</v>
      </c>
      <c r="U90" s="49">
        <f t="shared" ref="U90:U98" si="171">IF(H90="yes", I90*P90, 0)</f>
        <v>0</v>
      </c>
      <c r="V90" s="117">
        <f t="shared" si="126"/>
        <v>0</v>
      </c>
      <c r="W90" s="49">
        <f t="shared" ref="W90:W98" si="172">D90*R90/1000</f>
        <v>7.8563991723770692E-3</v>
      </c>
      <c r="X90" s="107">
        <f t="shared" ref="X90:X98" si="173">N90*S90</f>
        <v>2.1252136111867954E-2</v>
      </c>
      <c r="Y90" s="50">
        <f t="shared" ref="Y90:Y98" si="174">SUM(T90:X90)</f>
        <v>2.9108535284245021E-2</v>
      </c>
      <c r="Z90" s="114"/>
      <c r="AA90" s="64">
        <f t="shared" ref="AA90:AA98" si="175">T90/N90</f>
        <v>0</v>
      </c>
      <c r="AB90" s="64">
        <f t="shared" ref="AB90:AB98" si="176">U90/N90</f>
        <v>0</v>
      </c>
      <c r="AC90" s="64">
        <f t="shared" ref="AC90:AC98" si="177">V90/N90</f>
        <v>0</v>
      </c>
      <c r="AD90" s="64">
        <f t="shared" ref="AD90:AD98" si="178">W90/N90</f>
        <v>4.9881899507155992E-4</v>
      </c>
      <c r="AE90" s="64">
        <f t="shared" ref="AE90:AE98" si="179">X90/N90</f>
        <v>1.3493419753566956E-3</v>
      </c>
      <c r="AF90" s="51">
        <f t="shared" ref="AF90:AF98" si="180">SUM(AA90:AE90)</f>
        <v>1.8481609704282555E-3</v>
      </c>
      <c r="AG90" s="131">
        <f t="shared" ref="AG90:AG98" si="181">T90*$F90</f>
        <v>0</v>
      </c>
      <c r="AH90" s="132">
        <f t="shared" si="124"/>
        <v>0</v>
      </c>
      <c r="AI90" s="132">
        <f t="shared" si="125"/>
        <v>0</v>
      </c>
      <c r="AJ90" s="132">
        <f t="shared" ref="AJ90:AJ98" si="182">W90*$F90</f>
        <v>2.3254941550236126</v>
      </c>
      <c r="AK90" s="132">
        <f t="shared" ref="AK90:AK98" si="183">X90*$F90</f>
        <v>6.2906322891129145</v>
      </c>
      <c r="AL90" s="132">
        <f t="shared" ref="AL90:AL98" si="184">SUM(AG90:AK90)</f>
        <v>8.6161264441365262</v>
      </c>
      <c r="AM90" s="132">
        <f t="shared" ref="AM90:AM98" si="185">Y90*F90-AL90</f>
        <v>0</v>
      </c>
    </row>
    <row r="91" spans="1:39" x14ac:dyDescent="0.25">
      <c r="A91" s="22" t="str">
        <f>A90</f>
        <v>53E - Customer Owned</v>
      </c>
      <c r="B91" s="23"/>
      <c r="C91" s="45" t="s">
        <v>34</v>
      </c>
      <c r="D91" s="45">
        <v>75</v>
      </c>
      <c r="E91" s="144" t="s">
        <v>10</v>
      </c>
      <c r="F91" s="78">
        <v>409</v>
      </c>
      <c r="G91" s="61">
        <f t="shared" si="167"/>
        <v>1357.2181249999999</v>
      </c>
      <c r="H91" s="8" t="s">
        <v>54</v>
      </c>
      <c r="I91" s="98">
        <v>0.2</v>
      </c>
      <c r="J91" s="126">
        <f t="shared" si="128"/>
        <v>81.800000000000011</v>
      </c>
      <c r="K91" s="87">
        <f t="shared" si="168"/>
        <v>0</v>
      </c>
      <c r="L91" s="80">
        <f t="shared" si="130"/>
        <v>30.675000000000001</v>
      </c>
      <c r="M91" s="80">
        <f t="shared" si="169"/>
        <v>128835</v>
      </c>
      <c r="N91" s="80">
        <f t="shared" si="132"/>
        <v>26.25</v>
      </c>
      <c r="O91" s="100">
        <f>'WP 1 Sch 140 Cost Allocations'!B$13</f>
        <v>5.3457253604551394E-4</v>
      </c>
      <c r="P91" s="49">
        <f>'WP 1 Sch 140 Cost Allocations'!$B$36</f>
        <v>0</v>
      </c>
      <c r="Q91" s="49">
        <f>'WP 1 Sch 140 Cost Allocations'!B$56</f>
        <v>0</v>
      </c>
      <c r="R91" s="49">
        <f>'WP 1 Sch 140 Cost Allocations'!E$20</f>
        <v>0.17458664827504597</v>
      </c>
      <c r="S91" s="49">
        <f>'WP 1 Sch 140 Cost Allocations'!$E$37</f>
        <v>1.3493419753566956E-3</v>
      </c>
      <c r="T91" s="100">
        <f t="shared" si="170"/>
        <v>0</v>
      </c>
      <c r="U91" s="49">
        <f t="shared" si="171"/>
        <v>0</v>
      </c>
      <c r="V91" s="117">
        <f t="shared" si="126"/>
        <v>0</v>
      </c>
      <c r="W91" s="49">
        <f t="shared" si="172"/>
        <v>1.3093998620628447E-2</v>
      </c>
      <c r="X91" s="107">
        <f t="shared" si="173"/>
        <v>3.542022685311326E-2</v>
      </c>
      <c r="Y91" s="50">
        <f t="shared" si="174"/>
        <v>4.8514225473741707E-2</v>
      </c>
      <c r="Z91" s="114"/>
      <c r="AA91" s="64">
        <f t="shared" si="175"/>
        <v>0</v>
      </c>
      <c r="AB91" s="64">
        <f t="shared" si="176"/>
        <v>0</v>
      </c>
      <c r="AC91" s="64">
        <f t="shared" si="177"/>
        <v>0</v>
      </c>
      <c r="AD91" s="64">
        <f t="shared" si="178"/>
        <v>4.9881899507155992E-4</v>
      </c>
      <c r="AE91" s="64">
        <f t="shared" si="179"/>
        <v>1.3493419753566956E-3</v>
      </c>
      <c r="AF91" s="51">
        <f t="shared" si="180"/>
        <v>1.8481609704282555E-3</v>
      </c>
      <c r="AG91" s="131">
        <f t="shared" si="181"/>
        <v>0</v>
      </c>
      <c r="AH91" s="132">
        <f t="shared" si="124"/>
        <v>0</v>
      </c>
      <c r="AI91" s="132">
        <f t="shared" si="125"/>
        <v>0</v>
      </c>
      <c r="AJ91" s="132">
        <f t="shared" si="182"/>
        <v>5.3554454358370345</v>
      </c>
      <c r="AK91" s="132">
        <f t="shared" si="183"/>
        <v>14.486872782923323</v>
      </c>
      <c r="AL91" s="132">
        <f t="shared" si="184"/>
        <v>19.842318218760358</v>
      </c>
      <c r="AM91" s="132">
        <f t="shared" si="185"/>
        <v>0</v>
      </c>
    </row>
    <row r="92" spans="1:39" x14ac:dyDescent="0.25">
      <c r="A92" s="22" t="str">
        <f t="shared" ref="A92:A98" si="186">A91</f>
        <v>53E - Customer Owned</v>
      </c>
      <c r="B92" s="23"/>
      <c r="C92" s="45" t="s">
        <v>34</v>
      </c>
      <c r="D92" s="45">
        <v>105</v>
      </c>
      <c r="E92" s="144" t="s">
        <v>10</v>
      </c>
      <c r="F92" s="78">
        <v>452</v>
      </c>
      <c r="G92" s="61">
        <f t="shared" si="167"/>
        <v>1379.861375</v>
      </c>
      <c r="H92" s="8" t="s">
        <v>54</v>
      </c>
      <c r="I92" s="98">
        <v>0.2</v>
      </c>
      <c r="J92" s="126">
        <f t="shared" si="128"/>
        <v>90.4</v>
      </c>
      <c r="K92" s="87">
        <f t="shared" si="168"/>
        <v>0</v>
      </c>
      <c r="L92" s="80">
        <f t="shared" si="130"/>
        <v>47.46</v>
      </c>
      <c r="M92" s="80">
        <f t="shared" si="169"/>
        <v>199332</v>
      </c>
      <c r="N92" s="80">
        <f t="shared" si="132"/>
        <v>36.75</v>
      </c>
      <c r="O92" s="100">
        <f>'WP 1 Sch 140 Cost Allocations'!B$13</f>
        <v>5.3457253604551394E-4</v>
      </c>
      <c r="P92" s="49">
        <f>'WP 1 Sch 140 Cost Allocations'!$B$36</f>
        <v>0</v>
      </c>
      <c r="Q92" s="49">
        <f>'WP 1 Sch 140 Cost Allocations'!B$56</f>
        <v>0</v>
      </c>
      <c r="R92" s="49">
        <f>'WP 1 Sch 140 Cost Allocations'!E$20</f>
        <v>0.17458664827504597</v>
      </c>
      <c r="S92" s="49">
        <f>'WP 1 Sch 140 Cost Allocations'!$E$37</f>
        <v>1.3493419753566956E-3</v>
      </c>
      <c r="T92" s="100">
        <f t="shared" si="170"/>
        <v>0</v>
      </c>
      <c r="U92" s="49">
        <f t="shared" si="171"/>
        <v>0</v>
      </c>
      <c r="V92" s="117">
        <f t="shared" si="126"/>
        <v>0</v>
      </c>
      <c r="W92" s="49">
        <f t="shared" si="172"/>
        <v>1.8331598068879826E-2</v>
      </c>
      <c r="X92" s="107">
        <f t="shared" si="173"/>
        <v>4.9588317594358562E-2</v>
      </c>
      <c r="Y92" s="50">
        <f t="shared" si="174"/>
        <v>6.7919915663238392E-2</v>
      </c>
      <c r="Z92" s="114"/>
      <c r="AA92" s="64">
        <f t="shared" si="175"/>
        <v>0</v>
      </c>
      <c r="AB92" s="64">
        <f t="shared" si="176"/>
        <v>0</v>
      </c>
      <c r="AC92" s="64">
        <f t="shared" si="177"/>
        <v>0</v>
      </c>
      <c r="AD92" s="64">
        <f t="shared" si="178"/>
        <v>4.9881899507155992E-4</v>
      </c>
      <c r="AE92" s="64">
        <f t="shared" si="179"/>
        <v>1.3493419753566956E-3</v>
      </c>
      <c r="AF92" s="51">
        <f t="shared" si="180"/>
        <v>1.8481609704282555E-3</v>
      </c>
      <c r="AG92" s="131">
        <f t="shared" si="181"/>
        <v>0</v>
      </c>
      <c r="AH92" s="132">
        <f t="shared" si="124"/>
        <v>0</v>
      </c>
      <c r="AI92" s="132">
        <f t="shared" si="125"/>
        <v>0</v>
      </c>
      <c r="AJ92" s="132">
        <f t="shared" si="182"/>
        <v>8.285882327133681</v>
      </c>
      <c r="AK92" s="132">
        <f t="shared" si="183"/>
        <v>22.413919552650071</v>
      </c>
      <c r="AL92" s="132">
        <f t="shared" si="184"/>
        <v>30.699801879783752</v>
      </c>
      <c r="AM92" s="132">
        <f t="shared" si="185"/>
        <v>0</v>
      </c>
    </row>
    <row r="93" spans="1:39" x14ac:dyDescent="0.25">
      <c r="A93" s="22" t="str">
        <f t="shared" si="186"/>
        <v>53E - Customer Owned</v>
      </c>
      <c r="B93" s="23"/>
      <c r="C93" s="45" t="s">
        <v>34</v>
      </c>
      <c r="D93" s="45">
        <v>135</v>
      </c>
      <c r="E93" s="144" t="s">
        <v>10</v>
      </c>
      <c r="F93" s="78">
        <v>10</v>
      </c>
      <c r="G93" s="61">
        <f t="shared" si="167"/>
        <v>1402.504625</v>
      </c>
      <c r="H93" s="8" t="s">
        <v>54</v>
      </c>
      <c r="I93" s="98">
        <v>0.2</v>
      </c>
      <c r="J93" s="126">
        <f t="shared" si="128"/>
        <v>2</v>
      </c>
      <c r="K93" s="87">
        <f t="shared" si="168"/>
        <v>0</v>
      </c>
      <c r="L93" s="80">
        <f t="shared" si="130"/>
        <v>1.35</v>
      </c>
      <c r="M93" s="80">
        <f t="shared" si="169"/>
        <v>5670</v>
      </c>
      <c r="N93" s="80">
        <f t="shared" si="132"/>
        <v>47.25</v>
      </c>
      <c r="O93" s="100">
        <f>'WP 1 Sch 140 Cost Allocations'!B$13</f>
        <v>5.3457253604551394E-4</v>
      </c>
      <c r="P93" s="49">
        <f>'WP 1 Sch 140 Cost Allocations'!$B$36</f>
        <v>0</v>
      </c>
      <c r="Q93" s="49">
        <f>'WP 1 Sch 140 Cost Allocations'!B$56</f>
        <v>0</v>
      </c>
      <c r="R93" s="49">
        <f>'WP 1 Sch 140 Cost Allocations'!E$20</f>
        <v>0.17458664827504597</v>
      </c>
      <c r="S93" s="49">
        <f>'WP 1 Sch 140 Cost Allocations'!$E$37</f>
        <v>1.3493419753566956E-3</v>
      </c>
      <c r="T93" s="100">
        <f t="shared" si="170"/>
        <v>0</v>
      </c>
      <c r="U93" s="49">
        <f t="shared" si="171"/>
        <v>0</v>
      </c>
      <c r="V93" s="117">
        <f t="shared" si="126"/>
        <v>0</v>
      </c>
      <c r="W93" s="49">
        <f t="shared" si="172"/>
        <v>2.3569197517131206E-2</v>
      </c>
      <c r="X93" s="107">
        <f t="shared" si="173"/>
        <v>6.3756408335603865E-2</v>
      </c>
      <c r="Y93" s="50">
        <f t="shared" si="174"/>
        <v>8.7325605852735078E-2</v>
      </c>
      <c r="Z93" s="114"/>
      <c r="AA93" s="64">
        <f t="shared" si="175"/>
        <v>0</v>
      </c>
      <c r="AB93" s="64">
        <f t="shared" si="176"/>
        <v>0</v>
      </c>
      <c r="AC93" s="64">
        <f t="shared" si="177"/>
        <v>0</v>
      </c>
      <c r="AD93" s="64">
        <f t="shared" si="178"/>
        <v>4.9881899507155992E-4</v>
      </c>
      <c r="AE93" s="64">
        <f t="shared" si="179"/>
        <v>1.3493419753566956E-3</v>
      </c>
      <c r="AF93" s="51">
        <f t="shared" si="180"/>
        <v>1.8481609704282555E-3</v>
      </c>
      <c r="AG93" s="131">
        <f t="shared" si="181"/>
        <v>0</v>
      </c>
      <c r="AH93" s="132">
        <f t="shared" si="124"/>
        <v>0</v>
      </c>
      <c r="AI93" s="132">
        <f t="shared" si="125"/>
        <v>0</v>
      </c>
      <c r="AJ93" s="132">
        <f t="shared" si="182"/>
        <v>0.23569197517131207</v>
      </c>
      <c r="AK93" s="132">
        <f t="shared" si="183"/>
        <v>0.63756408335603865</v>
      </c>
      <c r="AL93" s="132">
        <f t="shared" si="184"/>
        <v>0.87325605852735078</v>
      </c>
      <c r="AM93" s="132">
        <f t="shared" si="185"/>
        <v>0</v>
      </c>
    </row>
    <row r="94" spans="1:39" x14ac:dyDescent="0.25">
      <c r="A94" s="22" t="str">
        <f t="shared" si="186"/>
        <v>53E - Customer Owned</v>
      </c>
      <c r="B94" s="23"/>
      <c r="C94" s="45" t="s">
        <v>34</v>
      </c>
      <c r="D94" s="45">
        <v>165</v>
      </c>
      <c r="E94" s="144" t="s">
        <v>10</v>
      </c>
      <c r="F94" s="78">
        <v>987</v>
      </c>
      <c r="G94" s="61">
        <f t="shared" si="167"/>
        <v>1425.1478750000001</v>
      </c>
      <c r="H94" s="8" t="s">
        <v>54</v>
      </c>
      <c r="I94" s="98">
        <v>0.2</v>
      </c>
      <c r="J94" s="126">
        <f t="shared" si="128"/>
        <v>197.4</v>
      </c>
      <c r="K94" s="87">
        <f t="shared" si="168"/>
        <v>0</v>
      </c>
      <c r="L94" s="80">
        <f t="shared" si="130"/>
        <v>162.85499999999999</v>
      </c>
      <c r="M94" s="80">
        <f t="shared" si="169"/>
        <v>683991</v>
      </c>
      <c r="N94" s="80">
        <f t="shared" si="132"/>
        <v>57.75</v>
      </c>
      <c r="O94" s="100">
        <f>'WP 1 Sch 140 Cost Allocations'!B$13</f>
        <v>5.3457253604551394E-4</v>
      </c>
      <c r="P94" s="49">
        <f>'WP 1 Sch 140 Cost Allocations'!$B$36</f>
        <v>0</v>
      </c>
      <c r="Q94" s="49">
        <f>'WP 1 Sch 140 Cost Allocations'!B$56</f>
        <v>0</v>
      </c>
      <c r="R94" s="49">
        <f>'WP 1 Sch 140 Cost Allocations'!E$20</f>
        <v>0.17458664827504597</v>
      </c>
      <c r="S94" s="49">
        <f>'WP 1 Sch 140 Cost Allocations'!$E$37</f>
        <v>1.3493419753566956E-3</v>
      </c>
      <c r="T94" s="100">
        <f t="shared" si="170"/>
        <v>0</v>
      </c>
      <c r="U94" s="49">
        <f t="shared" si="171"/>
        <v>0</v>
      </c>
      <c r="V94" s="117">
        <f t="shared" si="126"/>
        <v>0</v>
      </c>
      <c r="W94" s="49">
        <f t="shared" si="172"/>
        <v>2.8806796965382585E-2</v>
      </c>
      <c r="X94" s="107">
        <f t="shared" si="173"/>
        <v>7.7924499076849174E-2</v>
      </c>
      <c r="Y94" s="50">
        <f t="shared" si="174"/>
        <v>0.10673129604223176</v>
      </c>
      <c r="Z94" s="114"/>
      <c r="AA94" s="64">
        <f t="shared" si="175"/>
        <v>0</v>
      </c>
      <c r="AB94" s="64">
        <f t="shared" si="176"/>
        <v>0</v>
      </c>
      <c r="AC94" s="64">
        <f t="shared" si="177"/>
        <v>0</v>
      </c>
      <c r="AD94" s="64">
        <f t="shared" si="178"/>
        <v>4.9881899507155992E-4</v>
      </c>
      <c r="AE94" s="64">
        <f t="shared" si="179"/>
        <v>1.3493419753566956E-3</v>
      </c>
      <c r="AF94" s="51">
        <f t="shared" si="180"/>
        <v>1.8481609704282555E-3</v>
      </c>
      <c r="AG94" s="131">
        <f t="shared" si="181"/>
        <v>0</v>
      </c>
      <c r="AH94" s="132">
        <f t="shared" si="124"/>
        <v>0</v>
      </c>
      <c r="AI94" s="132">
        <f t="shared" si="125"/>
        <v>0</v>
      </c>
      <c r="AJ94" s="132">
        <f t="shared" si="182"/>
        <v>28.432308604832613</v>
      </c>
      <c r="AK94" s="132">
        <f t="shared" si="183"/>
        <v>76.911480588850139</v>
      </c>
      <c r="AL94" s="132">
        <f t="shared" si="184"/>
        <v>105.34378919368275</v>
      </c>
      <c r="AM94" s="132">
        <f t="shared" si="185"/>
        <v>0</v>
      </c>
    </row>
    <row r="95" spans="1:39" x14ac:dyDescent="0.25">
      <c r="A95" s="22" t="str">
        <f t="shared" si="186"/>
        <v>53E - Customer Owned</v>
      </c>
      <c r="B95" s="23"/>
      <c r="C95" s="45" t="s">
        <v>34</v>
      </c>
      <c r="D95" s="45">
        <v>195</v>
      </c>
      <c r="E95" s="144" t="s">
        <v>10</v>
      </c>
      <c r="F95" s="78">
        <v>1</v>
      </c>
      <c r="G95" s="61">
        <f t="shared" si="167"/>
        <v>1447.791125</v>
      </c>
      <c r="H95" s="8" t="s">
        <v>54</v>
      </c>
      <c r="I95" s="98">
        <v>0.2</v>
      </c>
      <c r="J95" s="126">
        <f t="shared" si="128"/>
        <v>0.2</v>
      </c>
      <c r="K95" s="87">
        <f t="shared" si="168"/>
        <v>0</v>
      </c>
      <c r="L95" s="80">
        <f t="shared" si="130"/>
        <v>0.19500000000000001</v>
      </c>
      <c r="M95" s="80">
        <f t="shared" si="169"/>
        <v>819</v>
      </c>
      <c r="N95" s="80">
        <f t="shared" si="132"/>
        <v>68.25</v>
      </c>
      <c r="O95" s="100">
        <f>'WP 1 Sch 140 Cost Allocations'!B$13</f>
        <v>5.3457253604551394E-4</v>
      </c>
      <c r="P95" s="49">
        <f>'WP 1 Sch 140 Cost Allocations'!$B$36</f>
        <v>0</v>
      </c>
      <c r="Q95" s="49">
        <f>'WP 1 Sch 140 Cost Allocations'!B$56</f>
        <v>0</v>
      </c>
      <c r="R95" s="49">
        <f>'WP 1 Sch 140 Cost Allocations'!E$20</f>
        <v>0.17458664827504597</v>
      </c>
      <c r="S95" s="49">
        <f>'WP 1 Sch 140 Cost Allocations'!$E$37</f>
        <v>1.3493419753566956E-3</v>
      </c>
      <c r="T95" s="100">
        <f t="shared" si="170"/>
        <v>0</v>
      </c>
      <c r="U95" s="49">
        <f t="shared" si="171"/>
        <v>0</v>
      </c>
      <c r="V95" s="117">
        <f t="shared" si="126"/>
        <v>0</v>
      </c>
      <c r="W95" s="49">
        <f t="shared" si="172"/>
        <v>3.4044396413633965E-2</v>
      </c>
      <c r="X95" s="107">
        <f t="shared" si="173"/>
        <v>9.209258981809447E-2</v>
      </c>
      <c r="Y95" s="50">
        <f t="shared" si="174"/>
        <v>0.12613698623172842</v>
      </c>
      <c r="Z95" s="114"/>
      <c r="AA95" s="64">
        <f t="shared" si="175"/>
        <v>0</v>
      </c>
      <c r="AB95" s="64">
        <f t="shared" si="176"/>
        <v>0</v>
      </c>
      <c r="AC95" s="64">
        <f t="shared" si="177"/>
        <v>0</v>
      </c>
      <c r="AD95" s="64">
        <f t="shared" si="178"/>
        <v>4.9881899507155992E-4</v>
      </c>
      <c r="AE95" s="64">
        <f t="shared" si="179"/>
        <v>1.3493419753566956E-3</v>
      </c>
      <c r="AF95" s="51">
        <f t="shared" si="180"/>
        <v>1.8481609704282555E-3</v>
      </c>
      <c r="AG95" s="131">
        <f t="shared" si="181"/>
        <v>0</v>
      </c>
      <c r="AH95" s="132">
        <f t="shared" si="124"/>
        <v>0</v>
      </c>
      <c r="AI95" s="132">
        <f t="shared" si="125"/>
        <v>0</v>
      </c>
      <c r="AJ95" s="132">
        <f t="shared" si="182"/>
        <v>3.4044396413633965E-2</v>
      </c>
      <c r="AK95" s="132">
        <f t="shared" si="183"/>
        <v>9.209258981809447E-2</v>
      </c>
      <c r="AL95" s="132">
        <f t="shared" si="184"/>
        <v>0.12613698623172842</v>
      </c>
      <c r="AM95" s="132">
        <f t="shared" si="185"/>
        <v>0</v>
      </c>
    </row>
    <row r="96" spans="1:39" x14ac:dyDescent="0.25">
      <c r="A96" s="22" t="str">
        <f t="shared" si="186"/>
        <v>53E - Customer Owned</v>
      </c>
      <c r="B96" s="23"/>
      <c r="C96" s="45" t="s">
        <v>34</v>
      </c>
      <c r="D96" s="45">
        <v>225</v>
      </c>
      <c r="E96" s="144" t="s">
        <v>10</v>
      </c>
      <c r="F96" s="78">
        <v>0</v>
      </c>
      <c r="G96" s="61">
        <f t="shared" si="167"/>
        <v>1470.4343749999998</v>
      </c>
      <c r="H96" s="8" t="s">
        <v>54</v>
      </c>
      <c r="I96" s="98">
        <v>0.2</v>
      </c>
      <c r="J96" s="126">
        <f t="shared" si="128"/>
        <v>0</v>
      </c>
      <c r="K96" s="87">
        <f t="shared" si="168"/>
        <v>0</v>
      </c>
      <c r="L96" s="80">
        <f t="shared" si="130"/>
        <v>0</v>
      </c>
      <c r="M96" s="80">
        <f t="shared" si="169"/>
        <v>0</v>
      </c>
      <c r="N96" s="80">
        <f t="shared" si="132"/>
        <v>78.75</v>
      </c>
      <c r="O96" s="100">
        <f>'WP 1 Sch 140 Cost Allocations'!B$13</f>
        <v>5.3457253604551394E-4</v>
      </c>
      <c r="P96" s="49">
        <f>'WP 1 Sch 140 Cost Allocations'!$B$36</f>
        <v>0</v>
      </c>
      <c r="Q96" s="49">
        <f>'WP 1 Sch 140 Cost Allocations'!B$56</f>
        <v>0</v>
      </c>
      <c r="R96" s="49">
        <f>'WP 1 Sch 140 Cost Allocations'!E$20</f>
        <v>0.17458664827504597</v>
      </c>
      <c r="S96" s="49">
        <f>'WP 1 Sch 140 Cost Allocations'!$E$37</f>
        <v>1.3493419753566956E-3</v>
      </c>
      <c r="T96" s="100">
        <f t="shared" si="170"/>
        <v>0</v>
      </c>
      <c r="U96" s="49">
        <f t="shared" si="171"/>
        <v>0</v>
      </c>
      <c r="V96" s="117">
        <f t="shared" si="126"/>
        <v>0</v>
      </c>
      <c r="W96" s="49">
        <f t="shared" si="172"/>
        <v>3.9281995861885341E-2</v>
      </c>
      <c r="X96" s="107">
        <f t="shared" si="173"/>
        <v>0.10626068055933978</v>
      </c>
      <c r="Y96" s="50">
        <f t="shared" si="174"/>
        <v>0.14554267642122512</v>
      </c>
      <c r="Z96" s="114"/>
      <c r="AA96" s="64">
        <f t="shared" si="175"/>
        <v>0</v>
      </c>
      <c r="AB96" s="64">
        <f t="shared" si="176"/>
        <v>0</v>
      </c>
      <c r="AC96" s="64">
        <f t="shared" si="177"/>
        <v>0</v>
      </c>
      <c r="AD96" s="64">
        <f t="shared" si="178"/>
        <v>4.9881899507155992E-4</v>
      </c>
      <c r="AE96" s="64">
        <f t="shared" si="179"/>
        <v>1.3493419753566956E-3</v>
      </c>
      <c r="AF96" s="51">
        <f t="shared" si="180"/>
        <v>1.8481609704282555E-3</v>
      </c>
      <c r="AG96" s="131">
        <f t="shared" si="181"/>
        <v>0</v>
      </c>
      <c r="AH96" s="132">
        <f t="shared" si="124"/>
        <v>0</v>
      </c>
      <c r="AI96" s="132">
        <f t="shared" si="125"/>
        <v>0</v>
      </c>
      <c r="AJ96" s="132">
        <f t="shared" si="182"/>
        <v>0</v>
      </c>
      <c r="AK96" s="132">
        <f t="shared" si="183"/>
        <v>0</v>
      </c>
      <c r="AL96" s="132">
        <f t="shared" si="184"/>
        <v>0</v>
      </c>
      <c r="AM96" s="132">
        <f t="shared" si="185"/>
        <v>0</v>
      </c>
    </row>
    <row r="97" spans="1:39" x14ac:dyDescent="0.25">
      <c r="A97" s="22" t="str">
        <f t="shared" si="186"/>
        <v>53E - Customer Owned</v>
      </c>
      <c r="B97" s="23"/>
      <c r="C97" s="45" t="s">
        <v>34</v>
      </c>
      <c r="D97" s="45">
        <v>255</v>
      </c>
      <c r="E97" s="144" t="s">
        <v>10</v>
      </c>
      <c r="F97" s="78">
        <v>0</v>
      </c>
      <c r="G97" s="61">
        <f t="shared" si="167"/>
        <v>1493.0776249999999</v>
      </c>
      <c r="H97" s="8" t="s">
        <v>54</v>
      </c>
      <c r="I97" s="98">
        <v>0.2</v>
      </c>
      <c r="J97" s="126">
        <f t="shared" si="128"/>
        <v>0</v>
      </c>
      <c r="K97" s="87">
        <f t="shared" si="168"/>
        <v>0</v>
      </c>
      <c r="L97" s="80">
        <f t="shared" si="130"/>
        <v>0</v>
      </c>
      <c r="M97" s="80">
        <f t="shared" si="169"/>
        <v>0</v>
      </c>
      <c r="N97" s="80">
        <f t="shared" si="132"/>
        <v>89.25</v>
      </c>
      <c r="O97" s="100">
        <f>'WP 1 Sch 140 Cost Allocations'!B$13</f>
        <v>5.3457253604551394E-4</v>
      </c>
      <c r="P97" s="49">
        <f>'WP 1 Sch 140 Cost Allocations'!$B$36</f>
        <v>0</v>
      </c>
      <c r="Q97" s="49">
        <f>'WP 1 Sch 140 Cost Allocations'!B$56</f>
        <v>0</v>
      </c>
      <c r="R97" s="49">
        <f>'WP 1 Sch 140 Cost Allocations'!E$20</f>
        <v>0.17458664827504597</v>
      </c>
      <c r="S97" s="49">
        <f>'WP 1 Sch 140 Cost Allocations'!$E$37</f>
        <v>1.3493419753566956E-3</v>
      </c>
      <c r="T97" s="100">
        <f t="shared" si="170"/>
        <v>0</v>
      </c>
      <c r="U97" s="49">
        <f t="shared" si="171"/>
        <v>0</v>
      </c>
      <c r="V97" s="117">
        <f t="shared" si="126"/>
        <v>0</v>
      </c>
      <c r="W97" s="49">
        <f t="shared" si="172"/>
        <v>4.4519595310136724E-2</v>
      </c>
      <c r="X97" s="107">
        <f t="shared" si="173"/>
        <v>0.12042877130058507</v>
      </c>
      <c r="Y97" s="50">
        <f t="shared" si="174"/>
        <v>0.16494836661072179</v>
      </c>
      <c r="Z97" s="114"/>
      <c r="AA97" s="64">
        <f t="shared" si="175"/>
        <v>0</v>
      </c>
      <c r="AB97" s="64">
        <f t="shared" si="176"/>
        <v>0</v>
      </c>
      <c r="AC97" s="64">
        <f t="shared" si="177"/>
        <v>0</v>
      </c>
      <c r="AD97" s="64">
        <f t="shared" si="178"/>
        <v>4.9881899507155992E-4</v>
      </c>
      <c r="AE97" s="64">
        <f t="shared" si="179"/>
        <v>1.3493419753566956E-3</v>
      </c>
      <c r="AF97" s="51">
        <f t="shared" si="180"/>
        <v>1.8481609704282555E-3</v>
      </c>
      <c r="AG97" s="131">
        <f t="shared" si="181"/>
        <v>0</v>
      </c>
      <c r="AH97" s="132">
        <f t="shared" si="124"/>
        <v>0</v>
      </c>
      <c r="AI97" s="132">
        <f t="shared" si="125"/>
        <v>0</v>
      </c>
      <c r="AJ97" s="132">
        <f t="shared" si="182"/>
        <v>0</v>
      </c>
      <c r="AK97" s="132">
        <f t="shared" si="183"/>
        <v>0</v>
      </c>
      <c r="AL97" s="132">
        <f t="shared" si="184"/>
        <v>0</v>
      </c>
      <c r="AM97" s="132">
        <f t="shared" si="185"/>
        <v>0</v>
      </c>
    </row>
    <row r="98" spans="1:39" x14ac:dyDescent="0.25">
      <c r="A98" s="22" t="str">
        <f t="shared" si="186"/>
        <v>53E - Customer Owned</v>
      </c>
      <c r="B98" s="23"/>
      <c r="C98" s="45" t="s">
        <v>34</v>
      </c>
      <c r="D98" s="45">
        <v>285</v>
      </c>
      <c r="E98" s="144" t="s">
        <v>10</v>
      </c>
      <c r="F98" s="78">
        <v>0</v>
      </c>
      <c r="G98" s="61">
        <f t="shared" si="167"/>
        <v>1515.720875</v>
      </c>
      <c r="H98" s="8" t="s">
        <v>54</v>
      </c>
      <c r="I98" s="98">
        <v>0.2</v>
      </c>
      <c r="J98" s="126">
        <f t="shared" si="128"/>
        <v>0</v>
      </c>
      <c r="K98" s="87">
        <f>IF(E98="Company", F98*G98,0)</f>
        <v>0</v>
      </c>
      <c r="L98" s="80">
        <f t="shared" si="130"/>
        <v>0</v>
      </c>
      <c r="M98" s="80">
        <f t="shared" si="169"/>
        <v>0</v>
      </c>
      <c r="N98" s="80">
        <f t="shared" si="132"/>
        <v>99.75</v>
      </c>
      <c r="O98" s="100">
        <f>'WP 1 Sch 140 Cost Allocations'!B$13</f>
        <v>5.3457253604551394E-4</v>
      </c>
      <c r="P98" s="49">
        <f>'WP 1 Sch 140 Cost Allocations'!$B$36</f>
        <v>0</v>
      </c>
      <c r="Q98" s="49">
        <f>'WP 1 Sch 140 Cost Allocations'!B$56</f>
        <v>0</v>
      </c>
      <c r="R98" s="49">
        <f>'WP 1 Sch 140 Cost Allocations'!E$20</f>
        <v>0.17458664827504597</v>
      </c>
      <c r="S98" s="49">
        <f>'WP 1 Sch 140 Cost Allocations'!$E$37</f>
        <v>1.3493419753566956E-3</v>
      </c>
      <c r="T98" s="100">
        <f t="shared" si="170"/>
        <v>0</v>
      </c>
      <c r="U98" s="49">
        <f t="shared" si="171"/>
        <v>0</v>
      </c>
      <c r="V98" s="117">
        <f t="shared" si="126"/>
        <v>0</v>
      </c>
      <c r="W98" s="49">
        <f t="shared" si="172"/>
        <v>4.97571947583881E-2</v>
      </c>
      <c r="X98" s="107">
        <f t="shared" si="173"/>
        <v>0.13459686204183038</v>
      </c>
      <c r="Y98" s="50">
        <f t="shared" si="174"/>
        <v>0.18435405680021849</v>
      </c>
      <c r="Z98" s="114"/>
      <c r="AA98" s="64">
        <f t="shared" si="175"/>
        <v>0</v>
      </c>
      <c r="AB98" s="64">
        <f t="shared" si="176"/>
        <v>0</v>
      </c>
      <c r="AC98" s="64">
        <f t="shared" si="177"/>
        <v>0</v>
      </c>
      <c r="AD98" s="64">
        <f t="shared" si="178"/>
        <v>4.9881899507155992E-4</v>
      </c>
      <c r="AE98" s="64">
        <f t="shared" si="179"/>
        <v>1.3493419753566956E-3</v>
      </c>
      <c r="AF98" s="51">
        <f t="shared" si="180"/>
        <v>1.8481609704282555E-3</v>
      </c>
      <c r="AG98" s="131">
        <f t="shared" si="181"/>
        <v>0</v>
      </c>
      <c r="AH98" s="132">
        <f t="shared" si="124"/>
        <v>0</v>
      </c>
      <c r="AI98" s="132">
        <f t="shared" si="125"/>
        <v>0</v>
      </c>
      <c r="AJ98" s="132">
        <f t="shared" si="182"/>
        <v>0</v>
      </c>
      <c r="AK98" s="132">
        <f t="shared" si="183"/>
        <v>0</v>
      </c>
      <c r="AL98" s="132">
        <f t="shared" si="184"/>
        <v>0</v>
      </c>
      <c r="AM98" s="132">
        <f t="shared" si="185"/>
        <v>0</v>
      </c>
    </row>
    <row r="99" spans="1:39" x14ac:dyDescent="0.25">
      <c r="A99" s="34"/>
      <c r="B99" s="1"/>
      <c r="C99" s="41"/>
      <c r="D99" s="41"/>
      <c r="E99" s="139"/>
      <c r="F99" s="74"/>
      <c r="G99" s="8"/>
      <c r="H99" s="8"/>
      <c r="I99" s="98"/>
      <c r="J99" s="126">
        <f t="shared" ref="J99:J119" si="187">IF(H99="Yes",F99*I99,0)</f>
        <v>0</v>
      </c>
      <c r="K99" s="87"/>
      <c r="L99" s="80"/>
      <c r="M99" s="80"/>
      <c r="N99" s="80"/>
      <c r="O99" s="100">
        <f>'WP 1 Sch 140 Cost Allocations'!B$13</f>
        <v>5.3457253604551394E-4</v>
      </c>
      <c r="P99" s="49"/>
      <c r="Q99" s="49">
        <f>'WP 1 Sch 140 Cost Allocations'!B$56</f>
        <v>0</v>
      </c>
      <c r="R99" s="49"/>
      <c r="S99" s="49"/>
      <c r="T99" s="100"/>
      <c r="U99" s="49"/>
      <c r="V99" s="117">
        <f t="shared" ref="V99:V119" si="188">Q99*N99</f>
        <v>0</v>
      </c>
      <c r="W99" s="49"/>
      <c r="X99" s="107"/>
      <c r="Y99" s="64"/>
      <c r="Z99" s="114"/>
      <c r="AA99" s="64"/>
      <c r="AB99" s="64"/>
      <c r="AC99" s="64"/>
      <c r="AD99" s="64"/>
      <c r="AE99" s="64"/>
      <c r="AF99" s="51"/>
      <c r="AG99" s="131"/>
      <c r="AH99" s="132">
        <f t="shared" si="124"/>
        <v>0</v>
      </c>
      <c r="AI99" s="132">
        <f t="shared" si="125"/>
        <v>0</v>
      </c>
      <c r="AJ99" s="132"/>
      <c r="AK99" s="132"/>
      <c r="AL99" s="132"/>
      <c r="AM99" s="132"/>
    </row>
    <row r="100" spans="1:39" x14ac:dyDescent="0.25">
      <c r="A100" s="12" t="s">
        <v>59</v>
      </c>
      <c r="B100" s="13"/>
      <c r="C100" s="43"/>
      <c r="D100" s="43"/>
      <c r="E100" s="147"/>
      <c r="F100" s="75"/>
      <c r="G100" s="43"/>
      <c r="H100" s="43"/>
      <c r="I100" s="111"/>
      <c r="J100" s="126">
        <f t="shared" si="187"/>
        <v>0</v>
      </c>
      <c r="K100" s="90"/>
      <c r="L100" s="83"/>
      <c r="M100" s="83"/>
      <c r="N100" s="83"/>
      <c r="O100" s="100">
        <f>'WP 1 Sch 140 Cost Allocations'!B$13</f>
        <v>5.3457253604551394E-4</v>
      </c>
      <c r="P100" s="57"/>
      <c r="Q100" s="49">
        <f>'WP 1 Sch 140 Cost Allocations'!B$56</f>
        <v>0</v>
      </c>
      <c r="R100" s="57"/>
      <c r="S100" s="57"/>
      <c r="T100" s="104"/>
      <c r="U100" s="57"/>
      <c r="V100" s="117">
        <f t="shared" si="188"/>
        <v>0</v>
      </c>
      <c r="W100" s="57"/>
      <c r="X100" s="59"/>
      <c r="Y100" s="58"/>
      <c r="Z100" s="114"/>
      <c r="AA100" s="64"/>
      <c r="AB100" s="64"/>
      <c r="AC100" s="64"/>
      <c r="AD100" s="64"/>
      <c r="AE100" s="64"/>
      <c r="AF100" s="51"/>
      <c r="AG100" s="131"/>
      <c r="AH100" s="132">
        <f t="shared" si="124"/>
        <v>0</v>
      </c>
      <c r="AI100" s="132">
        <f t="shared" si="125"/>
        <v>0</v>
      </c>
      <c r="AJ100" s="132"/>
      <c r="AK100" s="132"/>
      <c r="AL100" s="132"/>
      <c r="AM100" s="132"/>
    </row>
    <row r="101" spans="1:39" x14ac:dyDescent="0.25">
      <c r="A101" s="16" t="s">
        <v>18</v>
      </c>
      <c r="B101" s="6"/>
      <c r="C101" s="41" t="s">
        <v>22</v>
      </c>
      <c r="D101" s="41">
        <v>50</v>
      </c>
      <c r="E101" s="144" t="s">
        <v>10</v>
      </c>
      <c r="F101" s="78">
        <v>38</v>
      </c>
      <c r="G101" s="119">
        <f t="shared" ref="G101:G109" si="189">G73</f>
        <v>901.11105182386973</v>
      </c>
      <c r="H101" s="8" t="s">
        <v>62</v>
      </c>
      <c r="I101" s="98">
        <v>1</v>
      </c>
      <c r="J101" s="126">
        <f t="shared" si="187"/>
        <v>0</v>
      </c>
      <c r="K101" s="87">
        <f t="shared" ref="K101:K109" si="190">IF(E101="Company", F101*G101,0)</f>
        <v>0</v>
      </c>
      <c r="L101" s="80">
        <f t="shared" ref="L101:L119" si="191">D101*F101/1000</f>
        <v>1.9</v>
      </c>
      <c r="M101" s="80">
        <f t="shared" ref="M101:M109" si="192">D101*4200*F101/1000</f>
        <v>7980</v>
      </c>
      <c r="N101" s="80">
        <f t="shared" ref="N101:N119" si="193">D101*4200/1000/12</f>
        <v>17.5</v>
      </c>
      <c r="O101" s="100">
        <f>'WP 1 Sch 140 Cost Allocations'!B$13</f>
        <v>5.3457253604551394E-4</v>
      </c>
      <c r="P101" s="49">
        <f>'WP 1 Sch 140 Cost Allocations'!$B$36</f>
        <v>0</v>
      </c>
      <c r="Q101" s="49">
        <f>'WP 1 Sch 140 Cost Allocations'!B$56</f>
        <v>0</v>
      </c>
      <c r="R101" s="49">
        <f>'WP 1 Sch 140 Cost Allocations'!E$20</f>
        <v>0.17458664827504597</v>
      </c>
      <c r="S101" s="49">
        <f>'WP 1 Sch 140 Cost Allocations'!$E$37</f>
        <v>1.3493419753566956E-3</v>
      </c>
      <c r="T101" s="100">
        <f t="shared" ref="T101:T109" si="194">IF(E101="Company", G101*O101, 0)</f>
        <v>0</v>
      </c>
      <c r="U101" s="49">
        <f t="shared" ref="U101:U109" si="195">IF(H101="yes", I101*P101, 0)</f>
        <v>0</v>
      </c>
      <c r="V101" s="117">
        <f t="shared" si="188"/>
        <v>0</v>
      </c>
      <c r="W101" s="49">
        <f t="shared" ref="W101:W109" si="196">D101*R101/1000</f>
        <v>8.7293324137522974E-3</v>
      </c>
      <c r="X101" s="115">
        <f>N101*S101</f>
        <v>2.3613484568742172E-2</v>
      </c>
      <c r="Y101" s="50">
        <f t="shared" ref="Y101:Y109" si="197">SUM(T101:X101)</f>
        <v>3.2342816982494471E-2</v>
      </c>
      <c r="Z101" s="114"/>
      <c r="AA101" s="64">
        <f t="shared" ref="AA101:AA109" si="198">T101/N101</f>
        <v>0</v>
      </c>
      <c r="AB101" s="64">
        <f t="shared" ref="AB101:AB109" si="199">U101/N101</f>
        <v>0</v>
      </c>
      <c r="AC101" s="64">
        <f t="shared" ref="AC101:AC109" si="200">V101/N101</f>
        <v>0</v>
      </c>
      <c r="AD101" s="64">
        <f t="shared" ref="AD101:AD109" si="201">W101/N101</f>
        <v>4.9881899507155981E-4</v>
      </c>
      <c r="AE101" s="64">
        <f t="shared" ref="AE101:AE109" si="202">X101/N101</f>
        <v>1.3493419753566956E-3</v>
      </c>
      <c r="AF101" s="51">
        <f t="shared" ref="AF101:AF109" si="203">SUM(AA101:AE101)</f>
        <v>1.8481609704282553E-3</v>
      </c>
      <c r="AG101" s="131">
        <f t="shared" ref="AG101:AG109" si="204">T101*$F101</f>
        <v>0</v>
      </c>
      <c r="AH101" s="132">
        <f t="shared" ref="AH101:AH132" si="205">U101*$F101</f>
        <v>0</v>
      </c>
      <c r="AI101" s="132">
        <f t="shared" ref="AI101:AI132" si="206">V101*$F101</f>
        <v>0</v>
      </c>
      <c r="AJ101" s="132">
        <f t="shared" ref="AJ101:AJ109" si="207">W101*$F101</f>
        <v>0.33171463172258731</v>
      </c>
      <c r="AK101" s="132">
        <f t="shared" ref="AK101:AK109" si="208">X101*$F101</f>
        <v>0.89731241361220249</v>
      </c>
      <c r="AL101" s="132">
        <f t="shared" ref="AL101:AL109" si="209">SUM(AG101:AK101)</f>
        <v>1.2290270453347898</v>
      </c>
      <c r="AM101" s="132">
        <f t="shared" ref="AM101:AM109" si="210">Y101*F101-AL101</f>
        <v>0</v>
      </c>
    </row>
    <row r="102" spans="1:39" x14ac:dyDescent="0.25">
      <c r="A102" s="22" t="str">
        <f t="shared" ref="A102:A109" si="211">+A101</f>
        <v>54E</v>
      </c>
      <c r="B102" s="23"/>
      <c r="C102" s="41" t="s">
        <v>22</v>
      </c>
      <c r="D102" s="41">
        <v>70</v>
      </c>
      <c r="E102" s="144" t="s">
        <v>10</v>
      </c>
      <c r="F102" s="78">
        <v>797</v>
      </c>
      <c r="G102" s="119">
        <f t="shared" si="189"/>
        <v>922.51550466296771</v>
      </c>
      <c r="H102" s="8" t="s">
        <v>62</v>
      </c>
      <c r="I102" s="98">
        <v>1</v>
      </c>
      <c r="J102" s="126">
        <f t="shared" si="187"/>
        <v>0</v>
      </c>
      <c r="K102" s="87">
        <f t="shared" si="190"/>
        <v>0</v>
      </c>
      <c r="L102" s="80">
        <f t="shared" si="191"/>
        <v>55.79</v>
      </c>
      <c r="M102" s="80">
        <f t="shared" si="192"/>
        <v>234318</v>
      </c>
      <c r="N102" s="80">
        <f t="shared" si="193"/>
        <v>24.5</v>
      </c>
      <c r="O102" s="100">
        <f>'WP 1 Sch 140 Cost Allocations'!B$13</f>
        <v>5.3457253604551394E-4</v>
      </c>
      <c r="P102" s="49">
        <f>'WP 1 Sch 140 Cost Allocations'!$B$36</f>
        <v>0</v>
      </c>
      <c r="Q102" s="49">
        <f>'WP 1 Sch 140 Cost Allocations'!B$56</f>
        <v>0</v>
      </c>
      <c r="R102" s="49">
        <f>'WP 1 Sch 140 Cost Allocations'!E$20</f>
        <v>0.17458664827504597</v>
      </c>
      <c r="S102" s="49">
        <f>'WP 1 Sch 140 Cost Allocations'!$E$37</f>
        <v>1.3493419753566956E-3</v>
      </c>
      <c r="T102" s="100">
        <f t="shared" si="194"/>
        <v>0</v>
      </c>
      <c r="U102" s="49">
        <f t="shared" si="195"/>
        <v>0</v>
      </c>
      <c r="V102" s="117">
        <f t="shared" si="188"/>
        <v>0</v>
      </c>
      <c r="W102" s="49">
        <f t="shared" si="196"/>
        <v>1.2221065379253219E-2</v>
      </c>
      <c r="X102" s="107">
        <f t="shared" ref="X102:X109" si="212">N102*S102</f>
        <v>3.3058878396239041E-2</v>
      </c>
      <c r="Y102" s="50">
        <f t="shared" si="197"/>
        <v>4.5279943775492257E-2</v>
      </c>
      <c r="Z102" s="114"/>
      <c r="AA102" s="64">
        <f t="shared" si="198"/>
        <v>0</v>
      </c>
      <c r="AB102" s="64">
        <f t="shared" si="199"/>
        <v>0</v>
      </c>
      <c r="AC102" s="64">
        <f t="shared" si="200"/>
        <v>0</v>
      </c>
      <c r="AD102" s="64">
        <f t="shared" si="201"/>
        <v>4.9881899507155992E-4</v>
      </c>
      <c r="AE102" s="64">
        <f t="shared" si="202"/>
        <v>1.3493419753566956E-3</v>
      </c>
      <c r="AF102" s="51">
        <f t="shared" si="203"/>
        <v>1.8481609704282555E-3</v>
      </c>
      <c r="AG102" s="131">
        <f t="shared" si="204"/>
        <v>0</v>
      </c>
      <c r="AH102" s="132">
        <f t="shared" si="205"/>
        <v>0</v>
      </c>
      <c r="AI102" s="132">
        <f t="shared" si="206"/>
        <v>0</v>
      </c>
      <c r="AJ102" s="132">
        <f t="shared" si="207"/>
        <v>9.7401891072648148</v>
      </c>
      <c r="AK102" s="132">
        <f t="shared" si="208"/>
        <v>26.347926081802516</v>
      </c>
      <c r="AL102" s="132">
        <f t="shared" si="209"/>
        <v>36.088115189067331</v>
      </c>
      <c r="AM102" s="132">
        <f t="shared" si="210"/>
        <v>0</v>
      </c>
    </row>
    <row r="103" spans="1:39" x14ac:dyDescent="0.25">
      <c r="A103" s="22" t="str">
        <f t="shared" si="211"/>
        <v>54E</v>
      </c>
      <c r="B103" s="23"/>
      <c r="C103" s="41" t="s">
        <v>22</v>
      </c>
      <c r="D103" s="41">
        <v>100</v>
      </c>
      <c r="E103" s="144" t="s">
        <v>10</v>
      </c>
      <c r="F103" s="78">
        <v>1936</v>
      </c>
      <c r="G103" s="119">
        <f t="shared" si="189"/>
        <v>954.62218392161492</v>
      </c>
      <c r="H103" s="8" t="s">
        <v>62</v>
      </c>
      <c r="I103" s="98">
        <v>1</v>
      </c>
      <c r="J103" s="126">
        <f t="shared" si="187"/>
        <v>0</v>
      </c>
      <c r="K103" s="87">
        <f t="shared" si="190"/>
        <v>0</v>
      </c>
      <c r="L103" s="80">
        <f t="shared" si="191"/>
        <v>193.6</v>
      </c>
      <c r="M103" s="80">
        <f t="shared" si="192"/>
        <v>813120</v>
      </c>
      <c r="N103" s="80">
        <f t="shared" si="193"/>
        <v>35</v>
      </c>
      <c r="O103" s="100">
        <f>'WP 1 Sch 140 Cost Allocations'!B$13</f>
        <v>5.3457253604551394E-4</v>
      </c>
      <c r="P103" s="49">
        <f>'WP 1 Sch 140 Cost Allocations'!$B$36</f>
        <v>0</v>
      </c>
      <c r="Q103" s="49">
        <f>'WP 1 Sch 140 Cost Allocations'!B$56</f>
        <v>0</v>
      </c>
      <c r="R103" s="49">
        <f>'WP 1 Sch 140 Cost Allocations'!E$20</f>
        <v>0.17458664827504597</v>
      </c>
      <c r="S103" s="49">
        <f>'WP 1 Sch 140 Cost Allocations'!$E$37</f>
        <v>1.3493419753566956E-3</v>
      </c>
      <c r="T103" s="100">
        <f t="shared" si="194"/>
        <v>0</v>
      </c>
      <c r="U103" s="49">
        <f t="shared" si="195"/>
        <v>0</v>
      </c>
      <c r="V103" s="117">
        <f t="shared" si="188"/>
        <v>0</v>
      </c>
      <c r="W103" s="49">
        <f t="shared" si="196"/>
        <v>1.7458664827504595E-2</v>
      </c>
      <c r="X103" s="107">
        <f t="shared" si="212"/>
        <v>4.7226969137484344E-2</v>
      </c>
      <c r="Y103" s="50">
        <f t="shared" si="197"/>
        <v>6.4685633964988942E-2</v>
      </c>
      <c r="Z103" s="114"/>
      <c r="AA103" s="64">
        <f t="shared" si="198"/>
        <v>0</v>
      </c>
      <c r="AB103" s="64">
        <f t="shared" si="199"/>
        <v>0</v>
      </c>
      <c r="AC103" s="64">
        <f t="shared" si="200"/>
        <v>0</v>
      </c>
      <c r="AD103" s="64">
        <f t="shared" si="201"/>
        <v>4.9881899507155981E-4</v>
      </c>
      <c r="AE103" s="64">
        <f t="shared" si="202"/>
        <v>1.3493419753566956E-3</v>
      </c>
      <c r="AF103" s="51">
        <f t="shared" si="203"/>
        <v>1.8481609704282553E-3</v>
      </c>
      <c r="AG103" s="131">
        <f t="shared" si="204"/>
        <v>0</v>
      </c>
      <c r="AH103" s="132">
        <f t="shared" si="205"/>
        <v>0</v>
      </c>
      <c r="AI103" s="132">
        <f t="shared" si="206"/>
        <v>0</v>
      </c>
      <c r="AJ103" s="132">
        <f t="shared" si="207"/>
        <v>33.799975106048898</v>
      </c>
      <c r="AK103" s="132">
        <f t="shared" si="208"/>
        <v>91.431412250169686</v>
      </c>
      <c r="AL103" s="132">
        <f t="shared" si="209"/>
        <v>125.23138735621859</v>
      </c>
      <c r="AM103" s="132">
        <f t="shared" si="210"/>
        <v>0</v>
      </c>
    </row>
    <row r="104" spans="1:39" x14ac:dyDescent="0.25">
      <c r="A104" s="22" t="str">
        <f t="shared" si="211"/>
        <v>54E</v>
      </c>
      <c r="B104" s="23"/>
      <c r="C104" s="41" t="s">
        <v>22</v>
      </c>
      <c r="D104" s="41">
        <v>150</v>
      </c>
      <c r="E104" s="144" t="s">
        <v>10</v>
      </c>
      <c r="F104" s="78">
        <v>746</v>
      </c>
      <c r="G104" s="119">
        <f t="shared" si="189"/>
        <v>1008.1333160193601</v>
      </c>
      <c r="H104" s="8" t="s">
        <v>62</v>
      </c>
      <c r="I104" s="98">
        <v>1</v>
      </c>
      <c r="J104" s="126">
        <f t="shared" si="187"/>
        <v>0</v>
      </c>
      <c r="K104" s="87">
        <f t="shared" si="190"/>
        <v>0</v>
      </c>
      <c r="L104" s="80">
        <f t="shared" si="191"/>
        <v>111.9</v>
      </c>
      <c r="M104" s="80">
        <f t="shared" si="192"/>
        <v>469980</v>
      </c>
      <c r="N104" s="80">
        <f t="shared" si="193"/>
        <v>52.5</v>
      </c>
      <c r="O104" s="100">
        <f>'WP 1 Sch 140 Cost Allocations'!B$13</f>
        <v>5.3457253604551394E-4</v>
      </c>
      <c r="P104" s="49">
        <f>'WP 1 Sch 140 Cost Allocations'!$B$36</f>
        <v>0</v>
      </c>
      <c r="Q104" s="49">
        <f>'WP 1 Sch 140 Cost Allocations'!B$56</f>
        <v>0</v>
      </c>
      <c r="R104" s="49">
        <f>'WP 1 Sch 140 Cost Allocations'!E$20</f>
        <v>0.17458664827504597</v>
      </c>
      <c r="S104" s="49">
        <f>'WP 1 Sch 140 Cost Allocations'!$E$37</f>
        <v>1.3493419753566956E-3</v>
      </c>
      <c r="T104" s="100">
        <f t="shared" si="194"/>
        <v>0</v>
      </c>
      <c r="U104" s="49">
        <f t="shared" si="195"/>
        <v>0</v>
      </c>
      <c r="V104" s="117">
        <f t="shared" si="188"/>
        <v>0</v>
      </c>
      <c r="W104" s="49">
        <f t="shared" si="196"/>
        <v>2.6187997241256894E-2</v>
      </c>
      <c r="X104" s="107">
        <f t="shared" si="212"/>
        <v>7.0840453706226519E-2</v>
      </c>
      <c r="Y104" s="50">
        <f t="shared" si="197"/>
        <v>9.7028450947483413E-2</v>
      </c>
      <c r="Z104" s="114"/>
      <c r="AA104" s="64">
        <f t="shared" si="198"/>
        <v>0</v>
      </c>
      <c r="AB104" s="64">
        <f t="shared" si="199"/>
        <v>0</v>
      </c>
      <c r="AC104" s="64">
        <f t="shared" si="200"/>
        <v>0</v>
      </c>
      <c r="AD104" s="64">
        <f t="shared" si="201"/>
        <v>4.9881899507155992E-4</v>
      </c>
      <c r="AE104" s="64">
        <f t="shared" si="202"/>
        <v>1.3493419753566956E-3</v>
      </c>
      <c r="AF104" s="51">
        <f t="shared" si="203"/>
        <v>1.8481609704282555E-3</v>
      </c>
      <c r="AG104" s="131">
        <f t="shared" si="204"/>
        <v>0</v>
      </c>
      <c r="AH104" s="132">
        <f t="shared" si="205"/>
        <v>0</v>
      </c>
      <c r="AI104" s="132">
        <f t="shared" si="206"/>
        <v>0</v>
      </c>
      <c r="AJ104" s="132">
        <f t="shared" si="207"/>
        <v>19.536245941977644</v>
      </c>
      <c r="AK104" s="132">
        <f t="shared" si="208"/>
        <v>52.84697846484498</v>
      </c>
      <c r="AL104" s="132">
        <f t="shared" si="209"/>
        <v>72.38322440682262</v>
      </c>
      <c r="AM104" s="132">
        <f t="shared" si="210"/>
        <v>0</v>
      </c>
    </row>
    <row r="105" spans="1:39" x14ac:dyDescent="0.25">
      <c r="A105" s="22" t="str">
        <f t="shared" si="211"/>
        <v>54E</v>
      </c>
      <c r="B105" s="23"/>
      <c r="C105" s="41" t="s">
        <v>22</v>
      </c>
      <c r="D105" s="41">
        <v>200</v>
      </c>
      <c r="E105" s="144" t="s">
        <v>10</v>
      </c>
      <c r="F105" s="78">
        <v>756</v>
      </c>
      <c r="G105" s="119">
        <f t="shared" si="189"/>
        <v>1061.6444481171054</v>
      </c>
      <c r="H105" s="8" t="s">
        <v>62</v>
      </c>
      <c r="I105" s="98">
        <v>1</v>
      </c>
      <c r="J105" s="126">
        <f t="shared" si="187"/>
        <v>0</v>
      </c>
      <c r="K105" s="87">
        <f t="shared" si="190"/>
        <v>0</v>
      </c>
      <c r="L105" s="80">
        <f t="shared" si="191"/>
        <v>151.19999999999999</v>
      </c>
      <c r="M105" s="80">
        <f t="shared" si="192"/>
        <v>635040</v>
      </c>
      <c r="N105" s="80">
        <f t="shared" si="193"/>
        <v>70</v>
      </c>
      <c r="O105" s="100">
        <f>'WP 1 Sch 140 Cost Allocations'!B$13</f>
        <v>5.3457253604551394E-4</v>
      </c>
      <c r="P105" s="49">
        <f>'WP 1 Sch 140 Cost Allocations'!$B$36</f>
        <v>0</v>
      </c>
      <c r="Q105" s="49">
        <f>'WP 1 Sch 140 Cost Allocations'!B$56</f>
        <v>0</v>
      </c>
      <c r="R105" s="49">
        <f>'WP 1 Sch 140 Cost Allocations'!E$20</f>
        <v>0.17458664827504597</v>
      </c>
      <c r="S105" s="49">
        <f>'WP 1 Sch 140 Cost Allocations'!$E$37</f>
        <v>1.3493419753566956E-3</v>
      </c>
      <c r="T105" s="100">
        <f t="shared" si="194"/>
        <v>0</v>
      </c>
      <c r="U105" s="49">
        <f t="shared" si="195"/>
        <v>0</v>
      </c>
      <c r="V105" s="117">
        <f t="shared" si="188"/>
        <v>0</v>
      </c>
      <c r="W105" s="49">
        <f t="shared" si="196"/>
        <v>3.491732965500919E-2</v>
      </c>
      <c r="X105" s="107">
        <f t="shared" si="212"/>
        <v>9.4453938274968688E-2</v>
      </c>
      <c r="Y105" s="50">
        <f t="shared" si="197"/>
        <v>0.12937126792997788</v>
      </c>
      <c r="Z105" s="114"/>
      <c r="AA105" s="64">
        <f t="shared" si="198"/>
        <v>0</v>
      </c>
      <c r="AB105" s="64">
        <f t="shared" si="199"/>
        <v>0</v>
      </c>
      <c r="AC105" s="64">
        <f t="shared" si="200"/>
        <v>0</v>
      </c>
      <c r="AD105" s="64">
        <f t="shared" si="201"/>
        <v>4.9881899507155981E-4</v>
      </c>
      <c r="AE105" s="64">
        <f t="shared" si="202"/>
        <v>1.3493419753566956E-3</v>
      </c>
      <c r="AF105" s="51">
        <f t="shared" si="203"/>
        <v>1.8481609704282553E-3</v>
      </c>
      <c r="AG105" s="131">
        <f t="shared" si="204"/>
        <v>0</v>
      </c>
      <c r="AH105" s="132">
        <f t="shared" si="205"/>
        <v>0</v>
      </c>
      <c r="AI105" s="132">
        <f t="shared" si="206"/>
        <v>0</v>
      </c>
      <c r="AJ105" s="132">
        <f t="shared" si="207"/>
        <v>26.397501219186946</v>
      </c>
      <c r="AK105" s="132">
        <f t="shared" si="208"/>
        <v>71.407177335876327</v>
      </c>
      <c r="AL105" s="132">
        <f t="shared" si="209"/>
        <v>97.804678555063276</v>
      </c>
      <c r="AM105" s="132">
        <f t="shared" si="210"/>
        <v>0</v>
      </c>
    </row>
    <row r="106" spans="1:39" x14ac:dyDescent="0.25">
      <c r="A106" s="22" t="str">
        <f t="shared" si="211"/>
        <v>54E</v>
      </c>
      <c r="B106" s="23"/>
      <c r="C106" s="41" t="s">
        <v>22</v>
      </c>
      <c r="D106" s="41">
        <v>250</v>
      </c>
      <c r="E106" s="144" t="s">
        <v>10</v>
      </c>
      <c r="F106" s="78">
        <v>1872</v>
      </c>
      <c r="G106" s="119">
        <f t="shared" si="189"/>
        <v>1115.1555802148507</v>
      </c>
      <c r="H106" s="8" t="s">
        <v>62</v>
      </c>
      <c r="I106" s="98">
        <v>1</v>
      </c>
      <c r="J106" s="126">
        <f t="shared" si="187"/>
        <v>0</v>
      </c>
      <c r="K106" s="87">
        <f t="shared" si="190"/>
        <v>0</v>
      </c>
      <c r="L106" s="80">
        <f t="shared" si="191"/>
        <v>468</v>
      </c>
      <c r="M106" s="80">
        <f t="shared" si="192"/>
        <v>1965600</v>
      </c>
      <c r="N106" s="80">
        <f t="shared" si="193"/>
        <v>87.5</v>
      </c>
      <c r="O106" s="100">
        <f>'WP 1 Sch 140 Cost Allocations'!B$13</f>
        <v>5.3457253604551394E-4</v>
      </c>
      <c r="P106" s="49">
        <f>'WP 1 Sch 140 Cost Allocations'!$B$36</f>
        <v>0</v>
      </c>
      <c r="Q106" s="49">
        <f>'WP 1 Sch 140 Cost Allocations'!B$56</f>
        <v>0</v>
      </c>
      <c r="R106" s="49">
        <f>'WP 1 Sch 140 Cost Allocations'!E$20</f>
        <v>0.17458664827504597</v>
      </c>
      <c r="S106" s="49">
        <f>'WP 1 Sch 140 Cost Allocations'!$E$37</f>
        <v>1.3493419753566956E-3</v>
      </c>
      <c r="T106" s="100">
        <f t="shared" si="194"/>
        <v>0</v>
      </c>
      <c r="U106" s="49">
        <f t="shared" si="195"/>
        <v>0</v>
      </c>
      <c r="V106" s="117">
        <f t="shared" si="188"/>
        <v>0</v>
      </c>
      <c r="W106" s="49">
        <f t="shared" si="196"/>
        <v>4.3646662068761492E-2</v>
      </c>
      <c r="X106" s="107">
        <f t="shared" si="212"/>
        <v>0.11806742284371086</v>
      </c>
      <c r="Y106" s="50">
        <f t="shared" si="197"/>
        <v>0.16171408491247236</v>
      </c>
      <c r="Z106" s="114"/>
      <c r="AA106" s="64">
        <f t="shared" si="198"/>
        <v>0</v>
      </c>
      <c r="AB106" s="64">
        <f t="shared" si="199"/>
        <v>0</v>
      </c>
      <c r="AC106" s="64">
        <f t="shared" si="200"/>
        <v>0</v>
      </c>
      <c r="AD106" s="64">
        <f t="shared" si="201"/>
        <v>4.9881899507155992E-4</v>
      </c>
      <c r="AE106" s="64">
        <f t="shared" si="202"/>
        <v>1.3493419753566956E-3</v>
      </c>
      <c r="AF106" s="51">
        <f t="shared" si="203"/>
        <v>1.8481609704282555E-3</v>
      </c>
      <c r="AG106" s="131">
        <f t="shared" si="204"/>
        <v>0</v>
      </c>
      <c r="AH106" s="132">
        <f t="shared" si="205"/>
        <v>0</v>
      </c>
      <c r="AI106" s="132">
        <f t="shared" si="206"/>
        <v>0</v>
      </c>
      <c r="AJ106" s="132">
        <f t="shared" si="207"/>
        <v>81.706551392721508</v>
      </c>
      <c r="AK106" s="132">
        <f t="shared" si="208"/>
        <v>221.02221556342673</v>
      </c>
      <c r="AL106" s="132">
        <f t="shared" si="209"/>
        <v>302.72876695614821</v>
      </c>
      <c r="AM106" s="132">
        <f t="shared" si="210"/>
        <v>0</v>
      </c>
    </row>
    <row r="107" spans="1:39" x14ac:dyDescent="0.25">
      <c r="A107" s="22" t="str">
        <f t="shared" si="211"/>
        <v>54E</v>
      </c>
      <c r="B107" s="23"/>
      <c r="C107" s="41" t="s">
        <v>22</v>
      </c>
      <c r="D107" s="41">
        <v>310</v>
      </c>
      <c r="E107" s="144" t="s">
        <v>10</v>
      </c>
      <c r="F107" s="78">
        <v>77</v>
      </c>
      <c r="G107" s="119">
        <f t="shared" si="189"/>
        <v>1179.3689387321449</v>
      </c>
      <c r="H107" s="8" t="s">
        <v>62</v>
      </c>
      <c r="I107" s="98">
        <v>1</v>
      </c>
      <c r="J107" s="126">
        <f t="shared" si="187"/>
        <v>0</v>
      </c>
      <c r="K107" s="87">
        <f t="shared" si="190"/>
        <v>0</v>
      </c>
      <c r="L107" s="80">
        <f t="shared" si="191"/>
        <v>23.87</v>
      </c>
      <c r="M107" s="80">
        <f t="shared" si="192"/>
        <v>100254</v>
      </c>
      <c r="N107" s="80">
        <f t="shared" si="193"/>
        <v>108.5</v>
      </c>
      <c r="O107" s="100">
        <f>'WP 1 Sch 140 Cost Allocations'!B$13</f>
        <v>5.3457253604551394E-4</v>
      </c>
      <c r="P107" s="49">
        <f>'WP 1 Sch 140 Cost Allocations'!$B$36</f>
        <v>0</v>
      </c>
      <c r="Q107" s="49">
        <f>'WP 1 Sch 140 Cost Allocations'!B$56</f>
        <v>0</v>
      </c>
      <c r="R107" s="49">
        <f>'WP 1 Sch 140 Cost Allocations'!E$20</f>
        <v>0.17458664827504597</v>
      </c>
      <c r="S107" s="49">
        <f>'WP 1 Sch 140 Cost Allocations'!$E$37</f>
        <v>1.3493419753566956E-3</v>
      </c>
      <c r="T107" s="100">
        <f t="shared" si="194"/>
        <v>0</v>
      </c>
      <c r="U107" s="49">
        <f t="shared" si="195"/>
        <v>0</v>
      </c>
      <c r="V107" s="117">
        <f t="shared" si="188"/>
        <v>0</v>
      </c>
      <c r="W107" s="49">
        <f t="shared" si="196"/>
        <v>5.4121860965264244E-2</v>
      </c>
      <c r="X107" s="107">
        <f t="shared" si="212"/>
        <v>0.14640360432620148</v>
      </c>
      <c r="Y107" s="50">
        <f t="shared" si="197"/>
        <v>0.20052546529146573</v>
      </c>
      <c r="Z107" s="114"/>
      <c r="AA107" s="64">
        <f t="shared" si="198"/>
        <v>0</v>
      </c>
      <c r="AB107" s="64">
        <f t="shared" si="199"/>
        <v>0</v>
      </c>
      <c r="AC107" s="64">
        <f t="shared" si="200"/>
        <v>0</v>
      </c>
      <c r="AD107" s="64">
        <f t="shared" si="201"/>
        <v>4.9881899507155981E-4</v>
      </c>
      <c r="AE107" s="64">
        <f t="shared" si="202"/>
        <v>1.3493419753566956E-3</v>
      </c>
      <c r="AF107" s="51">
        <f t="shared" si="203"/>
        <v>1.8481609704282553E-3</v>
      </c>
      <c r="AG107" s="131">
        <f t="shared" si="204"/>
        <v>0</v>
      </c>
      <c r="AH107" s="132">
        <f t="shared" si="205"/>
        <v>0</v>
      </c>
      <c r="AI107" s="132">
        <f t="shared" si="206"/>
        <v>0</v>
      </c>
      <c r="AJ107" s="132">
        <f t="shared" si="207"/>
        <v>4.1673832943253464</v>
      </c>
      <c r="AK107" s="132">
        <f t="shared" si="208"/>
        <v>11.273077533117513</v>
      </c>
      <c r="AL107" s="132">
        <f t="shared" si="209"/>
        <v>15.440460827442859</v>
      </c>
      <c r="AM107" s="132">
        <f t="shared" si="210"/>
        <v>0</v>
      </c>
    </row>
    <row r="108" spans="1:39" x14ac:dyDescent="0.25">
      <c r="A108" s="22" t="str">
        <f t="shared" si="211"/>
        <v>54E</v>
      </c>
      <c r="B108" s="23"/>
      <c r="C108" s="41" t="s">
        <v>22</v>
      </c>
      <c r="D108" s="41">
        <v>400</v>
      </c>
      <c r="E108" s="144" t="s">
        <v>10</v>
      </c>
      <c r="F108" s="78">
        <v>1401</v>
      </c>
      <c r="G108" s="119">
        <f t="shared" si="189"/>
        <v>1275.6889765080864</v>
      </c>
      <c r="H108" s="8" t="s">
        <v>62</v>
      </c>
      <c r="I108" s="98">
        <v>1</v>
      </c>
      <c r="J108" s="126">
        <f t="shared" si="187"/>
        <v>0</v>
      </c>
      <c r="K108" s="87">
        <f t="shared" si="190"/>
        <v>0</v>
      </c>
      <c r="L108" s="80">
        <f t="shared" si="191"/>
        <v>560.4</v>
      </c>
      <c r="M108" s="80">
        <f t="shared" si="192"/>
        <v>2353680</v>
      </c>
      <c r="N108" s="80">
        <f t="shared" si="193"/>
        <v>140</v>
      </c>
      <c r="O108" s="100">
        <f>'WP 1 Sch 140 Cost Allocations'!B$13</f>
        <v>5.3457253604551394E-4</v>
      </c>
      <c r="P108" s="49">
        <f>'WP 1 Sch 140 Cost Allocations'!$B$36</f>
        <v>0</v>
      </c>
      <c r="Q108" s="49">
        <f>'WP 1 Sch 140 Cost Allocations'!B$56</f>
        <v>0</v>
      </c>
      <c r="R108" s="49">
        <f>'WP 1 Sch 140 Cost Allocations'!E$20</f>
        <v>0.17458664827504597</v>
      </c>
      <c r="S108" s="49">
        <f>'WP 1 Sch 140 Cost Allocations'!$E$37</f>
        <v>1.3493419753566956E-3</v>
      </c>
      <c r="T108" s="100">
        <f t="shared" si="194"/>
        <v>0</v>
      </c>
      <c r="U108" s="49">
        <f t="shared" si="195"/>
        <v>0</v>
      </c>
      <c r="V108" s="117">
        <f t="shared" si="188"/>
        <v>0</v>
      </c>
      <c r="W108" s="49">
        <f t="shared" si="196"/>
        <v>6.9834659310018379E-2</v>
      </c>
      <c r="X108" s="107">
        <f t="shared" si="212"/>
        <v>0.18890787654993738</v>
      </c>
      <c r="Y108" s="50">
        <f t="shared" si="197"/>
        <v>0.25874253585995577</v>
      </c>
      <c r="Z108" s="114"/>
      <c r="AA108" s="64">
        <f t="shared" si="198"/>
        <v>0</v>
      </c>
      <c r="AB108" s="64">
        <f t="shared" si="199"/>
        <v>0</v>
      </c>
      <c r="AC108" s="64">
        <f t="shared" si="200"/>
        <v>0</v>
      </c>
      <c r="AD108" s="64">
        <f t="shared" si="201"/>
        <v>4.9881899507155981E-4</v>
      </c>
      <c r="AE108" s="64">
        <f t="shared" si="202"/>
        <v>1.3493419753566956E-3</v>
      </c>
      <c r="AF108" s="51">
        <f t="shared" si="203"/>
        <v>1.8481609704282553E-3</v>
      </c>
      <c r="AG108" s="131">
        <f t="shared" si="204"/>
        <v>0</v>
      </c>
      <c r="AH108" s="132">
        <f t="shared" si="205"/>
        <v>0</v>
      </c>
      <c r="AI108" s="132">
        <f t="shared" si="206"/>
        <v>0</v>
      </c>
      <c r="AJ108" s="132">
        <f t="shared" si="207"/>
        <v>97.838357693335752</v>
      </c>
      <c r="AK108" s="132">
        <f t="shared" si="208"/>
        <v>264.65993504646224</v>
      </c>
      <c r="AL108" s="132">
        <f t="shared" si="209"/>
        <v>362.49829273979799</v>
      </c>
      <c r="AM108" s="132">
        <f t="shared" si="210"/>
        <v>0</v>
      </c>
    </row>
    <row r="109" spans="1:39" x14ac:dyDescent="0.25">
      <c r="A109" s="22" t="str">
        <f t="shared" si="211"/>
        <v>54E</v>
      </c>
      <c r="B109" s="23"/>
      <c r="C109" s="41" t="s">
        <v>22</v>
      </c>
      <c r="D109" s="41">
        <v>1000</v>
      </c>
      <c r="E109" s="144" t="s">
        <v>10</v>
      </c>
      <c r="F109" s="78">
        <v>11</v>
      </c>
      <c r="G109" s="119">
        <f t="shared" si="189"/>
        <v>1917.8225616810294</v>
      </c>
      <c r="H109" s="8" t="s">
        <v>62</v>
      </c>
      <c r="I109" s="98">
        <v>1</v>
      </c>
      <c r="J109" s="126">
        <f t="shared" si="187"/>
        <v>0</v>
      </c>
      <c r="K109" s="87">
        <f t="shared" si="190"/>
        <v>0</v>
      </c>
      <c r="L109" s="80">
        <f t="shared" si="191"/>
        <v>11</v>
      </c>
      <c r="M109" s="80">
        <f t="shared" si="192"/>
        <v>46200</v>
      </c>
      <c r="N109" s="80">
        <f t="shared" si="193"/>
        <v>350</v>
      </c>
      <c r="O109" s="100">
        <f>'WP 1 Sch 140 Cost Allocations'!B$13</f>
        <v>5.3457253604551394E-4</v>
      </c>
      <c r="P109" s="49">
        <f>'WP 1 Sch 140 Cost Allocations'!$B$36</f>
        <v>0</v>
      </c>
      <c r="Q109" s="49">
        <f>'WP 1 Sch 140 Cost Allocations'!B$56</f>
        <v>0</v>
      </c>
      <c r="R109" s="49">
        <f>'WP 1 Sch 140 Cost Allocations'!E$20</f>
        <v>0.17458664827504597</v>
      </c>
      <c r="S109" s="49">
        <f>'WP 1 Sch 140 Cost Allocations'!$E$37</f>
        <v>1.3493419753566956E-3</v>
      </c>
      <c r="T109" s="100">
        <f t="shared" si="194"/>
        <v>0</v>
      </c>
      <c r="U109" s="49">
        <f t="shared" si="195"/>
        <v>0</v>
      </c>
      <c r="V109" s="117">
        <f t="shared" si="188"/>
        <v>0</v>
      </c>
      <c r="W109" s="49">
        <f t="shared" si="196"/>
        <v>0.17458664827504597</v>
      </c>
      <c r="X109" s="107">
        <f t="shared" si="212"/>
        <v>0.47226969137484343</v>
      </c>
      <c r="Y109" s="50">
        <f t="shared" si="197"/>
        <v>0.64685633964988942</v>
      </c>
      <c r="Z109" s="114"/>
      <c r="AA109" s="64">
        <f t="shared" si="198"/>
        <v>0</v>
      </c>
      <c r="AB109" s="64">
        <f t="shared" si="199"/>
        <v>0</v>
      </c>
      <c r="AC109" s="64">
        <f t="shared" si="200"/>
        <v>0</v>
      </c>
      <c r="AD109" s="64">
        <f t="shared" si="201"/>
        <v>4.9881899507155992E-4</v>
      </c>
      <c r="AE109" s="64">
        <f t="shared" si="202"/>
        <v>1.3493419753566956E-3</v>
      </c>
      <c r="AF109" s="51">
        <f t="shared" si="203"/>
        <v>1.8481609704282555E-3</v>
      </c>
      <c r="AG109" s="131">
        <f t="shared" si="204"/>
        <v>0</v>
      </c>
      <c r="AH109" s="132">
        <f t="shared" si="205"/>
        <v>0</v>
      </c>
      <c r="AI109" s="132">
        <f t="shared" si="206"/>
        <v>0</v>
      </c>
      <c r="AJ109" s="132">
        <f t="shared" si="207"/>
        <v>1.9204531310255057</v>
      </c>
      <c r="AK109" s="132">
        <f t="shared" si="208"/>
        <v>5.1949666051232777</v>
      </c>
      <c r="AL109" s="132">
        <f t="shared" si="209"/>
        <v>7.1154197361487839</v>
      </c>
      <c r="AM109" s="132">
        <f t="shared" si="210"/>
        <v>0</v>
      </c>
    </row>
    <row r="110" spans="1:39" x14ac:dyDescent="0.25">
      <c r="A110" s="28"/>
      <c r="B110" s="1"/>
      <c r="C110" s="41"/>
      <c r="D110" s="41"/>
      <c r="E110" s="139"/>
      <c r="F110" s="77"/>
      <c r="G110" s="8"/>
      <c r="H110" s="8"/>
      <c r="I110" s="98"/>
      <c r="J110" s="126">
        <f t="shared" si="187"/>
        <v>0</v>
      </c>
      <c r="K110" s="87"/>
      <c r="L110" s="80"/>
      <c r="M110" s="80"/>
      <c r="N110" s="80"/>
      <c r="O110" s="100">
        <f>'WP 1 Sch 140 Cost Allocations'!B$13</f>
        <v>5.3457253604551394E-4</v>
      </c>
      <c r="P110" s="49"/>
      <c r="Q110" s="49">
        <f>'WP 1 Sch 140 Cost Allocations'!B$56</f>
        <v>0</v>
      </c>
      <c r="R110" s="49"/>
      <c r="S110" s="49"/>
      <c r="T110" s="100"/>
      <c r="U110" s="49"/>
      <c r="V110" s="117">
        <f t="shared" si="188"/>
        <v>0</v>
      </c>
      <c r="W110" s="49"/>
      <c r="X110" s="107"/>
      <c r="Y110" s="50"/>
      <c r="Z110" s="114"/>
      <c r="AA110" s="64"/>
      <c r="AB110" s="64"/>
      <c r="AC110" s="64"/>
      <c r="AD110" s="64"/>
      <c r="AE110" s="64"/>
      <c r="AF110" s="51"/>
      <c r="AG110" s="131"/>
      <c r="AH110" s="132">
        <f t="shared" si="205"/>
        <v>0</v>
      </c>
      <c r="AI110" s="132">
        <f t="shared" si="206"/>
        <v>0</v>
      </c>
      <c r="AJ110" s="132"/>
      <c r="AK110" s="132"/>
      <c r="AL110" s="132"/>
      <c r="AM110" s="132"/>
    </row>
    <row r="111" spans="1:39" x14ac:dyDescent="0.25">
      <c r="A111" s="22" t="str">
        <f>+A109</f>
        <v>54E</v>
      </c>
      <c r="B111" s="23"/>
      <c r="C111" s="45" t="s">
        <v>34</v>
      </c>
      <c r="D111" s="45">
        <v>45</v>
      </c>
      <c r="E111" s="144" t="s">
        <v>10</v>
      </c>
      <c r="F111" s="78">
        <v>1132</v>
      </c>
      <c r="G111" s="61">
        <f t="shared" ref="G111:G119" si="213">G90</f>
        <v>1334.574875</v>
      </c>
      <c r="H111" s="8" t="s">
        <v>62</v>
      </c>
      <c r="I111" s="98">
        <v>0.2</v>
      </c>
      <c r="J111" s="126">
        <f t="shared" si="187"/>
        <v>0</v>
      </c>
      <c r="K111" s="87">
        <f t="shared" ref="K111:K119" si="214">IF(E111="Company", F111*G111,0)</f>
        <v>0</v>
      </c>
      <c r="L111" s="80">
        <f t="shared" si="191"/>
        <v>50.94</v>
      </c>
      <c r="M111" s="80">
        <f t="shared" ref="M111:M119" si="215">D111*4200*F111/1000</f>
        <v>213948</v>
      </c>
      <c r="N111" s="80">
        <f t="shared" si="193"/>
        <v>15.75</v>
      </c>
      <c r="O111" s="100">
        <f>'WP 1 Sch 140 Cost Allocations'!B$13</f>
        <v>5.3457253604551394E-4</v>
      </c>
      <c r="P111" s="49">
        <f>'WP 1 Sch 140 Cost Allocations'!$B$36</f>
        <v>0</v>
      </c>
      <c r="Q111" s="49">
        <f>'WP 1 Sch 140 Cost Allocations'!B$56</f>
        <v>0</v>
      </c>
      <c r="R111" s="49">
        <f>'WP 1 Sch 140 Cost Allocations'!E$20</f>
        <v>0.17458664827504597</v>
      </c>
      <c r="S111" s="49">
        <f>'WP 1 Sch 140 Cost Allocations'!$E$37</f>
        <v>1.3493419753566956E-3</v>
      </c>
      <c r="T111" s="100">
        <f t="shared" ref="T111:T119" si="216">IF(E111="Company", G111*O111, 0)</f>
        <v>0</v>
      </c>
      <c r="U111" s="49">
        <f t="shared" ref="U111:U119" si="217">IF(H111="yes", I111*P111, 0)</f>
        <v>0</v>
      </c>
      <c r="V111" s="117">
        <f t="shared" si="188"/>
        <v>0</v>
      </c>
      <c r="W111" s="49">
        <f t="shared" ref="W111:W119" si="218">D111*R111/1000</f>
        <v>7.8563991723770692E-3</v>
      </c>
      <c r="X111" s="107">
        <f t="shared" ref="X111:X119" si="219">N111*S111</f>
        <v>2.1252136111867954E-2</v>
      </c>
      <c r="Y111" s="50">
        <f t="shared" ref="Y111:Y119" si="220">SUM(T111:X111)</f>
        <v>2.9108535284245021E-2</v>
      </c>
      <c r="Z111" s="114"/>
      <c r="AA111" s="64">
        <f t="shared" ref="AA111:AA119" si="221">T111/N111</f>
        <v>0</v>
      </c>
      <c r="AB111" s="64">
        <f t="shared" ref="AB111:AB119" si="222">U111/N111</f>
        <v>0</v>
      </c>
      <c r="AC111" s="64">
        <f t="shared" ref="AC111:AC119" si="223">V111/N111</f>
        <v>0</v>
      </c>
      <c r="AD111" s="64">
        <f t="shared" ref="AD111:AD119" si="224">W111/N111</f>
        <v>4.9881899507155992E-4</v>
      </c>
      <c r="AE111" s="64">
        <f t="shared" ref="AE111:AE119" si="225">X111/N111</f>
        <v>1.3493419753566956E-3</v>
      </c>
      <c r="AF111" s="51">
        <f t="shared" ref="AF111:AF119" si="226">SUM(AA111:AE111)</f>
        <v>1.8481609704282555E-3</v>
      </c>
      <c r="AG111" s="131">
        <f t="shared" ref="AG111:AG119" si="227">T111*$F111</f>
        <v>0</v>
      </c>
      <c r="AH111" s="132">
        <f t="shared" si="205"/>
        <v>0</v>
      </c>
      <c r="AI111" s="132">
        <f t="shared" si="206"/>
        <v>0</v>
      </c>
      <c r="AJ111" s="132">
        <f t="shared" ref="AJ111:AJ119" si="228">W111*$F111</f>
        <v>8.8934438631308428</v>
      </c>
      <c r="AK111" s="132">
        <f t="shared" ref="AK111:AK119" si="229">X111*$F111</f>
        <v>24.057418078634523</v>
      </c>
      <c r="AL111" s="132">
        <f t="shared" ref="AL111:AL119" si="230">SUM(AG111:AK111)</f>
        <v>32.950861941765368</v>
      </c>
      <c r="AM111" s="132">
        <f t="shared" ref="AM111:AM119" si="231">Y111*F111-AL111</f>
        <v>0</v>
      </c>
    </row>
    <row r="112" spans="1:39" x14ac:dyDescent="0.25">
      <c r="A112" s="22" t="str">
        <f>A111</f>
        <v>54E</v>
      </c>
      <c r="B112" s="23"/>
      <c r="C112" s="45" t="s">
        <v>34</v>
      </c>
      <c r="D112" s="45">
        <v>75</v>
      </c>
      <c r="E112" s="144" t="s">
        <v>10</v>
      </c>
      <c r="F112" s="78">
        <v>0</v>
      </c>
      <c r="G112" s="61">
        <f t="shared" si="213"/>
        <v>1357.2181249999999</v>
      </c>
      <c r="H112" s="8" t="s">
        <v>62</v>
      </c>
      <c r="I112" s="98">
        <v>0.2</v>
      </c>
      <c r="J112" s="126">
        <f t="shared" si="187"/>
        <v>0</v>
      </c>
      <c r="K112" s="87">
        <f t="shared" si="214"/>
        <v>0</v>
      </c>
      <c r="L112" s="80">
        <f t="shared" si="191"/>
        <v>0</v>
      </c>
      <c r="M112" s="80">
        <f t="shared" si="215"/>
        <v>0</v>
      </c>
      <c r="N112" s="80">
        <f t="shared" si="193"/>
        <v>26.25</v>
      </c>
      <c r="O112" s="100">
        <f>'WP 1 Sch 140 Cost Allocations'!B$13</f>
        <v>5.3457253604551394E-4</v>
      </c>
      <c r="P112" s="49">
        <f>'WP 1 Sch 140 Cost Allocations'!$B$36</f>
        <v>0</v>
      </c>
      <c r="Q112" s="49">
        <f>'WP 1 Sch 140 Cost Allocations'!B$56</f>
        <v>0</v>
      </c>
      <c r="R112" s="49">
        <f>'WP 1 Sch 140 Cost Allocations'!E$20</f>
        <v>0.17458664827504597</v>
      </c>
      <c r="S112" s="49">
        <f>'WP 1 Sch 140 Cost Allocations'!$E$37</f>
        <v>1.3493419753566956E-3</v>
      </c>
      <c r="T112" s="100">
        <f t="shared" si="216"/>
        <v>0</v>
      </c>
      <c r="U112" s="49">
        <f t="shared" si="217"/>
        <v>0</v>
      </c>
      <c r="V112" s="117">
        <f t="shared" si="188"/>
        <v>0</v>
      </c>
      <c r="W112" s="49">
        <f t="shared" si="218"/>
        <v>1.3093998620628447E-2</v>
      </c>
      <c r="X112" s="107">
        <f t="shared" si="219"/>
        <v>3.542022685311326E-2</v>
      </c>
      <c r="Y112" s="50">
        <f t="shared" si="220"/>
        <v>4.8514225473741707E-2</v>
      </c>
      <c r="Z112" s="114"/>
      <c r="AA112" s="64">
        <f t="shared" si="221"/>
        <v>0</v>
      </c>
      <c r="AB112" s="64">
        <f t="shared" si="222"/>
        <v>0</v>
      </c>
      <c r="AC112" s="64">
        <f t="shared" si="223"/>
        <v>0</v>
      </c>
      <c r="AD112" s="64">
        <f t="shared" si="224"/>
        <v>4.9881899507155992E-4</v>
      </c>
      <c r="AE112" s="64">
        <f t="shared" si="225"/>
        <v>1.3493419753566956E-3</v>
      </c>
      <c r="AF112" s="51">
        <f t="shared" si="226"/>
        <v>1.8481609704282555E-3</v>
      </c>
      <c r="AG112" s="131">
        <f t="shared" si="227"/>
        <v>0</v>
      </c>
      <c r="AH112" s="132">
        <f t="shared" si="205"/>
        <v>0</v>
      </c>
      <c r="AI112" s="132">
        <f t="shared" si="206"/>
        <v>0</v>
      </c>
      <c r="AJ112" s="132">
        <f t="shared" si="228"/>
        <v>0</v>
      </c>
      <c r="AK112" s="132">
        <f t="shared" si="229"/>
        <v>0</v>
      </c>
      <c r="AL112" s="132">
        <f t="shared" si="230"/>
        <v>0</v>
      </c>
      <c r="AM112" s="132">
        <f t="shared" si="231"/>
        <v>0</v>
      </c>
    </row>
    <row r="113" spans="1:39" x14ac:dyDescent="0.25">
      <c r="A113" s="22" t="str">
        <f t="shared" ref="A113:A119" si="232">A112</f>
        <v>54E</v>
      </c>
      <c r="B113" s="23"/>
      <c r="C113" s="45" t="s">
        <v>34</v>
      </c>
      <c r="D113" s="45">
        <v>105</v>
      </c>
      <c r="E113" s="144" t="s">
        <v>10</v>
      </c>
      <c r="F113" s="78">
        <v>1517</v>
      </c>
      <c r="G113" s="61">
        <f t="shared" si="213"/>
        <v>1379.861375</v>
      </c>
      <c r="H113" s="8" t="s">
        <v>62</v>
      </c>
      <c r="I113" s="98">
        <v>0.2</v>
      </c>
      <c r="J113" s="126">
        <f t="shared" si="187"/>
        <v>0</v>
      </c>
      <c r="K113" s="87">
        <f t="shared" si="214"/>
        <v>0</v>
      </c>
      <c r="L113" s="80">
        <f t="shared" si="191"/>
        <v>159.285</v>
      </c>
      <c r="M113" s="80">
        <f t="shared" si="215"/>
        <v>668997</v>
      </c>
      <c r="N113" s="80">
        <f t="shared" si="193"/>
        <v>36.75</v>
      </c>
      <c r="O113" s="100">
        <f>'WP 1 Sch 140 Cost Allocations'!B$13</f>
        <v>5.3457253604551394E-4</v>
      </c>
      <c r="P113" s="49">
        <f>'WP 1 Sch 140 Cost Allocations'!$B$36</f>
        <v>0</v>
      </c>
      <c r="Q113" s="49">
        <f>'WP 1 Sch 140 Cost Allocations'!B$56</f>
        <v>0</v>
      </c>
      <c r="R113" s="49">
        <f>'WP 1 Sch 140 Cost Allocations'!E$20</f>
        <v>0.17458664827504597</v>
      </c>
      <c r="S113" s="49">
        <f>'WP 1 Sch 140 Cost Allocations'!$E$37</f>
        <v>1.3493419753566956E-3</v>
      </c>
      <c r="T113" s="100">
        <f t="shared" si="216"/>
        <v>0</v>
      </c>
      <c r="U113" s="49">
        <f t="shared" si="217"/>
        <v>0</v>
      </c>
      <c r="V113" s="117">
        <f t="shared" si="188"/>
        <v>0</v>
      </c>
      <c r="W113" s="49">
        <f t="shared" si="218"/>
        <v>1.8331598068879826E-2</v>
      </c>
      <c r="X113" s="107">
        <f t="shared" si="219"/>
        <v>4.9588317594358562E-2</v>
      </c>
      <c r="Y113" s="50">
        <f t="shared" si="220"/>
        <v>6.7919915663238392E-2</v>
      </c>
      <c r="Z113" s="114"/>
      <c r="AA113" s="64">
        <f t="shared" si="221"/>
        <v>0</v>
      </c>
      <c r="AB113" s="64">
        <f t="shared" si="222"/>
        <v>0</v>
      </c>
      <c r="AC113" s="64">
        <f t="shared" si="223"/>
        <v>0</v>
      </c>
      <c r="AD113" s="64">
        <f t="shared" si="224"/>
        <v>4.9881899507155992E-4</v>
      </c>
      <c r="AE113" s="64">
        <f t="shared" si="225"/>
        <v>1.3493419753566956E-3</v>
      </c>
      <c r="AF113" s="51">
        <f t="shared" si="226"/>
        <v>1.8481609704282555E-3</v>
      </c>
      <c r="AG113" s="131">
        <f t="shared" si="227"/>
        <v>0</v>
      </c>
      <c r="AH113" s="132">
        <f t="shared" si="205"/>
        <v>0</v>
      </c>
      <c r="AI113" s="132">
        <f t="shared" si="206"/>
        <v>0</v>
      </c>
      <c r="AJ113" s="132">
        <f t="shared" si="228"/>
        <v>27.809034270490695</v>
      </c>
      <c r="AK113" s="132">
        <f t="shared" si="229"/>
        <v>75.225477790641932</v>
      </c>
      <c r="AL113" s="132">
        <f t="shared" si="230"/>
        <v>103.03451206113263</v>
      </c>
      <c r="AM113" s="132">
        <f t="shared" si="231"/>
        <v>0</v>
      </c>
    </row>
    <row r="114" spans="1:39" x14ac:dyDescent="0.25">
      <c r="A114" s="22" t="str">
        <f t="shared" si="232"/>
        <v>54E</v>
      </c>
      <c r="B114" s="23"/>
      <c r="C114" s="45" t="s">
        <v>34</v>
      </c>
      <c r="D114" s="45">
        <v>135</v>
      </c>
      <c r="E114" s="144" t="s">
        <v>10</v>
      </c>
      <c r="F114" s="78">
        <v>722</v>
      </c>
      <c r="G114" s="61">
        <f t="shared" si="213"/>
        <v>1402.504625</v>
      </c>
      <c r="H114" s="8" t="s">
        <v>62</v>
      </c>
      <c r="I114" s="98">
        <v>0.2</v>
      </c>
      <c r="J114" s="126">
        <f t="shared" si="187"/>
        <v>0</v>
      </c>
      <c r="K114" s="87">
        <f t="shared" si="214"/>
        <v>0</v>
      </c>
      <c r="L114" s="80">
        <f t="shared" si="191"/>
        <v>97.47</v>
      </c>
      <c r="M114" s="80">
        <f t="shared" si="215"/>
        <v>409374</v>
      </c>
      <c r="N114" s="80">
        <f t="shared" si="193"/>
        <v>47.25</v>
      </c>
      <c r="O114" s="100">
        <f>'WP 1 Sch 140 Cost Allocations'!B$13</f>
        <v>5.3457253604551394E-4</v>
      </c>
      <c r="P114" s="49">
        <f>'WP 1 Sch 140 Cost Allocations'!$B$36</f>
        <v>0</v>
      </c>
      <c r="Q114" s="49">
        <f>'WP 1 Sch 140 Cost Allocations'!B$56</f>
        <v>0</v>
      </c>
      <c r="R114" s="49">
        <f>'WP 1 Sch 140 Cost Allocations'!E$20</f>
        <v>0.17458664827504597</v>
      </c>
      <c r="S114" s="49">
        <f>'WP 1 Sch 140 Cost Allocations'!$E$37</f>
        <v>1.3493419753566956E-3</v>
      </c>
      <c r="T114" s="100">
        <f t="shared" si="216"/>
        <v>0</v>
      </c>
      <c r="U114" s="49">
        <f t="shared" si="217"/>
        <v>0</v>
      </c>
      <c r="V114" s="117">
        <f t="shared" si="188"/>
        <v>0</v>
      </c>
      <c r="W114" s="49">
        <f t="shared" si="218"/>
        <v>2.3569197517131206E-2</v>
      </c>
      <c r="X114" s="107">
        <f t="shared" si="219"/>
        <v>6.3756408335603865E-2</v>
      </c>
      <c r="Y114" s="50">
        <f t="shared" si="220"/>
        <v>8.7325605852735078E-2</v>
      </c>
      <c r="Z114" s="114"/>
      <c r="AA114" s="64">
        <f t="shared" si="221"/>
        <v>0</v>
      </c>
      <c r="AB114" s="64">
        <f t="shared" si="222"/>
        <v>0</v>
      </c>
      <c r="AC114" s="64">
        <f t="shared" si="223"/>
        <v>0</v>
      </c>
      <c r="AD114" s="64">
        <f t="shared" si="224"/>
        <v>4.9881899507155992E-4</v>
      </c>
      <c r="AE114" s="64">
        <f t="shared" si="225"/>
        <v>1.3493419753566956E-3</v>
      </c>
      <c r="AF114" s="51">
        <f t="shared" si="226"/>
        <v>1.8481609704282555E-3</v>
      </c>
      <c r="AG114" s="131">
        <f t="shared" si="227"/>
        <v>0</v>
      </c>
      <c r="AH114" s="132">
        <f t="shared" si="205"/>
        <v>0</v>
      </c>
      <c r="AI114" s="132">
        <f t="shared" si="206"/>
        <v>0</v>
      </c>
      <c r="AJ114" s="132">
        <f t="shared" si="228"/>
        <v>17.016960607368731</v>
      </c>
      <c r="AK114" s="132">
        <f t="shared" si="229"/>
        <v>46.03212681830599</v>
      </c>
      <c r="AL114" s="132">
        <f t="shared" si="230"/>
        <v>63.04908742567472</v>
      </c>
      <c r="AM114" s="132">
        <f t="shared" si="231"/>
        <v>0</v>
      </c>
    </row>
    <row r="115" spans="1:39" x14ac:dyDescent="0.25">
      <c r="A115" s="22" t="str">
        <f t="shared" si="232"/>
        <v>54E</v>
      </c>
      <c r="B115" s="23"/>
      <c r="C115" s="45" t="s">
        <v>34</v>
      </c>
      <c r="D115" s="45">
        <v>165</v>
      </c>
      <c r="E115" s="144" t="s">
        <v>10</v>
      </c>
      <c r="F115" s="78">
        <v>290</v>
      </c>
      <c r="G115" s="61">
        <f t="shared" si="213"/>
        <v>1425.1478750000001</v>
      </c>
      <c r="H115" s="8" t="s">
        <v>62</v>
      </c>
      <c r="I115" s="98">
        <v>0.2</v>
      </c>
      <c r="J115" s="126">
        <f t="shared" si="187"/>
        <v>0</v>
      </c>
      <c r="K115" s="87">
        <f t="shared" si="214"/>
        <v>0</v>
      </c>
      <c r="L115" s="80">
        <f t="shared" si="191"/>
        <v>47.85</v>
      </c>
      <c r="M115" s="80">
        <f t="shared" si="215"/>
        <v>200970</v>
      </c>
      <c r="N115" s="80">
        <f t="shared" si="193"/>
        <v>57.75</v>
      </c>
      <c r="O115" s="100">
        <f>'WP 1 Sch 140 Cost Allocations'!B$13</f>
        <v>5.3457253604551394E-4</v>
      </c>
      <c r="P115" s="49">
        <f>'WP 1 Sch 140 Cost Allocations'!$B$36</f>
        <v>0</v>
      </c>
      <c r="Q115" s="49">
        <f>'WP 1 Sch 140 Cost Allocations'!B$56</f>
        <v>0</v>
      </c>
      <c r="R115" s="49">
        <f>'WP 1 Sch 140 Cost Allocations'!E$20</f>
        <v>0.17458664827504597</v>
      </c>
      <c r="S115" s="49">
        <f>'WP 1 Sch 140 Cost Allocations'!$E$37</f>
        <v>1.3493419753566956E-3</v>
      </c>
      <c r="T115" s="100">
        <f t="shared" si="216"/>
        <v>0</v>
      </c>
      <c r="U115" s="49">
        <f t="shared" si="217"/>
        <v>0</v>
      </c>
      <c r="V115" s="117">
        <f t="shared" si="188"/>
        <v>0</v>
      </c>
      <c r="W115" s="49">
        <f t="shared" si="218"/>
        <v>2.8806796965382585E-2</v>
      </c>
      <c r="X115" s="107">
        <f t="shared" si="219"/>
        <v>7.7924499076849174E-2</v>
      </c>
      <c r="Y115" s="50">
        <f t="shared" si="220"/>
        <v>0.10673129604223176</v>
      </c>
      <c r="Z115" s="114"/>
      <c r="AA115" s="64">
        <f t="shared" si="221"/>
        <v>0</v>
      </c>
      <c r="AB115" s="64">
        <f t="shared" si="222"/>
        <v>0</v>
      </c>
      <c r="AC115" s="64">
        <f t="shared" si="223"/>
        <v>0</v>
      </c>
      <c r="AD115" s="64">
        <f t="shared" si="224"/>
        <v>4.9881899507155992E-4</v>
      </c>
      <c r="AE115" s="64">
        <f t="shared" si="225"/>
        <v>1.3493419753566956E-3</v>
      </c>
      <c r="AF115" s="51">
        <f t="shared" si="226"/>
        <v>1.8481609704282555E-3</v>
      </c>
      <c r="AG115" s="131">
        <f t="shared" si="227"/>
        <v>0</v>
      </c>
      <c r="AH115" s="132">
        <f t="shared" si="205"/>
        <v>0</v>
      </c>
      <c r="AI115" s="132">
        <f t="shared" si="206"/>
        <v>0</v>
      </c>
      <c r="AJ115" s="132">
        <f t="shared" si="228"/>
        <v>8.3539711199609492</v>
      </c>
      <c r="AK115" s="132">
        <f t="shared" si="229"/>
        <v>22.598104732286259</v>
      </c>
      <c r="AL115" s="132">
        <f t="shared" si="230"/>
        <v>30.952075852247209</v>
      </c>
      <c r="AM115" s="132">
        <f t="shared" si="231"/>
        <v>0</v>
      </c>
    </row>
    <row r="116" spans="1:39" x14ac:dyDescent="0.25">
      <c r="A116" s="22" t="str">
        <f t="shared" si="232"/>
        <v>54E</v>
      </c>
      <c r="B116" s="23"/>
      <c r="C116" s="45" t="s">
        <v>34</v>
      </c>
      <c r="D116" s="45">
        <v>195</v>
      </c>
      <c r="E116" s="144" t="s">
        <v>10</v>
      </c>
      <c r="F116" s="78">
        <v>0</v>
      </c>
      <c r="G116" s="61">
        <f t="shared" si="213"/>
        <v>1447.791125</v>
      </c>
      <c r="H116" s="8" t="s">
        <v>62</v>
      </c>
      <c r="I116" s="98">
        <v>0.2</v>
      </c>
      <c r="J116" s="126">
        <f t="shared" si="187"/>
        <v>0</v>
      </c>
      <c r="K116" s="87">
        <f t="shared" si="214"/>
        <v>0</v>
      </c>
      <c r="L116" s="80">
        <f t="shared" si="191"/>
        <v>0</v>
      </c>
      <c r="M116" s="80">
        <f t="shared" si="215"/>
        <v>0</v>
      </c>
      <c r="N116" s="80">
        <f t="shared" si="193"/>
        <v>68.25</v>
      </c>
      <c r="O116" s="100">
        <f>'WP 1 Sch 140 Cost Allocations'!B$13</f>
        <v>5.3457253604551394E-4</v>
      </c>
      <c r="P116" s="49">
        <f>'WP 1 Sch 140 Cost Allocations'!$B$36</f>
        <v>0</v>
      </c>
      <c r="Q116" s="49">
        <f>'WP 1 Sch 140 Cost Allocations'!B$56</f>
        <v>0</v>
      </c>
      <c r="R116" s="49">
        <f>'WP 1 Sch 140 Cost Allocations'!E$20</f>
        <v>0.17458664827504597</v>
      </c>
      <c r="S116" s="49">
        <f>'WP 1 Sch 140 Cost Allocations'!$E$37</f>
        <v>1.3493419753566956E-3</v>
      </c>
      <c r="T116" s="100">
        <f t="shared" si="216"/>
        <v>0</v>
      </c>
      <c r="U116" s="49">
        <f t="shared" si="217"/>
        <v>0</v>
      </c>
      <c r="V116" s="117">
        <f t="shared" si="188"/>
        <v>0</v>
      </c>
      <c r="W116" s="49">
        <f t="shared" si="218"/>
        <v>3.4044396413633965E-2</v>
      </c>
      <c r="X116" s="107">
        <f t="shared" si="219"/>
        <v>9.209258981809447E-2</v>
      </c>
      <c r="Y116" s="50">
        <f t="shared" si="220"/>
        <v>0.12613698623172842</v>
      </c>
      <c r="Z116" s="114"/>
      <c r="AA116" s="64">
        <f t="shared" si="221"/>
        <v>0</v>
      </c>
      <c r="AB116" s="64">
        <f t="shared" si="222"/>
        <v>0</v>
      </c>
      <c r="AC116" s="64">
        <f t="shared" si="223"/>
        <v>0</v>
      </c>
      <c r="AD116" s="64">
        <f t="shared" si="224"/>
        <v>4.9881899507155992E-4</v>
      </c>
      <c r="AE116" s="64">
        <f t="shared" si="225"/>
        <v>1.3493419753566956E-3</v>
      </c>
      <c r="AF116" s="51">
        <f t="shared" si="226"/>
        <v>1.8481609704282555E-3</v>
      </c>
      <c r="AG116" s="131">
        <f t="shared" si="227"/>
        <v>0</v>
      </c>
      <c r="AH116" s="132">
        <f t="shared" si="205"/>
        <v>0</v>
      </c>
      <c r="AI116" s="132">
        <f t="shared" si="206"/>
        <v>0</v>
      </c>
      <c r="AJ116" s="132">
        <f t="shared" si="228"/>
        <v>0</v>
      </c>
      <c r="AK116" s="132">
        <f t="shared" si="229"/>
        <v>0</v>
      </c>
      <c r="AL116" s="132">
        <f t="shared" si="230"/>
        <v>0</v>
      </c>
      <c r="AM116" s="132">
        <f t="shared" si="231"/>
        <v>0</v>
      </c>
    </row>
    <row r="117" spans="1:39" x14ac:dyDescent="0.25">
      <c r="A117" s="22" t="str">
        <f t="shared" si="232"/>
        <v>54E</v>
      </c>
      <c r="B117" s="23"/>
      <c r="C117" s="45" t="s">
        <v>34</v>
      </c>
      <c r="D117" s="45">
        <v>225</v>
      </c>
      <c r="E117" s="144" t="s">
        <v>10</v>
      </c>
      <c r="F117" s="78">
        <v>0</v>
      </c>
      <c r="G117" s="61">
        <f t="shared" si="213"/>
        <v>1470.4343749999998</v>
      </c>
      <c r="H117" s="8" t="s">
        <v>62</v>
      </c>
      <c r="I117" s="98">
        <v>0.2</v>
      </c>
      <c r="J117" s="126">
        <f t="shared" si="187"/>
        <v>0</v>
      </c>
      <c r="K117" s="87">
        <f t="shared" si="214"/>
        <v>0</v>
      </c>
      <c r="L117" s="80">
        <f t="shared" si="191"/>
        <v>0</v>
      </c>
      <c r="M117" s="80">
        <f t="shared" si="215"/>
        <v>0</v>
      </c>
      <c r="N117" s="80">
        <f t="shared" si="193"/>
        <v>78.75</v>
      </c>
      <c r="O117" s="100">
        <f>'WP 1 Sch 140 Cost Allocations'!B$13</f>
        <v>5.3457253604551394E-4</v>
      </c>
      <c r="P117" s="49">
        <f>'WP 1 Sch 140 Cost Allocations'!$B$36</f>
        <v>0</v>
      </c>
      <c r="Q117" s="49">
        <f>'WP 1 Sch 140 Cost Allocations'!B$56</f>
        <v>0</v>
      </c>
      <c r="R117" s="49">
        <f>'WP 1 Sch 140 Cost Allocations'!E$20</f>
        <v>0.17458664827504597</v>
      </c>
      <c r="S117" s="49">
        <f>'WP 1 Sch 140 Cost Allocations'!$E$37</f>
        <v>1.3493419753566956E-3</v>
      </c>
      <c r="T117" s="100">
        <f t="shared" si="216"/>
        <v>0</v>
      </c>
      <c r="U117" s="49">
        <f t="shared" si="217"/>
        <v>0</v>
      </c>
      <c r="V117" s="117">
        <f t="shared" si="188"/>
        <v>0</v>
      </c>
      <c r="W117" s="49">
        <f t="shared" si="218"/>
        <v>3.9281995861885341E-2</v>
      </c>
      <c r="X117" s="107">
        <f t="shared" si="219"/>
        <v>0.10626068055933978</v>
      </c>
      <c r="Y117" s="50">
        <f t="shared" si="220"/>
        <v>0.14554267642122512</v>
      </c>
      <c r="Z117" s="114"/>
      <c r="AA117" s="64">
        <f t="shared" si="221"/>
        <v>0</v>
      </c>
      <c r="AB117" s="64">
        <f t="shared" si="222"/>
        <v>0</v>
      </c>
      <c r="AC117" s="64">
        <f t="shared" si="223"/>
        <v>0</v>
      </c>
      <c r="AD117" s="64">
        <f t="shared" si="224"/>
        <v>4.9881899507155992E-4</v>
      </c>
      <c r="AE117" s="64">
        <f t="shared" si="225"/>
        <v>1.3493419753566956E-3</v>
      </c>
      <c r="AF117" s="51">
        <f t="shared" si="226"/>
        <v>1.8481609704282555E-3</v>
      </c>
      <c r="AG117" s="131">
        <f t="shared" si="227"/>
        <v>0</v>
      </c>
      <c r="AH117" s="132">
        <f t="shared" si="205"/>
        <v>0</v>
      </c>
      <c r="AI117" s="132">
        <f t="shared" si="206"/>
        <v>0</v>
      </c>
      <c r="AJ117" s="132">
        <f t="shared" si="228"/>
        <v>0</v>
      </c>
      <c r="AK117" s="132">
        <f t="shared" si="229"/>
        <v>0</v>
      </c>
      <c r="AL117" s="132">
        <f t="shared" si="230"/>
        <v>0</v>
      </c>
      <c r="AM117" s="132">
        <f t="shared" si="231"/>
        <v>0</v>
      </c>
    </row>
    <row r="118" spans="1:39" x14ac:dyDescent="0.25">
      <c r="A118" s="22" t="str">
        <f t="shared" si="232"/>
        <v>54E</v>
      </c>
      <c r="B118" s="23"/>
      <c r="C118" s="45" t="s">
        <v>34</v>
      </c>
      <c r="D118" s="45">
        <v>255</v>
      </c>
      <c r="E118" s="144" t="s">
        <v>10</v>
      </c>
      <c r="F118" s="78">
        <v>0</v>
      </c>
      <c r="G118" s="61">
        <f t="shared" si="213"/>
        <v>1493.0776249999999</v>
      </c>
      <c r="H118" s="8" t="s">
        <v>62</v>
      </c>
      <c r="I118" s="98">
        <v>0.2</v>
      </c>
      <c r="J118" s="126">
        <f t="shared" si="187"/>
        <v>0</v>
      </c>
      <c r="K118" s="87">
        <f t="shared" si="214"/>
        <v>0</v>
      </c>
      <c r="L118" s="80">
        <f t="shared" si="191"/>
        <v>0</v>
      </c>
      <c r="M118" s="80">
        <f t="shared" si="215"/>
        <v>0</v>
      </c>
      <c r="N118" s="80">
        <f t="shared" si="193"/>
        <v>89.25</v>
      </c>
      <c r="O118" s="100">
        <f>'WP 1 Sch 140 Cost Allocations'!B$13</f>
        <v>5.3457253604551394E-4</v>
      </c>
      <c r="P118" s="49">
        <f>'WP 1 Sch 140 Cost Allocations'!$B$36</f>
        <v>0</v>
      </c>
      <c r="Q118" s="49">
        <f>'WP 1 Sch 140 Cost Allocations'!B$56</f>
        <v>0</v>
      </c>
      <c r="R118" s="49">
        <f>'WP 1 Sch 140 Cost Allocations'!E$20</f>
        <v>0.17458664827504597</v>
      </c>
      <c r="S118" s="49">
        <f>'WP 1 Sch 140 Cost Allocations'!$E$37</f>
        <v>1.3493419753566956E-3</v>
      </c>
      <c r="T118" s="100">
        <f t="shared" si="216"/>
        <v>0</v>
      </c>
      <c r="U118" s="49">
        <f t="shared" si="217"/>
        <v>0</v>
      </c>
      <c r="V118" s="117">
        <f t="shared" si="188"/>
        <v>0</v>
      </c>
      <c r="W118" s="49">
        <f t="shared" si="218"/>
        <v>4.4519595310136724E-2</v>
      </c>
      <c r="X118" s="107">
        <f t="shared" si="219"/>
        <v>0.12042877130058507</v>
      </c>
      <c r="Y118" s="50">
        <f t="shared" si="220"/>
        <v>0.16494836661072179</v>
      </c>
      <c r="Z118" s="114"/>
      <c r="AA118" s="64">
        <f t="shared" si="221"/>
        <v>0</v>
      </c>
      <c r="AB118" s="64">
        <f t="shared" si="222"/>
        <v>0</v>
      </c>
      <c r="AC118" s="64">
        <f t="shared" si="223"/>
        <v>0</v>
      </c>
      <c r="AD118" s="64">
        <f t="shared" si="224"/>
        <v>4.9881899507155992E-4</v>
      </c>
      <c r="AE118" s="64">
        <f t="shared" si="225"/>
        <v>1.3493419753566956E-3</v>
      </c>
      <c r="AF118" s="51">
        <f t="shared" si="226"/>
        <v>1.8481609704282555E-3</v>
      </c>
      <c r="AG118" s="131">
        <f t="shared" si="227"/>
        <v>0</v>
      </c>
      <c r="AH118" s="132">
        <f t="shared" si="205"/>
        <v>0</v>
      </c>
      <c r="AI118" s="132">
        <f t="shared" si="206"/>
        <v>0</v>
      </c>
      <c r="AJ118" s="132">
        <f t="shared" si="228"/>
        <v>0</v>
      </c>
      <c r="AK118" s="132">
        <f t="shared" si="229"/>
        <v>0</v>
      </c>
      <c r="AL118" s="132">
        <f t="shared" si="230"/>
        <v>0</v>
      </c>
      <c r="AM118" s="132">
        <f t="shared" si="231"/>
        <v>0</v>
      </c>
    </row>
    <row r="119" spans="1:39" x14ac:dyDescent="0.25">
      <c r="A119" s="22" t="str">
        <f t="shared" si="232"/>
        <v>54E</v>
      </c>
      <c r="B119" s="23"/>
      <c r="C119" s="45" t="s">
        <v>34</v>
      </c>
      <c r="D119" s="45">
        <v>285</v>
      </c>
      <c r="E119" s="144" t="s">
        <v>10</v>
      </c>
      <c r="F119" s="78">
        <v>0</v>
      </c>
      <c r="G119" s="61">
        <f t="shared" si="213"/>
        <v>1515.720875</v>
      </c>
      <c r="H119" s="8" t="s">
        <v>62</v>
      </c>
      <c r="I119" s="98">
        <v>0.2</v>
      </c>
      <c r="J119" s="126">
        <f t="shared" si="187"/>
        <v>0</v>
      </c>
      <c r="K119" s="87">
        <f t="shared" si="214"/>
        <v>0</v>
      </c>
      <c r="L119" s="80">
        <f t="shared" si="191"/>
        <v>0</v>
      </c>
      <c r="M119" s="80">
        <f t="shared" si="215"/>
        <v>0</v>
      </c>
      <c r="N119" s="80">
        <f t="shared" si="193"/>
        <v>99.75</v>
      </c>
      <c r="O119" s="100">
        <f>'WP 1 Sch 140 Cost Allocations'!B$13</f>
        <v>5.3457253604551394E-4</v>
      </c>
      <c r="P119" s="49">
        <f>'WP 1 Sch 140 Cost Allocations'!$B$36</f>
        <v>0</v>
      </c>
      <c r="Q119" s="49">
        <f>'WP 1 Sch 140 Cost Allocations'!B$56</f>
        <v>0</v>
      </c>
      <c r="R119" s="49">
        <f>'WP 1 Sch 140 Cost Allocations'!E$20</f>
        <v>0.17458664827504597</v>
      </c>
      <c r="S119" s="49">
        <f>'WP 1 Sch 140 Cost Allocations'!$E$37</f>
        <v>1.3493419753566956E-3</v>
      </c>
      <c r="T119" s="100">
        <f t="shared" si="216"/>
        <v>0</v>
      </c>
      <c r="U119" s="49">
        <f t="shared" si="217"/>
        <v>0</v>
      </c>
      <c r="V119" s="117">
        <f t="shared" si="188"/>
        <v>0</v>
      </c>
      <c r="W119" s="49">
        <f t="shared" si="218"/>
        <v>4.97571947583881E-2</v>
      </c>
      <c r="X119" s="107">
        <f t="shared" si="219"/>
        <v>0.13459686204183038</v>
      </c>
      <c r="Y119" s="50">
        <f t="shared" si="220"/>
        <v>0.18435405680021849</v>
      </c>
      <c r="Z119" s="114"/>
      <c r="AA119" s="64">
        <f t="shared" si="221"/>
        <v>0</v>
      </c>
      <c r="AB119" s="64">
        <f t="shared" si="222"/>
        <v>0</v>
      </c>
      <c r="AC119" s="64">
        <f t="shared" si="223"/>
        <v>0</v>
      </c>
      <c r="AD119" s="64">
        <f t="shared" si="224"/>
        <v>4.9881899507155992E-4</v>
      </c>
      <c r="AE119" s="64">
        <f t="shared" si="225"/>
        <v>1.3493419753566956E-3</v>
      </c>
      <c r="AF119" s="51">
        <f t="shared" si="226"/>
        <v>1.8481609704282555E-3</v>
      </c>
      <c r="AG119" s="131">
        <f t="shared" si="227"/>
        <v>0</v>
      </c>
      <c r="AH119" s="132">
        <f t="shared" si="205"/>
        <v>0</v>
      </c>
      <c r="AI119" s="132">
        <f t="shared" si="206"/>
        <v>0</v>
      </c>
      <c r="AJ119" s="132">
        <f t="shared" si="228"/>
        <v>0</v>
      </c>
      <c r="AK119" s="132">
        <f t="shared" si="229"/>
        <v>0</v>
      </c>
      <c r="AL119" s="132">
        <f t="shared" si="230"/>
        <v>0</v>
      </c>
      <c r="AM119" s="132">
        <f t="shared" si="231"/>
        <v>0</v>
      </c>
    </row>
    <row r="120" spans="1:39" x14ac:dyDescent="0.25">
      <c r="A120" s="34"/>
      <c r="B120" s="1"/>
      <c r="C120" s="41"/>
      <c r="D120" s="41"/>
      <c r="E120" s="139"/>
      <c r="F120" s="74"/>
      <c r="G120" s="8"/>
      <c r="H120" s="8"/>
      <c r="I120" s="98"/>
      <c r="J120" s="126">
        <f t="shared" ref="J120:J170" si="233">IF(H120="Yes",F120*I120,0)</f>
        <v>0</v>
      </c>
      <c r="K120" s="8"/>
      <c r="L120" s="18"/>
      <c r="M120" s="80"/>
      <c r="N120" s="80"/>
      <c r="O120" s="100">
        <f>'WP 1 Sch 140 Cost Allocations'!B$13</f>
        <v>5.3457253604551394E-4</v>
      </c>
      <c r="P120" s="49"/>
      <c r="Q120" s="49">
        <f>'WP 1 Sch 140 Cost Allocations'!B$56</f>
        <v>0</v>
      </c>
      <c r="R120" s="49"/>
      <c r="S120" s="49"/>
      <c r="T120" s="100"/>
      <c r="U120" s="49"/>
      <c r="V120" s="117">
        <f t="shared" ref="V120:V140" si="234">Q120*N120</f>
        <v>0</v>
      </c>
      <c r="W120" s="49"/>
      <c r="X120" s="107"/>
      <c r="Y120" s="64"/>
      <c r="Z120" s="114"/>
      <c r="AA120" s="64"/>
      <c r="AB120" s="64"/>
      <c r="AC120" s="64"/>
      <c r="AD120" s="64"/>
      <c r="AE120" s="64"/>
      <c r="AF120" s="51"/>
      <c r="AG120" s="131"/>
      <c r="AH120" s="132">
        <f t="shared" si="205"/>
        <v>0</v>
      </c>
      <c r="AI120" s="132">
        <f t="shared" si="206"/>
        <v>0</v>
      </c>
      <c r="AJ120" s="132"/>
      <c r="AK120" s="132"/>
      <c r="AL120" s="132"/>
      <c r="AM120" s="132"/>
    </row>
    <row r="121" spans="1:39" x14ac:dyDescent="0.25">
      <c r="A121" s="12" t="s">
        <v>60</v>
      </c>
      <c r="B121" s="31"/>
      <c r="C121" s="48"/>
      <c r="D121" s="48"/>
      <c r="E121" s="149"/>
      <c r="F121" s="79"/>
      <c r="G121" s="43"/>
      <c r="H121" s="43"/>
      <c r="I121" s="111"/>
      <c r="J121" s="126">
        <f t="shared" si="233"/>
        <v>0</v>
      </c>
      <c r="K121" s="43"/>
      <c r="L121" s="30"/>
      <c r="M121" s="83"/>
      <c r="N121" s="83"/>
      <c r="O121" s="100">
        <f>'WP 1 Sch 140 Cost Allocations'!B$13</f>
        <v>5.3457253604551394E-4</v>
      </c>
      <c r="P121" s="57"/>
      <c r="Q121" s="49">
        <f>'WP 1 Sch 140 Cost Allocations'!B$56</f>
        <v>0</v>
      </c>
      <c r="R121" s="57"/>
      <c r="S121" s="57"/>
      <c r="T121" s="104"/>
      <c r="U121" s="57"/>
      <c r="V121" s="117">
        <f t="shared" si="234"/>
        <v>0</v>
      </c>
      <c r="W121" s="57"/>
      <c r="X121" s="59"/>
      <c r="Y121" s="59"/>
      <c r="Z121" s="114"/>
      <c r="AA121" s="64"/>
      <c r="AB121" s="64"/>
      <c r="AC121" s="64"/>
      <c r="AD121" s="64"/>
      <c r="AE121" s="64"/>
      <c r="AF121" s="51"/>
      <c r="AG121" s="131"/>
      <c r="AH121" s="132">
        <f t="shared" si="205"/>
        <v>0</v>
      </c>
      <c r="AI121" s="132">
        <f t="shared" si="206"/>
        <v>0</v>
      </c>
      <c r="AJ121" s="132"/>
      <c r="AK121" s="132"/>
      <c r="AL121" s="132"/>
      <c r="AM121" s="132"/>
    </row>
    <row r="122" spans="1:39" x14ac:dyDescent="0.25">
      <c r="A122" s="32" t="s">
        <v>28</v>
      </c>
      <c r="B122" s="33"/>
      <c r="C122" s="41" t="s">
        <v>22</v>
      </c>
      <c r="D122" s="41">
        <v>70</v>
      </c>
      <c r="E122" s="148" t="s">
        <v>40</v>
      </c>
      <c r="F122" s="78">
        <v>19</v>
      </c>
      <c r="G122" s="119">
        <f>G102</f>
        <v>922.51550466296771</v>
      </c>
      <c r="H122" s="8" t="s">
        <v>54</v>
      </c>
      <c r="I122" s="98">
        <v>1</v>
      </c>
      <c r="J122" s="126">
        <f t="shared" si="233"/>
        <v>19</v>
      </c>
      <c r="K122" s="87">
        <f t="shared" ref="K122:K127" si="235">IF(E122="Company", F122*G122,0)</f>
        <v>17527.794588596385</v>
      </c>
      <c r="L122" s="80">
        <f t="shared" ref="L122:L142" si="236">D122*F122/1000</f>
        <v>1.33</v>
      </c>
      <c r="M122" s="80">
        <f t="shared" ref="M122:M127" si="237">D122*4200*F122/1000</f>
        <v>5586</v>
      </c>
      <c r="N122" s="80">
        <f t="shared" ref="N122:N127" si="238">D122*4200/1000/12</f>
        <v>24.5</v>
      </c>
      <c r="O122" s="100">
        <f>'WP 1 Sch 140 Cost Allocations'!B$13</f>
        <v>5.3457253604551394E-4</v>
      </c>
      <c r="P122" s="49">
        <f>'WP 1 Sch 140 Cost Allocations'!$B$36</f>
        <v>0</v>
      </c>
      <c r="Q122" s="49">
        <f>'WP 1 Sch 140 Cost Allocations'!B$56</f>
        <v>0</v>
      </c>
      <c r="R122" s="49">
        <f>'WP 1 Sch 140 Cost Allocations'!E$30</f>
        <v>0.181759467859645</v>
      </c>
      <c r="S122" s="49">
        <f>'WP 1 Sch 140 Cost Allocations'!$E$37</f>
        <v>1.3493419753566956E-3</v>
      </c>
      <c r="T122" s="100">
        <f t="shared" ref="T122:T127" si="239">IF(E122="Company", G122*O122, 0)</f>
        <v>0.49315145286898981</v>
      </c>
      <c r="U122" s="49">
        <f t="shared" ref="U122:U127" si="240">IF(H122="yes", I122*P122, 0)</f>
        <v>0</v>
      </c>
      <c r="V122" s="117">
        <f t="shared" si="234"/>
        <v>0</v>
      </c>
      <c r="W122" s="49">
        <f t="shared" ref="W122:W127" si="241">D122*R122/1000</f>
        <v>1.2723162750175151E-2</v>
      </c>
      <c r="X122" s="107">
        <f t="shared" ref="X122:X127" si="242">N122*S122</f>
        <v>3.3058878396239041E-2</v>
      </c>
      <c r="Y122" s="50">
        <f t="shared" ref="Y122:Y127" si="243">SUM(T122:X122)</f>
        <v>0.53893349401540391</v>
      </c>
      <c r="Z122" s="114"/>
      <c r="AA122" s="64">
        <f t="shared" ref="AA122:AA127" si="244">T122/N122</f>
        <v>2.0128630729346522E-2</v>
      </c>
      <c r="AB122" s="64">
        <f t="shared" ref="AB122:AB127" si="245">U122/N122</f>
        <v>0</v>
      </c>
      <c r="AC122" s="64">
        <f t="shared" ref="AC122:AC127" si="246">V122/N122</f>
        <v>0</v>
      </c>
      <c r="AD122" s="64">
        <f t="shared" ref="AD122:AD127" si="247">W122/N122</f>
        <v>5.1931276531327149E-4</v>
      </c>
      <c r="AE122" s="64">
        <f t="shared" ref="AE122:AE127" si="248">X122/N122</f>
        <v>1.3493419753566956E-3</v>
      </c>
      <c r="AF122" s="51">
        <f t="shared" ref="AF122:AF127" si="249">SUM(AA122:AE122)</f>
        <v>2.1997285470016489E-2</v>
      </c>
      <c r="AG122" s="131">
        <f t="shared" ref="AG122:AG127" si="250">T122*$F122</f>
        <v>9.3698776045108065</v>
      </c>
      <c r="AH122" s="132">
        <f t="shared" si="205"/>
        <v>0</v>
      </c>
      <c r="AI122" s="132">
        <f t="shared" si="206"/>
        <v>0</v>
      </c>
      <c r="AJ122" s="132">
        <f t="shared" ref="AJ122:AK127" si="251">W122*$F122</f>
        <v>0.24174009225332788</v>
      </c>
      <c r="AK122" s="132">
        <f t="shared" si="251"/>
        <v>0.62811868952854177</v>
      </c>
      <c r="AL122" s="132">
        <f t="shared" ref="AL122:AL127" si="252">SUM(AG122:AK122)</f>
        <v>10.239736386292677</v>
      </c>
      <c r="AM122" s="132">
        <f t="shared" ref="AM122:AM127" si="253">Y122*F122-AL122</f>
        <v>0</v>
      </c>
    </row>
    <row r="123" spans="1:39" x14ac:dyDescent="0.25">
      <c r="A123" s="28" t="str">
        <f>+A122</f>
        <v>55E &amp; 56E</v>
      </c>
      <c r="B123" s="34"/>
      <c r="C123" s="41" t="s">
        <v>22</v>
      </c>
      <c r="D123" s="41">
        <v>100</v>
      </c>
      <c r="E123" s="148" t="s">
        <v>40</v>
      </c>
      <c r="F123" s="78">
        <v>4211</v>
      </c>
      <c r="G123" s="119">
        <f>G103</f>
        <v>954.62218392161492</v>
      </c>
      <c r="H123" s="8" t="s">
        <v>54</v>
      </c>
      <c r="I123" s="98">
        <v>1</v>
      </c>
      <c r="J123" s="126">
        <f t="shared" si="233"/>
        <v>4211</v>
      </c>
      <c r="K123" s="87">
        <f t="shared" si="235"/>
        <v>4019914.0164939202</v>
      </c>
      <c r="L123" s="80">
        <f t="shared" si="236"/>
        <v>421.1</v>
      </c>
      <c r="M123" s="80">
        <f t="shared" si="237"/>
        <v>1768620</v>
      </c>
      <c r="N123" s="80">
        <f t="shared" si="238"/>
        <v>35</v>
      </c>
      <c r="O123" s="100">
        <f>'WP 1 Sch 140 Cost Allocations'!B$13</f>
        <v>5.3457253604551394E-4</v>
      </c>
      <c r="P123" s="49">
        <f>'WP 1 Sch 140 Cost Allocations'!$B$36</f>
        <v>0</v>
      </c>
      <c r="Q123" s="49">
        <f>'WP 1 Sch 140 Cost Allocations'!B$56</f>
        <v>0</v>
      </c>
      <c r="R123" s="49">
        <f>'WP 1 Sch 140 Cost Allocations'!E$30</f>
        <v>0.181759467859645</v>
      </c>
      <c r="S123" s="49">
        <f>'WP 1 Sch 140 Cost Allocations'!$E$37</f>
        <v>1.3493419753566956E-3</v>
      </c>
      <c r="T123" s="100">
        <f t="shared" si="239"/>
        <v>0.51031480182428468</v>
      </c>
      <c r="U123" s="49">
        <f t="shared" si="240"/>
        <v>0</v>
      </c>
      <c r="V123" s="117">
        <f t="shared" si="234"/>
        <v>0</v>
      </c>
      <c r="W123" s="49">
        <f t="shared" si="241"/>
        <v>1.81759467859645E-2</v>
      </c>
      <c r="X123" s="107">
        <f t="shared" si="242"/>
        <v>4.7226969137484344E-2</v>
      </c>
      <c r="Y123" s="50">
        <f t="shared" si="243"/>
        <v>0.5757177177477335</v>
      </c>
      <c r="Z123" s="114"/>
      <c r="AA123" s="64">
        <f t="shared" si="244"/>
        <v>1.4580422909265277E-2</v>
      </c>
      <c r="AB123" s="64">
        <f t="shared" si="245"/>
        <v>0</v>
      </c>
      <c r="AC123" s="64">
        <f t="shared" si="246"/>
        <v>0</v>
      </c>
      <c r="AD123" s="64">
        <f t="shared" si="247"/>
        <v>5.1931276531327149E-4</v>
      </c>
      <c r="AE123" s="64">
        <f t="shared" si="248"/>
        <v>1.3493419753566956E-3</v>
      </c>
      <c r="AF123" s="51">
        <f t="shared" si="249"/>
        <v>1.6449077649935244E-2</v>
      </c>
      <c r="AG123" s="131">
        <f t="shared" si="250"/>
        <v>2148.9356304820626</v>
      </c>
      <c r="AH123" s="132">
        <f t="shared" si="205"/>
        <v>0</v>
      </c>
      <c r="AI123" s="132">
        <f t="shared" si="206"/>
        <v>0</v>
      </c>
      <c r="AJ123" s="132">
        <f t="shared" si="251"/>
        <v>76.538911915696517</v>
      </c>
      <c r="AK123" s="132">
        <f t="shared" si="251"/>
        <v>198.87276703794657</v>
      </c>
      <c r="AL123" s="132">
        <f t="shared" si="252"/>
        <v>2424.3473094357059</v>
      </c>
      <c r="AM123" s="132">
        <f t="shared" si="253"/>
        <v>0</v>
      </c>
    </row>
    <row r="124" spans="1:39" x14ac:dyDescent="0.25">
      <c r="A124" s="28" t="str">
        <f>+A123</f>
        <v>55E &amp; 56E</v>
      </c>
      <c r="B124" s="34"/>
      <c r="C124" s="41" t="s">
        <v>22</v>
      </c>
      <c r="D124" s="41">
        <v>150</v>
      </c>
      <c r="E124" s="148" t="s">
        <v>40</v>
      </c>
      <c r="F124" s="78">
        <v>575</v>
      </c>
      <c r="G124" s="119">
        <f>G104</f>
        <v>1008.1333160193601</v>
      </c>
      <c r="H124" s="8" t="s">
        <v>54</v>
      </c>
      <c r="I124" s="98">
        <v>1</v>
      </c>
      <c r="J124" s="126">
        <f t="shared" si="233"/>
        <v>575</v>
      </c>
      <c r="K124" s="87">
        <f t="shared" si="235"/>
        <v>579676.65671113203</v>
      </c>
      <c r="L124" s="80">
        <f t="shared" si="236"/>
        <v>86.25</v>
      </c>
      <c r="M124" s="80">
        <f t="shared" si="237"/>
        <v>362250</v>
      </c>
      <c r="N124" s="80">
        <f t="shared" si="238"/>
        <v>52.5</v>
      </c>
      <c r="O124" s="100">
        <f>'WP 1 Sch 140 Cost Allocations'!B$13</f>
        <v>5.3457253604551394E-4</v>
      </c>
      <c r="P124" s="49">
        <f>'WP 1 Sch 140 Cost Allocations'!$B$36</f>
        <v>0</v>
      </c>
      <c r="Q124" s="49">
        <f>'WP 1 Sch 140 Cost Allocations'!B$56</f>
        <v>0</v>
      </c>
      <c r="R124" s="49">
        <f>'WP 1 Sch 140 Cost Allocations'!E$30</f>
        <v>0.181759467859645</v>
      </c>
      <c r="S124" s="49">
        <f>'WP 1 Sch 140 Cost Allocations'!$E$37</f>
        <v>1.3493419753566956E-3</v>
      </c>
      <c r="T124" s="100">
        <f t="shared" si="239"/>
        <v>0.53892038341644288</v>
      </c>
      <c r="U124" s="49">
        <f t="shared" si="240"/>
        <v>0</v>
      </c>
      <c r="V124" s="117">
        <f t="shared" si="234"/>
        <v>0</v>
      </c>
      <c r="W124" s="49">
        <f t="shared" si="241"/>
        <v>2.726392017894675E-2</v>
      </c>
      <c r="X124" s="107">
        <f t="shared" si="242"/>
        <v>7.0840453706226519E-2</v>
      </c>
      <c r="Y124" s="50">
        <f t="shared" si="243"/>
        <v>0.63702475730161612</v>
      </c>
      <c r="Z124" s="114"/>
      <c r="AA124" s="64">
        <f t="shared" si="244"/>
        <v>1.0265150160313197E-2</v>
      </c>
      <c r="AB124" s="64">
        <f t="shared" si="245"/>
        <v>0</v>
      </c>
      <c r="AC124" s="64">
        <f t="shared" si="246"/>
        <v>0</v>
      </c>
      <c r="AD124" s="64">
        <f t="shared" si="247"/>
        <v>5.1931276531327149E-4</v>
      </c>
      <c r="AE124" s="64">
        <f t="shared" si="248"/>
        <v>1.3493419753566956E-3</v>
      </c>
      <c r="AF124" s="51">
        <f t="shared" si="249"/>
        <v>1.2133804900983165E-2</v>
      </c>
      <c r="AG124" s="131">
        <f t="shared" si="250"/>
        <v>309.87922046445465</v>
      </c>
      <c r="AH124" s="132">
        <f t="shared" si="205"/>
        <v>0</v>
      </c>
      <c r="AI124" s="132">
        <f t="shared" si="206"/>
        <v>0</v>
      </c>
      <c r="AJ124" s="132">
        <f t="shared" si="251"/>
        <v>15.676754102894382</v>
      </c>
      <c r="AK124" s="132">
        <f t="shared" si="251"/>
        <v>40.733260881080248</v>
      </c>
      <c r="AL124" s="132">
        <f t="shared" si="252"/>
        <v>366.28923544842928</v>
      </c>
      <c r="AM124" s="132">
        <f t="shared" si="253"/>
        <v>0</v>
      </c>
    </row>
    <row r="125" spans="1:39" x14ac:dyDescent="0.25">
      <c r="A125" s="28" t="str">
        <f>+A124</f>
        <v>55E &amp; 56E</v>
      </c>
      <c r="B125" s="34"/>
      <c r="C125" s="41" t="s">
        <v>22</v>
      </c>
      <c r="D125" s="41">
        <v>200</v>
      </c>
      <c r="E125" s="148" t="s">
        <v>40</v>
      </c>
      <c r="F125" s="78">
        <v>1208</v>
      </c>
      <c r="G125" s="119">
        <f>G105</f>
        <v>1061.6444481171054</v>
      </c>
      <c r="H125" s="8" t="s">
        <v>54</v>
      </c>
      <c r="I125" s="98">
        <v>1</v>
      </c>
      <c r="J125" s="126">
        <f t="shared" si="233"/>
        <v>1208</v>
      </c>
      <c r="K125" s="87">
        <f t="shared" si="235"/>
        <v>1282466.4933254633</v>
      </c>
      <c r="L125" s="80">
        <f t="shared" si="236"/>
        <v>241.6</v>
      </c>
      <c r="M125" s="80">
        <f t="shared" si="237"/>
        <v>1014720</v>
      </c>
      <c r="N125" s="80">
        <f t="shared" si="238"/>
        <v>70</v>
      </c>
      <c r="O125" s="100">
        <f>'WP 1 Sch 140 Cost Allocations'!B$13</f>
        <v>5.3457253604551394E-4</v>
      </c>
      <c r="P125" s="49">
        <f>'WP 1 Sch 140 Cost Allocations'!$B$36</f>
        <v>0</v>
      </c>
      <c r="Q125" s="49">
        <f>'WP 1 Sch 140 Cost Allocations'!B$56</f>
        <v>0</v>
      </c>
      <c r="R125" s="49">
        <f>'WP 1 Sch 140 Cost Allocations'!E$30</f>
        <v>0.181759467859645</v>
      </c>
      <c r="S125" s="49">
        <f>'WP 1 Sch 140 Cost Allocations'!$E$37</f>
        <v>1.3493419753566956E-3</v>
      </c>
      <c r="T125" s="100">
        <f t="shared" si="239"/>
        <v>0.56752596500860109</v>
      </c>
      <c r="U125" s="49">
        <f t="shared" si="240"/>
        <v>0</v>
      </c>
      <c r="V125" s="117">
        <f t="shared" si="234"/>
        <v>0</v>
      </c>
      <c r="W125" s="49">
        <f t="shared" si="241"/>
        <v>3.6351893571929E-2</v>
      </c>
      <c r="X125" s="107">
        <f t="shared" si="242"/>
        <v>9.4453938274968688E-2</v>
      </c>
      <c r="Y125" s="50">
        <f t="shared" si="243"/>
        <v>0.69833179685549884</v>
      </c>
      <c r="Z125" s="114"/>
      <c r="AA125" s="64">
        <f t="shared" si="244"/>
        <v>8.1075137858371577E-3</v>
      </c>
      <c r="AB125" s="64">
        <f t="shared" si="245"/>
        <v>0</v>
      </c>
      <c r="AC125" s="64">
        <f t="shared" si="246"/>
        <v>0</v>
      </c>
      <c r="AD125" s="64">
        <f t="shared" si="247"/>
        <v>5.1931276531327149E-4</v>
      </c>
      <c r="AE125" s="64">
        <f t="shared" si="248"/>
        <v>1.3493419753566956E-3</v>
      </c>
      <c r="AF125" s="51">
        <f t="shared" si="249"/>
        <v>9.9761685265071249E-3</v>
      </c>
      <c r="AG125" s="131">
        <f t="shared" si="250"/>
        <v>685.57136573039008</v>
      </c>
      <c r="AH125" s="132">
        <f t="shared" si="205"/>
        <v>0</v>
      </c>
      <c r="AI125" s="132">
        <f t="shared" si="206"/>
        <v>0</v>
      </c>
      <c r="AJ125" s="132">
        <f t="shared" si="251"/>
        <v>43.91308743489023</v>
      </c>
      <c r="AK125" s="132">
        <f t="shared" si="251"/>
        <v>114.10035743616217</v>
      </c>
      <c r="AL125" s="132">
        <f t="shared" si="252"/>
        <v>843.58481060144254</v>
      </c>
      <c r="AM125" s="132">
        <f t="shared" si="253"/>
        <v>0</v>
      </c>
    </row>
    <row r="126" spans="1:39" x14ac:dyDescent="0.25">
      <c r="A126" s="28" t="str">
        <f>+A125</f>
        <v>55E &amp; 56E</v>
      </c>
      <c r="B126" s="34"/>
      <c r="C126" s="41" t="s">
        <v>22</v>
      </c>
      <c r="D126" s="41">
        <v>250</v>
      </c>
      <c r="E126" s="148" t="s">
        <v>40</v>
      </c>
      <c r="F126" s="78">
        <v>128</v>
      </c>
      <c r="G126" s="119">
        <f>G106</f>
        <v>1115.1555802148507</v>
      </c>
      <c r="H126" s="8" t="s">
        <v>54</v>
      </c>
      <c r="I126" s="98">
        <v>1</v>
      </c>
      <c r="J126" s="126">
        <f t="shared" si="233"/>
        <v>128</v>
      </c>
      <c r="K126" s="87">
        <f t="shared" si="235"/>
        <v>142739.91426750089</v>
      </c>
      <c r="L126" s="80">
        <f t="shared" si="236"/>
        <v>32</v>
      </c>
      <c r="M126" s="80">
        <f t="shared" si="237"/>
        <v>134400</v>
      </c>
      <c r="N126" s="80">
        <f t="shared" si="238"/>
        <v>87.5</v>
      </c>
      <c r="O126" s="100">
        <f>'WP 1 Sch 140 Cost Allocations'!B$13</f>
        <v>5.3457253604551394E-4</v>
      </c>
      <c r="P126" s="49">
        <f>'WP 1 Sch 140 Cost Allocations'!$B$36</f>
        <v>0</v>
      </c>
      <c r="Q126" s="49">
        <f>'WP 1 Sch 140 Cost Allocations'!B$56</f>
        <v>0</v>
      </c>
      <c r="R126" s="49">
        <f>'WP 1 Sch 140 Cost Allocations'!E$30</f>
        <v>0.181759467859645</v>
      </c>
      <c r="S126" s="49">
        <f>'WP 1 Sch 140 Cost Allocations'!$E$37</f>
        <v>1.3493419753566956E-3</v>
      </c>
      <c r="T126" s="100">
        <f t="shared" si="239"/>
        <v>0.59613154660075929</v>
      </c>
      <c r="U126" s="49">
        <f t="shared" si="240"/>
        <v>0</v>
      </c>
      <c r="V126" s="117">
        <f t="shared" si="234"/>
        <v>0</v>
      </c>
      <c r="W126" s="49">
        <f t="shared" si="241"/>
        <v>4.543986696491125E-2</v>
      </c>
      <c r="X126" s="107">
        <f t="shared" si="242"/>
        <v>0.11806742284371086</v>
      </c>
      <c r="Y126" s="50">
        <f t="shared" si="243"/>
        <v>0.75963883640938135</v>
      </c>
      <c r="Z126" s="114"/>
      <c r="AA126" s="64">
        <f t="shared" si="244"/>
        <v>6.8129319611515346E-3</v>
      </c>
      <c r="AB126" s="64">
        <f t="shared" si="245"/>
        <v>0</v>
      </c>
      <c r="AC126" s="64">
        <f t="shared" si="246"/>
        <v>0</v>
      </c>
      <c r="AD126" s="64">
        <f t="shared" si="247"/>
        <v>5.1931276531327149E-4</v>
      </c>
      <c r="AE126" s="64">
        <f t="shared" si="248"/>
        <v>1.3493419753566956E-3</v>
      </c>
      <c r="AF126" s="51">
        <f t="shared" si="249"/>
        <v>8.6815867018215018E-3</v>
      </c>
      <c r="AG126" s="131">
        <f t="shared" si="250"/>
        <v>76.304837964897189</v>
      </c>
      <c r="AH126" s="132">
        <f t="shared" si="205"/>
        <v>0</v>
      </c>
      <c r="AI126" s="132">
        <f t="shared" si="206"/>
        <v>0</v>
      </c>
      <c r="AJ126" s="132">
        <f t="shared" si="251"/>
        <v>5.8163029715086401</v>
      </c>
      <c r="AK126" s="132">
        <f t="shared" si="251"/>
        <v>15.11263012399499</v>
      </c>
      <c r="AL126" s="132">
        <f t="shared" si="252"/>
        <v>97.233771060400812</v>
      </c>
      <c r="AM126" s="132">
        <f t="shared" si="253"/>
        <v>0</v>
      </c>
    </row>
    <row r="127" spans="1:39" x14ac:dyDescent="0.25">
      <c r="A127" s="28" t="str">
        <f>+A126</f>
        <v>55E &amp; 56E</v>
      </c>
      <c r="B127" s="34"/>
      <c r="C127" s="41" t="s">
        <v>22</v>
      </c>
      <c r="D127" s="41">
        <v>400</v>
      </c>
      <c r="E127" s="148" t="s">
        <v>40</v>
      </c>
      <c r="F127" s="78">
        <v>53</v>
      </c>
      <c r="G127" s="119">
        <f>G108</f>
        <v>1275.6889765080864</v>
      </c>
      <c r="H127" s="8" t="s">
        <v>54</v>
      </c>
      <c r="I127" s="98">
        <v>1</v>
      </c>
      <c r="J127" s="126">
        <f t="shared" si="233"/>
        <v>53</v>
      </c>
      <c r="K127" s="87">
        <f t="shared" si="235"/>
        <v>67611.51575492858</v>
      </c>
      <c r="L127" s="80">
        <f t="shared" si="236"/>
        <v>21.2</v>
      </c>
      <c r="M127" s="80">
        <f t="shared" si="237"/>
        <v>89040</v>
      </c>
      <c r="N127" s="80">
        <f t="shared" si="238"/>
        <v>140</v>
      </c>
      <c r="O127" s="100">
        <f>'WP 1 Sch 140 Cost Allocations'!B$13</f>
        <v>5.3457253604551394E-4</v>
      </c>
      <c r="P127" s="49">
        <f>'WP 1 Sch 140 Cost Allocations'!$B$36</f>
        <v>0</v>
      </c>
      <c r="Q127" s="49">
        <f>'WP 1 Sch 140 Cost Allocations'!B$56</f>
        <v>0</v>
      </c>
      <c r="R127" s="49">
        <f>'WP 1 Sch 140 Cost Allocations'!E$30</f>
        <v>0.181759467859645</v>
      </c>
      <c r="S127" s="49">
        <f>'WP 1 Sch 140 Cost Allocations'!$E$37</f>
        <v>1.3493419753566956E-3</v>
      </c>
      <c r="T127" s="100">
        <f t="shared" si="239"/>
        <v>0.68194829137723378</v>
      </c>
      <c r="U127" s="49">
        <f t="shared" si="240"/>
        <v>0</v>
      </c>
      <c r="V127" s="117">
        <f t="shared" si="234"/>
        <v>0</v>
      </c>
      <c r="W127" s="49">
        <f t="shared" si="241"/>
        <v>7.2703787143858001E-2</v>
      </c>
      <c r="X127" s="107">
        <f t="shared" si="242"/>
        <v>0.18890787654993738</v>
      </c>
      <c r="Y127" s="50">
        <f t="shared" si="243"/>
        <v>0.94355995507102908</v>
      </c>
      <c r="Z127" s="114"/>
      <c r="AA127" s="64">
        <f t="shared" si="244"/>
        <v>4.8710592241230982E-3</v>
      </c>
      <c r="AB127" s="64">
        <f t="shared" si="245"/>
        <v>0</v>
      </c>
      <c r="AC127" s="64">
        <f t="shared" si="246"/>
        <v>0</v>
      </c>
      <c r="AD127" s="64">
        <f t="shared" si="247"/>
        <v>5.1931276531327149E-4</v>
      </c>
      <c r="AE127" s="64">
        <f t="shared" si="248"/>
        <v>1.3493419753566956E-3</v>
      </c>
      <c r="AF127" s="51">
        <f t="shared" si="249"/>
        <v>6.7397139647930645E-3</v>
      </c>
      <c r="AG127" s="131">
        <f t="shared" si="250"/>
        <v>36.14325944299339</v>
      </c>
      <c r="AH127" s="132">
        <f t="shared" si="205"/>
        <v>0</v>
      </c>
      <c r="AI127" s="132">
        <f t="shared" si="206"/>
        <v>0</v>
      </c>
      <c r="AJ127" s="132">
        <f t="shared" si="251"/>
        <v>3.8533007186244741</v>
      </c>
      <c r="AK127" s="132">
        <f t="shared" si="251"/>
        <v>10.012117457146681</v>
      </c>
      <c r="AL127" s="132">
        <f t="shared" si="252"/>
        <v>50.008677618764544</v>
      </c>
      <c r="AM127" s="132">
        <f t="shared" si="253"/>
        <v>0</v>
      </c>
    </row>
    <row r="128" spans="1:39" x14ac:dyDescent="0.25">
      <c r="A128" s="28"/>
      <c r="B128" s="1"/>
      <c r="C128" s="41"/>
      <c r="D128" s="41"/>
      <c r="E128" s="139"/>
      <c r="F128" s="77"/>
      <c r="G128" s="8"/>
      <c r="H128" s="8"/>
      <c r="I128" s="98"/>
      <c r="J128" s="126">
        <f t="shared" si="233"/>
        <v>0</v>
      </c>
      <c r="K128" s="87"/>
      <c r="L128" s="80"/>
      <c r="M128" s="80"/>
      <c r="N128" s="80"/>
      <c r="O128" s="100">
        <f>'WP 1 Sch 140 Cost Allocations'!B$13</f>
        <v>5.3457253604551394E-4</v>
      </c>
      <c r="P128" s="49"/>
      <c r="Q128" s="49">
        <f>'WP 1 Sch 140 Cost Allocations'!B$56</f>
        <v>0</v>
      </c>
      <c r="R128" s="49"/>
      <c r="S128" s="49"/>
      <c r="T128" s="100"/>
      <c r="U128" s="49"/>
      <c r="V128" s="117">
        <f t="shared" si="234"/>
        <v>0</v>
      </c>
      <c r="W128" s="49"/>
      <c r="X128" s="107"/>
      <c r="Y128" s="50"/>
      <c r="Z128" s="114"/>
      <c r="AA128" s="64"/>
      <c r="AB128" s="64"/>
      <c r="AC128" s="64"/>
      <c r="AD128" s="64"/>
      <c r="AE128" s="64"/>
      <c r="AF128" s="51"/>
      <c r="AG128" s="131"/>
      <c r="AH128" s="132">
        <f t="shared" si="205"/>
        <v>0</v>
      </c>
      <c r="AI128" s="132">
        <f t="shared" si="206"/>
        <v>0</v>
      </c>
      <c r="AJ128" s="132"/>
      <c r="AK128" s="132"/>
      <c r="AL128" s="132"/>
      <c r="AM128" s="132"/>
    </row>
    <row r="129" spans="1:39" x14ac:dyDescent="0.25">
      <c r="A129" s="28" t="str">
        <f>+A127</f>
        <v>55E &amp; 56E</v>
      </c>
      <c r="B129" s="34"/>
      <c r="C129" s="41" t="s">
        <v>27</v>
      </c>
      <c r="D129" s="41">
        <v>250</v>
      </c>
      <c r="E129" s="148" t="s">
        <v>40</v>
      </c>
      <c r="F129" s="78">
        <v>6</v>
      </c>
      <c r="G129" s="61">
        <v>1245.56</v>
      </c>
      <c r="H129" s="8" t="s">
        <v>54</v>
      </c>
      <c r="I129" s="98">
        <v>2</v>
      </c>
      <c r="J129" s="126">
        <f t="shared" si="233"/>
        <v>12</v>
      </c>
      <c r="K129" s="87">
        <f>IF(E129="Company", F129*G129,0)</f>
        <v>7473.36</v>
      </c>
      <c r="L129" s="143">
        <f>D129*F129/1000</f>
        <v>1.5</v>
      </c>
      <c r="M129" s="113">
        <f>D129*4200*F129/1000</f>
        <v>6300</v>
      </c>
      <c r="N129" s="80">
        <f>D129*4200/1000/12</f>
        <v>87.5</v>
      </c>
      <c r="O129" s="100">
        <f>'WP 1 Sch 140 Cost Allocations'!B$13</f>
        <v>5.3457253604551394E-4</v>
      </c>
      <c r="P129" s="49">
        <f>'WP 1 Sch 140 Cost Allocations'!$B$36</f>
        <v>0</v>
      </c>
      <c r="Q129" s="49">
        <f>'WP 1 Sch 140 Cost Allocations'!B$56</f>
        <v>0</v>
      </c>
      <c r="R129" s="49">
        <f>'WP 1 Sch 140 Cost Allocations'!E$30</f>
        <v>0.181759467859645</v>
      </c>
      <c r="S129" s="49">
        <f>'WP 1 Sch 140 Cost Allocations'!$E$37</f>
        <v>1.3493419753566956E-3</v>
      </c>
      <c r="T129" s="100">
        <f>IF(E129="Company", G129*O129, 0)</f>
        <v>0.66584216799685036</v>
      </c>
      <c r="U129" s="49">
        <f>IF(H129="yes", I129*P129, 0)</f>
        <v>0</v>
      </c>
      <c r="V129" s="117">
        <f t="shared" si="234"/>
        <v>0</v>
      </c>
      <c r="W129" s="49">
        <f>D129*R129/1000</f>
        <v>4.543986696491125E-2</v>
      </c>
      <c r="X129" s="107">
        <f>N129*S129</f>
        <v>0.11806742284371086</v>
      </c>
      <c r="Y129" s="50">
        <f>SUM(T129:X129)</f>
        <v>0.82934945780547242</v>
      </c>
      <c r="Z129" s="114"/>
      <c r="AA129" s="64">
        <f>T129/N129</f>
        <v>7.6096247771068612E-3</v>
      </c>
      <c r="AB129" s="64">
        <f>U129/N129</f>
        <v>0</v>
      </c>
      <c r="AC129" s="64">
        <f>V129/N129</f>
        <v>0</v>
      </c>
      <c r="AD129" s="64">
        <f>W129/N129</f>
        <v>5.1931276531327149E-4</v>
      </c>
      <c r="AE129" s="64">
        <f>X129/N129</f>
        <v>1.3493419753566956E-3</v>
      </c>
      <c r="AF129" s="51">
        <f>SUM(AA129:AE129)</f>
        <v>9.4782795177768275E-3</v>
      </c>
      <c r="AG129" s="131">
        <f t="shared" ref="AG129:AG139" si="254">T129*$F129</f>
        <v>3.9950530079811024</v>
      </c>
      <c r="AH129" s="132">
        <f t="shared" si="205"/>
        <v>0</v>
      </c>
      <c r="AI129" s="132">
        <f t="shared" si="206"/>
        <v>0</v>
      </c>
      <c r="AJ129" s="132">
        <f t="shared" ref="AJ129:AJ139" si="255">W129*$F129</f>
        <v>0.27263920178946749</v>
      </c>
      <c r="AK129" s="132">
        <f t="shared" ref="AK129:AK139" si="256">X129*$F129</f>
        <v>0.70840453706226514</v>
      </c>
      <c r="AL129" s="132">
        <f>SUM(AG129:AK129)</f>
        <v>4.9760967468328356</v>
      </c>
      <c r="AM129" s="132">
        <f t="shared" ref="AM129:AM139" si="257">Y129*F129-AL129</f>
        <v>0</v>
      </c>
    </row>
    <row r="130" spans="1:39" x14ac:dyDescent="0.25">
      <c r="A130" s="28"/>
      <c r="B130" s="1"/>
      <c r="C130" s="41"/>
      <c r="D130" s="41"/>
      <c r="E130" s="139"/>
      <c r="F130" s="78"/>
      <c r="G130" s="8"/>
      <c r="H130" s="8"/>
      <c r="I130" s="98"/>
      <c r="J130" s="126">
        <f t="shared" si="233"/>
        <v>0</v>
      </c>
      <c r="K130" s="92"/>
      <c r="L130" s="80"/>
      <c r="M130" s="85"/>
      <c r="N130" s="85"/>
      <c r="O130" s="100">
        <f>'WP 1 Sch 140 Cost Allocations'!B$13</f>
        <v>5.3457253604551394E-4</v>
      </c>
      <c r="P130" s="49"/>
      <c r="Q130" s="49">
        <f>'WP 1 Sch 140 Cost Allocations'!B$56</f>
        <v>0</v>
      </c>
      <c r="R130" s="49"/>
      <c r="S130" s="49"/>
      <c r="T130" s="100"/>
      <c r="U130" s="49"/>
      <c r="V130" s="117">
        <f t="shared" si="234"/>
        <v>0</v>
      </c>
      <c r="W130" s="49"/>
      <c r="X130" s="107"/>
      <c r="Y130" s="50"/>
      <c r="Z130" s="114"/>
      <c r="AA130" s="64"/>
      <c r="AB130" s="64"/>
      <c r="AC130" s="64"/>
      <c r="AD130" s="64"/>
      <c r="AE130" s="64"/>
      <c r="AF130" s="51"/>
      <c r="AG130" s="131">
        <f t="shared" si="254"/>
        <v>0</v>
      </c>
      <c r="AH130" s="132">
        <f t="shared" si="205"/>
        <v>0</v>
      </c>
      <c r="AI130" s="132">
        <f t="shared" si="206"/>
        <v>0</v>
      </c>
      <c r="AJ130" s="132">
        <f t="shared" si="255"/>
        <v>0</v>
      </c>
      <c r="AK130" s="132">
        <f t="shared" si="256"/>
        <v>0</v>
      </c>
      <c r="AL130" s="132">
        <f t="shared" ref="AL130:AL134" si="258">SUM(AG130:AK130)</f>
        <v>0</v>
      </c>
      <c r="AM130" s="132">
        <f t="shared" si="257"/>
        <v>0</v>
      </c>
    </row>
    <row r="131" spans="1:39" x14ac:dyDescent="0.25">
      <c r="A131" s="22" t="str">
        <f>+A129</f>
        <v>55E &amp; 56E</v>
      </c>
      <c r="B131" s="23"/>
      <c r="C131" s="45" t="s">
        <v>34</v>
      </c>
      <c r="D131" s="45">
        <v>45</v>
      </c>
      <c r="E131" s="148" t="s">
        <v>40</v>
      </c>
      <c r="F131" s="78">
        <v>4</v>
      </c>
      <c r="G131" s="61">
        <f t="shared" ref="G131:G139" si="259">G111</f>
        <v>1334.574875</v>
      </c>
      <c r="H131" s="8" t="s">
        <v>54</v>
      </c>
      <c r="I131" s="98">
        <v>0.2</v>
      </c>
      <c r="J131" s="126">
        <f>IF(H131="Yes",F131*I131,0)</f>
        <v>0.8</v>
      </c>
      <c r="K131" s="87">
        <f t="shared" ref="K131:K134" si="260">IF(E131="Company", F131*G131,0)</f>
        <v>5338.2995000000001</v>
      </c>
      <c r="L131" s="80">
        <f t="shared" ref="L131:L134" si="261">D131*F131/1000</f>
        <v>0.18</v>
      </c>
      <c r="M131" s="80">
        <f t="shared" ref="M131:M134" si="262">D131*4200*F131/1000</f>
        <v>756</v>
      </c>
      <c r="N131" s="80">
        <f t="shared" ref="N131:N134" si="263">D131*4200/1000/12</f>
        <v>15.75</v>
      </c>
      <c r="O131" s="100">
        <f>'WP 1 Sch 140 Cost Allocations'!B$13</f>
        <v>5.3457253604551394E-4</v>
      </c>
      <c r="P131" s="49">
        <f>'WP 1 Sch 140 Cost Allocations'!$B$36</f>
        <v>0</v>
      </c>
      <c r="Q131" s="49">
        <f>'WP 1 Sch 140 Cost Allocations'!B$56</f>
        <v>0</v>
      </c>
      <c r="R131" s="49">
        <f>'WP 1 Sch 140 Cost Allocations'!E$30</f>
        <v>0.181759467859645</v>
      </c>
      <c r="S131" s="49">
        <f>'WP 1 Sch 140 Cost Allocations'!$E$37</f>
        <v>1.3493419753566956E-3</v>
      </c>
      <c r="T131" s="100">
        <f t="shared" ref="T131:T134" si="264">IF(E131="Company", G131*O131, 0)</f>
        <v>0.71342707547137474</v>
      </c>
      <c r="U131" s="49">
        <f t="shared" ref="U131:U134" si="265">IF(H131="yes", I131*P131, 0)</f>
        <v>0</v>
      </c>
      <c r="V131" s="117">
        <f t="shared" ref="V131:V134" si="266">Q131*N131</f>
        <v>0</v>
      </c>
      <c r="W131" s="49">
        <f t="shared" ref="W131:W134" si="267">D131*R131/1000</f>
        <v>8.179176053684024E-3</v>
      </c>
      <c r="X131" s="107">
        <f t="shared" ref="X131:X134" si="268">N131*S131</f>
        <v>2.1252136111867954E-2</v>
      </c>
      <c r="Y131" s="50">
        <f t="shared" ref="Y131:Y134" si="269">SUM(T131:X131)</f>
        <v>0.74285838763692669</v>
      </c>
      <c r="Z131" s="114"/>
      <c r="AA131" s="64">
        <f t="shared" ref="AA131:AA139" si="270">T131/N131</f>
        <v>4.5296957172785694E-2</v>
      </c>
      <c r="AB131" s="64">
        <f t="shared" ref="AB131:AB139" si="271">U131/N131</f>
        <v>0</v>
      </c>
      <c r="AC131" s="64">
        <f t="shared" ref="AC131:AC139" si="272">V131/N131</f>
        <v>0</v>
      </c>
      <c r="AD131" s="64">
        <f t="shared" ref="AD131:AD139" si="273">W131/N131</f>
        <v>5.1931276531327138E-4</v>
      </c>
      <c r="AE131" s="64">
        <f t="shared" ref="AE131:AE139" si="274">X131/N131</f>
        <v>1.3493419753566956E-3</v>
      </c>
      <c r="AF131" s="51">
        <f t="shared" ref="AF131:AF134" si="275">SUM(AA131:AE131)</f>
        <v>4.7165611913455661E-2</v>
      </c>
      <c r="AG131" s="131">
        <f t="shared" si="254"/>
        <v>2.853708301885499</v>
      </c>
      <c r="AH131" s="132">
        <f t="shared" si="205"/>
        <v>0</v>
      </c>
      <c r="AI131" s="132">
        <f t="shared" si="206"/>
        <v>0</v>
      </c>
      <c r="AJ131" s="132">
        <f t="shared" si="255"/>
        <v>3.2716704214736096E-2</v>
      </c>
      <c r="AK131" s="132">
        <f t="shared" si="256"/>
        <v>8.5008544447471815E-2</v>
      </c>
      <c r="AL131" s="132">
        <f t="shared" si="258"/>
        <v>2.9714335505477067</v>
      </c>
      <c r="AM131" s="132">
        <f t="shared" si="257"/>
        <v>0</v>
      </c>
    </row>
    <row r="132" spans="1:39" x14ac:dyDescent="0.25">
      <c r="A132" s="22" t="str">
        <f>A131</f>
        <v>55E &amp; 56E</v>
      </c>
      <c r="B132" s="23"/>
      <c r="C132" s="45" t="s">
        <v>34</v>
      </c>
      <c r="D132" s="45">
        <v>75</v>
      </c>
      <c r="E132" s="148" t="s">
        <v>40</v>
      </c>
      <c r="F132" s="78">
        <v>0</v>
      </c>
      <c r="G132" s="61">
        <f t="shared" si="259"/>
        <v>1357.2181249999999</v>
      </c>
      <c r="H132" s="8" t="s">
        <v>54</v>
      </c>
      <c r="I132" s="98">
        <v>0.2</v>
      </c>
      <c r="J132" s="126">
        <f t="shared" si="233"/>
        <v>0</v>
      </c>
      <c r="K132" s="87">
        <f t="shared" si="260"/>
        <v>0</v>
      </c>
      <c r="L132" s="80">
        <f t="shared" si="261"/>
        <v>0</v>
      </c>
      <c r="M132" s="80">
        <f t="shared" si="262"/>
        <v>0</v>
      </c>
      <c r="N132" s="80">
        <f t="shared" si="263"/>
        <v>26.25</v>
      </c>
      <c r="O132" s="100">
        <f>'WP 1 Sch 140 Cost Allocations'!B$13</f>
        <v>5.3457253604551394E-4</v>
      </c>
      <c r="P132" s="49">
        <f>'WP 1 Sch 140 Cost Allocations'!$B$36</f>
        <v>0</v>
      </c>
      <c r="Q132" s="49">
        <f>'WP 1 Sch 140 Cost Allocations'!B$56</f>
        <v>0</v>
      </c>
      <c r="R132" s="49">
        <f>'WP 1 Sch 140 Cost Allocations'!E$30</f>
        <v>0.181759467859645</v>
      </c>
      <c r="S132" s="49">
        <f>'WP 1 Sch 140 Cost Allocations'!$E$37</f>
        <v>1.3493419753566956E-3</v>
      </c>
      <c r="T132" s="100">
        <f t="shared" si="264"/>
        <v>0.72553153504818724</v>
      </c>
      <c r="U132" s="49">
        <f t="shared" si="265"/>
        <v>0</v>
      </c>
      <c r="V132" s="117">
        <f t="shared" si="266"/>
        <v>0</v>
      </c>
      <c r="W132" s="49">
        <f t="shared" si="267"/>
        <v>1.3631960089473375E-2</v>
      </c>
      <c r="X132" s="107">
        <f t="shared" si="268"/>
        <v>3.542022685311326E-2</v>
      </c>
      <c r="Y132" s="50">
        <f t="shared" si="269"/>
        <v>0.77458372199077397</v>
      </c>
      <c r="Z132" s="114"/>
      <c r="AA132" s="64">
        <f t="shared" si="270"/>
        <v>2.7639296573264277E-2</v>
      </c>
      <c r="AB132" s="64">
        <f t="shared" si="271"/>
        <v>0</v>
      </c>
      <c r="AC132" s="64">
        <f t="shared" si="272"/>
        <v>0</v>
      </c>
      <c r="AD132" s="64">
        <f t="shared" si="273"/>
        <v>5.1931276531327149E-4</v>
      </c>
      <c r="AE132" s="64">
        <f t="shared" si="274"/>
        <v>1.3493419753566956E-3</v>
      </c>
      <c r="AF132" s="51">
        <f t="shared" si="275"/>
        <v>2.9507951313934244E-2</v>
      </c>
      <c r="AG132" s="131">
        <f t="shared" si="254"/>
        <v>0</v>
      </c>
      <c r="AH132" s="132">
        <f t="shared" si="205"/>
        <v>0</v>
      </c>
      <c r="AI132" s="132">
        <f t="shared" si="206"/>
        <v>0</v>
      </c>
      <c r="AJ132" s="132">
        <f t="shared" si="255"/>
        <v>0</v>
      </c>
      <c r="AK132" s="132">
        <f t="shared" si="256"/>
        <v>0</v>
      </c>
      <c r="AL132" s="132">
        <f t="shared" si="258"/>
        <v>0</v>
      </c>
      <c r="AM132" s="132">
        <f t="shared" si="257"/>
        <v>0</v>
      </c>
    </row>
    <row r="133" spans="1:39" x14ac:dyDescent="0.25">
      <c r="A133" s="22" t="str">
        <f t="shared" ref="A133:A139" si="276">A132</f>
        <v>55E &amp; 56E</v>
      </c>
      <c r="B133" s="23"/>
      <c r="C133" s="45" t="s">
        <v>34</v>
      </c>
      <c r="D133" s="45">
        <v>105</v>
      </c>
      <c r="E133" s="148" t="s">
        <v>40</v>
      </c>
      <c r="F133" s="78">
        <v>3</v>
      </c>
      <c r="G133" s="61">
        <f t="shared" si="259"/>
        <v>1379.861375</v>
      </c>
      <c r="H133" s="8" t="s">
        <v>54</v>
      </c>
      <c r="I133" s="98">
        <v>0.2</v>
      </c>
      <c r="J133" s="126">
        <f t="shared" si="233"/>
        <v>0.60000000000000009</v>
      </c>
      <c r="K133" s="87">
        <f t="shared" si="260"/>
        <v>4139.5841249999994</v>
      </c>
      <c r="L133" s="80">
        <f t="shared" si="261"/>
        <v>0.315</v>
      </c>
      <c r="M133" s="80">
        <f t="shared" si="262"/>
        <v>1323</v>
      </c>
      <c r="N133" s="80">
        <f t="shared" si="263"/>
        <v>36.75</v>
      </c>
      <c r="O133" s="100">
        <f>'WP 1 Sch 140 Cost Allocations'!B$13</f>
        <v>5.3457253604551394E-4</v>
      </c>
      <c r="P133" s="49">
        <f>'WP 1 Sch 140 Cost Allocations'!$B$36</f>
        <v>0</v>
      </c>
      <c r="Q133" s="49">
        <f>'WP 1 Sch 140 Cost Allocations'!B$56</f>
        <v>0</v>
      </c>
      <c r="R133" s="49">
        <f>'WP 1 Sch 140 Cost Allocations'!E$30</f>
        <v>0.181759467859645</v>
      </c>
      <c r="S133" s="49">
        <f>'WP 1 Sch 140 Cost Allocations'!$E$37</f>
        <v>1.3493419753566956E-3</v>
      </c>
      <c r="T133" s="100">
        <f t="shared" si="264"/>
        <v>0.73763599462499996</v>
      </c>
      <c r="U133" s="49">
        <f t="shared" si="265"/>
        <v>0</v>
      </c>
      <c r="V133" s="117">
        <f t="shared" si="266"/>
        <v>0</v>
      </c>
      <c r="W133" s="49">
        <f t="shared" si="267"/>
        <v>1.9084744125262725E-2</v>
      </c>
      <c r="X133" s="107">
        <f t="shared" si="268"/>
        <v>4.9588317594358562E-2</v>
      </c>
      <c r="Y133" s="50">
        <f t="shared" si="269"/>
        <v>0.80630905634462124</v>
      </c>
      <c r="Z133" s="114"/>
      <c r="AA133" s="64">
        <f t="shared" si="270"/>
        <v>2.0071727744897957E-2</v>
      </c>
      <c r="AB133" s="64">
        <f t="shared" si="271"/>
        <v>0</v>
      </c>
      <c r="AC133" s="64">
        <f t="shared" si="272"/>
        <v>0</v>
      </c>
      <c r="AD133" s="64">
        <f t="shared" si="273"/>
        <v>5.1931276531327138E-4</v>
      </c>
      <c r="AE133" s="64">
        <f t="shared" si="274"/>
        <v>1.3493419753566956E-3</v>
      </c>
      <c r="AF133" s="51">
        <f t="shared" si="275"/>
        <v>2.1940382485567924E-2</v>
      </c>
      <c r="AG133" s="131">
        <f t="shared" si="254"/>
        <v>2.2129079838749997</v>
      </c>
      <c r="AH133" s="132">
        <f t="shared" ref="AH133:AH164" si="277">U133*$F133</f>
        <v>0</v>
      </c>
      <c r="AI133" s="132">
        <f t="shared" ref="AI133:AI164" si="278">V133*$F133</f>
        <v>0</v>
      </c>
      <c r="AJ133" s="132">
        <f t="shared" si="255"/>
        <v>5.7254232375788174E-2</v>
      </c>
      <c r="AK133" s="132">
        <f t="shared" si="256"/>
        <v>0.14876495278307569</v>
      </c>
      <c r="AL133" s="132">
        <f t="shared" si="258"/>
        <v>2.4189271690338638</v>
      </c>
      <c r="AM133" s="132">
        <f t="shared" si="257"/>
        <v>0</v>
      </c>
    </row>
    <row r="134" spans="1:39" x14ac:dyDescent="0.25">
      <c r="A134" s="22" t="str">
        <f t="shared" si="276"/>
        <v>55E &amp; 56E</v>
      </c>
      <c r="B134" s="23"/>
      <c r="C134" s="45" t="s">
        <v>34</v>
      </c>
      <c r="D134" s="45">
        <v>135</v>
      </c>
      <c r="E134" s="148" t="s">
        <v>40</v>
      </c>
      <c r="F134" s="196">
        <v>0</v>
      </c>
      <c r="G134" s="61">
        <f t="shared" si="259"/>
        <v>1402.504625</v>
      </c>
      <c r="H134" s="8" t="s">
        <v>54</v>
      </c>
      <c r="I134" s="98">
        <v>0.2</v>
      </c>
      <c r="J134" s="126">
        <f t="shared" si="233"/>
        <v>0</v>
      </c>
      <c r="K134" s="87">
        <f t="shared" si="260"/>
        <v>0</v>
      </c>
      <c r="L134" s="80">
        <f t="shared" si="261"/>
        <v>0</v>
      </c>
      <c r="M134" s="80">
        <f t="shared" si="262"/>
        <v>0</v>
      </c>
      <c r="N134" s="80">
        <f t="shared" si="263"/>
        <v>47.25</v>
      </c>
      <c r="O134" s="100">
        <f>'WP 1 Sch 140 Cost Allocations'!B$13</f>
        <v>5.3457253604551394E-4</v>
      </c>
      <c r="P134" s="49">
        <f>'WP 1 Sch 140 Cost Allocations'!$B$36</f>
        <v>0</v>
      </c>
      <c r="Q134" s="49">
        <f>'WP 1 Sch 140 Cost Allocations'!B$56</f>
        <v>0</v>
      </c>
      <c r="R134" s="49">
        <f>'WP 1 Sch 140 Cost Allocations'!E$30</f>
        <v>0.181759467859645</v>
      </c>
      <c r="S134" s="49">
        <f>'WP 1 Sch 140 Cost Allocations'!$E$37</f>
        <v>1.3493419753566956E-3</v>
      </c>
      <c r="T134" s="100">
        <f t="shared" si="264"/>
        <v>0.74974045420181257</v>
      </c>
      <c r="U134" s="49">
        <f t="shared" si="265"/>
        <v>0</v>
      </c>
      <c r="V134" s="117">
        <f t="shared" si="266"/>
        <v>0</v>
      </c>
      <c r="W134" s="49">
        <f t="shared" si="267"/>
        <v>2.4537528161052077E-2</v>
      </c>
      <c r="X134" s="107">
        <f t="shared" si="268"/>
        <v>6.3756408335603865E-2</v>
      </c>
      <c r="Y134" s="50">
        <f t="shared" si="269"/>
        <v>0.83803439069846841</v>
      </c>
      <c r="Z134" s="114"/>
      <c r="AA134" s="64">
        <f t="shared" si="270"/>
        <v>1.586752284025E-2</v>
      </c>
      <c r="AB134" s="64">
        <f t="shared" si="271"/>
        <v>0</v>
      </c>
      <c r="AC134" s="64">
        <f t="shared" si="272"/>
        <v>0</v>
      </c>
      <c r="AD134" s="64">
        <f t="shared" si="273"/>
        <v>5.1931276531327149E-4</v>
      </c>
      <c r="AE134" s="64">
        <f t="shared" si="274"/>
        <v>1.3493419753566956E-3</v>
      </c>
      <c r="AF134" s="51">
        <f t="shared" si="275"/>
        <v>1.7736177580919967E-2</v>
      </c>
      <c r="AG134" s="131">
        <f t="shared" si="254"/>
        <v>0</v>
      </c>
      <c r="AH134" s="132">
        <f t="shared" si="277"/>
        <v>0</v>
      </c>
      <c r="AI134" s="132">
        <f t="shared" si="278"/>
        <v>0</v>
      </c>
      <c r="AJ134" s="132">
        <f t="shared" si="255"/>
        <v>0</v>
      </c>
      <c r="AK134" s="132">
        <f t="shared" si="256"/>
        <v>0</v>
      </c>
      <c r="AL134" s="132">
        <f t="shared" si="258"/>
        <v>0</v>
      </c>
      <c r="AM134" s="132">
        <f t="shared" si="257"/>
        <v>0</v>
      </c>
    </row>
    <row r="135" spans="1:39" x14ac:dyDescent="0.25">
      <c r="A135" s="22" t="str">
        <f t="shared" si="276"/>
        <v>55E &amp; 56E</v>
      </c>
      <c r="B135" s="23"/>
      <c r="C135" s="45" t="s">
        <v>34</v>
      </c>
      <c r="D135" s="45">
        <v>165</v>
      </c>
      <c r="E135" s="148" t="s">
        <v>40</v>
      </c>
      <c r="F135" s="196">
        <v>0</v>
      </c>
      <c r="G135" s="61">
        <f t="shared" si="259"/>
        <v>1425.1478750000001</v>
      </c>
      <c r="H135" s="8" t="s">
        <v>54</v>
      </c>
      <c r="I135" s="98">
        <v>0.2</v>
      </c>
      <c r="J135" s="126">
        <f t="shared" si="233"/>
        <v>0</v>
      </c>
      <c r="K135" s="87">
        <f t="shared" ref="K135:K139" si="279">IF(E135="Company", F135*G135,0)</f>
        <v>0</v>
      </c>
      <c r="L135" s="80">
        <f t="shared" si="236"/>
        <v>0</v>
      </c>
      <c r="M135" s="80">
        <f t="shared" ref="M135:M139" si="280">D135*4200*F135/1000</f>
        <v>0</v>
      </c>
      <c r="N135" s="80">
        <f t="shared" ref="N135:N139" si="281">D135*4200/1000/12</f>
        <v>57.75</v>
      </c>
      <c r="O135" s="100">
        <f>'WP 1 Sch 140 Cost Allocations'!B$13</f>
        <v>5.3457253604551394E-4</v>
      </c>
      <c r="P135" s="49">
        <f>'WP 1 Sch 140 Cost Allocations'!$B$36</f>
        <v>0</v>
      </c>
      <c r="Q135" s="49">
        <f>'WP 1 Sch 140 Cost Allocations'!B$56</f>
        <v>0</v>
      </c>
      <c r="R135" s="49">
        <f>'WP 1 Sch 140 Cost Allocations'!E$30</f>
        <v>0.181759467859645</v>
      </c>
      <c r="S135" s="49">
        <f>'WP 1 Sch 140 Cost Allocations'!$E$37</f>
        <v>1.3493419753566956E-3</v>
      </c>
      <c r="T135" s="100">
        <f t="shared" ref="T135:T139" si="282">IF(E135="Company", G135*O135, 0)</f>
        <v>0.76184491377862518</v>
      </c>
      <c r="U135" s="49">
        <f t="shared" ref="U135:U139" si="283">IF(H135="yes", I135*P135, 0)</f>
        <v>0</v>
      </c>
      <c r="V135" s="117">
        <f t="shared" si="234"/>
        <v>0</v>
      </c>
      <c r="W135" s="49">
        <f t="shared" ref="W135:W139" si="284">D135*R135/1000</f>
        <v>2.9990312196841427E-2</v>
      </c>
      <c r="X135" s="107">
        <f t="shared" ref="X135:X139" si="285">N135*S135</f>
        <v>7.7924499076849174E-2</v>
      </c>
      <c r="Y135" s="50">
        <f t="shared" ref="Y135:Y139" si="286">SUM(T135:X135)</f>
        <v>0.8697597250523158</v>
      </c>
      <c r="Z135" s="114"/>
      <c r="AA135" s="64">
        <f t="shared" si="270"/>
        <v>1.3192119719110393E-2</v>
      </c>
      <c r="AB135" s="64">
        <f t="shared" si="271"/>
        <v>0</v>
      </c>
      <c r="AC135" s="64">
        <f t="shared" si="272"/>
        <v>0</v>
      </c>
      <c r="AD135" s="64">
        <f t="shared" si="273"/>
        <v>5.1931276531327149E-4</v>
      </c>
      <c r="AE135" s="64">
        <f t="shared" si="274"/>
        <v>1.3493419753566956E-3</v>
      </c>
      <c r="AF135" s="51">
        <f t="shared" ref="AF135:AF139" si="287">SUM(AA135:AE135)</f>
        <v>1.506077445978036E-2</v>
      </c>
      <c r="AG135" s="131">
        <f t="shared" si="254"/>
        <v>0</v>
      </c>
      <c r="AH135" s="132">
        <f t="shared" si="277"/>
        <v>0</v>
      </c>
      <c r="AI135" s="132">
        <f t="shared" si="278"/>
        <v>0</v>
      </c>
      <c r="AJ135" s="132">
        <f t="shared" si="255"/>
        <v>0</v>
      </c>
      <c r="AK135" s="132">
        <f t="shared" si="256"/>
        <v>0</v>
      </c>
      <c r="AL135" s="132">
        <f t="shared" ref="AL135:AL139" si="288">SUM(AG135:AK135)</f>
        <v>0</v>
      </c>
      <c r="AM135" s="132">
        <f t="shared" si="257"/>
        <v>0</v>
      </c>
    </row>
    <row r="136" spans="1:39" x14ac:dyDescent="0.25">
      <c r="A136" s="22" t="str">
        <f t="shared" si="276"/>
        <v>55E &amp; 56E</v>
      </c>
      <c r="B136" s="23"/>
      <c r="C136" s="45" t="s">
        <v>34</v>
      </c>
      <c r="D136" s="45">
        <v>195</v>
      </c>
      <c r="E136" s="148" t="s">
        <v>40</v>
      </c>
      <c r="F136" s="196">
        <v>0</v>
      </c>
      <c r="G136" s="61">
        <f t="shared" si="259"/>
        <v>1447.791125</v>
      </c>
      <c r="H136" s="8" t="s">
        <v>54</v>
      </c>
      <c r="I136" s="98">
        <v>0.2</v>
      </c>
      <c r="J136" s="126">
        <f t="shared" si="233"/>
        <v>0</v>
      </c>
      <c r="K136" s="87">
        <f t="shared" si="279"/>
        <v>0</v>
      </c>
      <c r="L136" s="80">
        <f t="shared" ref="L136:L139" si="289">D136*F136/1000</f>
        <v>0</v>
      </c>
      <c r="M136" s="80">
        <f t="shared" si="280"/>
        <v>0</v>
      </c>
      <c r="N136" s="80">
        <f t="shared" si="281"/>
        <v>68.25</v>
      </c>
      <c r="O136" s="100">
        <f>'WP 1 Sch 140 Cost Allocations'!B$13</f>
        <v>5.3457253604551394E-4</v>
      </c>
      <c r="P136" s="49">
        <f>'WP 1 Sch 140 Cost Allocations'!$B$36</f>
        <v>0</v>
      </c>
      <c r="Q136" s="49">
        <f>'WP 1 Sch 140 Cost Allocations'!B$56</f>
        <v>0</v>
      </c>
      <c r="R136" s="49">
        <f>'WP 1 Sch 140 Cost Allocations'!E$30</f>
        <v>0.181759467859645</v>
      </c>
      <c r="S136" s="49">
        <f>'WP 1 Sch 140 Cost Allocations'!$E$37</f>
        <v>1.3493419753566956E-3</v>
      </c>
      <c r="T136" s="100">
        <f t="shared" si="282"/>
        <v>0.77394937335543768</v>
      </c>
      <c r="U136" s="49">
        <f t="shared" si="283"/>
        <v>0</v>
      </c>
      <c r="V136" s="117">
        <f t="shared" si="234"/>
        <v>0</v>
      </c>
      <c r="W136" s="49">
        <f t="shared" si="284"/>
        <v>3.5443096232630769E-2</v>
      </c>
      <c r="X136" s="107">
        <f t="shared" si="285"/>
        <v>9.209258981809447E-2</v>
      </c>
      <c r="Y136" s="50">
        <f t="shared" si="286"/>
        <v>0.90148505940616286</v>
      </c>
      <c r="Z136" s="114"/>
      <c r="AA136" s="64">
        <f t="shared" si="270"/>
        <v>1.133991755832143E-2</v>
      </c>
      <c r="AB136" s="64">
        <f t="shared" si="271"/>
        <v>0</v>
      </c>
      <c r="AC136" s="64">
        <f t="shared" si="272"/>
        <v>0</v>
      </c>
      <c r="AD136" s="64">
        <f t="shared" si="273"/>
        <v>5.1931276531327138E-4</v>
      </c>
      <c r="AE136" s="64">
        <f t="shared" si="274"/>
        <v>1.3493419753566956E-3</v>
      </c>
      <c r="AF136" s="51">
        <f t="shared" si="287"/>
        <v>1.3208572298991398E-2</v>
      </c>
      <c r="AG136" s="131">
        <f t="shared" si="254"/>
        <v>0</v>
      </c>
      <c r="AH136" s="132">
        <f t="shared" si="277"/>
        <v>0</v>
      </c>
      <c r="AI136" s="132">
        <f t="shared" si="278"/>
        <v>0</v>
      </c>
      <c r="AJ136" s="132">
        <f t="shared" si="255"/>
        <v>0</v>
      </c>
      <c r="AK136" s="132">
        <f t="shared" si="256"/>
        <v>0</v>
      </c>
      <c r="AL136" s="132">
        <f t="shared" si="288"/>
        <v>0</v>
      </c>
      <c r="AM136" s="132">
        <f t="shared" si="257"/>
        <v>0</v>
      </c>
    </row>
    <row r="137" spans="1:39" x14ac:dyDescent="0.25">
      <c r="A137" s="22" t="str">
        <f t="shared" si="276"/>
        <v>55E &amp; 56E</v>
      </c>
      <c r="B137" s="23"/>
      <c r="C137" s="45" t="s">
        <v>34</v>
      </c>
      <c r="D137" s="45">
        <v>225</v>
      </c>
      <c r="E137" s="148" t="s">
        <v>40</v>
      </c>
      <c r="F137" s="196">
        <v>0</v>
      </c>
      <c r="G137" s="61">
        <f t="shared" si="259"/>
        <v>1470.4343749999998</v>
      </c>
      <c r="H137" s="8" t="s">
        <v>54</v>
      </c>
      <c r="I137" s="98">
        <v>0.2</v>
      </c>
      <c r="J137" s="126">
        <f t="shared" si="233"/>
        <v>0</v>
      </c>
      <c r="K137" s="87">
        <f t="shared" si="279"/>
        <v>0</v>
      </c>
      <c r="L137" s="80">
        <f t="shared" si="289"/>
        <v>0</v>
      </c>
      <c r="M137" s="80">
        <f t="shared" si="280"/>
        <v>0</v>
      </c>
      <c r="N137" s="80">
        <f t="shared" si="281"/>
        <v>78.75</v>
      </c>
      <c r="O137" s="100">
        <f>'WP 1 Sch 140 Cost Allocations'!B$13</f>
        <v>5.3457253604551394E-4</v>
      </c>
      <c r="P137" s="49">
        <f>'WP 1 Sch 140 Cost Allocations'!$B$36</f>
        <v>0</v>
      </c>
      <c r="Q137" s="49">
        <f>'WP 1 Sch 140 Cost Allocations'!B$56</f>
        <v>0</v>
      </c>
      <c r="R137" s="49">
        <f>'WP 1 Sch 140 Cost Allocations'!E$30</f>
        <v>0.181759467859645</v>
      </c>
      <c r="S137" s="49">
        <f>'WP 1 Sch 140 Cost Allocations'!$E$37</f>
        <v>1.3493419753566956E-3</v>
      </c>
      <c r="T137" s="100">
        <f t="shared" si="282"/>
        <v>0.78605383293225017</v>
      </c>
      <c r="U137" s="49">
        <f t="shared" si="283"/>
        <v>0</v>
      </c>
      <c r="V137" s="117">
        <f t="shared" si="234"/>
        <v>0</v>
      </c>
      <c r="W137" s="49">
        <f t="shared" si="284"/>
        <v>4.0895880268420129E-2</v>
      </c>
      <c r="X137" s="107">
        <f t="shared" si="285"/>
        <v>0.10626068055933978</v>
      </c>
      <c r="Y137" s="50">
        <f t="shared" si="286"/>
        <v>0.93321039376001014</v>
      </c>
      <c r="Z137" s="114"/>
      <c r="AA137" s="64">
        <f t="shared" si="270"/>
        <v>9.9816359737428598E-3</v>
      </c>
      <c r="AB137" s="64">
        <f t="shared" si="271"/>
        <v>0</v>
      </c>
      <c r="AC137" s="64">
        <f t="shared" si="272"/>
        <v>0</v>
      </c>
      <c r="AD137" s="64">
        <f t="shared" si="273"/>
        <v>5.1931276531327149E-4</v>
      </c>
      <c r="AE137" s="64">
        <f t="shared" si="274"/>
        <v>1.3493419753566956E-3</v>
      </c>
      <c r="AF137" s="51">
        <f t="shared" si="287"/>
        <v>1.1850290714412827E-2</v>
      </c>
      <c r="AG137" s="131">
        <f t="shared" si="254"/>
        <v>0</v>
      </c>
      <c r="AH137" s="132">
        <f t="shared" si="277"/>
        <v>0</v>
      </c>
      <c r="AI137" s="132">
        <f t="shared" si="278"/>
        <v>0</v>
      </c>
      <c r="AJ137" s="132">
        <f t="shared" si="255"/>
        <v>0</v>
      </c>
      <c r="AK137" s="132">
        <f t="shared" si="256"/>
        <v>0</v>
      </c>
      <c r="AL137" s="132">
        <f t="shared" si="288"/>
        <v>0</v>
      </c>
      <c r="AM137" s="132">
        <f t="shared" si="257"/>
        <v>0</v>
      </c>
    </row>
    <row r="138" spans="1:39" x14ac:dyDescent="0.25">
      <c r="A138" s="22" t="str">
        <f t="shared" si="276"/>
        <v>55E &amp; 56E</v>
      </c>
      <c r="B138" s="23"/>
      <c r="C138" s="45" t="s">
        <v>34</v>
      </c>
      <c r="D138" s="45">
        <v>255</v>
      </c>
      <c r="E138" s="148" t="s">
        <v>40</v>
      </c>
      <c r="F138" s="196">
        <v>0</v>
      </c>
      <c r="G138" s="61">
        <f t="shared" si="259"/>
        <v>1493.0776249999999</v>
      </c>
      <c r="H138" s="8" t="s">
        <v>54</v>
      </c>
      <c r="I138" s="98">
        <v>0.2</v>
      </c>
      <c r="J138" s="126">
        <f t="shared" si="233"/>
        <v>0</v>
      </c>
      <c r="K138" s="87">
        <f t="shared" si="279"/>
        <v>0</v>
      </c>
      <c r="L138" s="80">
        <f t="shared" si="289"/>
        <v>0</v>
      </c>
      <c r="M138" s="80">
        <f t="shared" si="280"/>
        <v>0</v>
      </c>
      <c r="N138" s="80">
        <f t="shared" si="281"/>
        <v>89.25</v>
      </c>
      <c r="O138" s="100">
        <f>'WP 1 Sch 140 Cost Allocations'!B$13</f>
        <v>5.3457253604551394E-4</v>
      </c>
      <c r="P138" s="49">
        <f>'WP 1 Sch 140 Cost Allocations'!$B$36</f>
        <v>0</v>
      </c>
      <c r="Q138" s="49">
        <f>'WP 1 Sch 140 Cost Allocations'!B$56</f>
        <v>0</v>
      </c>
      <c r="R138" s="49">
        <f>'WP 1 Sch 140 Cost Allocations'!E$30</f>
        <v>0.181759467859645</v>
      </c>
      <c r="S138" s="49">
        <f>'WP 1 Sch 140 Cost Allocations'!$E$37</f>
        <v>1.3493419753566956E-3</v>
      </c>
      <c r="T138" s="100">
        <f t="shared" si="282"/>
        <v>0.79815829250906278</v>
      </c>
      <c r="U138" s="49">
        <f t="shared" si="283"/>
        <v>0</v>
      </c>
      <c r="V138" s="117">
        <f t="shared" si="234"/>
        <v>0</v>
      </c>
      <c r="W138" s="49">
        <f t="shared" si="284"/>
        <v>4.6348664304209482E-2</v>
      </c>
      <c r="X138" s="107">
        <f t="shared" si="285"/>
        <v>0.12042877130058507</v>
      </c>
      <c r="Y138" s="50">
        <f t="shared" si="286"/>
        <v>0.96493572811385731</v>
      </c>
      <c r="Z138" s="114"/>
      <c r="AA138" s="64">
        <f t="shared" si="270"/>
        <v>8.9429500561239526E-3</v>
      </c>
      <c r="AB138" s="64">
        <f t="shared" si="271"/>
        <v>0</v>
      </c>
      <c r="AC138" s="64">
        <f t="shared" si="272"/>
        <v>0</v>
      </c>
      <c r="AD138" s="64">
        <f t="shared" si="273"/>
        <v>5.1931276531327149E-4</v>
      </c>
      <c r="AE138" s="64">
        <f t="shared" si="274"/>
        <v>1.3493419753566956E-3</v>
      </c>
      <c r="AF138" s="51">
        <f t="shared" si="287"/>
        <v>1.081160479679392E-2</v>
      </c>
      <c r="AG138" s="131">
        <f t="shared" si="254"/>
        <v>0</v>
      </c>
      <c r="AH138" s="132">
        <f t="shared" si="277"/>
        <v>0</v>
      </c>
      <c r="AI138" s="132">
        <f t="shared" si="278"/>
        <v>0</v>
      </c>
      <c r="AJ138" s="132">
        <f t="shared" si="255"/>
        <v>0</v>
      </c>
      <c r="AK138" s="132">
        <f t="shared" si="256"/>
        <v>0</v>
      </c>
      <c r="AL138" s="132">
        <f t="shared" si="288"/>
        <v>0</v>
      </c>
      <c r="AM138" s="132">
        <f t="shared" si="257"/>
        <v>0</v>
      </c>
    </row>
    <row r="139" spans="1:39" x14ac:dyDescent="0.25">
      <c r="A139" s="22" t="str">
        <f t="shared" si="276"/>
        <v>55E &amp; 56E</v>
      </c>
      <c r="B139" s="23"/>
      <c r="C139" s="45" t="s">
        <v>34</v>
      </c>
      <c r="D139" s="45">
        <v>285</v>
      </c>
      <c r="E139" s="148" t="s">
        <v>40</v>
      </c>
      <c r="F139" s="196">
        <v>0</v>
      </c>
      <c r="G139" s="61">
        <f t="shared" si="259"/>
        <v>1515.720875</v>
      </c>
      <c r="H139" s="8" t="s">
        <v>54</v>
      </c>
      <c r="I139" s="98">
        <v>0.2</v>
      </c>
      <c r="J139" s="126">
        <f t="shared" si="233"/>
        <v>0</v>
      </c>
      <c r="K139" s="87">
        <f t="shared" si="279"/>
        <v>0</v>
      </c>
      <c r="L139" s="80">
        <f t="shared" si="289"/>
        <v>0</v>
      </c>
      <c r="M139" s="80">
        <f t="shared" si="280"/>
        <v>0</v>
      </c>
      <c r="N139" s="80">
        <f t="shared" si="281"/>
        <v>99.75</v>
      </c>
      <c r="O139" s="100">
        <f>'WP 1 Sch 140 Cost Allocations'!B$13</f>
        <v>5.3457253604551394E-4</v>
      </c>
      <c r="P139" s="49">
        <f>'WP 1 Sch 140 Cost Allocations'!$B$36</f>
        <v>0</v>
      </c>
      <c r="Q139" s="49">
        <f>'WP 1 Sch 140 Cost Allocations'!B$56</f>
        <v>0</v>
      </c>
      <c r="R139" s="49">
        <f>'WP 1 Sch 140 Cost Allocations'!E$30</f>
        <v>0.181759467859645</v>
      </c>
      <c r="S139" s="49">
        <f>'WP 1 Sch 140 Cost Allocations'!$E$37</f>
        <v>1.3493419753566956E-3</v>
      </c>
      <c r="T139" s="100">
        <f t="shared" si="282"/>
        <v>0.81026275208587539</v>
      </c>
      <c r="U139" s="49">
        <f t="shared" si="283"/>
        <v>0</v>
      </c>
      <c r="V139" s="117">
        <f t="shared" si="234"/>
        <v>0</v>
      </c>
      <c r="W139" s="49">
        <f t="shared" si="284"/>
        <v>5.1801448339998828E-2</v>
      </c>
      <c r="X139" s="107">
        <f t="shared" si="285"/>
        <v>0.13459686204183038</v>
      </c>
      <c r="Y139" s="50">
        <f t="shared" si="286"/>
        <v>0.99666106246770458</v>
      </c>
      <c r="Z139" s="114"/>
      <c r="AA139" s="64">
        <f t="shared" si="270"/>
        <v>8.1229348580037636E-3</v>
      </c>
      <c r="AB139" s="64">
        <f t="shared" si="271"/>
        <v>0</v>
      </c>
      <c r="AC139" s="64">
        <f t="shared" si="272"/>
        <v>0</v>
      </c>
      <c r="AD139" s="64">
        <f t="shared" si="273"/>
        <v>5.1931276531327149E-4</v>
      </c>
      <c r="AE139" s="64">
        <f t="shared" si="274"/>
        <v>1.3493419753566956E-3</v>
      </c>
      <c r="AF139" s="51">
        <f t="shared" si="287"/>
        <v>9.9915895986737308E-3</v>
      </c>
      <c r="AG139" s="131">
        <f t="shared" si="254"/>
        <v>0</v>
      </c>
      <c r="AH139" s="132">
        <f t="shared" si="277"/>
        <v>0</v>
      </c>
      <c r="AI139" s="132">
        <f t="shared" si="278"/>
        <v>0</v>
      </c>
      <c r="AJ139" s="132">
        <f t="shared" si="255"/>
        <v>0</v>
      </c>
      <c r="AK139" s="132">
        <f t="shared" si="256"/>
        <v>0</v>
      </c>
      <c r="AL139" s="132">
        <f t="shared" si="288"/>
        <v>0</v>
      </c>
      <c r="AM139" s="132">
        <f t="shared" si="257"/>
        <v>0</v>
      </c>
    </row>
    <row r="140" spans="1:39" x14ac:dyDescent="0.25">
      <c r="A140" s="34"/>
      <c r="B140" s="1"/>
      <c r="C140" s="41"/>
      <c r="D140" s="41"/>
      <c r="E140" s="139"/>
      <c r="F140" s="78"/>
      <c r="G140" s="8"/>
      <c r="H140" s="8"/>
      <c r="I140" s="98"/>
      <c r="J140" s="126">
        <f t="shared" si="233"/>
        <v>0</v>
      </c>
      <c r="K140" s="92"/>
      <c r="L140" s="80"/>
      <c r="M140" s="85"/>
      <c r="N140" s="85"/>
      <c r="O140" s="100">
        <f>'WP 1 Sch 140 Cost Allocations'!B$13</f>
        <v>5.3457253604551394E-4</v>
      </c>
      <c r="P140" s="49"/>
      <c r="Q140" s="49">
        <f>'WP 1 Sch 140 Cost Allocations'!B$56</f>
        <v>0</v>
      </c>
      <c r="R140" s="49"/>
      <c r="S140" s="49"/>
      <c r="T140" s="100"/>
      <c r="U140" s="49"/>
      <c r="V140" s="117">
        <f t="shared" si="234"/>
        <v>0</v>
      </c>
      <c r="W140" s="49"/>
      <c r="X140" s="107"/>
      <c r="Y140" s="64"/>
      <c r="Z140" s="114"/>
      <c r="AA140" s="64"/>
      <c r="AB140" s="64"/>
      <c r="AC140" s="64"/>
      <c r="AD140" s="64"/>
      <c r="AE140" s="64"/>
      <c r="AF140" s="51"/>
      <c r="AG140" s="131"/>
      <c r="AH140" s="132">
        <f t="shared" si="277"/>
        <v>0</v>
      </c>
      <c r="AI140" s="132">
        <f t="shared" si="278"/>
        <v>0</v>
      </c>
      <c r="AJ140" s="132"/>
      <c r="AK140" s="132"/>
      <c r="AL140" s="132"/>
      <c r="AM140" s="132"/>
    </row>
    <row r="141" spans="1:39" x14ac:dyDescent="0.25">
      <c r="A141" s="12" t="s">
        <v>61</v>
      </c>
      <c r="B141" s="31"/>
      <c r="C141" s="48"/>
      <c r="D141" s="48"/>
      <c r="E141" s="149"/>
      <c r="F141" s="79"/>
      <c r="G141" s="43"/>
      <c r="H141" s="43"/>
      <c r="I141" s="111"/>
      <c r="J141" s="126">
        <f t="shared" si="233"/>
        <v>0</v>
      </c>
      <c r="K141" s="91"/>
      <c r="L141" s="83"/>
      <c r="M141" s="84"/>
      <c r="N141" s="84"/>
      <c r="O141" s="100">
        <f>'WP 1 Sch 140 Cost Allocations'!B$13</f>
        <v>5.3457253604551394E-4</v>
      </c>
      <c r="P141" s="57"/>
      <c r="Q141" s="49">
        <f>'WP 1 Sch 140 Cost Allocations'!B$56</f>
        <v>0</v>
      </c>
      <c r="R141" s="57"/>
      <c r="S141" s="57"/>
      <c r="T141" s="104"/>
      <c r="U141" s="57"/>
      <c r="V141" s="117">
        <f t="shared" ref="V141:V177" si="290">Q141*N141</f>
        <v>0</v>
      </c>
      <c r="W141" s="57"/>
      <c r="X141" s="59"/>
      <c r="Y141" s="59"/>
      <c r="Z141" s="114"/>
      <c r="AA141" s="64"/>
      <c r="AB141" s="64"/>
      <c r="AC141" s="64"/>
      <c r="AD141" s="64"/>
      <c r="AE141" s="64"/>
      <c r="AF141" s="51"/>
      <c r="AG141" s="131"/>
      <c r="AH141" s="132">
        <f t="shared" si="277"/>
        <v>0</v>
      </c>
      <c r="AI141" s="132">
        <f t="shared" si="278"/>
        <v>0</v>
      </c>
      <c r="AJ141" s="132"/>
      <c r="AK141" s="132"/>
      <c r="AL141" s="132"/>
      <c r="AM141" s="132"/>
    </row>
    <row r="142" spans="1:39" x14ac:dyDescent="0.25">
      <c r="A142" s="32" t="s">
        <v>29</v>
      </c>
      <c r="B142" s="1" t="s">
        <v>30</v>
      </c>
      <c r="C142" s="41" t="s">
        <v>22</v>
      </c>
      <c r="D142" s="41">
        <v>70</v>
      </c>
      <c r="E142" s="148" t="s">
        <v>40</v>
      </c>
      <c r="F142" s="46">
        <v>58</v>
      </c>
      <c r="G142" s="119">
        <v>922.51550466296771</v>
      </c>
      <c r="H142" s="8" t="s">
        <v>54</v>
      </c>
      <c r="I142" s="98">
        <v>1</v>
      </c>
      <c r="J142" s="126">
        <f t="shared" si="233"/>
        <v>58</v>
      </c>
      <c r="K142" s="87">
        <f t="shared" ref="K142:K147" si="291">IF(E142="Company", F142*G142,0)</f>
        <v>53505.89927045213</v>
      </c>
      <c r="L142" s="80">
        <f t="shared" si="236"/>
        <v>4.0599999999999996</v>
      </c>
      <c r="M142" s="80">
        <f t="shared" ref="M142:M147" si="292">D142*4200*F142/1000</f>
        <v>17052</v>
      </c>
      <c r="N142" s="80">
        <f t="shared" ref="N142:N160" si="293">D142*4200/1000/12</f>
        <v>24.5</v>
      </c>
      <c r="O142" s="100">
        <f>'WP 1 Sch 140 Cost Allocations'!B$13</f>
        <v>5.3457253604551394E-4</v>
      </c>
      <c r="P142" s="49">
        <f>'WP 1 Sch 140 Cost Allocations'!$B$36</f>
        <v>0</v>
      </c>
      <c r="Q142" s="49">
        <f>'WP 1 Sch 140 Cost Allocations'!B$56</f>
        <v>0</v>
      </c>
      <c r="R142" s="49">
        <f>'WP 1 Sch 140 Cost Allocations'!E$30</f>
        <v>0.181759467859645</v>
      </c>
      <c r="S142" s="49">
        <f>'WP 1 Sch 140 Cost Allocations'!$E$37</f>
        <v>1.3493419753566956E-3</v>
      </c>
      <c r="T142" s="100">
        <f t="shared" ref="T142:T147" si="294">IF(E142="Company", G142*O142, 0)</f>
        <v>0.49315145286898981</v>
      </c>
      <c r="U142" s="49">
        <f t="shared" ref="U142:U147" si="295">IF(H142="yes", I142*P142, 0)</f>
        <v>0</v>
      </c>
      <c r="V142" s="117">
        <f t="shared" si="290"/>
        <v>0</v>
      </c>
      <c r="W142" s="49">
        <f t="shared" ref="W142:W147" si="296">D142*R142/1000</f>
        <v>1.2723162750175151E-2</v>
      </c>
      <c r="X142" s="107">
        <f t="shared" ref="X142:X147" si="297">N142*S142</f>
        <v>3.3058878396239041E-2</v>
      </c>
      <c r="Y142" s="50">
        <f t="shared" ref="Y142:Y147" si="298">SUM(T142:X142)</f>
        <v>0.53893349401540391</v>
      </c>
      <c r="Z142" s="114"/>
      <c r="AA142" s="64">
        <f t="shared" ref="AA142:AA147" si="299">T142/N142</f>
        <v>2.0128630729346522E-2</v>
      </c>
      <c r="AB142" s="64">
        <f t="shared" ref="AB142:AB147" si="300">U142/N142</f>
        <v>0</v>
      </c>
      <c r="AC142" s="64">
        <f t="shared" ref="AC142:AC147" si="301">V142/N142</f>
        <v>0</v>
      </c>
      <c r="AD142" s="64">
        <f t="shared" ref="AD142:AD147" si="302">W142/N142</f>
        <v>5.1931276531327149E-4</v>
      </c>
      <c r="AE142" s="64">
        <f t="shared" ref="AE142:AE147" si="303">X142/N142</f>
        <v>1.3493419753566956E-3</v>
      </c>
      <c r="AF142" s="51">
        <f t="shared" ref="AF142:AF147" si="304">SUM(AA142:AE142)</f>
        <v>2.1997285470016489E-2</v>
      </c>
      <c r="AG142" s="131">
        <f t="shared" ref="AG142:AG147" si="305">T142*$F142</f>
        <v>28.602784266401411</v>
      </c>
      <c r="AH142" s="132">
        <f t="shared" si="277"/>
        <v>0</v>
      </c>
      <c r="AI142" s="132">
        <f t="shared" si="278"/>
        <v>0</v>
      </c>
      <c r="AJ142" s="132">
        <f t="shared" ref="AJ142:AK147" si="306">W142*$F142</f>
        <v>0.73794343951015873</v>
      </c>
      <c r="AK142" s="132">
        <f t="shared" si="306"/>
        <v>1.9174149469818644</v>
      </c>
      <c r="AL142" s="132">
        <f t="shared" ref="AL142:AL147" si="307">SUM(AG142:AK142)</f>
        <v>31.258142652893433</v>
      </c>
      <c r="AM142" s="132">
        <f t="shared" ref="AM142:AM147" si="308">Y142*F142-AL142</f>
        <v>0</v>
      </c>
    </row>
    <row r="143" spans="1:39" x14ac:dyDescent="0.25">
      <c r="A143" s="28" t="str">
        <f t="shared" ref="A143:A147" si="309">+A142</f>
        <v>58E &amp; 59E</v>
      </c>
      <c r="B143" s="1" t="s">
        <v>30</v>
      </c>
      <c r="C143" s="41" t="s">
        <v>22</v>
      </c>
      <c r="D143" s="41">
        <v>100</v>
      </c>
      <c r="E143" s="148" t="s">
        <v>40</v>
      </c>
      <c r="F143" s="46">
        <v>6</v>
      </c>
      <c r="G143" s="119">
        <v>954.62218392161492</v>
      </c>
      <c r="H143" s="8" t="s">
        <v>54</v>
      </c>
      <c r="I143" s="98">
        <v>1</v>
      </c>
      <c r="J143" s="126">
        <f t="shared" si="233"/>
        <v>6</v>
      </c>
      <c r="K143" s="87">
        <f t="shared" si="291"/>
        <v>5727.7331035296893</v>
      </c>
      <c r="L143" s="80">
        <f t="shared" ref="L143:L160" si="310">D143*F143/1000</f>
        <v>0.6</v>
      </c>
      <c r="M143" s="80">
        <f t="shared" si="292"/>
        <v>2520</v>
      </c>
      <c r="N143" s="80">
        <f t="shared" si="293"/>
        <v>35</v>
      </c>
      <c r="O143" s="100">
        <f>'WP 1 Sch 140 Cost Allocations'!B$13</f>
        <v>5.3457253604551394E-4</v>
      </c>
      <c r="P143" s="49">
        <f>'WP 1 Sch 140 Cost Allocations'!$B$36</f>
        <v>0</v>
      </c>
      <c r="Q143" s="49">
        <f>'WP 1 Sch 140 Cost Allocations'!B$56</f>
        <v>0</v>
      </c>
      <c r="R143" s="49">
        <f>'WP 1 Sch 140 Cost Allocations'!E$30</f>
        <v>0.181759467859645</v>
      </c>
      <c r="S143" s="49">
        <f>'WP 1 Sch 140 Cost Allocations'!$E$37</f>
        <v>1.3493419753566956E-3</v>
      </c>
      <c r="T143" s="100">
        <f t="shared" si="294"/>
        <v>0.51031480182428468</v>
      </c>
      <c r="U143" s="49">
        <f t="shared" si="295"/>
        <v>0</v>
      </c>
      <c r="V143" s="117">
        <f t="shared" si="290"/>
        <v>0</v>
      </c>
      <c r="W143" s="49">
        <f t="shared" si="296"/>
        <v>1.81759467859645E-2</v>
      </c>
      <c r="X143" s="107">
        <f t="shared" si="297"/>
        <v>4.7226969137484344E-2</v>
      </c>
      <c r="Y143" s="50">
        <f t="shared" si="298"/>
        <v>0.5757177177477335</v>
      </c>
      <c r="Z143" s="114"/>
      <c r="AA143" s="64">
        <f t="shared" si="299"/>
        <v>1.4580422909265277E-2</v>
      </c>
      <c r="AB143" s="64">
        <f t="shared" si="300"/>
        <v>0</v>
      </c>
      <c r="AC143" s="64">
        <f t="shared" si="301"/>
        <v>0</v>
      </c>
      <c r="AD143" s="64">
        <f t="shared" si="302"/>
        <v>5.1931276531327149E-4</v>
      </c>
      <c r="AE143" s="64">
        <f t="shared" si="303"/>
        <v>1.3493419753566956E-3</v>
      </c>
      <c r="AF143" s="51">
        <f t="shared" si="304"/>
        <v>1.6449077649935244E-2</v>
      </c>
      <c r="AG143" s="131">
        <f t="shared" si="305"/>
        <v>3.0618888109457081</v>
      </c>
      <c r="AH143" s="132">
        <f t="shared" si="277"/>
        <v>0</v>
      </c>
      <c r="AI143" s="132">
        <f t="shared" si="278"/>
        <v>0</v>
      </c>
      <c r="AJ143" s="132">
        <f t="shared" si="306"/>
        <v>0.109055680715787</v>
      </c>
      <c r="AK143" s="132">
        <f t="shared" si="306"/>
        <v>0.28336181482490608</v>
      </c>
      <c r="AL143" s="132">
        <f t="shared" si="307"/>
        <v>3.454306306486401</v>
      </c>
      <c r="AM143" s="132">
        <f t="shared" si="308"/>
        <v>0</v>
      </c>
    </row>
    <row r="144" spans="1:39" x14ac:dyDescent="0.25">
      <c r="A144" s="28" t="str">
        <f t="shared" si="309"/>
        <v>58E &amp; 59E</v>
      </c>
      <c r="B144" s="1" t="s">
        <v>30</v>
      </c>
      <c r="C144" s="41" t="s">
        <v>22</v>
      </c>
      <c r="D144" s="41">
        <v>150</v>
      </c>
      <c r="E144" s="148" t="s">
        <v>40</v>
      </c>
      <c r="F144" s="46">
        <v>170</v>
      </c>
      <c r="G144" s="119">
        <v>1008.1333160193601</v>
      </c>
      <c r="H144" s="8" t="s">
        <v>54</v>
      </c>
      <c r="I144" s="98">
        <v>1</v>
      </c>
      <c r="J144" s="126">
        <f t="shared" si="233"/>
        <v>170</v>
      </c>
      <c r="K144" s="87">
        <f t="shared" si="291"/>
        <v>171382.66372329122</v>
      </c>
      <c r="L144" s="80">
        <f t="shared" si="310"/>
        <v>25.5</v>
      </c>
      <c r="M144" s="80">
        <f t="shared" si="292"/>
        <v>107100</v>
      </c>
      <c r="N144" s="80">
        <f t="shared" si="293"/>
        <v>52.5</v>
      </c>
      <c r="O144" s="100">
        <f>'WP 1 Sch 140 Cost Allocations'!B$13</f>
        <v>5.3457253604551394E-4</v>
      </c>
      <c r="P144" s="49">
        <f>'WP 1 Sch 140 Cost Allocations'!$B$36</f>
        <v>0</v>
      </c>
      <c r="Q144" s="49">
        <f>'WP 1 Sch 140 Cost Allocations'!B$56</f>
        <v>0</v>
      </c>
      <c r="R144" s="49">
        <f>'WP 1 Sch 140 Cost Allocations'!E$30</f>
        <v>0.181759467859645</v>
      </c>
      <c r="S144" s="49">
        <f>'WP 1 Sch 140 Cost Allocations'!$E$37</f>
        <v>1.3493419753566956E-3</v>
      </c>
      <c r="T144" s="100">
        <f t="shared" si="294"/>
        <v>0.53892038341644288</v>
      </c>
      <c r="U144" s="49">
        <f t="shared" si="295"/>
        <v>0</v>
      </c>
      <c r="V144" s="117">
        <f t="shared" si="290"/>
        <v>0</v>
      </c>
      <c r="W144" s="49">
        <f t="shared" si="296"/>
        <v>2.726392017894675E-2</v>
      </c>
      <c r="X144" s="107">
        <f t="shared" si="297"/>
        <v>7.0840453706226519E-2</v>
      </c>
      <c r="Y144" s="50">
        <f t="shared" si="298"/>
        <v>0.63702475730161612</v>
      </c>
      <c r="Z144" s="114"/>
      <c r="AA144" s="64">
        <f t="shared" si="299"/>
        <v>1.0265150160313197E-2</v>
      </c>
      <c r="AB144" s="64">
        <f t="shared" si="300"/>
        <v>0</v>
      </c>
      <c r="AC144" s="64">
        <f t="shared" si="301"/>
        <v>0</v>
      </c>
      <c r="AD144" s="64">
        <f t="shared" si="302"/>
        <v>5.1931276531327149E-4</v>
      </c>
      <c r="AE144" s="64">
        <f t="shared" si="303"/>
        <v>1.3493419753566956E-3</v>
      </c>
      <c r="AF144" s="51">
        <f t="shared" si="304"/>
        <v>1.2133804900983165E-2</v>
      </c>
      <c r="AG144" s="131">
        <f t="shared" si="305"/>
        <v>91.616465180795288</v>
      </c>
      <c r="AH144" s="132">
        <f t="shared" si="277"/>
        <v>0</v>
      </c>
      <c r="AI144" s="132">
        <f t="shared" si="278"/>
        <v>0</v>
      </c>
      <c r="AJ144" s="132">
        <f t="shared" si="306"/>
        <v>4.6348664304209475</v>
      </c>
      <c r="AK144" s="132">
        <f t="shared" si="306"/>
        <v>12.042877130058509</v>
      </c>
      <c r="AL144" s="132">
        <f t="shared" si="307"/>
        <v>108.29420874127474</v>
      </c>
      <c r="AM144" s="132">
        <f t="shared" si="308"/>
        <v>0</v>
      </c>
    </row>
    <row r="145" spans="1:39" x14ac:dyDescent="0.25">
      <c r="A145" s="28" t="str">
        <f t="shared" si="309"/>
        <v>58E &amp; 59E</v>
      </c>
      <c r="B145" s="1" t="s">
        <v>30</v>
      </c>
      <c r="C145" s="41" t="s">
        <v>22</v>
      </c>
      <c r="D145" s="41">
        <v>200</v>
      </c>
      <c r="E145" s="148" t="s">
        <v>40</v>
      </c>
      <c r="F145" s="46">
        <v>303</v>
      </c>
      <c r="G145" s="119">
        <v>1061.6444481171054</v>
      </c>
      <c r="H145" s="8" t="s">
        <v>54</v>
      </c>
      <c r="I145" s="98">
        <v>1</v>
      </c>
      <c r="J145" s="126">
        <f t="shared" si="233"/>
        <v>303</v>
      </c>
      <c r="K145" s="87">
        <f t="shared" si="291"/>
        <v>321678.26777948294</v>
      </c>
      <c r="L145" s="80">
        <f t="shared" si="310"/>
        <v>60.6</v>
      </c>
      <c r="M145" s="80">
        <f t="shared" si="292"/>
        <v>254520</v>
      </c>
      <c r="N145" s="80">
        <f t="shared" si="293"/>
        <v>70</v>
      </c>
      <c r="O145" s="100">
        <f>'WP 1 Sch 140 Cost Allocations'!B$13</f>
        <v>5.3457253604551394E-4</v>
      </c>
      <c r="P145" s="49">
        <f>'WP 1 Sch 140 Cost Allocations'!$B$36</f>
        <v>0</v>
      </c>
      <c r="Q145" s="49">
        <f>'WP 1 Sch 140 Cost Allocations'!B$56</f>
        <v>0</v>
      </c>
      <c r="R145" s="49">
        <f>'WP 1 Sch 140 Cost Allocations'!E$30</f>
        <v>0.181759467859645</v>
      </c>
      <c r="S145" s="49">
        <f>'WP 1 Sch 140 Cost Allocations'!$E$37</f>
        <v>1.3493419753566956E-3</v>
      </c>
      <c r="T145" s="100">
        <f t="shared" si="294"/>
        <v>0.56752596500860109</v>
      </c>
      <c r="U145" s="49">
        <f t="shared" si="295"/>
        <v>0</v>
      </c>
      <c r="V145" s="117">
        <f t="shared" si="290"/>
        <v>0</v>
      </c>
      <c r="W145" s="49">
        <f t="shared" si="296"/>
        <v>3.6351893571929E-2</v>
      </c>
      <c r="X145" s="107">
        <f t="shared" si="297"/>
        <v>9.4453938274968688E-2</v>
      </c>
      <c r="Y145" s="50">
        <f t="shared" si="298"/>
        <v>0.69833179685549884</v>
      </c>
      <c r="Z145" s="114"/>
      <c r="AA145" s="64">
        <f t="shared" si="299"/>
        <v>8.1075137858371577E-3</v>
      </c>
      <c r="AB145" s="64">
        <f t="shared" si="300"/>
        <v>0</v>
      </c>
      <c r="AC145" s="64">
        <f t="shared" si="301"/>
        <v>0</v>
      </c>
      <c r="AD145" s="64">
        <f t="shared" si="302"/>
        <v>5.1931276531327149E-4</v>
      </c>
      <c r="AE145" s="64">
        <f t="shared" si="303"/>
        <v>1.3493419753566956E-3</v>
      </c>
      <c r="AF145" s="51">
        <f t="shared" si="304"/>
        <v>9.9761685265071249E-3</v>
      </c>
      <c r="AG145" s="131">
        <f t="shared" si="305"/>
        <v>171.96036739760612</v>
      </c>
      <c r="AH145" s="132">
        <f t="shared" si="277"/>
        <v>0</v>
      </c>
      <c r="AI145" s="132">
        <f t="shared" si="278"/>
        <v>0</v>
      </c>
      <c r="AJ145" s="132">
        <f t="shared" si="306"/>
        <v>11.014623752294487</v>
      </c>
      <c r="AK145" s="132">
        <f t="shared" si="306"/>
        <v>28.619543297315513</v>
      </c>
      <c r="AL145" s="132">
        <f t="shared" si="307"/>
        <v>211.59453444721612</v>
      </c>
      <c r="AM145" s="132">
        <f t="shared" si="308"/>
        <v>0</v>
      </c>
    </row>
    <row r="146" spans="1:39" x14ac:dyDescent="0.25">
      <c r="A146" s="28" t="str">
        <f t="shared" si="309"/>
        <v>58E &amp; 59E</v>
      </c>
      <c r="B146" s="1" t="s">
        <v>30</v>
      </c>
      <c r="C146" s="41" t="s">
        <v>22</v>
      </c>
      <c r="D146" s="41">
        <v>250</v>
      </c>
      <c r="E146" s="148" t="s">
        <v>40</v>
      </c>
      <c r="F146" s="46">
        <v>41</v>
      </c>
      <c r="G146" s="119">
        <v>1115.1555802148507</v>
      </c>
      <c r="H146" s="8" t="s">
        <v>54</v>
      </c>
      <c r="I146" s="98">
        <v>1</v>
      </c>
      <c r="J146" s="126">
        <f t="shared" si="233"/>
        <v>41</v>
      </c>
      <c r="K146" s="87">
        <f t="shared" si="291"/>
        <v>45721.378788808877</v>
      </c>
      <c r="L146" s="80">
        <f t="shared" si="310"/>
        <v>10.25</v>
      </c>
      <c r="M146" s="80">
        <f t="shared" si="292"/>
        <v>43050</v>
      </c>
      <c r="N146" s="80">
        <f t="shared" si="293"/>
        <v>87.5</v>
      </c>
      <c r="O146" s="100">
        <f>'WP 1 Sch 140 Cost Allocations'!B$13</f>
        <v>5.3457253604551394E-4</v>
      </c>
      <c r="P146" s="49">
        <f>'WP 1 Sch 140 Cost Allocations'!$B$36</f>
        <v>0</v>
      </c>
      <c r="Q146" s="49">
        <f>'WP 1 Sch 140 Cost Allocations'!B$56</f>
        <v>0</v>
      </c>
      <c r="R146" s="49">
        <f>'WP 1 Sch 140 Cost Allocations'!E$30</f>
        <v>0.181759467859645</v>
      </c>
      <c r="S146" s="49">
        <f>'WP 1 Sch 140 Cost Allocations'!$E$37</f>
        <v>1.3493419753566956E-3</v>
      </c>
      <c r="T146" s="100">
        <f t="shared" si="294"/>
        <v>0.59613154660075929</v>
      </c>
      <c r="U146" s="49">
        <f t="shared" si="295"/>
        <v>0</v>
      </c>
      <c r="V146" s="117">
        <f t="shared" si="290"/>
        <v>0</v>
      </c>
      <c r="W146" s="49">
        <f t="shared" si="296"/>
        <v>4.543986696491125E-2</v>
      </c>
      <c r="X146" s="107">
        <f t="shared" si="297"/>
        <v>0.11806742284371086</v>
      </c>
      <c r="Y146" s="50">
        <f t="shared" si="298"/>
        <v>0.75963883640938135</v>
      </c>
      <c r="Z146" s="114"/>
      <c r="AA146" s="64">
        <f t="shared" si="299"/>
        <v>6.8129319611515346E-3</v>
      </c>
      <c r="AB146" s="64">
        <f t="shared" si="300"/>
        <v>0</v>
      </c>
      <c r="AC146" s="64">
        <f t="shared" si="301"/>
        <v>0</v>
      </c>
      <c r="AD146" s="64">
        <f t="shared" si="302"/>
        <v>5.1931276531327149E-4</v>
      </c>
      <c r="AE146" s="64">
        <f t="shared" si="303"/>
        <v>1.3493419753566956E-3</v>
      </c>
      <c r="AF146" s="51">
        <f t="shared" si="304"/>
        <v>8.6815867018215018E-3</v>
      </c>
      <c r="AG146" s="131">
        <f t="shared" si="305"/>
        <v>24.441393410631132</v>
      </c>
      <c r="AH146" s="132">
        <f t="shared" si="277"/>
        <v>0</v>
      </c>
      <c r="AI146" s="132">
        <f t="shared" si="278"/>
        <v>0</v>
      </c>
      <c r="AJ146" s="132">
        <f t="shared" si="306"/>
        <v>1.8630345455613613</v>
      </c>
      <c r="AK146" s="132">
        <f t="shared" si="306"/>
        <v>4.8407643365921453</v>
      </c>
      <c r="AL146" s="132">
        <f t="shared" si="307"/>
        <v>31.145192292784639</v>
      </c>
      <c r="AM146" s="132">
        <f t="shared" si="308"/>
        <v>0</v>
      </c>
    </row>
    <row r="147" spans="1:39" x14ac:dyDescent="0.25">
      <c r="A147" s="28" t="str">
        <f t="shared" si="309"/>
        <v>58E &amp; 59E</v>
      </c>
      <c r="B147" s="1" t="s">
        <v>30</v>
      </c>
      <c r="C147" s="41" t="s">
        <v>22</v>
      </c>
      <c r="D147" s="41">
        <v>400</v>
      </c>
      <c r="E147" s="148" t="s">
        <v>40</v>
      </c>
      <c r="F147" s="46">
        <v>406</v>
      </c>
      <c r="G147" s="119">
        <v>1275.6889765080864</v>
      </c>
      <c r="H147" s="8" t="s">
        <v>54</v>
      </c>
      <c r="I147" s="98">
        <v>1</v>
      </c>
      <c r="J147" s="126">
        <f t="shared" si="233"/>
        <v>406</v>
      </c>
      <c r="K147" s="87">
        <f t="shared" si="291"/>
        <v>517929.72446228308</v>
      </c>
      <c r="L147" s="80">
        <f t="shared" si="310"/>
        <v>162.4</v>
      </c>
      <c r="M147" s="80">
        <f t="shared" si="292"/>
        <v>682080</v>
      </c>
      <c r="N147" s="80">
        <f t="shared" si="293"/>
        <v>140</v>
      </c>
      <c r="O147" s="100">
        <f>'WP 1 Sch 140 Cost Allocations'!B$13</f>
        <v>5.3457253604551394E-4</v>
      </c>
      <c r="P147" s="49">
        <f>'WP 1 Sch 140 Cost Allocations'!$B$36</f>
        <v>0</v>
      </c>
      <c r="Q147" s="49">
        <f>'WP 1 Sch 140 Cost Allocations'!B$56</f>
        <v>0</v>
      </c>
      <c r="R147" s="49">
        <f>'WP 1 Sch 140 Cost Allocations'!E$30</f>
        <v>0.181759467859645</v>
      </c>
      <c r="S147" s="49">
        <f>'WP 1 Sch 140 Cost Allocations'!$E$37</f>
        <v>1.3493419753566956E-3</v>
      </c>
      <c r="T147" s="100">
        <f t="shared" si="294"/>
        <v>0.68194829137723378</v>
      </c>
      <c r="U147" s="49">
        <f t="shared" si="295"/>
        <v>0</v>
      </c>
      <c r="V147" s="117">
        <f t="shared" si="290"/>
        <v>0</v>
      </c>
      <c r="W147" s="49">
        <f t="shared" si="296"/>
        <v>7.2703787143858001E-2</v>
      </c>
      <c r="X147" s="107">
        <f t="shared" si="297"/>
        <v>0.18890787654993738</v>
      </c>
      <c r="Y147" s="50">
        <f t="shared" si="298"/>
        <v>0.94355995507102908</v>
      </c>
      <c r="Z147" s="114"/>
      <c r="AA147" s="64">
        <f t="shared" si="299"/>
        <v>4.8710592241230982E-3</v>
      </c>
      <c r="AB147" s="64">
        <f t="shared" si="300"/>
        <v>0</v>
      </c>
      <c r="AC147" s="64">
        <f t="shared" si="301"/>
        <v>0</v>
      </c>
      <c r="AD147" s="64">
        <f t="shared" si="302"/>
        <v>5.1931276531327149E-4</v>
      </c>
      <c r="AE147" s="64">
        <f t="shared" si="303"/>
        <v>1.3493419753566956E-3</v>
      </c>
      <c r="AF147" s="51">
        <f t="shared" si="304"/>
        <v>6.7397139647930645E-3</v>
      </c>
      <c r="AG147" s="131">
        <f t="shared" si="305"/>
        <v>276.87100629915693</v>
      </c>
      <c r="AH147" s="132">
        <f t="shared" si="277"/>
        <v>0</v>
      </c>
      <c r="AI147" s="132">
        <f t="shared" si="278"/>
        <v>0</v>
      </c>
      <c r="AJ147" s="132">
        <f t="shared" si="306"/>
        <v>29.517737580406347</v>
      </c>
      <c r="AK147" s="132">
        <f t="shared" si="306"/>
        <v>76.696597879274577</v>
      </c>
      <c r="AL147" s="132">
        <f t="shared" si="307"/>
        <v>383.08534175883784</v>
      </c>
      <c r="AM147" s="132">
        <f t="shared" si="308"/>
        <v>0</v>
      </c>
    </row>
    <row r="148" spans="1:39" x14ac:dyDescent="0.25">
      <c r="A148" s="28"/>
      <c r="B148" s="1"/>
      <c r="C148" s="41"/>
      <c r="D148" s="41"/>
      <c r="E148" s="139"/>
      <c r="F148" s="46"/>
      <c r="G148" s="10"/>
      <c r="H148" s="8"/>
      <c r="I148" s="98"/>
      <c r="J148" s="126">
        <f t="shared" si="233"/>
        <v>0</v>
      </c>
      <c r="K148" s="87"/>
      <c r="L148" s="80"/>
      <c r="M148" s="80"/>
      <c r="N148" s="80"/>
      <c r="O148" s="100">
        <f>'WP 1 Sch 140 Cost Allocations'!B$13</f>
        <v>5.3457253604551394E-4</v>
      </c>
      <c r="P148" s="49"/>
      <c r="Q148" s="49">
        <f>'WP 1 Sch 140 Cost Allocations'!B$56</f>
        <v>0</v>
      </c>
      <c r="R148" s="49"/>
      <c r="S148" s="49"/>
      <c r="T148" s="100"/>
      <c r="U148" s="49"/>
      <c r="V148" s="117">
        <f t="shared" si="290"/>
        <v>0</v>
      </c>
      <c r="W148" s="49"/>
      <c r="X148" s="107"/>
      <c r="Y148" s="50"/>
      <c r="Z148" s="114"/>
      <c r="AA148" s="64"/>
      <c r="AB148" s="64"/>
      <c r="AC148" s="64"/>
      <c r="AD148" s="64"/>
      <c r="AE148" s="64"/>
      <c r="AF148" s="51"/>
      <c r="AG148" s="131"/>
      <c r="AH148" s="132">
        <f t="shared" si="277"/>
        <v>0</v>
      </c>
      <c r="AI148" s="132">
        <f t="shared" si="278"/>
        <v>0</v>
      </c>
      <c r="AJ148" s="132"/>
      <c r="AK148" s="132"/>
      <c r="AL148" s="132"/>
      <c r="AM148" s="132"/>
    </row>
    <row r="149" spans="1:39" x14ac:dyDescent="0.25">
      <c r="A149" s="28" t="str">
        <f>+A143</f>
        <v>58E &amp; 59E</v>
      </c>
      <c r="B149" s="1" t="s">
        <v>31</v>
      </c>
      <c r="C149" s="41" t="s">
        <v>22</v>
      </c>
      <c r="D149" s="41">
        <v>100</v>
      </c>
      <c r="E149" s="148" t="s">
        <v>40</v>
      </c>
      <c r="F149" s="46">
        <v>1</v>
      </c>
      <c r="G149" s="119">
        <f>G143</f>
        <v>954.62218392161492</v>
      </c>
      <c r="H149" s="8" t="s">
        <v>54</v>
      </c>
      <c r="I149" s="98">
        <v>1</v>
      </c>
      <c r="J149" s="126">
        <f t="shared" si="233"/>
        <v>1</v>
      </c>
      <c r="K149" s="87">
        <f>IF(E149="Company", F149*G149,0)</f>
        <v>954.62218392161492</v>
      </c>
      <c r="L149" s="80">
        <f t="shared" si="310"/>
        <v>0.1</v>
      </c>
      <c r="M149" s="80">
        <f>D149*4200*F149/1000</f>
        <v>420</v>
      </c>
      <c r="N149" s="80">
        <f t="shared" si="293"/>
        <v>35</v>
      </c>
      <c r="O149" s="100">
        <f>'WP 1 Sch 140 Cost Allocations'!B$13</f>
        <v>5.3457253604551394E-4</v>
      </c>
      <c r="P149" s="49">
        <f>'WP 1 Sch 140 Cost Allocations'!$B$36</f>
        <v>0</v>
      </c>
      <c r="Q149" s="49">
        <f>'WP 1 Sch 140 Cost Allocations'!B$56</f>
        <v>0</v>
      </c>
      <c r="R149" s="49">
        <f>'WP 1 Sch 140 Cost Allocations'!E$30</f>
        <v>0.181759467859645</v>
      </c>
      <c r="S149" s="49">
        <f>'WP 1 Sch 140 Cost Allocations'!$E$37</f>
        <v>1.3493419753566956E-3</v>
      </c>
      <c r="T149" s="100">
        <f>IF(E149="Company", G149*O149, 0)</f>
        <v>0.51031480182428468</v>
      </c>
      <c r="U149" s="49">
        <f>IF(H149="yes", I149*P149, 0)</f>
        <v>0</v>
      </c>
      <c r="V149" s="117">
        <f t="shared" si="290"/>
        <v>0</v>
      </c>
      <c r="W149" s="49">
        <f>D149*R149/1000</f>
        <v>1.81759467859645E-2</v>
      </c>
      <c r="X149" s="107">
        <f>N149*S149</f>
        <v>4.7226969137484344E-2</v>
      </c>
      <c r="Y149" s="50">
        <f>SUM(T149:X149)</f>
        <v>0.5757177177477335</v>
      </c>
      <c r="Z149" s="114"/>
      <c r="AA149" s="64">
        <f>T149/N149</f>
        <v>1.4580422909265277E-2</v>
      </c>
      <c r="AB149" s="64">
        <f>U149/N149</f>
        <v>0</v>
      </c>
      <c r="AC149" s="64">
        <f>V149/N149</f>
        <v>0</v>
      </c>
      <c r="AD149" s="64">
        <f>W149/N149</f>
        <v>5.1931276531327149E-4</v>
      </c>
      <c r="AE149" s="64">
        <f>X149/N149</f>
        <v>1.3493419753566956E-3</v>
      </c>
      <c r="AF149" s="51">
        <f>SUM(AA149:AE149)</f>
        <v>1.6449077649935244E-2</v>
      </c>
      <c r="AG149" s="131">
        <f>T149*$F149</f>
        <v>0.51031480182428468</v>
      </c>
      <c r="AH149" s="132">
        <f t="shared" si="277"/>
        <v>0</v>
      </c>
      <c r="AI149" s="132">
        <f t="shared" si="278"/>
        <v>0</v>
      </c>
      <c r="AJ149" s="132">
        <f t="shared" ref="AJ149:AK153" si="311">W149*$F149</f>
        <v>1.81759467859645E-2</v>
      </c>
      <c r="AK149" s="132">
        <f t="shared" si="311"/>
        <v>4.7226969137484344E-2</v>
      </c>
      <c r="AL149" s="132">
        <f>SUM(AG149:AK149)</f>
        <v>0.5757177177477335</v>
      </c>
      <c r="AM149" s="132">
        <f>Y149*F149-AL149</f>
        <v>0</v>
      </c>
    </row>
    <row r="150" spans="1:39" x14ac:dyDescent="0.25">
      <c r="A150" s="28" t="str">
        <f>+A144</f>
        <v>58E &amp; 59E</v>
      </c>
      <c r="B150" s="1" t="s">
        <v>31</v>
      </c>
      <c r="C150" s="41" t="s">
        <v>22</v>
      </c>
      <c r="D150" s="41">
        <v>150</v>
      </c>
      <c r="E150" s="148" t="s">
        <v>40</v>
      </c>
      <c r="F150" s="46">
        <v>25</v>
      </c>
      <c r="G150" s="119">
        <f>G144</f>
        <v>1008.1333160193601</v>
      </c>
      <c r="H150" s="8" t="s">
        <v>54</v>
      </c>
      <c r="I150" s="98">
        <v>1</v>
      </c>
      <c r="J150" s="126">
        <f t="shared" si="233"/>
        <v>25</v>
      </c>
      <c r="K150" s="87">
        <f>IF(E150="Company", F150*G150,0)</f>
        <v>25203.332900484002</v>
      </c>
      <c r="L150" s="80">
        <f t="shared" si="310"/>
        <v>3.75</v>
      </c>
      <c r="M150" s="80">
        <f>D150*4200*F150/1000</f>
        <v>15750</v>
      </c>
      <c r="N150" s="80">
        <f t="shared" si="293"/>
        <v>52.5</v>
      </c>
      <c r="O150" s="100">
        <f>'WP 1 Sch 140 Cost Allocations'!B$13</f>
        <v>5.3457253604551394E-4</v>
      </c>
      <c r="P150" s="49">
        <f>'WP 1 Sch 140 Cost Allocations'!$B$36</f>
        <v>0</v>
      </c>
      <c r="Q150" s="49">
        <f>'WP 1 Sch 140 Cost Allocations'!B$56</f>
        <v>0</v>
      </c>
      <c r="R150" s="49">
        <f>'WP 1 Sch 140 Cost Allocations'!E$30</f>
        <v>0.181759467859645</v>
      </c>
      <c r="S150" s="49">
        <f>'WP 1 Sch 140 Cost Allocations'!$E$37</f>
        <v>1.3493419753566956E-3</v>
      </c>
      <c r="T150" s="100">
        <f>IF(E150="Company", G150*O150, 0)</f>
        <v>0.53892038341644288</v>
      </c>
      <c r="U150" s="49">
        <f>IF(H150="yes", I150*P150, 0)</f>
        <v>0</v>
      </c>
      <c r="V150" s="117">
        <f t="shared" si="290"/>
        <v>0</v>
      </c>
      <c r="W150" s="49">
        <f>D150*R150/1000</f>
        <v>2.726392017894675E-2</v>
      </c>
      <c r="X150" s="107">
        <f>N150*S150</f>
        <v>7.0840453706226519E-2</v>
      </c>
      <c r="Y150" s="50">
        <f>SUM(T150:X150)</f>
        <v>0.63702475730161612</v>
      </c>
      <c r="Z150" s="114"/>
      <c r="AA150" s="64">
        <f>T150/N150</f>
        <v>1.0265150160313197E-2</v>
      </c>
      <c r="AB150" s="64">
        <f>U150/N150</f>
        <v>0</v>
      </c>
      <c r="AC150" s="64">
        <f>V150/N150</f>
        <v>0</v>
      </c>
      <c r="AD150" s="64">
        <f>W150/N150</f>
        <v>5.1931276531327149E-4</v>
      </c>
      <c r="AE150" s="64">
        <f>X150/N150</f>
        <v>1.3493419753566956E-3</v>
      </c>
      <c r="AF150" s="51">
        <f>SUM(AA150:AE150)</f>
        <v>1.2133804900983165E-2</v>
      </c>
      <c r="AG150" s="131">
        <f>T150*$F150</f>
        <v>13.473009585411072</v>
      </c>
      <c r="AH150" s="132">
        <f t="shared" si="277"/>
        <v>0</v>
      </c>
      <c r="AI150" s="132">
        <f t="shared" si="278"/>
        <v>0</v>
      </c>
      <c r="AJ150" s="132">
        <f t="shared" si="311"/>
        <v>0.68159800447366881</v>
      </c>
      <c r="AK150" s="132">
        <f t="shared" si="311"/>
        <v>1.7710113426556631</v>
      </c>
      <c r="AL150" s="132">
        <f>SUM(AG150:AK150)</f>
        <v>15.925618932540404</v>
      </c>
      <c r="AM150" s="132">
        <f>Y150*F150-AL150</f>
        <v>0</v>
      </c>
    </row>
    <row r="151" spans="1:39" x14ac:dyDescent="0.25">
      <c r="A151" s="28" t="str">
        <f>+A145</f>
        <v>58E &amp; 59E</v>
      </c>
      <c r="B151" s="1" t="s">
        <v>31</v>
      </c>
      <c r="C151" s="41" t="s">
        <v>22</v>
      </c>
      <c r="D151" s="41">
        <v>200</v>
      </c>
      <c r="E151" s="148" t="s">
        <v>40</v>
      </c>
      <c r="F151" s="46">
        <v>13</v>
      </c>
      <c r="G151" s="119">
        <f>G145</f>
        <v>1061.6444481171054</v>
      </c>
      <c r="H151" s="8" t="s">
        <v>54</v>
      </c>
      <c r="I151" s="98">
        <v>1</v>
      </c>
      <c r="J151" s="126">
        <f t="shared" si="233"/>
        <v>13</v>
      </c>
      <c r="K151" s="87">
        <f>IF(E151="Company", F151*G151,0)</f>
        <v>13801.37782552237</v>
      </c>
      <c r="L151" s="80">
        <f t="shared" si="310"/>
        <v>2.6</v>
      </c>
      <c r="M151" s="80">
        <f>D151*4200*F151/1000</f>
        <v>10920</v>
      </c>
      <c r="N151" s="80">
        <f t="shared" si="293"/>
        <v>70</v>
      </c>
      <c r="O151" s="100">
        <f>'WP 1 Sch 140 Cost Allocations'!B$13</f>
        <v>5.3457253604551394E-4</v>
      </c>
      <c r="P151" s="49">
        <f>'WP 1 Sch 140 Cost Allocations'!$B$36</f>
        <v>0</v>
      </c>
      <c r="Q151" s="49">
        <f>'WP 1 Sch 140 Cost Allocations'!B$56</f>
        <v>0</v>
      </c>
      <c r="R151" s="49">
        <f>'WP 1 Sch 140 Cost Allocations'!E$30</f>
        <v>0.181759467859645</v>
      </c>
      <c r="S151" s="49">
        <f>'WP 1 Sch 140 Cost Allocations'!$E$37</f>
        <v>1.3493419753566956E-3</v>
      </c>
      <c r="T151" s="100">
        <f>IF(E151="Company", G151*O151, 0)</f>
        <v>0.56752596500860109</v>
      </c>
      <c r="U151" s="49">
        <f>IF(H151="yes", I151*P151, 0)</f>
        <v>0</v>
      </c>
      <c r="V151" s="117">
        <f t="shared" si="290"/>
        <v>0</v>
      </c>
      <c r="W151" s="49">
        <f>D151*R151/1000</f>
        <v>3.6351893571929E-2</v>
      </c>
      <c r="X151" s="107">
        <f>N151*S151</f>
        <v>9.4453938274968688E-2</v>
      </c>
      <c r="Y151" s="50">
        <f>SUM(T151:X151)</f>
        <v>0.69833179685549884</v>
      </c>
      <c r="Z151" s="114"/>
      <c r="AA151" s="64">
        <f>T151/N151</f>
        <v>8.1075137858371577E-3</v>
      </c>
      <c r="AB151" s="64">
        <f>U151/N151</f>
        <v>0</v>
      </c>
      <c r="AC151" s="64">
        <f>V151/N151</f>
        <v>0</v>
      </c>
      <c r="AD151" s="64">
        <f>W151/N151</f>
        <v>5.1931276531327149E-4</v>
      </c>
      <c r="AE151" s="64">
        <f>X151/N151</f>
        <v>1.3493419753566956E-3</v>
      </c>
      <c r="AF151" s="51">
        <f>SUM(AA151:AE151)</f>
        <v>9.9761685265071249E-3</v>
      </c>
      <c r="AG151" s="131">
        <f>T151*$F151</f>
        <v>7.3778375451118139</v>
      </c>
      <c r="AH151" s="132">
        <f t="shared" si="277"/>
        <v>0</v>
      </c>
      <c r="AI151" s="132">
        <f t="shared" si="278"/>
        <v>0</v>
      </c>
      <c r="AJ151" s="132">
        <f t="shared" si="311"/>
        <v>0.47257461643507703</v>
      </c>
      <c r="AK151" s="132">
        <f t="shared" si="311"/>
        <v>1.227901197574593</v>
      </c>
      <c r="AL151" s="132">
        <f>SUM(AG151:AK151)</f>
        <v>9.0783133591214842</v>
      </c>
      <c r="AM151" s="132">
        <f>Y151*F151-AL151</f>
        <v>0</v>
      </c>
    </row>
    <row r="152" spans="1:39" x14ac:dyDescent="0.25">
      <c r="A152" s="28" t="str">
        <f>+A146</f>
        <v>58E &amp; 59E</v>
      </c>
      <c r="B152" s="1" t="s">
        <v>31</v>
      </c>
      <c r="C152" s="41" t="s">
        <v>22</v>
      </c>
      <c r="D152" s="41">
        <v>250</v>
      </c>
      <c r="E152" s="148" t="s">
        <v>40</v>
      </c>
      <c r="F152" s="46">
        <v>34</v>
      </c>
      <c r="G152" s="119">
        <f>G146</f>
        <v>1115.1555802148507</v>
      </c>
      <c r="H152" s="8" t="s">
        <v>54</v>
      </c>
      <c r="I152" s="98">
        <v>1</v>
      </c>
      <c r="J152" s="126">
        <f t="shared" si="233"/>
        <v>34</v>
      </c>
      <c r="K152" s="87">
        <f>IF(E152="Company", F152*G152,0)</f>
        <v>37915.289727304924</v>
      </c>
      <c r="L152" s="80">
        <f t="shared" si="310"/>
        <v>8.5</v>
      </c>
      <c r="M152" s="80">
        <f>D152*4200*F152/1000</f>
        <v>35700</v>
      </c>
      <c r="N152" s="80">
        <f t="shared" si="293"/>
        <v>87.5</v>
      </c>
      <c r="O152" s="100">
        <f>'WP 1 Sch 140 Cost Allocations'!B$13</f>
        <v>5.3457253604551394E-4</v>
      </c>
      <c r="P152" s="49">
        <f>'WP 1 Sch 140 Cost Allocations'!$B$36</f>
        <v>0</v>
      </c>
      <c r="Q152" s="49">
        <f>'WP 1 Sch 140 Cost Allocations'!B$56</f>
        <v>0</v>
      </c>
      <c r="R152" s="49">
        <f>'WP 1 Sch 140 Cost Allocations'!E$30</f>
        <v>0.181759467859645</v>
      </c>
      <c r="S152" s="49">
        <f>'WP 1 Sch 140 Cost Allocations'!$E$37</f>
        <v>1.3493419753566956E-3</v>
      </c>
      <c r="T152" s="100">
        <f>IF(E152="Company", G152*O152, 0)</f>
        <v>0.59613154660075929</v>
      </c>
      <c r="U152" s="49">
        <f>IF(H152="yes", I152*P152, 0)</f>
        <v>0</v>
      </c>
      <c r="V152" s="117">
        <f t="shared" si="290"/>
        <v>0</v>
      </c>
      <c r="W152" s="49">
        <f>D152*R152/1000</f>
        <v>4.543986696491125E-2</v>
      </c>
      <c r="X152" s="107">
        <f>N152*S152</f>
        <v>0.11806742284371086</v>
      </c>
      <c r="Y152" s="50">
        <f>SUM(T152:X152)</f>
        <v>0.75963883640938135</v>
      </c>
      <c r="Z152" s="114"/>
      <c r="AA152" s="64">
        <f>T152/N152</f>
        <v>6.8129319611515346E-3</v>
      </c>
      <c r="AB152" s="64">
        <f>U152/N152</f>
        <v>0</v>
      </c>
      <c r="AC152" s="64">
        <f>V152/N152</f>
        <v>0</v>
      </c>
      <c r="AD152" s="64">
        <f>W152/N152</f>
        <v>5.1931276531327149E-4</v>
      </c>
      <c r="AE152" s="64">
        <f>X152/N152</f>
        <v>1.3493419753566956E-3</v>
      </c>
      <c r="AF152" s="51">
        <f>SUM(AA152:AE152)</f>
        <v>8.6815867018215018E-3</v>
      </c>
      <c r="AG152" s="131">
        <f>T152*$F152</f>
        <v>20.268472584425815</v>
      </c>
      <c r="AH152" s="132">
        <f t="shared" si="277"/>
        <v>0</v>
      </c>
      <c r="AI152" s="132">
        <f t="shared" si="278"/>
        <v>0</v>
      </c>
      <c r="AJ152" s="132">
        <f t="shared" si="311"/>
        <v>1.5449554768069824</v>
      </c>
      <c r="AK152" s="132">
        <f t="shared" si="311"/>
        <v>4.0142923766861696</v>
      </c>
      <c r="AL152" s="132">
        <f>SUM(AG152:AK152)</f>
        <v>25.82772043791897</v>
      </c>
      <c r="AM152" s="132">
        <f>Y152*F152-AL152</f>
        <v>0</v>
      </c>
    </row>
    <row r="153" spans="1:39" x14ac:dyDescent="0.25">
      <c r="A153" s="28" t="str">
        <f>+A145</f>
        <v>58E &amp; 59E</v>
      </c>
      <c r="B153" s="1" t="s">
        <v>31</v>
      </c>
      <c r="C153" s="41" t="s">
        <v>22</v>
      </c>
      <c r="D153" s="41">
        <v>400</v>
      </c>
      <c r="E153" s="148" t="s">
        <v>40</v>
      </c>
      <c r="F153" s="46">
        <v>65</v>
      </c>
      <c r="G153" s="119">
        <f>G147</f>
        <v>1275.6889765080864</v>
      </c>
      <c r="H153" s="8" t="s">
        <v>54</v>
      </c>
      <c r="I153" s="98">
        <v>1</v>
      </c>
      <c r="J153" s="126">
        <f t="shared" si="233"/>
        <v>65</v>
      </c>
      <c r="K153" s="87">
        <f>IF(E153="Company", F153*G153,0)</f>
        <v>82919.783473025615</v>
      </c>
      <c r="L153" s="80">
        <f t="shared" si="310"/>
        <v>26</v>
      </c>
      <c r="M153" s="80">
        <f>D153*4200*F153/1000</f>
        <v>109200</v>
      </c>
      <c r="N153" s="80">
        <f t="shared" si="293"/>
        <v>140</v>
      </c>
      <c r="O153" s="100">
        <f>'WP 1 Sch 140 Cost Allocations'!B$13</f>
        <v>5.3457253604551394E-4</v>
      </c>
      <c r="P153" s="49">
        <f>'WP 1 Sch 140 Cost Allocations'!$B$36</f>
        <v>0</v>
      </c>
      <c r="Q153" s="49">
        <f>'WP 1 Sch 140 Cost Allocations'!B$56</f>
        <v>0</v>
      </c>
      <c r="R153" s="49">
        <f>'WP 1 Sch 140 Cost Allocations'!E$30</f>
        <v>0.181759467859645</v>
      </c>
      <c r="S153" s="49">
        <f>'WP 1 Sch 140 Cost Allocations'!$E$37</f>
        <v>1.3493419753566956E-3</v>
      </c>
      <c r="T153" s="100">
        <f>IF(E153="Company", G153*O153, 0)</f>
        <v>0.68194829137723378</v>
      </c>
      <c r="U153" s="49">
        <f>IF(H153="yes", I153*P153, 0)</f>
        <v>0</v>
      </c>
      <c r="V153" s="117">
        <f t="shared" si="290"/>
        <v>0</v>
      </c>
      <c r="W153" s="49">
        <f>D153*R153/1000</f>
        <v>7.2703787143858001E-2</v>
      </c>
      <c r="X153" s="107">
        <f>N153*S153</f>
        <v>0.18890787654993738</v>
      </c>
      <c r="Y153" s="50">
        <f>SUM(T153:X153)</f>
        <v>0.94355995507102908</v>
      </c>
      <c r="Z153" s="114"/>
      <c r="AA153" s="64">
        <f>T153/N153</f>
        <v>4.8710592241230982E-3</v>
      </c>
      <c r="AB153" s="64">
        <f>U153/N153</f>
        <v>0</v>
      </c>
      <c r="AC153" s="64">
        <f>V153/N153</f>
        <v>0</v>
      </c>
      <c r="AD153" s="64">
        <f>W153/N153</f>
        <v>5.1931276531327149E-4</v>
      </c>
      <c r="AE153" s="64">
        <f>X153/N153</f>
        <v>1.3493419753566956E-3</v>
      </c>
      <c r="AF153" s="51">
        <f>SUM(AA153:AE153)</f>
        <v>6.7397139647930645E-3</v>
      </c>
      <c r="AG153" s="131">
        <f>T153*$F153</f>
        <v>44.326638939520194</v>
      </c>
      <c r="AH153" s="132">
        <f t="shared" si="277"/>
        <v>0</v>
      </c>
      <c r="AI153" s="132">
        <f t="shared" si="278"/>
        <v>0</v>
      </c>
      <c r="AJ153" s="132">
        <f t="shared" si="311"/>
        <v>4.7257461643507703</v>
      </c>
      <c r="AK153" s="132">
        <f t="shared" si="311"/>
        <v>12.279011975745929</v>
      </c>
      <c r="AL153" s="132">
        <f>SUM(AG153:AK153)</f>
        <v>61.331397079616892</v>
      </c>
      <c r="AM153" s="132">
        <f>Y153*F153-AL153</f>
        <v>0</v>
      </c>
    </row>
    <row r="154" spans="1:39" x14ac:dyDescent="0.25">
      <c r="A154" s="28"/>
      <c r="B154" s="1"/>
      <c r="C154" s="41"/>
      <c r="D154" s="41"/>
      <c r="E154" s="139"/>
      <c r="F154" s="46"/>
      <c r="G154" s="10"/>
      <c r="H154" s="8"/>
      <c r="I154" s="98"/>
      <c r="J154" s="126">
        <f t="shared" si="233"/>
        <v>0</v>
      </c>
      <c r="K154" s="87"/>
      <c r="L154" s="80"/>
      <c r="M154" s="80"/>
      <c r="N154" s="80"/>
      <c r="O154" s="100">
        <f>'WP 1 Sch 140 Cost Allocations'!B$13</f>
        <v>5.3457253604551394E-4</v>
      </c>
      <c r="P154" s="49"/>
      <c r="Q154" s="49">
        <f>'WP 1 Sch 140 Cost Allocations'!B$56</f>
        <v>0</v>
      </c>
      <c r="R154" s="49"/>
      <c r="S154" s="49"/>
      <c r="T154" s="100"/>
      <c r="U154" s="49"/>
      <c r="V154" s="117">
        <f t="shared" si="290"/>
        <v>0</v>
      </c>
      <c r="W154" s="49"/>
      <c r="X154" s="107"/>
      <c r="Y154" s="50"/>
      <c r="Z154" s="114"/>
      <c r="AA154" s="64"/>
      <c r="AB154" s="64"/>
      <c r="AC154" s="64"/>
      <c r="AD154" s="64"/>
      <c r="AE154" s="64"/>
      <c r="AF154" s="51"/>
      <c r="AG154" s="131"/>
      <c r="AH154" s="132">
        <f t="shared" si="277"/>
        <v>0</v>
      </c>
      <c r="AI154" s="132">
        <f t="shared" si="278"/>
        <v>0</v>
      </c>
      <c r="AJ154" s="132"/>
      <c r="AK154" s="132"/>
      <c r="AL154" s="132"/>
      <c r="AM154" s="132"/>
    </row>
    <row r="155" spans="1:39" x14ac:dyDescent="0.25">
      <c r="A155" s="28" t="str">
        <f>+A146</f>
        <v>58E &amp; 59E</v>
      </c>
      <c r="B155" s="1" t="s">
        <v>30</v>
      </c>
      <c r="C155" s="41" t="s">
        <v>27</v>
      </c>
      <c r="D155" s="41">
        <v>175</v>
      </c>
      <c r="E155" s="148" t="s">
        <v>40</v>
      </c>
      <c r="F155" s="46">
        <v>3</v>
      </c>
      <c r="G155" s="61">
        <v>1141.8919999999998</v>
      </c>
      <c r="H155" s="8" t="s">
        <v>54</v>
      </c>
      <c r="I155" s="98">
        <v>2</v>
      </c>
      <c r="J155" s="126">
        <f t="shared" si="233"/>
        <v>6</v>
      </c>
      <c r="K155" s="87">
        <f>IF(E155="Company", F155*G155,0)</f>
        <v>3425.6759999999995</v>
      </c>
      <c r="L155" s="80">
        <f t="shared" si="310"/>
        <v>0.52500000000000002</v>
      </c>
      <c r="M155" s="80">
        <f>D155*4200*F155/1000</f>
        <v>2205</v>
      </c>
      <c r="N155" s="80">
        <f t="shared" si="293"/>
        <v>61.25</v>
      </c>
      <c r="O155" s="100">
        <f>'WP 1 Sch 140 Cost Allocations'!B$13</f>
        <v>5.3457253604551394E-4</v>
      </c>
      <c r="P155" s="49">
        <f>'WP 1 Sch 140 Cost Allocations'!$B$36</f>
        <v>0</v>
      </c>
      <c r="Q155" s="49">
        <f>'WP 1 Sch 140 Cost Allocations'!B$56</f>
        <v>0</v>
      </c>
      <c r="R155" s="49">
        <f>'WP 1 Sch 140 Cost Allocations'!E$30</f>
        <v>0.181759467859645</v>
      </c>
      <c r="S155" s="49">
        <f>'WP 1 Sch 140 Cost Allocations'!$E$37</f>
        <v>1.3493419753566956E-3</v>
      </c>
      <c r="T155" s="100">
        <f>IF(E155="Company", G155*O155, 0)</f>
        <v>0.61042410233008393</v>
      </c>
      <c r="U155" s="49">
        <f>IF(H155="yes", I155*P155, 0)</f>
        <v>0</v>
      </c>
      <c r="V155" s="117">
        <f t="shared" si="290"/>
        <v>0</v>
      </c>
      <c r="W155" s="49">
        <f>D155*R155/1000</f>
        <v>3.1807906875437879E-2</v>
      </c>
      <c r="X155" s="107">
        <f>N155*S155</f>
        <v>8.2647195990597611E-2</v>
      </c>
      <c r="Y155" s="50">
        <f>SUM(T155:X155)</f>
        <v>0.72487920519611948</v>
      </c>
      <c r="Z155" s="114"/>
      <c r="AA155" s="64">
        <f>T155/N155</f>
        <v>9.9661077931442275E-3</v>
      </c>
      <c r="AB155" s="64">
        <f>U155/N155</f>
        <v>0</v>
      </c>
      <c r="AC155" s="64">
        <f>V155/N155</f>
        <v>0</v>
      </c>
      <c r="AD155" s="64">
        <f>W155/N155</f>
        <v>5.1931276531327149E-4</v>
      </c>
      <c r="AE155" s="64">
        <f>X155/N155</f>
        <v>1.3493419753566956E-3</v>
      </c>
      <c r="AF155" s="51">
        <f>SUM(AA155:AE155)</f>
        <v>1.1834762533814195E-2</v>
      </c>
      <c r="AG155" s="131">
        <f>T155*$F155</f>
        <v>1.8312723069902517</v>
      </c>
      <c r="AH155" s="132">
        <f t="shared" si="277"/>
        <v>0</v>
      </c>
      <c r="AI155" s="132">
        <f t="shared" si="278"/>
        <v>0</v>
      </c>
      <c r="AJ155" s="132">
        <f t="shared" ref="AJ155:AK158" si="312">W155*$F155</f>
        <v>9.542372062631363E-2</v>
      </c>
      <c r="AK155" s="132">
        <f t="shared" si="312"/>
        <v>0.24794158797179283</v>
      </c>
      <c r="AL155" s="132">
        <f>SUM(AG155:AK155)</f>
        <v>2.1746376155883582</v>
      </c>
      <c r="AM155" s="132">
        <f>Y155*F155-AL155</f>
        <v>0</v>
      </c>
    </row>
    <row r="156" spans="1:39" x14ac:dyDescent="0.25">
      <c r="A156" s="28" t="str">
        <f>+A147</f>
        <v>58E &amp; 59E</v>
      </c>
      <c r="B156" s="1" t="s">
        <v>30</v>
      </c>
      <c r="C156" s="41" t="s">
        <v>27</v>
      </c>
      <c r="D156" s="41">
        <v>250</v>
      </c>
      <c r="E156" s="148" t="s">
        <v>40</v>
      </c>
      <c r="F156" s="46">
        <v>22</v>
      </c>
      <c r="G156" s="61">
        <v>1245.56</v>
      </c>
      <c r="H156" s="8" t="s">
        <v>54</v>
      </c>
      <c r="I156" s="98">
        <v>2</v>
      </c>
      <c r="J156" s="126">
        <f t="shared" si="233"/>
        <v>44</v>
      </c>
      <c r="K156" s="87">
        <f>IF(E156="Company", F156*G156,0)</f>
        <v>27402.32</v>
      </c>
      <c r="L156" s="80">
        <f t="shared" si="310"/>
        <v>5.5</v>
      </c>
      <c r="M156" s="80">
        <f>D156*4200*F156/1000</f>
        <v>23100</v>
      </c>
      <c r="N156" s="80">
        <f t="shared" si="293"/>
        <v>87.5</v>
      </c>
      <c r="O156" s="100">
        <f>'WP 1 Sch 140 Cost Allocations'!B$13</f>
        <v>5.3457253604551394E-4</v>
      </c>
      <c r="P156" s="49">
        <f>'WP 1 Sch 140 Cost Allocations'!$B$36</f>
        <v>0</v>
      </c>
      <c r="Q156" s="49">
        <f>'WP 1 Sch 140 Cost Allocations'!B$56</f>
        <v>0</v>
      </c>
      <c r="R156" s="49">
        <f>'WP 1 Sch 140 Cost Allocations'!E$30</f>
        <v>0.181759467859645</v>
      </c>
      <c r="S156" s="49">
        <f>'WP 1 Sch 140 Cost Allocations'!$E$37</f>
        <v>1.3493419753566956E-3</v>
      </c>
      <c r="T156" s="100">
        <f>IF(E156="Company", G156*O156, 0)</f>
        <v>0.66584216799685036</v>
      </c>
      <c r="U156" s="49">
        <f>IF(H156="yes", I156*P156, 0)</f>
        <v>0</v>
      </c>
      <c r="V156" s="117">
        <f t="shared" si="290"/>
        <v>0</v>
      </c>
      <c r="W156" s="49">
        <f>D156*R156/1000</f>
        <v>4.543986696491125E-2</v>
      </c>
      <c r="X156" s="107">
        <f>N156*S156</f>
        <v>0.11806742284371086</v>
      </c>
      <c r="Y156" s="50">
        <f>SUM(T156:X156)</f>
        <v>0.82934945780547242</v>
      </c>
      <c r="Z156" s="114"/>
      <c r="AA156" s="64">
        <f>T156/N156</f>
        <v>7.6096247771068612E-3</v>
      </c>
      <c r="AB156" s="64">
        <f>U156/N156</f>
        <v>0</v>
      </c>
      <c r="AC156" s="64">
        <f>V156/N156</f>
        <v>0</v>
      </c>
      <c r="AD156" s="64">
        <f>W156/N156</f>
        <v>5.1931276531327149E-4</v>
      </c>
      <c r="AE156" s="64">
        <f>X156/N156</f>
        <v>1.3493419753566956E-3</v>
      </c>
      <c r="AF156" s="51">
        <f>SUM(AA156:AE156)</f>
        <v>9.4782795177768275E-3</v>
      </c>
      <c r="AG156" s="131">
        <f>T156*$F156</f>
        <v>14.648527695930708</v>
      </c>
      <c r="AH156" s="132">
        <f t="shared" si="277"/>
        <v>0</v>
      </c>
      <c r="AI156" s="132">
        <f t="shared" si="278"/>
        <v>0</v>
      </c>
      <c r="AJ156" s="132">
        <f t="shared" si="312"/>
        <v>0.99967707322804755</v>
      </c>
      <c r="AK156" s="132">
        <f t="shared" si="312"/>
        <v>2.5974833025616388</v>
      </c>
      <c r="AL156" s="132">
        <f>SUM(AG156:AK156)</f>
        <v>18.245688071720394</v>
      </c>
      <c r="AM156" s="132">
        <f>Y156*F156-AL156</f>
        <v>0</v>
      </c>
    </row>
    <row r="157" spans="1:39" x14ac:dyDescent="0.25">
      <c r="A157" s="28" t="str">
        <f>+A147</f>
        <v>58E &amp; 59E</v>
      </c>
      <c r="B157" s="1" t="s">
        <v>30</v>
      </c>
      <c r="C157" s="41" t="s">
        <v>27</v>
      </c>
      <c r="D157" s="41">
        <v>400</v>
      </c>
      <c r="E157" s="148" t="s">
        <v>40</v>
      </c>
      <c r="F157" s="46">
        <v>86</v>
      </c>
      <c r="G157" s="61">
        <v>1452.8959999999997</v>
      </c>
      <c r="H157" s="8" t="s">
        <v>54</v>
      </c>
      <c r="I157" s="98">
        <v>2</v>
      </c>
      <c r="J157" s="126">
        <f t="shared" si="233"/>
        <v>172</v>
      </c>
      <c r="K157" s="87">
        <f>IF(E157="Company", F157*G157,0)</f>
        <v>124949.05599999998</v>
      </c>
      <c r="L157" s="80">
        <f t="shared" si="310"/>
        <v>34.4</v>
      </c>
      <c r="M157" s="80">
        <f>D157*4200*F157/1000</f>
        <v>144480</v>
      </c>
      <c r="N157" s="80">
        <f t="shared" si="293"/>
        <v>140</v>
      </c>
      <c r="O157" s="100">
        <f>'WP 1 Sch 140 Cost Allocations'!B$13</f>
        <v>5.3457253604551394E-4</v>
      </c>
      <c r="P157" s="49">
        <f>'WP 1 Sch 140 Cost Allocations'!$B$36</f>
        <v>0</v>
      </c>
      <c r="Q157" s="49">
        <f>'WP 1 Sch 140 Cost Allocations'!B$56</f>
        <v>0</v>
      </c>
      <c r="R157" s="49">
        <f>'WP 1 Sch 140 Cost Allocations'!E$30</f>
        <v>0.181759467859645</v>
      </c>
      <c r="S157" s="49">
        <f>'WP 1 Sch 140 Cost Allocations'!$E$37</f>
        <v>1.3493419753566956E-3</v>
      </c>
      <c r="T157" s="100">
        <f>IF(E157="Company", G157*O157, 0)</f>
        <v>0.7766782993303829</v>
      </c>
      <c r="U157" s="49">
        <f>IF(H157="yes", I157*P157, 0)</f>
        <v>0</v>
      </c>
      <c r="V157" s="117">
        <f t="shared" si="290"/>
        <v>0</v>
      </c>
      <c r="W157" s="49">
        <f>D157*R157/1000</f>
        <v>7.2703787143858001E-2</v>
      </c>
      <c r="X157" s="107">
        <f>N157*S157</f>
        <v>0.18890787654993738</v>
      </c>
      <c r="Y157" s="50">
        <f>SUM(T157:X157)</f>
        <v>1.0382899630241784</v>
      </c>
      <c r="Z157" s="114"/>
      <c r="AA157" s="64">
        <f>T157/N157</f>
        <v>5.5477021380741639E-3</v>
      </c>
      <c r="AB157" s="64">
        <f>U157/N157</f>
        <v>0</v>
      </c>
      <c r="AC157" s="135">
        <f>V157/N157</f>
        <v>0</v>
      </c>
      <c r="AD157" s="64">
        <f>W157/N157</f>
        <v>5.1931276531327149E-4</v>
      </c>
      <c r="AE157" s="64">
        <f>X157/N157</f>
        <v>1.3493419753566956E-3</v>
      </c>
      <c r="AF157" s="51">
        <f>SUM(AA157:AE157)</f>
        <v>7.4163568787441302E-3</v>
      </c>
      <c r="AG157" s="131">
        <f>T157*$F157</f>
        <v>66.794333742412931</v>
      </c>
      <c r="AH157" s="132">
        <f t="shared" si="277"/>
        <v>0</v>
      </c>
      <c r="AI157" s="132">
        <f t="shared" si="278"/>
        <v>0</v>
      </c>
      <c r="AJ157" s="132">
        <f t="shared" si="312"/>
        <v>6.252525694371788</v>
      </c>
      <c r="AK157" s="132">
        <f t="shared" si="312"/>
        <v>16.246077383294615</v>
      </c>
      <c r="AL157" s="132">
        <f>SUM(AG157:AK157)</f>
        <v>89.292936820079333</v>
      </c>
      <c r="AM157" s="132">
        <f>Y157*F157-AL157</f>
        <v>0</v>
      </c>
    </row>
    <row r="158" spans="1:39" x14ac:dyDescent="0.25">
      <c r="A158" s="28" t="str">
        <f>+A161</f>
        <v>58E &amp; 59E</v>
      </c>
      <c r="B158" s="1" t="s">
        <v>30</v>
      </c>
      <c r="C158" s="41" t="s">
        <v>27</v>
      </c>
      <c r="D158" s="41">
        <v>1000</v>
      </c>
      <c r="E158" s="148" t="s">
        <v>40</v>
      </c>
      <c r="F158" s="46">
        <v>139</v>
      </c>
      <c r="G158" s="61">
        <v>2282.2399999999998</v>
      </c>
      <c r="H158" s="8" t="s">
        <v>54</v>
      </c>
      <c r="I158" s="98">
        <v>2</v>
      </c>
      <c r="J158" s="126">
        <f t="shared" si="233"/>
        <v>278</v>
      </c>
      <c r="K158" s="87">
        <f>IF(E158="Company", F158*G158,0)</f>
        <v>317231.35999999999</v>
      </c>
      <c r="L158" s="80">
        <f t="shared" si="310"/>
        <v>139</v>
      </c>
      <c r="M158" s="80">
        <f>D158*4200*F158/1000</f>
        <v>583800</v>
      </c>
      <c r="N158" s="80">
        <f t="shared" si="293"/>
        <v>350</v>
      </c>
      <c r="O158" s="100">
        <f>'WP 1 Sch 140 Cost Allocations'!B$13</f>
        <v>5.3457253604551394E-4</v>
      </c>
      <c r="P158" s="49">
        <f>'WP 1 Sch 140 Cost Allocations'!$B$36</f>
        <v>0</v>
      </c>
      <c r="Q158" s="49">
        <f>'WP 1 Sch 140 Cost Allocations'!B$56</f>
        <v>0</v>
      </c>
      <c r="R158" s="49">
        <f>'WP 1 Sch 140 Cost Allocations'!E$30</f>
        <v>0.181759467859645</v>
      </c>
      <c r="S158" s="49">
        <f>'WP 1 Sch 140 Cost Allocations'!$E$37</f>
        <v>1.3493419753566956E-3</v>
      </c>
      <c r="T158" s="100">
        <f>IF(E158="Company", G158*O158, 0)</f>
        <v>1.2200228246645137</v>
      </c>
      <c r="U158" s="49">
        <f>IF(H158="yes", I158*P158, 0)</f>
        <v>0</v>
      </c>
      <c r="V158" s="117">
        <f t="shared" si="290"/>
        <v>0</v>
      </c>
      <c r="W158" s="49">
        <f>D158*R158/1000</f>
        <v>0.181759467859645</v>
      </c>
      <c r="X158" s="107">
        <f>N158*S158</f>
        <v>0.47226969137484343</v>
      </c>
      <c r="Y158" s="50">
        <f>SUM(T158:X158)</f>
        <v>1.8740519838990022</v>
      </c>
      <c r="Z158" s="114"/>
      <c r="AA158" s="64">
        <f>T158/N158</f>
        <v>3.4857794990414679E-3</v>
      </c>
      <c r="AB158" s="64">
        <f>U158/N158</f>
        <v>0</v>
      </c>
      <c r="AC158" s="64">
        <f>V158/N158</f>
        <v>0</v>
      </c>
      <c r="AD158" s="64">
        <f>W158/N158</f>
        <v>5.1931276531327149E-4</v>
      </c>
      <c r="AE158" s="64">
        <f>X158/N158</f>
        <v>1.3493419753566956E-3</v>
      </c>
      <c r="AF158" s="51">
        <f>SUM(AA158:AE158)</f>
        <v>5.3544342397114347E-3</v>
      </c>
      <c r="AG158" s="131">
        <f>T158*$F158</f>
        <v>169.58317262836741</v>
      </c>
      <c r="AH158" s="132">
        <f t="shared" si="277"/>
        <v>0</v>
      </c>
      <c r="AI158" s="132">
        <f t="shared" si="278"/>
        <v>0</v>
      </c>
      <c r="AJ158" s="132">
        <f t="shared" si="312"/>
        <v>25.264566032490656</v>
      </c>
      <c r="AK158" s="132">
        <f t="shared" si="312"/>
        <v>65.645487101103242</v>
      </c>
      <c r="AL158" s="132">
        <f>SUM(AG158:AK158)</f>
        <v>260.4932257619613</v>
      </c>
      <c r="AM158" s="132">
        <f>Y158*F158-AL158</f>
        <v>0</v>
      </c>
    </row>
    <row r="159" spans="1:39" x14ac:dyDescent="0.25">
      <c r="A159" s="28"/>
      <c r="B159" s="1"/>
      <c r="C159" s="41"/>
      <c r="D159" s="41"/>
      <c r="E159" s="139"/>
      <c r="F159" s="46"/>
      <c r="G159" s="10"/>
      <c r="H159" s="8"/>
      <c r="I159" s="98"/>
      <c r="J159" s="126">
        <f t="shared" si="233"/>
        <v>0</v>
      </c>
      <c r="K159" s="87"/>
      <c r="L159" s="80"/>
      <c r="M159" s="80"/>
      <c r="N159" s="80"/>
      <c r="O159" s="100">
        <f>'WP 1 Sch 140 Cost Allocations'!B$13</f>
        <v>5.3457253604551394E-4</v>
      </c>
      <c r="P159" s="49"/>
      <c r="Q159" s="49">
        <f>'WP 1 Sch 140 Cost Allocations'!B$56</f>
        <v>0</v>
      </c>
      <c r="R159" s="49"/>
      <c r="S159" s="49"/>
      <c r="T159" s="100"/>
      <c r="U159" s="49"/>
      <c r="V159" s="117">
        <f t="shared" si="290"/>
        <v>0</v>
      </c>
      <c r="W159" s="49"/>
      <c r="X159" s="107"/>
      <c r="Y159" s="50"/>
      <c r="Z159" s="114"/>
      <c r="AA159" s="64"/>
      <c r="AB159" s="64"/>
      <c r="AC159" s="64"/>
      <c r="AD159" s="64"/>
      <c r="AE159" s="64"/>
      <c r="AF159" s="51"/>
      <c r="AG159" s="131"/>
      <c r="AH159" s="132">
        <f t="shared" si="277"/>
        <v>0</v>
      </c>
      <c r="AI159" s="132">
        <f t="shared" si="278"/>
        <v>0</v>
      </c>
      <c r="AJ159" s="132"/>
      <c r="AK159" s="132"/>
      <c r="AL159" s="132"/>
      <c r="AM159" s="132"/>
    </row>
    <row r="160" spans="1:39" x14ac:dyDescent="0.25">
      <c r="A160" s="28" t="str">
        <f>+A156</f>
        <v>58E &amp; 59E</v>
      </c>
      <c r="B160" s="1" t="s">
        <v>31</v>
      </c>
      <c r="C160" s="41" t="s">
        <v>27</v>
      </c>
      <c r="D160" s="41">
        <v>250</v>
      </c>
      <c r="E160" s="148" t="s">
        <v>40</v>
      </c>
      <c r="F160" s="46">
        <v>11</v>
      </c>
      <c r="G160" s="61">
        <f>G156</f>
        <v>1245.56</v>
      </c>
      <c r="H160" s="8" t="s">
        <v>54</v>
      </c>
      <c r="I160" s="98">
        <v>2</v>
      </c>
      <c r="J160" s="126">
        <f t="shared" si="233"/>
        <v>22</v>
      </c>
      <c r="K160" s="87">
        <f>IF(E160="Company", F160*G160,0)</f>
        <v>13701.16</v>
      </c>
      <c r="L160" s="80">
        <f t="shared" si="310"/>
        <v>2.75</v>
      </c>
      <c r="M160" s="80">
        <f>D160*4200*F160/1000</f>
        <v>11550</v>
      </c>
      <c r="N160" s="80">
        <f t="shared" si="293"/>
        <v>87.5</v>
      </c>
      <c r="O160" s="100">
        <f>'WP 1 Sch 140 Cost Allocations'!B$13</f>
        <v>5.3457253604551394E-4</v>
      </c>
      <c r="P160" s="49">
        <f>'WP 1 Sch 140 Cost Allocations'!$B$36</f>
        <v>0</v>
      </c>
      <c r="Q160" s="49">
        <f>'WP 1 Sch 140 Cost Allocations'!B$56</f>
        <v>0</v>
      </c>
      <c r="R160" s="49">
        <f>'WP 1 Sch 140 Cost Allocations'!E$30</f>
        <v>0.181759467859645</v>
      </c>
      <c r="S160" s="49">
        <f>'WP 1 Sch 140 Cost Allocations'!$E$37</f>
        <v>1.3493419753566956E-3</v>
      </c>
      <c r="T160" s="100">
        <f>IF(E160="Company", G160*O160, 0)</f>
        <v>0.66584216799685036</v>
      </c>
      <c r="U160" s="49">
        <f>IF(H160="yes", I160*P160, 0)</f>
        <v>0</v>
      </c>
      <c r="V160" s="117">
        <f t="shared" si="290"/>
        <v>0</v>
      </c>
      <c r="W160" s="49">
        <f>D160*R160/1000</f>
        <v>4.543986696491125E-2</v>
      </c>
      <c r="X160" s="107">
        <f>N160*S160</f>
        <v>0.11806742284371086</v>
      </c>
      <c r="Y160" s="50">
        <f>SUM(T160:X160)</f>
        <v>0.82934945780547242</v>
      </c>
      <c r="Z160" s="114"/>
      <c r="AA160" s="64">
        <f>T160/N160</f>
        <v>7.6096247771068612E-3</v>
      </c>
      <c r="AB160" s="64">
        <f>U160/N160</f>
        <v>0</v>
      </c>
      <c r="AC160" s="64">
        <f>V160/N160</f>
        <v>0</v>
      </c>
      <c r="AD160" s="64">
        <f>W160/N160</f>
        <v>5.1931276531327149E-4</v>
      </c>
      <c r="AE160" s="64">
        <f>X160/N160</f>
        <v>1.3493419753566956E-3</v>
      </c>
      <c r="AF160" s="51">
        <f>SUM(AA160:AE160)</f>
        <v>9.4782795177768275E-3</v>
      </c>
      <c r="AG160" s="131">
        <f>T160*$F160</f>
        <v>7.3242638479653541</v>
      </c>
      <c r="AH160" s="132">
        <f t="shared" si="277"/>
        <v>0</v>
      </c>
      <c r="AI160" s="132">
        <f t="shared" si="278"/>
        <v>0</v>
      </c>
      <c r="AJ160" s="132">
        <f>W160*$F160</f>
        <v>0.49983853661402378</v>
      </c>
      <c r="AK160" s="132">
        <f>X160*$F160</f>
        <v>1.2987416512808194</v>
      </c>
      <c r="AL160" s="132">
        <f>SUM(AG160:AK160)</f>
        <v>9.1228440358601972</v>
      </c>
      <c r="AM160" s="132">
        <f>Y160*F160-AL160</f>
        <v>0</v>
      </c>
    </row>
    <row r="161" spans="1:39" x14ac:dyDescent="0.25">
      <c r="A161" s="28" t="str">
        <f>+A157</f>
        <v>58E &amp; 59E</v>
      </c>
      <c r="B161" s="1" t="s">
        <v>31</v>
      </c>
      <c r="C161" s="41" t="s">
        <v>27</v>
      </c>
      <c r="D161" s="41">
        <v>400</v>
      </c>
      <c r="E161" s="148" t="s">
        <v>40</v>
      </c>
      <c r="F161" s="46">
        <v>46</v>
      </c>
      <c r="G161" s="61">
        <f>G157</f>
        <v>1452.8959999999997</v>
      </c>
      <c r="H161" s="8" t="s">
        <v>54</v>
      </c>
      <c r="I161" s="98">
        <v>2</v>
      </c>
      <c r="J161" s="126">
        <f t="shared" si="233"/>
        <v>92</v>
      </c>
      <c r="K161" s="87">
        <f>IF(E161="Company", F161*G161,0)</f>
        <v>66833.215999999986</v>
      </c>
      <c r="L161" s="80">
        <f>D161*F161/1000</f>
        <v>18.399999999999999</v>
      </c>
      <c r="M161" s="80">
        <f>D161*4200*F161/1000</f>
        <v>77280</v>
      </c>
      <c r="N161" s="80">
        <f>D161*4200/1000/12</f>
        <v>140</v>
      </c>
      <c r="O161" s="100">
        <f>'WP 1 Sch 140 Cost Allocations'!B$13</f>
        <v>5.3457253604551394E-4</v>
      </c>
      <c r="P161" s="49">
        <f>'WP 1 Sch 140 Cost Allocations'!$B$36</f>
        <v>0</v>
      </c>
      <c r="Q161" s="49">
        <f>'WP 1 Sch 140 Cost Allocations'!B$56</f>
        <v>0</v>
      </c>
      <c r="R161" s="49">
        <f>'WP 1 Sch 140 Cost Allocations'!E$30</f>
        <v>0.181759467859645</v>
      </c>
      <c r="S161" s="49">
        <f>'WP 1 Sch 140 Cost Allocations'!$E$37</f>
        <v>1.3493419753566956E-3</v>
      </c>
      <c r="T161" s="100">
        <f>IF(E161="Company", G161*O161, 0)</f>
        <v>0.7766782993303829</v>
      </c>
      <c r="U161" s="49">
        <f>IF(H161="yes", I161*P161, 0)</f>
        <v>0</v>
      </c>
      <c r="V161" s="117">
        <f t="shared" si="290"/>
        <v>0</v>
      </c>
      <c r="W161" s="49">
        <f>D161*R161/1000</f>
        <v>7.2703787143858001E-2</v>
      </c>
      <c r="X161" s="49">
        <f>N161*S161</f>
        <v>0.18890787654993738</v>
      </c>
      <c r="Y161" s="137">
        <f>SUM(T161:X161)</f>
        <v>1.0382899630241784</v>
      </c>
      <c r="Z161" s="114"/>
      <c r="AA161" s="64">
        <f>T161/N161</f>
        <v>5.5477021380741639E-3</v>
      </c>
      <c r="AB161" s="64">
        <f>U161/N161</f>
        <v>0</v>
      </c>
      <c r="AC161" s="64">
        <f>V161/N161</f>
        <v>0</v>
      </c>
      <c r="AD161" s="64">
        <f>W161/N161</f>
        <v>5.1931276531327149E-4</v>
      </c>
      <c r="AE161" s="64">
        <f>X161/N161</f>
        <v>1.3493419753566956E-3</v>
      </c>
      <c r="AF161" s="51">
        <f>SUM(AA161:AE161)</f>
        <v>7.4163568787441302E-3</v>
      </c>
      <c r="AG161" s="131">
        <f>T161*$F161</f>
        <v>35.727201769197613</v>
      </c>
      <c r="AH161" s="132">
        <f t="shared" si="277"/>
        <v>0</v>
      </c>
      <c r="AI161" s="132">
        <f t="shared" si="278"/>
        <v>0</v>
      </c>
      <c r="AJ161" s="132">
        <f>W161*$F161</f>
        <v>3.3443742086174679</v>
      </c>
      <c r="AK161" s="132">
        <f>X161*$F161</f>
        <v>8.6897623212971187</v>
      </c>
      <c r="AL161" s="132">
        <f>SUM(AG161:AK161)</f>
        <v>47.761338299112197</v>
      </c>
      <c r="AM161" s="132">
        <f>Y161*F161-AL161</f>
        <v>0</v>
      </c>
    </row>
    <row r="162" spans="1:39" x14ac:dyDescent="0.25">
      <c r="A162" s="28"/>
      <c r="B162" s="1"/>
      <c r="C162" s="41"/>
      <c r="D162" s="41"/>
      <c r="E162" s="148"/>
      <c r="F162" s="46"/>
      <c r="G162" s="46"/>
      <c r="H162" s="8"/>
      <c r="I162" s="98"/>
      <c r="J162" s="126">
        <f t="shared" si="233"/>
        <v>0</v>
      </c>
      <c r="K162" s="87"/>
      <c r="L162" s="80"/>
      <c r="M162" s="80"/>
      <c r="N162" s="80"/>
      <c r="O162" s="100">
        <f>'WP 1 Sch 140 Cost Allocations'!B$13</f>
        <v>5.3457253604551394E-4</v>
      </c>
      <c r="P162" s="49"/>
      <c r="Q162" s="49">
        <f>'WP 1 Sch 140 Cost Allocations'!B$56</f>
        <v>0</v>
      </c>
      <c r="R162" s="49"/>
      <c r="S162" s="49"/>
      <c r="T162" s="100"/>
      <c r="U162" s="49"/>
      <c r="V162" s="117">
        <f t="shared" si="290"/>
        <v>0</v>
      </c>
      <c r="W162" s="49"/>
      <c r="X162" s="107"/>
      <c r="Y162" s="50"/>
      <c r="Z162" s="114"/>
      <c r="AA162" s="64"/>
      <c r="AB162" s="64"/>
      <c r="AC162" s="64"/>
      <c r="AD162" s="64"/>
      <c r="AE162" s="64"/>
      <c r="AF162" s="51"/>
      <c r="AG162" s="131"/>
      <c r="AH162" s="132">
        <f t="shared" si="277"/>
        <v>0</v>
      </c>
      <c r="AI162" s="132">
        <f t="shared" si="278"/>
        <v>0</v>
      </c>
      <c r="AJ162" s="132"/>
      <c r="AK162" s="132"/>
      <c r="AL162" s="132"/>
      <c r="AM162" s="132"/>
    </row>
    <row r="163" spans="1:39" x14ac:dyDescent="0.25">
      <c r="A163" s="28" t="s">
        <v>29</v>
      </c>
      <c r="B163" s="1"/>
      <c r="C163" s="45" t="s">
        <v>34</v>
      </c>
      <c r="D163" s="45">
        <v>45</v>
      </c>
      <c r="E163" s="148" t="s">
        <v>40</v>
      </c>
      <c r="F163" s="46">
        <v>0</v>
      </c>
      <c r="G163" s="61">
        <v>1334.574875</v>
      </c>
      <c r="H163" s="8" t="s">
        <v>54</v>
      </c>
      <c r="I163" s="98">
        <v>0.2</v>
      </c>
      <c r="J163" s="126">
        <f t="shared" si="233"/>
        <v>0</v>
      </c>
      <c r="K163" s="87">
        <f t="shared" ref="K163:K177" si="313">IF(E163="Company", F163*G163,0)</f>
        <v>0</v>
      </c>
      <c r="L163" s="80">
        <f t="shared" ref="L163:L177" si="314">D163*F163/1000</f>
        <v>0</v>
      </c>
      <c r="M163" s="80">
        <f t="shared" ref="M163:M177" si="315">D163*4200*F163/1000</f>
        <v>0</v>
      </c>
      <c r="N163" s="138">
        <f t="shared" ref="N163:N177" si="316">D163*4200/1000/12</f>
        <v>15.75</v>
      </c>
      <c r="O163" s="100">
        <f>'WP 1 Sch 140 Cost Allocations'!B$13</f>
        <v>5.3457253604551394E-4</v>
      </c>
      <c r="P163" s="49">
        <f>'WP 1 Sch 140 Cost Allocations'!$B$36</f>
        <v>0</v>
      </c>
      <c r="Q163" s="49">
        <f>'WP 1 Sch 140 Cost Allocations'!B$56</f>
        <v>0</v>
      </c>
      <c r="R163" s="49">
        <f>'WP 1 Sch 140 Cost Allocations'!E$30</f>
        <v>0.181759467859645</v>
      </c>
      <c r="S163" s="49">
        <f>'WP 1 Sch 140 Cost Allocations'!$E$37</f>
        <v>1.3493419753566956E-3</v>
      </c>
      <c r="T163" s="100">
        <f t="shared" ref="T163:T177" si="317">IF(E163="Company", G163*O163, 0)</f>
        <v>0.71342707547137474</v>
      </c>
      <c r="U163" s="49">
        <f t="shared" ref="U163:U177" si="318">IF(H163="yes", I163*P163, 0)</f>
        <v>0</v>
      </c>
      <c r="V163" s="117">
        <f t="shared" si="290"/>
        <v>0</v>
      </c>
      <c r="W163" s="49">
        <f t="shared" ref="W163:W177" si="319">D163*R163/1000</f>
        <v>8.179176053684024E-3</v>
      </c>
      <c r="X163" s="107">
        <f t="shared" ref="X163:X177" si="320">N163*S163</f>
        <v>2.1252136111867954E-2</v>
      </c>
      <c r="Y163" s="137">
        <f t="shared" ref="Y163:Y177" si="321">SUM(T163:X163)</f>
        <v>0.74285838763692669</v>
      </c>
      <c r="Z163" s="114"/>
      <c r="AA163" s="64">
        <f t="shared" ref="AA163:AA177" si="322">T163/N163</f>
        <v>4.5296957172785694E-2</v>
      </c>
      <c r="AB163" s="64">
        <f t="shared" ref="AB163:AB177" si="323">U163/N163</f>
        <v>0</v>
      </c>
      <c r="AC163" s="64">
        <f t="shared" ref="AC163:AC177" si="324">V163/N163</f>
        <v>0</v>
      </c>
      <c r="AD163" s="64">
        <f t="shared" ref="AD163:AD177" si="325">W163/N163</f>
        <v>5.1931276531327138E-4</v>
      </c>
      <c r="AE163" s="64">
        <f t="shared" ref="AE163:AE177" si="326">X163/N163</f>
        <v>1.3493419753566956E-3</v>
      </c>
      <c r="AF163" s="51">
        <f>SUM(AA163:AE163)</f>
        <v>4.7165611913455661E-2</v>
      </c>
      <c r="AG163" s="131">
        <f t="shared" ref="AG163:AG177" si="327">T163*$F163</f>
        <v>0</v>
      </c>
      <c r="AH163" s="132">
        <f t="shared" si="277"/>
        <v>0</v>
      </c>
      <c r="AI163" s="132">
        <f t="shared" si="278"/>
        <v>0</v>
      </c>
      <c r="AJ163" s="132">
        <f t="shared" ref="AJ163:AJ177" si="328">W163*$F163</f>
        <v>0</v>
      </c>
      <c r="AK163" s="132">
        <f t="shared" ref="AK163:AK177" si="329">X163*$F163</f>
        <v>0</v>
      </c>
      <c r="AL163" s="132">
        <f>SUM(AG163:AK163)</f>
        <v>0</v>
      </c>
      <c r="AM163" s="132">
        <f t="shared" ref="AM163:AM177" si="330">Y163*F163-AL163</f>
        <v>0</v>
      </c>
    </row>
    <row r="164" spans="1:39" x14ac:dyDescent="0.25">
      <c r="A164" s="28" t="str">
        <f>A163</f>
        <v>58E &amp; 59E</v>
      </c>
      <c r="B164" s="1"/>
      <c r="C164" s="45" t="s">
        <v>34</v>
      </c>
      <c r="D164" s="45">
        <v>75</v>
      </c>
      <c r="E164" s="148" t="s">
        <v>40</v>
      </c>
      <c r="F164" s="46">
        <v>1</v>
      </c>
      <c r="G164" s="61">
        <v>1357.2181249999999</v>
      </c>
      <c r="H164" s="8" t="s">
        <v>54</v>
      </c>
      <c r="I164" s="98">
        <v>0.2</v>
      </c>
      <c r="J164" s="126">
        <f t="shared" si="233"/>
        <v>0.2</v>
      </c>
      <c r="K164" s="87">
        <f t="shared" si="313"/>
        <v>1357.2181249999999</v>
      </c>
      <c r="L164" s="80">
        <f t="shared" si="314"/>
        <v>7.4999999999999997E-2</v>
      </c>
      <c r="M164" s="80">
        <f t="shared" si="315"/>
        <v>315</v>
      </c>
      <c r="N164" s="138">
        <f t="shared" si="316"/>
        <v>26.25</v>
      </c>
      <c r="O164" s="100">
        <f>'WP 1 Sch 140 Cost Allocations'!B$13</f>
        <v>5.3457253604551394E-4</v>
      </c>
      <c r="P164" s="49">
        <f>'WP 1 Sch 140 Cost Allocations'!$B$36</f>
        <v>0</v>
      </c>
      <c r="Q164" s="49">
        <f>'WP 1 Sch 140 Cost Allocations'!B$56</f>
        <v>0</v>
      </c>
      <c r="R164" s="49">
        <f>'WP 1 Sch 140 Cost Allocations'!E$30</f>
        <v>0.181759467859645</v>
      </c>
      <c r="S164" s="49">
        <f>'WP 1 Sch 140 Cost Allocations'!$E$37</f>
        <v>1.3493419753566956E-3</v>
      </c>
      <c r="T164" s="100">
        <f t="shared" si="317"/>
        <v>0.72553153504818724</v>
      </c>
      <c r="U164" s="49">
        <f t="shared" si="318"/>
        <v>0</v>
      </c>
      <c r="V164" s="117">
        <f t="shared" si="290"/>
        <v>0</v>
      </c>
      <c r="W164" s="49">
        <f t="shared" si="319"/>
        <v>1.3631960089473375E-2</v>
      </c>
      <c r="X164" s="107">
        <f t="shared" si="320"/>
        <v>3.542022685311326E-2</v>
      </c>
      <c r="Y164" s="137">
        <f t="shared" si="321"/>
        <v>0.77458372199077397</v>
      </c>
      <c r="Z164" s="114"/>
      <c r="AA164" s="64">
        <f t="shared" si="322"/>
        <v>2.7639296573264277E-2</v>
      </c>
      <c r="AB164" s="64">
        <f t="shared" si="323"/>
        <v>0</v>
      </c>
      <c r="AC164" s="64">
        <f t="shared" si="324"/>
        <v>0</v>
      </c>
      <c r="AD164" s="64">
        <f t="shared" si="325"/>
        <v>5.1931276531327149E-4</v>
      </c>
      <c r="AE164" s="64">
        <f t="shared" si="326"/>
        <v>1.3493419753566956E-3</v>
      </c>
      <c r="AF164" s="51">
        <f t="shared" ref="AF164:AF177" si="331">SUM(AA164:AE164)</f>
        <v>2.9507951313934244E-2</v>
      </c>
      <c r="AG164" s="131">
        <f t="shared" si="327"/>
        <v>0.72553153504818724</v>
      </c>
      <c r="AH164" s="132">
        <f t="shared" si="277"/>
        <v>0</v>
      </c>
      <c r="AI164" s="132">
        <f t="shared" si="278"/>
        <v>0</v>
      </c>
      <c r="AJ164" s="132">
        <f t="shared" si="328"/>
        <v>1.3631960089473375E-2</v>
      </c>
      <c r="AK164" s="132">
        <f t="shared" si="329"/>
        <v>3.542022685311326E-2</v>
      </c>
      <c r="AL164" s="132">
        <f t="shared" ref="AL164:AL177" si="332">SUM(AG164:AK164)</f>
        <v>0.77458372199077397</v>
      </c>
      <c r="AM164" s="132">
        <f t="shared" si="330"/>
        <v>0</v>
      </c>
    </row>
    <row r="165" spans="1:39" x14ac:dyDescent="0.25">
      <c r="A165" s="28" t="str">
        <f t="shared" ref="A165:A177" si="333">A164</f>
        <v>58E &amp; 59E</v>
      </c>
      <c r="B165" s="1"/>
      <c r="C165" s="45" t="s">
        <v>34</v>
      </c>
      <c r="D165" s="45">
        <v>105</v>
      </c>
      <c r="E165" s="148" t="s">
        <v>40</v>
      </c>
      <c r="F165" s="46">
        <v>0</v>
      </c>
      <c r="G165" s="61">
        <v>1379.861375</v>
      </c>
      <c r="H165" s="8" t="s">
        <v>54</v>
      </c>
      <c r="I165" s="98">
        <v>0.2</v>
      </c>
      <c r="J165" s="126">
        <f t="shared" si="233"/>
        <v>0</v>
      </c>
      <c r="K165" s="87">
        <f t="shared" si="313"/>
        <v>0</v>
      </c>
      <c r="L165" s="80">
        <f t="shared" si="314"/>
        <v>0</v>
      </c>
      <c r="M165" s="80">
        <f t="shared" si="315"/>
        <v>0</v>
      </c>
      <c r="N165" s="138">
        <f t="shared" si="316"/>
        <v>36.75</v>
      </c>
      <c r="O165" s="100">
        <f>'WP 1 Sch 140 Cost Allocations'!B$13</f>
        <v>5.3457253604551394E-4</v>
      </c>
      <c r="P165" s="49">
        <f>'WP 1 Sch 140 Cost Allocations'!$B$36</f>
        <v>0</v>
      </c>
      <c r="Q165" s="49">
        <f>'WP 1 Sch 140 Cost Allocations'!B$56</f>
        <v>0</v>
      </c>
      <c r="R165" s="49">
        <f>'WP 1 Sch 140 Cost Allocations'!E$30</f>
        <v>0.181759467859645</v>
      </c>
      <c r="S165" s="49">
        <f>'WP 1 Sch 140 Cost Allocations'!$E$37</f>
        <v>1.3493419753566956E-3</v>
      </c>
      <c r="T165" s="100">
        <f t="shared" si="317"/>
        <v>0.73763599462499996</v>
      </c>
      <c r="U165" s="49">
        <f t="shared" si="318"/>
        <v>0</v>
      </c>
      <c r="V165" s="117">
        <f t="shared" si="290"/>
        <v>0</v>
      </c>
      <c r="W165" s="49">
        <f t="shared" si="319"/>
        <v>1.9084744125262725E-2</v>
      </c>
      <c r="X165" s="107">
        <f t="shared" si="320"/>
        <v>4.9588317594358562E-2</v>
      </c>
      <c r="Y165" s="137">
        <f t="shared" si="321"/>
        <v>0.80630905634462124</v>
      </c>
      <c r="Z165" s="114"/>
      <c r="AA165" s="64">
        <f t="shared" si="322"/>
        <v>2.0071727744897957E-2</v>
      </c>
      <c r="AB165" s="64">
        <f t="shared" si="323"/>
        <v>0</v>
      </c>
      <c r="AC165" s="64">
        <f t="shared" si="324"/>
        <v>0</v>
      </c>
      <c r="AD165" s="64">
        <f t="shared" si="325"/>
        <v>5.1931276531327138E-4</v>
      </c>
      <c r="AE165" s="64">
        <f t="shared" si="326"/>
        <v>1.3493419753566956E-3</v>
      </c>
      <c r="AF165" s="51">
        <f t="shared" si="331"/>
        <v>2.1940382485567924E-2</v>
      </c>
      <c r="AG165" s="131">
        <f t="shared" si="327"/>
        <v>0</v>
      </c>
      <c r="AH165" s="132">
        <f t="shared" ref="AH165:AH177" si="334">U165*$F165</f>
        <v>0</v>
      </c>
      <c r="AI165" s="132">
        <f t="shared" ref="AI165:AI177" si="335">V165*$F165</f>
        <v>0</v>
      </c>
      <c r="AJ165" s="132">
        <f t="shared" si="328"/>
        <v>0</v>
      </c>
      <c r="AK165" s="132">
        <f t="shared" si="329"/>
        <v>0</v>
      </c>
      <c r="AL165" s="132">
        <f t="shared" si="332"/>
        <v>0</v>
      </c>
      <c r="AM165" s="132">
        <f t="shared" si="330"/>
        <v>0</v>
      </c>
    </row>
    <row r="166" spans="1:39" x14ac:dyDescent="0.25">
      <c r="A166" s="28" t="str">
        <f t="shared" si="333"/>
        <v>58E &amp; 59E</v>
      </c>
      <c r="B166" s="1"/>
      <c r="C166" s="45" t="s">
        <v>34</v>
      </c>
      <c r="D166" s="45">
        <v>135</v>
      </c>
      <c r="E166" s="148" t="s">
        <v>40</v>
      </c>
      <c r="F166" s="46">
        <v>1</v>
      </c>
      <c r="G166" s="61">
        <v>1402.504625</v>
      </c>
      <c r="H166" s="8" t="s">
        <v>54</v>
      </c>
      <c r="I166" s="98">
        <v>0.2</v>
      </c>
      <c r="J166" s="126">
        <f t="shared" si="233"/>
        <v>0.2</v>
      </c>
      <c r="K166" s="87">
        <f t="shared" si="313"/>
        <v>1402.504625</v>
      </c>
      <c r="L166" s="80">
        <f t="shared" si="314"/>
        <v>0.13500000000000001</v>
      </c>
      <c r="M166" s="80">
        <f t="shared" si="315"/>
        <v>567</v>
      </c>
      <c r="N166" s="138">
        <f t="shared" si="316"/>
        <v>47.25</v>
      </c>
      <c r="O166" s="100">
        <f>'WP 1 Sch 140 Cost Allocations'!B$13</f>
        <v>5.3457253604551394E-4</v>
      </c>
      <c r="P166" s="49">
        <f>'WP 1 Sch 140 Cost Allocations'!$B$36</f>
        <v>0</v>
      </c>
      <c r="Q166" s="49">
        <f>'WP 1 Sch 140 Cost Allocations'!B$56</f>
        <v>0</v>
      </c>
      <c r="R166" s="49">
        <f>'WP 1 Sch 140 Cost Allocations'!E$30</f>
        <v>0.181759467859645</v>
      </c>
      <c r="S166" s="49">
        <f>'WP 1 Sch 140 Cost Allocations'!$E$37</f>
        <v>1.3493419753566956E-3</v>
      </c>
      <c r="T166" s="100">
        <f t="shared" si="317"/>
        <v>0.74974045420181257</v>
      </c>
      <c r="U166" s="49">
        <f t="shared" si="318"/>
        <v>0</v>
      </c>
      <c r="V166" s="117">
        <f t="shared" si="290"/>
        <v>0</v>
      </c>
      <c r="W166" s="49">
        <f t="shared" si="319"/>
        <v>2.4537528161052077E-2</v>
      </c>
      <c r="X166" s="107">
        <f t="shared" si="320"/>
        <v>6.3756408335603865E-2</v>
      </c>
      <c r="Y166" s="137">
        <f t="shared" si="321"/>
        <v>0.83803439069846841</v>
      </c>
      <c r="Z166" s="114"/>
      <c r="AA166" s="64">
        <f t="shared" si="322"/>
        <v>1.586752284025E-2</v>
      </c>
      <c r="AB166" s="64">
        <f t="shared" si="323"/>
        <v>0</v>
      </c>
      <c r="AC166" s="64">
        <f t="shared" si="324"/>
        <v>0</v>
      </c>
      <c r="AD166" s="64">
        <f t="shared" si="325"/>
        <v>5.1931276531327149E-4</v>
      </c>
      <c r="AE166" s="64">
        <f t="shared" si="326"/>
        <v>1.3493419753566956E-3</v>
      </c>
      <c r="AF166" s="51">
        <f t="shared" si="331"/>
        <v>1.7736177580919967E-2</v>
      </c>
      <c r="AG166" s="131">
        <f t="shared" si="327"/>
        <v>0.74974045420181257</v>
      </c>
      <c r="AH166" s="132">
        <f t="shared" si="334"/>
        <v>0</v>
      </c>
      <c r="AI166" s="132">
        <f t="shared" si="335"/>
        <v>0</v>
      </c>
      <c r="AJ166" s="132">
        <f t="shared" si="328"/>
        <v>2.4537528161052077E-2</v>
      </c>
      <c r="AK166" s="132">
        <f t="shared" si="329"/>
        <v>6.3756408335603865E-2</v>
      </c>
      <c r="AL166" s="132">
        <f t="shared" si="332"/>
        <v>0.83803439069846841</v>
      </c>
      <c r="AM166" s="132">
        <f t="shared" si="330"/>
        <v>0</v>
      </c>
    </row>
    <row r="167" spans="1:39" x14ac:dyDescent="0.25">
      <c r="A167" s="28" t="str">
        <f t="shared" si="333"/>
        <v>58E &amp; 59E</v>
      </c>
      <c r="B167" s="1"/>
      <c r="C167" s="45" t="s">
        <v>34</v>
      </c>
      <c r="D167" s="45">
        <v>165</v>
      </c>
      <c r="E167" s="148" t="s">
        <v>40</v>
      </c>
      <c r="F167" s="197">
        <v>0</v>
      </c>
      <c r="G167" s="61">
        <v>1425.1478750000001</v>
      </c>
      <c r="H167" s="8" t="s">
        <v>54</v>
      </c>
      <c r="I167" s="98">
        <v>0.2</v>
      </c>
      <c r="J167" s="126">
        <f t="shared" si="233"/>
        <v>0</v>
      </c>
      <c r="K167" s="87">
        <f t="shared" si="313"/>
        <v>0</v>
      </c>
      <c r="L167" s="80">
        <f t="shared" si="314"/>
        <v>0</v>
      </c>
      <c r="M167" s="80">
        <f t="shared" si="315"/>
        <v>0</v>
      </c>
      <c r="N167" s="138">
        <f t="shared" si="316"/>
        <v>57.75</v>
      </c>
      <c r="O167" s="100">
        <f>'WP 1 Sch 140 Cost Allocations'!B$13</f>
        <v>5.3457253604551394E-4</v>
      </c>
      <c r="P167" s="49">
        <f>'WP 1 Sch 140 Cost Allocations'!$B$36</f>
        <v>0</v>
      </c>
      <c r="Q167" s="49">
        <f>'WP 1 Sch 140 Cost Allocations'!B$56</f>
        <v>0</v>
      </c>
      <c r="R167" s="49">
        <f>'WP 1 Sch 140 Cost Allocations'!E$30</f>
        <v>0.181759467859645</v>
      </c>
      <c r="S167" s="49">
        <f>'WP 1 Sch 140 Cost Allocations'!$E$37</f>
        <v>1.3493419753566956E-3</v>
      </c>
      <c r="T167" s="100">
        <f t="shared" si="317"/>
        <v>0.76184491377862518</v>
      </c>
      <c r="U167" s="49">
        <f t="shared" si="318"/>
        <v>0</v>
      </c>
      <c r="V167" s="117">
        <f t="shared" si="290"/>
        <v>0</v>
      </c>
      <c r="W167" s="49">
        <f t="shared" si="319"/>
        <v>2.9990312196841427E-2</v>
      </c>
      <c r="X167" s="107">
        <f t="shared" si="320"/>
        <v>7.7924499076849174E-2</v>
      </c>
      <c r="Y167" s="137">
        <f t="shared" si="321"/>
        <v>0.8697597250523158</v>
      </c>
      <c r="Z167" s="114"/>
      <c r="AA167" s="64">
        <f t="shared" si="322"/>
        <v>1.3192119719110393E-2</v>
      </c>
      <c r="AB167" s="64">
        <f t="shared" si="323"/>
        <v>0</v>
      </c>
      <c r="AC167" s="64">
        <f t="shared" si="324"/>
        <v>0</v>
      </c>
      <c r="AD167" s="64">
        <f t="shared" si="325"/>
        <v>5.1931276531327149E-4</v>
      </c>
      <c r="AE167" s="64">
        <f t="shared" si="326"/>
        <v>1.3493419753566956E-3</v>
      </c>
      <c r="AF167" s="51">
        <f t="shared" si="331"/>
        <v>1.506077445978036E-2</v>
      </c>
      <c r="AG167" s="131">
        <f t="shared" si="327"/>
        <v>0</v>
      </c>
      <c r="AH167" s="132">
        <f t="shared" si="334"/>
        <v>0</v>
      </c>
      <c r="AI167" s="132">
        <f t="shared" si="335"/>
        <v>0</v>
      </c>
      <c r="AJ167" s="132">
        <f t="shared" si="328"/>
        <v>0</v>
      </c>
      <c r="AK167" s="132">
        <f t="shared" si="329"/>
        <v>0</v>
      </c>
      <c r="AL167" s="132">
        <f t="shared" si="332"/>
        <v>0</v>
      </c>
      <c r="AM167" s="132">
        <f t="shared" si="330"/>
        <v>0</v>
      </c>
    </row>
    <row r="168" spans="1:39" x14ac:dyDescent="0.25">
      <c r="A168" s="28" t="str">
        <f t="shared" si="333"/>
        <v>58E &amp; 59E</v>
      </c>
      <c r="B168" s="1"/>
      <c r="C168" s="45" t="s">
        <v>34</v>
      </c>
      <c r="D168" s="45">
        <v>195</v>
      </c>
      <c r="E168" s="148" t="s">
        <v>40</v>
      </c>
      <c r="F168" s="197">
        <v>0</v>
      </c>
      <c r="G168" s="61">
        <v>1447.791125</v>
      </c>
      <c r="H168" s="8" t="s">
        <v>54</v>
      </c>
      <c r="I168" s="98">
        <v>0.2</v>
      </c>
      <c r="J168" s="126">
        <f t="shared" si="233"/>
        <v>0</v>
      </c>
      <c r="K168" s="87">
        <f t="shared" si="313"/>
        <v>0</v>
      </c>
      <c r="L168" s="80">
        <f t="shared" si="314"/>
        <v>0</v>
      </c>
      <c r="M168" s="80">
        <f t="shared" si="315"/>
        <v>0</v>
      </c>
      <c r="N168" s="138">
        <f t="shared" si="316"/>
        <v>68.25</v>
      </c>
      <c r="O168" s="100">
        <f>'WP 1 Sch 140 Cost Allocations'!B$13</f>
        <v>5.3457253604551394E-4</v>
      </c>
      <c r="P168" s="49">
        <f>'WP 1 Sch 140 Cost Allocations'!$B$36</f>
        <v>0</v>
      </c>
      <c r="Q168" s="49">
        <f>'WP 1 Sch 140 Cost Allocations'!B$56</f>
        <v>0</v>
      </c>
      <c r="R168" s="49">
        <f>'WP 1 Sch 140 Cost Allocations'!E$30</f>
        <v>0.181759467859645</v>
      </c>
      <c r="S168" s="49">
        <f>'WP 1 Sch 140 Cost Allocations'!$E$37</f>
        <v>1.3493419753566956E-3</v>
      </c>
      <c r="T168" s="100">
        <f t="shared" si="317"/>
        <v>0.77394937335543768</v>
      </c>
      <c r="U168" s="49">
        <f t="shared" si="318"/>
        <v>0</v>
      </c>
      <c r="V168" s="117">
        <f t="shared" si="290"/>
        <v>0</v>
      </c>
      <c r="W168" s="49">
        <f t="shared" si="319"/>
        <v>3.5443096232630769E-2</v>
      </c>
      <c r="X168" s="107">
        <f t="shared" si="320"/>
        <v>9.209258981809447E-2</v>
      </c>
      <c r="Y168" s="137">
        <f t="shared" si="321"/>
        <v>0.90148505940616286</v>
      </c>
      <c r="Z168" s="114"/>
      <c r="AA168" s="64">
        <f t="shared" si="322"/>
        <v>1.133991755832143E-2</v>
      </c>
      <c r="AB168" s="64">
        <f t="shared" si="323"/>
        <v>0</v>
      </c>
      <c r="AC168" s="64">
        <f t="shared" si="324"/>
        <v>0</v>
      </c>
      <c r="AD168" s="64">
        <f t="shared" si="325"/>
        <v>5.1931276531327138E-4</v>
      </c>
      <c r="AE168" s="64">
        <f t="shared" si="326"/>
        <v>1.3493419753566956E-3</v>
      </c>
      <c r="AF168" s="51">
        <f t="shared" si="331"/>
        <v>1.3208572298991398E-2</v>
      </c>
      <c r="AG168" s="131">
        <f t="shared" si="327"/>
        <v>0</v>
      </c>
      <c r="AH168" s="132">
        <f t="shared" si="334"/>
        <v>0</v>
      </c>
      <c r="AI168" s="132">
        <f t="shared" si="335"/>
        <v>0</v>
      </c>
      <c r="AJ168" s="132">
        <f t="shared" si="328"/>
        <v>0</v>
      </c>
      <c r="AK168" s="132">
        <f t="shared" si="329"/>
        <v>0</v>
      </c>
      <c r="AL168" s="132">
        <f t="shared" si="332"/>
        <v>0</v>
      </c>
      <c r="AM168" s="132">
        <f t="shared" si="330"/>
        <v>0</v>
      </c>
    </row>
    <row r="169" spans="1:39" x14ac:dyDescent="0.25">
      <c r="A169" s="28" t="str">
        <f t="shared" si="333"/>
        <v>58E &amp; 59E</v>
      </c>
      <c r="B169" s="1"/>
      <c r="C169" s="45" t="s">
        <v>34</v>
      </c>
      <c r="D169" s="45">
        <v>225</v>
      </c>
      <c r="E169" s="148" t="s">
        <v>40</v>
      </c>
      <c r="F169" s="197">
        <v>0</v>
      </c>
      <c r="G169" s="61">
        <v>1470.4343749999998</v>
      </c>
      <c r="H169" s="8" t="s">
        <v>54</v>
      </c>
      <c r="I169" s="98">
        <v>0.2</v>
      </c>
      <c r="J169" s="126">
        <f t="shared" si="233"/>
        <v>0</v>
      </c>
      <c r="K169" s="87">
        <f t="shared" si="313"/>
        <v>0</v>
      </c>
      <c r="L169" s="80">
        <f t="shared" si="314"/>
        <v>0</v>
      </c>
      <c r="M169" s="80">
        <f t="shared" si="315"/>
        <v>0</v>
      </c>
      <c r="N169" s="138">
        <f t="shared" si="316"/>
        <v>78.75</v>
      </c>
      <c r="O169" s="100">
        <f>'WP 1 Sch 140 Cost Allocations'!B$13</f>
        <v>5.3457253604551394E-4</v>
      </c>
      <c r="P169" s="49">
        <f>'WP 1 Sch 140 Cost Allocations'!$B$36</f>
        <v>0</v>
      </c>
      <c r="Q169" s="49">
        <f>'WP 1 Sch 140 Cost Allocations'!B$56</f>
        <v>0</v>
      </c>
      <c r="R169" s="49">
        <f>'WP 1 Sch 140 Cost Allocations'!E$30</f>
        <v>0.181759467859645</v>
      </c>
      <c r="S169" s="49">
        <f>'WP 1 Sch 140 Cost Allocations'!$E$37</f>
        <v>1.3493419753566956E-3</v>
      </c>
      <c r="T169" s="100">
        <f t="shared" si="317"/>
        <v>0.78605383293225017</v>
      </c>
      <c r="U169" s="49">
        <f t="shared" si="318"/>
        <v>0</v>
      </c>
      <c r="V169" s="117">
        <f t="shared" si="290"/>
        <v>0</v>
      </c>
      <c r="W169" s="49">
        <f t="shared" si="319"/>
        <v>4.0895880268420129E-2</v>
      </c>
      <c r="X169" s="107">
        <f t="shared" si="320"/>
        <v>0.10626068055933978</v>
      </c>
      <c r="Y169" s="137">
        <f t="shared" si="321"/>
        <v>0.93321039376001014</v>
      </c>
      <c r="Z169" s="114"/>
      <c r="AA169" s="64">
        <f t="shared" si="322"/>
        <v>9.9816359737428598E-3</v>
      </c>
      <c r="AB169" s="64">
        <f t="shared" si="323"/>
        <v>0</v>
      </c>
      <c r="AC169" s="64">
        <f t="shared" si="324"/>
        <v>0</v>
      </c>
      <c r="AD169" s="64">
        <f t="shared" si="325"/>
        <v>5.1931276531327149E-4</v>
      </c>
      <c r="AE169" s="64">
        <f t="shared" si="326"/>
        <v>1.3493419753566956E-3</v>
      </c>
      <c r="AF169" s="51">
        <f t="shared" si="331"/>
        <v>1.1850290714412827E-2</v>
      </c>
      <c r="AG169" s="131">
        <f t="shared" si="327"/>
        <v>0</v>
      </c>
      <c r="AH169" s="132">
        <f t="shared" si="334"/>
        <v>0</v>
      </c>
      <c r="AI169" s="132">
        <f t="shared" si="335"/>
        <v>0</v>
      </c>
      <c r="AJ169" s="132">
        <f t="shared" si="328"/>
        <v>0</v>
      </c>
      <c r="AK169" s="132">
        <f t="shared" si="329"/>
        <v>0</v>
      </c>
      <c r="AL169" s="132">
        <f t="shared" si="332"/>
        <v>0</v>
      </c>
      <c r="AM169" s="132">
        <f t="shared" si="330"/>
        <v>0</v>
      </c>
    </row>
    <row r="170" spans="1:39" x14ac:dyDescent="0.25">
      <c r="A170" s="28" t="str">
        <f t="shared" si="333"/>
        <v>58E &amp; 59E</v>
      </c>
      <c r="B170" s="1"/>
      <c r="C170" s="45" t="s">
        <v>34</v>
      </c>
      <c r="D170" s="45">
        <v>255</v>
      </c>
      <c r="E170" s="148" t="s">
        <v>40</v>
      </c>
      <c r="F170" s="197">
        <v>1</v>
      </c>
      <c r="G170" s="61">
        <v>1493.0776249999999</v>
      </c>
      <c r="H170" s="8" t="s">
        <v>54</v>
      </c>
      <c r="I170" s="98">
        <v>0.2</v>
      </c>
      <c r="J170" s="126">
        <f t="shared" si="233"/>
        <v>0.2</v>
      </c>
      <c r="K170" s="87">
        <f t="shared" si="313"/>
        <v>1493.0776249999999</v>
      </c>
      <c r="L170" s="80">
        <f t="shared" si="314"/>
        <v>0.255</v>
      </c>
      <c r="M170" s="80">
        <f t="shared" si="315"/>
        <v>1071</v>
      </c>
      <c r="N170" s="138">
        <f t="shared" si="316"/>
        <v>89.25</v>
      </c>
      <c r="O170" s="100">
        <f>'WP 1 Sch 140 Cost Allocations'!B$13</f>
        <v>5.3457253604551394E-4</v>
      </c>
      <c r="P170" s="49">
        <f>'WP 1 Sch 140 Cost Allocations'!$B$36</f>
        <v>0</v>
      </c>
      <c r="Q170" s="49">
        <f>'WP 1 Sch 140 Cost Allocations'!B$56</f>
        <v>0</v>
      </c>
      <c r="R170" s="49">
        <f>'WP 1 Sch 140 Cost Allocations'!E$30</f>
        <v>0.181759467859645</v>
      </c>
      <c r="S170" s="49">
        <f>'WP 1 Sch 140 Cost Allocations'!$E$37</f>
        <v>1.3493419753566956E-3</v>
      </c>
      <c r="T170" s="100">
        <f t="shared" si="317"/>
        <v>0.79815829250906278</v>
      </c>
      <c r="U170" s="49">
        <f t="shared" si="318"/>
        <v>0</v>
      </c>
      <c r="V170" s="117">
        <f t="shared" si="290"/>
        <v>0</v>
      </c>
      <c r="W170" s="49">
        <f t="shared" si="319"/>
        <v>4.6348664304209482E-2</v>
      </c>
      <c r="X170" s="107">
        <f t="shared" si="320"/>
        <v>0.12042877130058507</v>
      </c>
      <c r="Y170" s="137">
        <f t="shared" si="321"/>
        <v>0.96493572811385731</v>
      </c>
      <c r="Z170" s="114"/>
      <c r="AA170" s="64">
        <f t="shared" si="322"/>
        <v>8.9429500561239526E-3</v>
      </c>
      <c r="AB170" s="64">
        <f t="shared" si="323"/>
        <v>0</v>
      </c>
      <c r="AC170" s="64">
        <f t="shared" si="324"/>
        <v>0</v>
      </c>
      <c r="AD170" s="64">
        <f t="shared" si="325"/>
        <v>5.1931276531327149E-4</v>
      </c>
      <c r="AE170" s="64">
        <f t="shared" si="326"/>
        <v>1.3493419753566956E-3</v>
      </c>
      <c r="AF170" s="51">
        <f t="shared" si="331"/>
        <v>1.081160479679392E-2</v>
      </c>
      <c r="AG170" s="131">
        <f t="shared" si="327"/>
        <v>0.79815829250906278</v>
      </c>
      <c r="AH170" s="132">
        <f t="shared" si="334"/>
        <v>0</v>
      </c>
      <c r="AI170" s="132">
        <f t="shared" si="335"/>
        <v>0</v>
      </c>
      <c r="AJ170" s="132">
        <f t="shared" si="328"/>
        <v>4.6348664304209482E-2</v>
      </c>
      <c r="AK170" s="132">
        <f t="shared" si="329"/>
        <v>0.12042877130058507</v>
      </c>
      <c r="AL170" s="132">
        <f t="shared" si="332"/>
        <v>0.96493572811385731</v>
      </c>
      <c r="AM170" s="132">
        <f t="shared" si="330"/>
        <v>0</v>
      </c>
    </row>
    <row r="171" spans="1:39" x14ac:dyDescent="0.25">
      <c r="A171" s="28" t="str">
        <f t="shared" si="333"/>
        <v>58E &amp; 59E</v>
      </c>
      <c r="B171" s="1"/>
      <c r="C171" s="45" t="s">
        <v>34</v>
      </c>
      <c r="D171" s="45">
        <v>285</v>
      </c>
      <c r="E171" s="148" t="s">
        <v>40</v>
      </c>
      <c r="F171" s="197">
        <v>0</v>
      </c>
      <c r="G171" s="61">
        <v>1515.720875</v>
      </c>
      <c r="H171" s="8" t="s">
        <v>54</v>
      </c>
      <c r="I171" s="98">
        <v>0.2</v>
      </c>
      <c r="J171" s="126">
        <f t="shared" ref="J171:J188" si="336">IF(H171="Yes",F171*I171,0)</f>
        <v>0</v>
      </c>
      <c r="K171" s="87">
        <f t="shared" si="313"/>
        <v>0</v>
      </c>
      <c r="L171" s="80">
        <f t="shared" si="314"/>
        <v>0</v>
      </c>
      <c r="M171" s="80">
        <f t="shared" si="315"/>
        <v>0</v>
      </c>
      <c r="N171" s="138">
        <f t="shared" si="316"/>
        <v>99.75</v>
      </c>
      <c r="O171" s="100">
        <f>'WP 1 Sch 140 Cost Allocations'!B$13</f>
        <v>5.3457253604551394E-4</v>
      </c>
      <c r="P171" s="49">
        <f>'WP 1 Sch 140 Cost Allocations'!$B$36</f>
        <v>0</v>
      </c>
      <c r="Q171" s="49">
        <f>'WP 1 Sch 140 Cost Allocations'!B$56</f>
        <v>0</v>
      </c>
      <c r="R171" s="49">
        <f>'WP 1 Sch 140 Cost Allocations'!E$30</f>
        <v>0.181759467859645</v>
      </c>
      <c r="S171" s="49">
        <f>'WP 1 Sch 140 Cost Allocations'!$E$37</f>
        <v>1.3493419753566956E-3</v>
      </c>
      <c r="T171" s="100">
        <f t="shared" si="317"/>
        <v>0.81026275208587539</v>
      </c>
      <c r="U171" s="49">
        <f t="shared" si="318"/>
        <v>0</v>
      </c>
      <c r="V171" s="117">
        <f t="shared" si="290"/>
        <v>0</v>
      </c>
      <c r="W171" s="49">
        <f t="shared" si="319"/>
        <v>5.1801448339998828E-2</v>
      </c>
      <c r="X171" s="107">
        <f t="shared" si="320"/>
        <v>0.13459686204183038</v>
      </c>
      <c r="Y171" s="137">
        <f t="shared" si="321"/>
        <v>0.99666106246770458</v>
      </c>
      <c r="Z171" s="114"/>
      <c r="AA171" s="64">
        <f t="shared" si="322"/>
        <v>8.1229348580037636E-3</v>
      </c>
      <c r="AB171" s="64">
        <f t="shared" si="323"/>
        <v>0</v>
      </c>
      <c r="AC171" s="64">
        <f t="shared" si="324"/>
        <v>0</v>
      </c>
      <c r="AD171" s="64">
        <f t="shared" si="325"/>
        <v>5.1931276531327149E-4</v>
      </c>
      <c r="AE171" s="64">
        <f t="shared" si="326"/>
        <v>1.3493419753566956E-3</v>
      </c>
      <c r="AF171" s="51">
        <f t="shared" si="331"/>
        <v>9.9915895986737308E-3</v>
      </c>
      <c r="AG171" s="131">
        <f t="shared" si="327"/>
        <v>0</v>
      </c>
      <c r="AH171" s="132">
        <f t="shared" si="334"/>
        <v>0</v>
      </c>
      <c r="AI171" s="132">
        <f t="shared" si="335"/>
        <v>0</v>
      </c>
      <c r="AJ171" s="132">
        <f t="shared" si="328"/>
        <v>0</v>
      </c>
      <c r="AK171" s="132">
        <f t="shared" si="329"/>
        <v>0</v>
      </c>
      <c r="AL171" s="132">
        <f t="shared" si="332"/>
        <v>0</v>
      </c>
      <c r="AM171" s="132">
        <f t="shared" si="330"/>
        <v>0</v>
      </c>
    </row>
    <row r="172" spans="1:39" x14ac:dyDescent="0.25">
      <c r="A172" s="28" t="str">
        <f t="shared" si="333"/>
        <v>58E &amp; 59E</v>
      </c>
      <c r="B172" s="1"/>
      <c r="C172" s="41" t="s">
        <v>34</v>
      </c>
      <c r="D172" s="41">
        <v>350</v>
      </c>
      <c r="E172" s="148" t="s">
        <v>40</v>
      </c>
      <c r="F172" s="46">
        <v>0</v>
      </c>
      <c r="G172" s="61">
        <v>1564.78125</v>
      </c>
      <c r="H172" s="8" t="s">
        <v>54</v>
      </c>
      <c r="I172" s="98">
        <v>0.2</v>
      </c>
      <c r="J172" s="126">
        <f t="shared" si="336"/>
        <v>0</v>
      </c>
      <c r="K172" s="87">
        <f t="shared" si="313"/>
        <v>0</v>
      </c>
      <c r="L172" s="80">
        <f t="shared" si="314"/>
        <v>0</v>
      </c>
      <c r="M172" s="80">
        <f t="shared" si="315"/>
        <v>0</v>
      </c>
      <c r="N172" s="138">
        <f t="shared" si="316"/>
        <v>122.5</v>
      </c>
      <c r="O172" s="100">
        <f>'WP 1 Sch 140 Cost Allocations'!B$13</f>
        <v>5.3457253604551394E-4</v>
      </c>
      <c r="P172" s="49">
        <f>'WP 1 Sch 140 Cost Allocations'!$B$36</f>
        <v>0</v>
      </c>
      <c r="Q172" s="49">
        <f>'WP 1 Sch 140 Cost Allocations'!B$56</f>
        <v>0</v>
      </c>
      <c r="R172" s="49">
        <f>'WP 1 Sch 140 Cost Allocations'!E$30</f>
        <v>0.181759467859645</v>
      </c>
      <c r="S172" s="49">
        <f>'WP 1 Sch 140 Cost Allocations'!$E$37</f>
        <v>1.3493419753566956E-3</v>
      </c>
      <c r="T172" s="100">
        <f t="shared" si="317"/>
        <v>0.83648908116896936</v>
      </c>
      <c r="U172" s="49">
        <f t="shared" si="318"/>
        <v>0</v>
      </c>
      <c r="V172" s="117">
        <f t="shared" si="290"/>
        <v>0</v>
      </c>
      <c r="W172" s="49">
        <f t="shared" si="319"/>
        <v>6.3615813750875758E-2</v>
      </c>
      <c r="X172" s="107">
        <f t="shared" si="320"/>
        <v>0.16529439198119522</v>
      </c>
      <c r="Y172" s="137">
        <f t="shared" si="321"/>
        <v>1.0653992869010405</v>
      </c>
      <c r="Z172" s="114"/>
      <c r="AA172" s="64">
        <f t="shared" si="322"/>
        <v>6.828482295256893E-3</v>
      </c>
      <c r="AB172" s="64">
        <f t="shared" si="323"/>
        <v>0</v>
      </c>
      <c r="AC172" s="64">
        <f t="shared" si="324"/>
        <v>0</v>
      </c>
      <c r="AD172" s="64">
        <f t="shared" si="325"/>
        <v>5.1931276531327149E-4</v>
      </c>
      <c r="AE172" s="64">
        <f t="shared" si="326"/>
        <v>1.3493419753566956E-3</v>
      </c>
      <c r="AF172" s="51">
        <f t="shared" si="331"/>
        <v>8.6971370359268593E-3</v>
      </c>
      <c r="AG172" s="131">
        <f t="shared" si="327"/>
        <v>0</v>
      </c>
      <c r="AH172" s="132">
        <f t="shared" si="334"/>
        <v>0</v>
      </c>
      <c r="AI172" s="132">
        <f t="shared" si="335"/>
        <v>0</v>
      </c>
      <c r="AJ172" s="132">
        <f t="shared" si="328"/>
        <v>0</v>
      </c>
      <c r="AK172" s="132">
        <f t="shared" si="329"/>
        <v>0</v>
      </c>
      <c r="AL172" s="132">
        <f t="shared" si="332"/>
        <v>0</v>
      </c>
      <c r="AM172" s="132">
        <f t="shared" si="330"/>
        <v>0</v>
      </c>
    </row>
    <row r="173" spans="1:39" x14ac:dyDescent="0.25">
      <c r="A173" s="28" t="str">
        <f t="shared" si="333"/>
        <v>58E &amp; 59E</v>
      </c>
      <c r="B173" s="1"/>
      <c r="C173" s="41" t="s">
        <v>34</v>
      </c>
      <c r="D173" s="41">
        <v>450</v>
      </c>
      <c r="E173" s="148" t="s">
        <v>40</v>
      </c>
      <c r="F173" s="197">
        <v>0</v>
      </c>
      <c r="G173" s="61">
        <v>1640.25875</v>
      </c>
      <c r="H173" s="8" t="s">
        <v>54</v>
      </c>
      <c r="I173" s="98">
        <v>0.2</v>
      </c>
      <c r="J173" s="126">
        <f t="shared" si="336"/>
        <v>0</v>
      </c>
      <c r="K173" s="87">
        <f t="shared" si="313"/>
        <v>0</v>
      </c>
      <c r="L173" s="80">
        <f t="shared" si="314"/>
        <v>0</v>
      </c>
      <c r="M173" s="80">
        <f t="shared" si="315"/>
        <v>0</v>
      </c>
      <c r="N173" s="138">
        <f t="shared" si="316"/>
        <v>157.5</v>
      </c>
      <c r="O173" s="100">
        <f>'WP 1 Sch 140 Cost Allocations'!B$13</f>
        <v>5.3457253604551394E-4</v>
      </c>
      <c r="P173" s="49">
        <f>'WP 1 Sch 140 Cost Allocations'!$B$36</f>
        <v>0</v>
      </c>
      <c r="Q173" s="49">
        <f>'WP 1 Sch 140 Cost Allocations'!B$56</f>
        <v>0</v>
      </c>
      <c r="R173" s="49">
        <f>'WP 1 Sch 140 Cost Allocations'!E$30</f>
        <v>0.181759467859645</v>
      </c>
      <c r="S173" s="49">
        <f>'WP 1 Sch 140 Cost Allocations'!$E$37</f>
        <v>1.3493419753566956E-3</v>
      </c>
      <c r="T173" s="100">
        <f t="shared" si="317"/>
        <v>0.87683727975834458</v>
      </c>
      <c r="U173" s="49">
        <f t="shared" si="318"/>
        <v>0</v>
      </c>
      <c r="V173" s="117">
        <f t="shared" si="290"/>
        <v>0</v>
      </c>
      <c r="W173" s="49">
        <f t="shared" si="319"/>
        <v>8.1791760536840258E-2</v>
      </c>
      <c r="X173" s="107">
        <f t="shared" si="320"/>
        <v>0.21252136111867956</v>
      </c>
      <c r="Y173" s="137">
        <f t="shared" si="321"/>
        <v>1.1711504014138643</v>
      </c>
      <c r="Z173" s="114"/>
      <c r="AA173" s="64">
        <f t="shared" si="322"/>
        <v>5.5672208238625055E-3</v>
      </c>
      <c r="AB173" s="64">
        <f t="shared" si="323"/>
        <v>0</v>
      </c>
      <c r="AC173" s="64">
        <f t="shared" si="324"/>
        <v>0</v>
      </c>
      <c r="AD173" s="64">
        <f t="shared" si="325"/>
        <v>5.1931276531327149E-4</v>
      </c>
      <c r="AE173" s="64">
        <f t="shared" si="326"/>
        <v>1.3493419753566956E-3</v>
      </c>
      <c r="AF173" s="51">
        <f t="shared" si="331"/>
        <v>7.4358755645324726E-3</v>
      </c>
      <c r="AG173" s="131">
        <f t="shared" si="327"/>
        <v>0</v>
      </c>
      <c r="AH173" s="132">
        <f t="shared" si="334"/>
        <v>0</v>
      </c>
      <c r="AI173" s="132">
        <f t="shared" si="335"/>
        <v>0</v>
      </c>
      <c r="AJ173" s="132">
        <f t="shared" si="328"/>
        <v>0</v>
      </c>
      <c r="AK173" s="132">
        <f t="shared" si="329"/>
        <v>0</v>
      </c>
      <c r="AL173" s="132">
        <f t="shared" si="332"/>
        <v>0</v>
      </c>
      <c r="AM173" s="132">
        <f t="shared" si="330"/>
        <v>0</v>
      </c>
    </row>
    <row r="174" spans="1:39" x14ac:dyDescent="0.25">
      <c r="A174" s="28" t="str">
        <f t="shared" si="333"/>
        <v>58E &amp; 59E</v>
      </c>
      <c r="B174" s="1"/>
      <c r="C174" s="41" t="s">
        <v>34</v>
      </c>
      <c r="D174" s="41">
        <v>550</v>
      </c>
      <c r="E174" s="148" t="s">
        <v>40</v>
      </c>
      <c r="F174" s="46">
        <v>0</v>
      </c>
      <c r="G174" s="61">
        <v>1715.7362499999999</v>
      </c>
      <c r="H174" s="8" t="s">
        <v>54</v>
      </c>
      <c r="I174" s="98">
        <v>0.2</v>
      </c>
      <c r="J174" s="126">
        <f t="shared" si="336"/>
        <v>0</v>
      </c>
      <c r="K174" s="87">
        <f t="shared" si="313"/>
        <v>0</v>
      </c>
      <c r="L174" s="80">
        <f t="shared" si="314"/>
        <v>0</v>
      </c>
      <c r="M174" s="80">
        <f t="shared" si="315"/>
        <v>0</v>
      </c>
      <c r="N174" s="138">
        <f t="shared" si="316"/>
        <v>192.5</v>
      </c>
      <c r="O174" s="100">
        <f>'WP 1 Sch 140 Cost Allocations'!B$13</f>
        <v>5.3457253604551394E-4</v>
      </c>
      <c r="P174" s="49">
        <f>'WP 1 Sch 140 Cost Allocations'!$B$36</f>
        <v>0</v>
      </c>
      <c r="Q174" s="49">
        <f>'WP 1 Sch 140 Cost Allocations'!B$56</f>
        <v>0</v>
      </c>
      <c r="R174" s="49">
        <f>'WP 1 Sch 140 Cost Allocations'!E$30</f>
        <v>0.181759467859645</v>
      </c>
      <c r="S174" s="49">
        <f>'WP 1 Sch 140 Cost Allocations'!$E$37</f>
        <v>1.3493419753566956E-3</v>
      </c>
      <c r="T174" s="100">
        <f t="shared" si="317"/>
        <v>0.91718547834771991</v>
      </c>
      <c r="U174" s="49">
        <f t="shared" si="318"/>
        <v>0</v>
      </c>
      <c r="V174" s="117">
        <f t="shared" si="290"/>
        <v>0</v>
      </c>
      <c r="W174" s="49">
        <f t="shared" si="319"/>
        <v>9.9967707322804758E-2</v>
      </c>
      <c r="X174" s="107">
        <f t="shared" si="320"/>
        <v>0.2597483302561639</v>
      </c>
      <c r="Y174" s="137">
        <f t="shared" si="321"/>
        <v>1.2769015159266885</v>
      </c>
      <c r="Z174" s="114"/>
      <c r="AA174" s="64">
        <f t="shared" si="322"/>
        <v>4.7645998875206225E-3</v>
      </c>
      <c r="AB174" s="64">
        <f t="shared" si="323"/>
        <v>0</v>
      </c>
      <c r="AC174" s="64">
        <f t="shared" si="324"/>
        <v>0</v>
      </c>
      <c r="AD174" s="64">
        <f t="shared" si="325"/>
        <v>5.1931276531327149E-4</v>
      </c>
      <c r="AE174" s="64">
        <f t="shared" si="326"/>
        <v>1.3493419753566956E-3</v>
      </c>
      <c r="AF174" s="51">
        <f t="shared" si="331"/>
        <v>6.6332546281905897E-3</v>
      </c>
      <c r="AG174" s="131">
        <f t="shared" si="327"/>
        <v>0</v>
      </c>
      <c r="AH174" s="132">
        <f t="shared" si="334"/>
        <v>0</v>
      </c>
      <c r="AI174" s="132">
        <f t="shared" si="335"/>
        <v>0</v>
      </c>
      <c r="AJ174" s="132">
        <f t="shared" si="328"/>
        <v>0</v>
      </c>
      <c r="AK174" s="132">
        <f t="shared" si="329"/>
        <v>0</v>
      </c>
      <c r="AL174" s="132">
        <f t="shared" si="332"/>
        <v>0</v>
      </c>
      <c r="AM174" s="132">
        <f t="shared" si="330"/>
        <v>0</v>
      </c>
    </row>
    <row r="175" spans="1:39" x14ac:dyDescent="0.25">
      <c r="A175" s="28" t="str">
        <f t="shared" si="333"/>
        <v>58E &amp; 59E</v>
      </c>
      <c r="B175" s="1"/>
      <c r="C175" s="41" t="s">
        <v>34</v>
      </c>
      <c r="D175" s="41">
        <v>650</v>
      </c>
      <c r="E175" s="148" t="s">
        <v>40</v>
      </c>
      <c r="F175" s="197">
        <v>0</v>
      </c>
      <c r="G175" s="61">
        <v>1791.2137499999999</v>
      </c>
      <c r="H175" s="8" t="s">
        <v>54</v>
      </c>
      <c r="I175" s="98">
        <v>0.2</v>
      </c>
      <c r="J175" s="126">
        <f t="shared" si="336"/>
        <v>0</v>
      </c>
      <c r="K175" s="87">
        <f t="shared" si="313"/>
        <v>0</v>
      </c>
      <c r="L175" s="80">
        <f t="shared" si="314"/>
        <v>0</v>
      </c>
      <c r="M175" s="80">
        <f t="shared" si="315"/>
        <v>0</v>
      </c>
      <c r="N175" s="138">
        <f t="shared" si="316"/>
        <v>227.5</v>
      </c>
      <c r="O175" s="100">
        <f>'WP 1 Sch 140 Cost Allocations'!B$13</f>
        <v>5.3457253604551394E-4</v>
      </c>
      <c r="P175" s="49">
        <f>'WP 1 Sch 140 Cost Allocations'!$B$36</f>
        <v>0</v>
      </c>
      <c r="Q175" s="49">
        <f>'WP 1 Sch 140 Cost Allocations'!B$56</f>
        <v>0</v>
      </c>
      <c r="R175" s="49">
        <f>'WP 1 Sch 140 Cost Allocations'!E$30</f>
        <v>0.181759467859645</v>
      </c>
      <c r="S175" s="49">
        <f>'WP 1 Sch 140 Cost Allocations'!$E$37</f>
        <v>1.3493419753566956E-3</v>
      </c>
      <c r="T175" s="100">
        <f t="shared" si="317"/>
        <v>0.95753367693709512</v>
      </c>
      <c r="U175" s="49">
        <f t="shared" si="318"/>
        <v>0</v>
      </c>
      <c r="V175" s="117">
        <f t="shared" si="290"/>
        <v>0</v>
      </c>
      <c r="W175" s="49">
        <f t="shared" si="319"/>
        <v>0.11814365410876926</v>
      </c>
      <c r="X175" s="107">
        <f t="shared" si="320"/>
        <v>0.30697529939364826</v>
      </c>
      <c r="Y175" s="137">
        <f t="shared" si="321"/>
        <v>1.3826526304395126</v>
      </c>
      <c r="Z175" s="114"/>
      <c r="AA175" s="64">
        <f t="shared" si="322"/>
        <v>4.2089392392839348E-3</v>
      </c>
      <c r="AB175" s="64">
        <f t="shared" si="323"/>
        <v>0</v>
      </c>
      <c r="AC175" s="64">
        <f t="shared" si="324"/>
        <v>0</v>
      </c>
      <c r="AD175" s="64">
        <f t="shared" si="325"/>
        <v>5.1931276531327149E-4</v>
      </c>
      <c r="AE175" s="64">
        <f t="shared" si="326"/>
        <v>1.3493419753566956E-3</v>
      </c>
      <c r="AF175" s="51">
        <f t="shared" si="331"/>
        <v>6.0775939799539019E-3</v>
      </c>
      <c r="AG175" s="131">
        <f t="shared" si="327"/>
        <v>0</v>
      </c>
      <c r="AH175" s="132">
        <f t="shared" si="334"/>
        <v>0</v>
      </c>
      <c r="AI175" s="132">
        <f t="shared" si="335"/>
        <v>0</v>
      </c>
      <c r="AJ175" s="132">
        <f t="shared" si="328"/>
        <v>0</v>
      </c>
      <c r="AK175" s="132">
        <f t="shared" si="329"/>
        <v>0</v>
      </c>
      <c r="AL175" s="132">
        <f t="shared" si="332"/>
        <v>0</v>
      </c>
      <c r="AM175" s="132">
        <f t="shared" si="330"/>
        <v>0</v>
      </c>
    </row>
    <row r="176" spans="1:39" x14ac:dyDescent="0.25">
      <c r="A176" s="28" t="str">
        <f t="shared" si="333"/>
        <v>58E &amp; 59E</v>
      </c>
      <c r="B176" s="1"/>
      <c r="C176" s="41" t="s">
        <v>34</v>
      </c>
      <c r="D176" s="41">
        <v>750</v>
      </c>
      <c r="E176" s="148" t="s">
        <v>40</v>
      </c>
      <c r="F176" s="197">
        <v>0</v>
      </c>
      <c r="G176" s="61">
        <v>1866.6912499999999</v>
      </c>
      <c r="H176" s="8" t="s">
        <v>54</v>
      </c>
      <c r="I176" s="98">
        <v>0.2</v>
      </c>
      <c r="J176" s="126">
        <f t="shared" si="336"/>
        <v>0</v>
      </c>
      <c r="K176" s="87">
        <f t="shared" si="313"/>
        <v>0</v>
      </c>
      <c r="L176" s="80">
        <f t="shared" si="314"/>
        <v>0</v>
      </c>
      <c r="M176" s="80">
        <f t="shared" si="315"/>
        <v>0</v>
      </c>
      <c r="N176" s="138">
        <f t="shared" si="316"/>
        <v>262.5</v>
      </c>
      <c r="O176" s="100">
        <f>'WP 1 Sch 140 Cost Allocations'!B$13</f>
        <v>5.3457253604551394E-4</v>
      </c>
      <c r="P176" s="49">
        <f>'WP 1 Sch 140 Cost Allocations'!$B$36</f>
        <v>0</v>
      </c>
      <c r="Q176" s="49">
        <f>'WP 1 Sch 140 Cost Allocations'!B$56</f>
        <v>0</v>
      </c>
      <c r="R176" s="49">
        <f>'WP 1 Sch 140 Cost Allocations'!E$30</f>
        <v>0.181759467859645</v>
      </c>
      <c r="S176" s="49">
        <f>'WP 1 Sch 140 Cost Allocations'!$E$37</f>
        <v>1.3493419753566956E-3</v>
      </c>
      <c r="T176" s="100">
        <f t="shared" si="317"/>
        <v>0.99788187552647045</v>
      </c>
      <c r="U176" s="49">
        <f t="shared" si="318"/>
        <v>0</v>
      </c>
      <c r="V176" s="117">
        <f t="shared" si="290"/>
        <v>0</v>
      </c>
      <c r="W176" s="49">
        <f t="shared" si="319"/>
        <v>0.13631960089473374</v>
      </c>
      <c r="X176" s="107">
        <f t="shared" si="320"/>
        <v>0.35420226853113257</v>
      </c>
      <c r="Y176" s="137">
        <f t="shared" si="321"/>
        <v>1.4884037449523368</v>
      </c>
      <c r="Z176" s="114"/>
      <c r="AA176" s="64">
        <f t="shared" si="322"/>
        <v>3.8014547639103635E-3</v>
      </c>
      <c r="AB176" s="64">
        <f t="shared" si="323"/>
        <v>0</v>
      </c>
      <c r="AC176" s="64">
        <f t="shared" si="324"/>
        <v>0</v>
      </c>
      <c r="AD176" s="64">
        <f t="shared" si="325"/>
        <v>5.1931276531327138E-4</v>
      </c>
      <c r="AE176" s="64">
        <f t="shared" si="326"/>
        <v>1.3493419753566956E-3</v>
      </c>
      <c r="AF176" s="51">
        <f t="shared" si="331"/>
        <v>5.6701095045803302E-3</v>
      </c>
      <c r="AG176" s="131">
        <f t="shared" si="327"/>
        <v>0</v>
      </c>
      <c r="AH176" s="132">
        <f t="shared" si="334"/>
        <v>0</v>
      </c>
      <c r="AI176" s="132">
        <f t="shared" si="335"/>
        <v>0</v>
      </c>
      <c r="AJ176" s="132">
        <f t="shared" si="328"/>
        <v>0</v>
      </c>
      <c r="AK176" s="132">
        <f t="shared" si="329"/>
        <v>0</v>
      </c>
      <c r="AL176" s="132">
        <f t="shared" si="332"/>
        <v>0</v>
      </c>
      <c r="AM176" s="132">
        <f t="shared" si="330"/>
        <v>0</v>
      </c>
    </row>
    <row r="177" spans="1:39" x14ac:dyDescent="0.25">
      <c r="A177" s="28" t="str">
        <f t="shared" si="333"/>
        <v>58E &amp; 59E</v>
      </c>
      <c r="B177" s="1"/>
      <c r="C177" s="41" t="s">
        <v>34</v>
      </c>
      <c r="D177" s="41">
        <v>850</v>
      </c>
      <c r="E177" s="148" t="s">
        <v>40</v>
      </c>
      <c r="F177" s="46">
        <v>0</v>
      </c>
      <c r="G177" s="61">
        <v>1942.16875</v>
      </c>
      <c r="H177" s="8" t="s">
        <v>54</v>
      </c>
      <c r="I177" s="98">
        <v>0.2</v>
      </c>
      <c r="J177" s="126">
        <f t="shared" si="336"/>
        <v>0</v>
      </c>
      <c r="K177" s="87">
        <f t="shared" si="313"/>
        <v>0</v>
      </c>
      <c r="L177" s="80">
        <f t="shared" si="314"/>
        <v>0</v>
      </c>
      <c r="M177" s="80">
        <f t="shared" si="315"/>
        <v>0</v>
      </c>
      <c r="N177" s="138">
        <f t="shared" si="316"/>
        <v>297.5</v>
      </c>
      <c r="O177" s="100">
        <f>'WP 1 Sch 140 Cost Allocations'!B$13</f>
        <v>5.3457253604551394E-4</v>
      </c>
      <c r="P177" s="49">
        <f>'WP 1 Sch 140 Cost Allocations'!$B$36</f>
        <v>0</v>
      </c>
      <c r="Q177" s="49">
        <f>'WP 1 Sch 140 Cost Allocations'!B$56</f>
        <v>0</v>
      </c>
      <c r="R177" s="49">
        <f>'WP 1 Sch 140 Cost Allocations'!E$30</f>
        <v>0.181759467859645</v>
      </c>
      <c r="S177" s="107">
        <f>'WP 1 Sch 140 Cost Allocations'!$E$37</f>
        <v>1.3493419753566956E-3</v>
      </c>
      <c r="T177" s="100">
        <f t="shared" si="317"/>
        <v>1.0382300741158459</v>
      </c>
      <c r="U177" s="49">
        <f t="shared" si="318"/>
        <v>0</v>
      </c>
      <c r="V177" s="117">
        <f t="shared" si="290"/>
        <v>0</v>
      </c>
      <c r="W177" s="49">
        <f t="shared" si="319"/>
        <v>0.15449554768069826</v>
      </c>
      <c r="X177" s="107">
        <f t="shared" si="320"/>
        <v>0.40142923766861693</v>
      </c>
      <c r="Y177" s="137">
        <f t="shared" si="321"/>
        <v>1.5941548594651609</v>
      </c>
      <c r="Z177" s="114"/>
      <c r="AA177" s="64">
        <f t="shared" si="322"/>
        <v>3.4898489886246919E-3</v>
      </c>
      <c r="AB177" s="64">
        <f t="shared" si="323"/>
        <v>0</v>
      </c>
      <c r="AC177" s="64">
        <f t="shared" si="324"/>
        <v>0</v>
      </c>
      <c r="AD177" s="64">
        <f t="shared" si="325"/>
        <v>5.1931276531327149E-4</v>
      </c>
      <c r="AE177" s="64">
        <f t="shared" si="326"/>
        <v>1.3493419753566956E-3</v>
      </c>
      <c r="AF177" s="51">
        <f t="shared" si="331"/>
        <v>5.3585037292946582E-3</v>
      </c>
      <c r="AG177" s="131">
        <f t="shared" si="327"/>
        <v>0</v>
      </c>
      <c r="AH177" s="132">
        <f t="shared" si="334"/>
        <v>0</v>
      </c>
      <c r="AI177" s="132">
        <f t="shared" si="335"/>
        <v>0</v>
      </c>
      <c r="AJ177" s="132">
        <f t="shared" si="328"/>
        <v>0</v>
      </c>
      <c r="AK177" s="132">
        <f t="shared" si="329"/>
        <v>0</v>
      </c>
      <c r="AL177" s="132">
        <f t="shared" si="332"/>
        <v>0</v>
      </c>
      <c r="AM177" s="132">
        <f t="shared" si="330"/>
        <v>0</v>
      </c>
    </row>
    <row r="178" spans="1:39" x14ac:dyDescent="0.25">
      <c r="A178" s="34"/>
      <c r="B178" s="1"/>
      <c r="C178" s="41"/>
      <c r="D178" s="41"/>
      <c r="E178" s="148"/>
      <c r="F178" s="46"/>
      <c r="G178" s="46"/>
      <c r="H178" s="8"/>
      <c r="I178" s="98"/>
      <c r="J178" s="126">
        <f t="shared" si="336"/>
        <v>0</v>
      </c>
      <c r="K178" s="87"/>
      <c r="L178" s="80"/>
      <c r="M178" s="80"/>
      <c r="N178" s="80"/>
      <c r="O178" s="100"/>
      <c r="P178" s="49"/>
      <c r="Q178" s="49"/>
      <c r="R178" s="49"/>
      <c r="S178" s="49"/>
      <c r="T178" s="100"/>
      <c r="U178" s="49"/>
      <c r="V178" s="49"/>
      <c r="W178" s="49"/>
      <c r="X178" s="107"/>
      <c r="Y178" s="64"/>
      <c r="Z178" s="114"/>
      <c r="AA178" s="64"/>
      <c r="AB178" s="64"/>
      <c r="AC178" s="64"/>
      <c r="AD178" s="64"/>
      <c r="AE178" s="64"/>
      <c r="AF178" s="51"/>
      <c r="AG178" s="131"/>
      <c r="AH178" s="132"/>
      <c r="AI178" s="132">
        <f t="shared" ref="AI178:AI184" si="337">V178*$F178</f>
        <v>0</v>
      </c>
      <c r="AJ178" s="132"/>
      <c r="AK178" s="132"/>
      <c r="AL178" s="132"/>
      <c r="AM178" s="132"/>
    </row>
    <row r="179" spans="1:39" ht="45" x14ac:dyDescent="0.25">
      <c r="C179" s="8"/>
      <c r="D179" s="134" t="s">
        <v>96</v>
      </c>
      <c r="E179" s="139"/>
      <c r="F179" s="8"/>
      <c r="G179" s="8"/>
      <c r="H179" s="8"/>
      <c r="J179" s="126">
        <f t="shared" si="336"/>
        <v>0</v>
      </c>
      <c r="K179" s="8"/>
      <c r="L179" s="8"/>
      <c r="M179" s="74"/>
      <c r="N179" s="136" t="s">
        <v>97</v>
      </c>
      <c r="O179" s="100"/>
      <c r="P179" s="49"/>
      <c r="Q179" s="134" t="s">
        <v>95</v>
      </c>
      <c r="R179" s="49"/>
      <c r="S179" s="49"/>
      <c r="T179" s="100"/>
      <c r="U179" s="49"/>
      <c r="V179" s="49"/>
      <c r="W179" s="49"/>
      <c r="X179" s="107"/>
      <c r="Y179" s="64"/>
      <c r="Z179" s="114"/>
      <c r="AA179" s="64"/>
      <c r="AB179" s="64"/>
      <c r="AC179" s="64"/>
      <c r="AD179" s="64"/>
      <c r="AE179" s="64"/>
      <c r="AF179" s="51"/>
      <c r="AG179" s="131"/>
      <c r="AH179" s="132"/>
      <c r="AI179" s="132">
        <f t="shared" si="337"/>
        <v>0</v>
      </c>
      <c r="AJ179" s="132"/>
      <c r="AK179" s="132"/>
      <c r="AL179" s="132"/>
      <c r="AM179" s="132"/>
    </row>
    <row r="180" spans="1:39" x14ac:dyDescent="0.25">
      <c r="A180" s="12" t="s">
        <v>81</v>
      </c>
      <c r="B180" s="31"/>
      <c r="C180" s="48"/>
      <c r="D180" s="48"/>
      <c r="E180" s="149"/>
      <c r="F180" s="79"/>
      <c r="G180" s="43"/>
      <c r="H180" s="43"/>
      <c r="I180" s="111"/>
      <c r="J180" s="126">
        <f t="shared" si="336"/>
        <v>0</v>
      </c>
      <c r="K180" s="91"/>
      <c r="L180" s="83"/>
      <c r="M180" s="84"/>
      <c r="N180" s="84"/>
      <c r="O180" s="104"/>
      <c r="P180" s="57"/>
      <c r="Q180" s="57"/>
      <c r="R180" s="57"/>
      <c r="S180" s="57"/>
      <c r="T180" s="104"/>
      <c r="U180" s="57"/>
      <c r="V180" s="57"/>
      <c r="W180" s="57"/>
      <c r="X180" s="59"/>
      <c r="Y180" s="59"/>
      <c r="Z180" s="114"/>
      <c r="AA180" s="64"/>
      <c r="AB180" s="64"/>
      <c r="AC180" s="64"/>
      <c r="AD180" s="64"/>
      <c r="AE180" s="64"/>
      <c r="AF180" s="51"/>
      <c r="AG180" s="131"/>
      <c r="AH180" s="132"/>
      <c r="AI180" s="132">
        <f t="shared" si="337"/>
        <v>0</v>
      </c>
      <c r="AJ180" s="132"/>
      <c r="AK180" s="132"/>
      <c r="AL180" s="132"/>
      <c r="AM180" s="132"/>
    </row>
    <row r="181" spans="1:39" x14ac:dyDescent="0.25">
      <c r="A181" s="17" t="s">
        <v>19</v>
      </c>
      <c r="B181" s="17" t="s">
        <v>82</v>
      </c>
      <c r="C181" s="47" t="s">
        <v>83</v>
      </c>
      <c r="D181" s="47">
        <v>1295805</v>
      </c>
      <c r="E181" s="150" t="s">
        <v>10</v>
      </c>
      <c r="F181" s="66">
        <v>1</v>
      </c>
      <c r="G181" s="9"/>
      <c r="H181" s="9" t="s">
        <v>62</v>
      </c>
      <c r="I181" s="110">
        <v>0</v>
      </c>
      <c r="J181" s="126">
        <f t="shared" si="336"/>
        <v>0</v>
      </c>
      <c r="K181" s="93">
        <f>IF(E181="Company", F181*G181,0)</f>
        <v>0</v>
      </c>
      <c r="L181" s="130">
        <f>D181*F181/1000</f>
        <v>1295.8050000000001</v>
      </c>
      <c r="M181" s="94">
        <f>D181*8760*F181/1000</f>
        <v>11351251.800000001</v>
      </c>
      <c r="N181" s="130">
        <f>D181*8760/1000/12</f>
        <v>945937.65</v>
      </c>
      <c r="O181" s="100">
        <f>'WP 1 Sch 140 Cost Allocations'!B$13</f>
        <v>5.3457253604551394E-4</v>
      </c>
      <c r="P181" s="55">
        <f>'WP 1 Sch 140 Cost Allocations'!$B$36</f>
        <v>0</v>
      </c>
      <c r="Q181" s="55">
        <f>'WP 1 Sch 140 Cost Allocations'!B$68</f>
        <v>0</v>
      </c>
      <c r="R181" s="55">
        <f>'WP 1 Sch 140 Cost Allocations'!E10</f>
        <v>0.11027716725446984</v>
      </c>
      <c r="S181" s="55">
        <f>'WP 1 Sch 140 Cost Allocations'!$E$37</f>
        <v>1.3493419753566956E-3</v>
      </c>
      <c r="T181" s="102">
        <f>IF(E181="Company", G181*O181, 0)</f>
        <v>0</v>
      </c>
      <c r="U181" s="55">
        <f>IF(H181="yes", I181*P181, 0)</f>
        <v>0</v>
      </c>
      <c r="V181" s="55">
        <f>D181*Q181</f>
        <v>0</v>
      </c>
      <c r="W181" s="124">
        <f>D181*R181/1000</f>
        <v>142.89770471417827</v>
      </c>
      <c r="X181" s="123">
        <f>N181*S181</f>
        <v>1276.3933772152704</v>
      </c>
      <c r="Y181" s="56">
        <f>SUM(T181:X181)/D181</f>
        <v>1.0952968092648575E-3</v>
      </c>
      <c r="Z181" s="114"/>
      <c r="AA181" s="64">
        <f>T181/N181</f>
        <v>0</v>
      </c>
      <c r="AB181" s="64">
        <f>U181/N181</f>
        <v>0</v>
      </c>
      <c r="AC181" s="64">
        <f>V181/N181</f>
        <v>0</v>
      </c>
      <c r="AD181" s="64">
        <f>W181/N181</f>
        <v>1.5106461267735591E-4</v>
      </c>
      <c r="AE181" s="64">
        <f>X181/N181</f>
        <v>1.3493419753566954E-3</v>
      </c>
      <c r="AF181" s="51">
        <f>SUM(AA181:AE181)</f>
        <v>1.5004065880340513E-3</v>
      </c>
      <c r="AG181" s="131">
        <f>T181</f>
        <v>0</v>
      </c>
      <c r="AH181" s="132">
        <f>U181</f>
        <v>0</v>
      </c>
      <c r="AI181" s="132">
        <f t="shared" si="337"/>
        <v>0</v>
      </c>
      <c r="AJ181" s="132">
        <f>W181</f>
        <v>142.89770471417827</v>
      </c>
      <c r="AK181" s="132">
        <f>X181</f>
        <v>1276.3933772152704</v>
      </c>
      <c r="AL181" s="132">
        <f>SUM(AG181:AK181)</f>
        <v>1419.2910819294486</v>
      </c>
      <c r="AM181" s="132">
        <f>Y181*D181-AL181</f>
        <v>0</v>
      </c>
    </row>
    <row r="182" spans="1:39" x14ac:dyDescent="0.25">
      <c r="C182" s="8"/>
      <c r="D182" s="8"/>
      <c r="E182" s="139"/>
      <c r="F182" s="8"/>
      <c r="G182" s="8"/>
      <c r="H182" s="8"/>
      <c r="J182" s="126">
        <f t="shared" si="336"/>
        <v>0</v>
      </c>
      <c r="K182" s="8"/>
      <c r="L182" s="8"/>
      <c r="M182" s="74"/>
      <c r="N182" s="74"/>
      <c r="O182" s="100"/>
      <c r="P182" s="49"/>
      <c r="Q182" s="49"/>
      <c r="R182" s="49"/>
      <c r="S182" s="49"/>
      <c r="T182" s="107"/>
      <c r="U182" s="107"/>
      <c r="V182" s="107"/>
      <c r="W182" s="107"/>
      <c r="X182" s="107"/>
      <c r="Y182" s="64"/>
      <c r="Z182" s="114"/>
      <c r="AA182" s="64"/>
      <c r="AB182" s="64"/>
      <c r="AC182" s="64"/>
      <c r="AD182" s="64"/>
      <c r="AE182" s="64"/>
      <c r="AF182" s="112"/>
      <c r="AG182" s="131"/>
      <c r="AH182" s="132"/>
      <c r="AI182" s="132">
        <f t="shared" si="337"/>
        <v>0</v>
      </c>
      <c r="AJ182" s="132"/>
      <c r="AK182" s="132"/>
      <c r="AL182" s="112"/>
      <c r="AM182" s="132"/>
    </row>
    <row r="183" spans="1:39" x14ac:dyDescent="0.25">
      <c r="A183" s="12" t="s">
        <v>68</v>
      </c>
      <c r="B183" s="31"/>
      <c r="C183" s="48"/>
      <c r="D183" s="48"/>
      <c r="E183" s="149"/>
      <c r="F183" s="79"/>
      <c r="G183" s="43"/>
      <c r="H183" s="43"/>
      <c r="I183" s="111"/>
      <c r="J183" s="126">
        <f t="shared" si="336"/>
        <v>0</v>
      </c>
      <c r="K183" s="91"/>
      <c r="L183" s="83"/>
      <c r="M183" s="84"/>
      <c r="N183" s="84"/>
      <c r="O183" s="104"/>
      <c r="P183" s="57"/>
      <c r="Q183" s="57"/>
      <c r="R183" s="57"/>
      <c r="S183" s="57"/>
      <c r="T183" s="104"/>
      <c r="U183" s="57"/>
      <c r="V183" s="57"/>
      <c r="W183" s="57"/>
      <c r="X183" s="59"/>
      <c r="Y183" s="59"/>
      <c r="Z183" s="114"/>
      <c r="AA183" s="64"/>
      <c r="AB183" s="64"/>
      <c r="AC183" s="64"/>
      <c r="AD183" s="64"/>
      <c r="AE183" s="64"/>
      <c r="AF183" s="51"/>
      <c r="AG183" s="131"/>
      <c r="AH183" s="132"/>
      <c r="AI183" s="132">
        <f t="shared" si="337"/>
        <v>0</v>
      </c>
      <c r="AJ183" s="132"/>
      <c r="AK183" s="132"/>
      <c r="AL183" s="132"/>
      <c r="AM183" s="132"/>
    </row>
    <row r="184" spans="1:39" x14ac:dyDescent="0.25">
      <c r="A184" s="32" t="s">
        <v>67</v>
      </c>
      <c r="B184" s="1" t="s">
        <v>70</v>
      </c>
      <c r="C184" s="41" t="s">
        <v>71</v>
      </c>
      <c r="D184" s="41">
        <v>0</v>
      </c>
      <c r="E184" s="148" t="s">
        <v>40</v>
      </c>
      <c r="F184" s="46">
        <v>707</v>
      </c>
      <c r="G184" s="61">
        <v>1220.95</v>
      </c>
      <c r="H184" s="8" t="s">
        <v>54</v>
      </c>
      <c r="I184" s="98">
        <v>1</v>
      </c>
      <c r="J184" s="126">
        <f t="shared" si="336"/>
        <v>707</v>
      </c>
      <c r="K184" s="87">
        <f>IF(E184="Company", F184*G184,0)</f>
        <v>863211.65</v>
      </c>
      <c r="L184" s="80">
        <f>D184*F184/1000</f>
        <v>0</v>
      </c>
      <c r="M184" s="80">
        <f>D184*4200*F184/1000</f>
        <v>0</v>
      </c>
      <c r="N184" s="80">
        <f>D184*4200/1000/12</f>
        <v>0</v>
      </c>
      <c r="O184" s="100">
        <f>'WP 1 Sch 140 Cost Allocations'!B$19</f>
        <v>5.3457253604551394E-4</v>
      </c>
      <c r="P184" s="49">
        <f>'WP 1 Sch 140 Cost Allocations'!$B$36</f>
        <v>0</v>
      </c>
      <c r="Q184" s="49">
        <f>'WP 1 Sch 140 Cost Allocations'!B$56</f>
        <v>0</v>
      </c>
      <c r="R184" s="49">
        <f>'WP 1 Sch 140 Cost Allocations'!$E$10</f>
        <v>0.11027716725446984</v>
      </c>
      <c r="S184" s="49">
        <f>'WP 1 Sch 140 Cost Allocations'!$E$37</f>
        <v>1.3493419753566956E-3</v>
      </c>
      <c r="T184" s="100">
        <f>IF(E184="Company", G184*O184, 0)</f>
        <v>0.65268633788477026</v>
      </c>
      <c r="U184" s="49">
        <f>IF(H184="yes", I184*P184, 0)</f>
        <v>0</v>
      </c>
      <c r="V184" s="117">
        <f t="shared" ref="V184:V188" si="338">Q184*N184</f>
        <v>0</v>
      </c>
      <c r="W184" s="49">
        <f>D184*R184/1000</f>
        <v>0</v>
      </c>
      <c r="X184" s="107">
        <f>N184*S184</f>
        <v>0</v>
      </c>
      <c r="Y184" s="50">
        <f>SUM(T184:X184)</f>
        <v>0.65268633788477026</v>
      </c>
      <c r="Z184" s="114"/>
      <c r="AA184" s="64" t="e">
        <f>T184/N184</f>
        <v>#DIV/0!</v>
      </c>
      <c r="AB184" s="64" t="e">
        <f>U184/N184</f>
        <v>#DIV/0!</v>
      </c>
      <c r="AC184" s="64"/>
      <c r="AD184" s="64" t="e">
        <f>W184/N184</f>
        <v>#DIV/0!</v>
      </c>
      <c r="AE184" s="64" t="e">
        <f>X184/N184</f>
        <v>#DIV/0!</v>
      </c>
      <c r="AF184" s="51" t="e">
        <f>SUM(AA184:AE184)</f>
        <v>#DIV/0!</v>
      </c>
      <c r="AG184" s="131">
        <f>T184*$F184</f>
        <v>461.44924088453257</v>
      </c>
      <c r="AH184" s="132">
        <f>U184*$F184</f>
        <v>0</v>
      </c>
      <c r="AI184" s="132">
        <f t="shared" si="337"/>
        <v>0</v>
      </c>
      <c r="AJ184" s="132">
        <f t="shared" ref="AJ184:AK185" si="339">W184*$F184</f>
        <v>0</v>
      </c>
      <c r="AK184" s="132">
        <f t="shared" si="339"/>
        <v>0</v>
      </c>
      <c r="AL184" s="132">
        <f>SUM(AG184:AK184)</f>
        <v>461.44924088453257</v>
      </c>
      <c r="AM184" s="132">
        <f>Y184*F184-AL184</f>
        <v>0</v>
      </c>
    </row>
    <row r="185" spans="1:39" x14ac:dyDescent="0.25">
      <c r="A185" s="96"/>
      <c r="B185" s="1" t="s">
        <v>69</v>
      </c>
      <c r="C185" s="41" t="s">
        <v>71</v>
      </c>
      <c r="D185" s="41">
        <v>0</v>
      </c>
      <c r="E185" s="148" t="s">
        <v>40</v>
      </c>
      <c r="F185" s="46">
        <v>303</v>
      </c>
      <c r="G185" s="119">
        <v>2441.9</v>
      </c>
      <c r="H185" s="8" t="s">
        <v>54</v>
      </c>
      <c r="I185" s="98">
        <v>1</v>
      </c>
      <c r="J185" s="126">
        <f t="shared" si="336"/>
        <v>303</v>
      </c>
      <c r="K185" s="87">
        <f>IF(E185="Company", F185*G185,0)</f>
        <v>739895.70000000007</v>
      </c>
      <c r="L185" s="80">
        <f>D185*F185/1000</f>
        <v>0</v>
      </c>
      <c r="M185" s="80">
        <f>D185*4200*F185/1000</f>
        <v>0</v>
      </c>
      <c r="N185" s="80">
        <f>D185*4200/1000/12</f>
        <v>0</v>
      </c>
      <c r="O185" s="100">
        <f>'WP 1 Sch 140 Cost Allocations'!B$19</f>
        <v>5.3457253604551394E-4</v>
      </c>
      <c r="P185" s="49">
        <f>'WP 1 Sch 140 Cost Allocations'!$B$36</f>
        <v>0</v>
      </c>
      <c r="Q185" s="49">
        <f>'WP 1 Sch 140 Cost Allocations'!B$56</f>
        <v>0</v>
      </c>
      <c r="R185" s="49">
        <f>'WP 1 Sch 140 Cost Allocations'!$E$10</f>
        <v>0.11027716725446984</v>
      </c>
      <c r="S185" s="49">
        <f>'WP 1 Sch 140 Cost Allocations'!$E$37</f>
        <v>1.3493419753566956E-3</v>
      </c>
      <c r="T185" s="100">
        <f>IF(E185="Company", G185*O185, 0)</f>
        <v>1.3053726757695405</v>
      </c>
      <c r="U185" s="49">
        <f>IF(H185="yes", I185*P185, 0)</f>
        <v>0</v>
      </c>
      <c r="V185" s="117">
        <f t="shared" si="338"/>
        <v>0</v>
      </c>
      <c r="W185" s="49">
        <f>D185*R185/1000</f>
        <v>0</v>
      </c>
      <c r="X185" s="107">
        <f>N185*S185</f>
        <v>0</v>
      </c>
      <c r="Y185" s="50">
        <f>SUM(T185:X185)</f>
        <v>1.3053726757695405</v>
      </c>
      <c r="Z185" s="114"/>
      <c r="AA185" s="64" t="e">
        <f>T185/N185</f>
        <v>#DIV/0!</v>
      </c>
      <c r="AB185" s="64" t="e">
        <f>U185/N185</f>
        <v>#DIV/0!</v>
      </c>
      <c r="AC185" s="64"/>
      <c r="AD185" s="64" t="e">
        <f>W185/N185</f>
        <v>#DIV/0!</v>
      </c>
      <c r="AE185" s="64" t="e">
        <f>X185/N185</f>
        <v>#DIV/0!</v>
      </c>
      <c r="AF185" s="51" t="e">
        <f>SUM(AA185:AE185)</f>
        <v>#DIV/0!</v>
      </c>
      <c r="AG185" s="131">
        <f>T185*$F185</f>
        <v>395.52792075817075</v>
      </c>
      <c r="AH185" s="132">
        <f>U185*$F185</f>
        <v>0</v>
      </c>
      <c r="AI185" s="132">
        <f t="shared" ref="AI185:AI188" si="340">V185*$F185</f>
        <v>0</v>
      </c>
      <c r="AJ185" s="132">
        <f t="shared" si="339"/>
        <v>0</v>
      </c>
      <c r="AK185" s="132">
        <f t="shared" si="339"/>
        <v>0</v>
      </c>
      <c r="AL185" s="132">
        <f>SUM(AG185:AK185)</f>
        <v>395.52792075817075</v>
      </c>
      <c r="AM185" s="132">
        <f>Y185*F185-AL185</f>
        <v>0</v>
      </c>
    </row>
    <row r="186" spans="1:39" x14ac:dyDescent="0.25">
      <c r="A186" s="32" t="s">
        <v>66</v>
      </c>
      <c r="F186" s="46"/>
      <c r="G186" s="62"/>
      <c r="H186" s="8"/>
      <c r="I186" s="98"/>
      <c r="J186" s="126">
        <f t="shared" si="336"/>
        <v>0</v>
      </c>
      <c r="K186" s="87"/>
      <c r="L186" s="80"/>
      <c r="M186" s="80"/>
      <c r="N186" s="80"/>
      <c r="O186" s="100"/>
      <c r="P186" s="49"/>
      <c r="Q186" s="49">
        <f>'WP 1 Sch 140 Cost Allocations'!B$56</f>
        <v>0</v>
      </c>
      <c r="R186" s="49"/>
      <c r="S186" s="49">
        <f>'WP 1 Sch 140 Cost Allocations'!$E$37</f>
        <v>1.3493419753566956E-3</v>
      </c>
      <c r="T186" s="100"/>
      <c r="U186" s="49"/>
      <c r="V186" s="117">
        <f t="shared" si="338"/>
        <v>0</v>
      </c>
      <c r="W186" s="49"/>
      <c r="X186" s="107"/>
      <c r="Y186" s="50"/>
      <c r="Z186" s="114"/>
      <c r="AA186" s="64"/>
      <c r="AB186" s="64"/>
      <c r="AC186" s="64"/>
      <c r="AD186" s="64"/>
      <c r="AE186" s="64"/>
      <c r="AF186" s="51"/>
      <c r="AG186" s="131"/>
      <c r="AH186" s="132"/>
      <c r="AI186" s="132">
        <f t="shared" si="340"/>
        <v>0</v>
      </c>
      <c r="AJ186" s="132"/>
      <c r="AK186" s="132"/>
      <c r="AL186" s="132"/>
      <c r="AM186" s="132"/>
    </row>
    <row r="187" spans="1:39" x14ac:dyDescent="0.25">
      <c r="A187" s="96"/>
      <c r="B187" s="1" t="s">
        <v>70</v>
      </c>
      <c r="C187" s="41" t="s">
        <v>71</v>
      </c>
      <c r="D187" s="41">
        <v>0</v>
      </c>
      <c r="E187" s="148" t="s">
        <v>40</v>
      </c>
      <c r="F187" s="46">
        <v>0</v>
      </c>
      <c r="G187" s="119">
        <v>1220.95</v>
      </c>
      <c r="H187" s="8" t="s">
        <v>54</v>
      </c>
      <c r="I187" s="98">
        <v>1</v>
      </c>
      <c r="J187" s="126">
        <f t="shared" si="336"/>
        <v>0</v>
      </c>
      <c r="K187" s="87">
        <f>IF(E187="Company", F187*G187,0)</f>
        <v>0</v>
      </c>
      <c r="L187" s="80">
        <f>D187*F187/1000</f>
        <v>0</v>
      </c>
      <c r="M187" s="80">
        <f>D187*4200*F187/1000</f>
        <v>0</v>
      </c>
      <c r="N187" s="80">
        <f>D187*4200/1000/12</f>
        <v>0</v>
      </c>
      <c r="O187" s="100">
        <f>'WP 1 Sch 140 Cost Allocations'!B$19</f>
        <v>5.3457253604551394E-4</v>
      </c>
      <c r="P187" s="49">
        <f>'WP 1 Sch 140 Cost Allocations'!$B$36</f>
        <v>0</v>
      </c>
      <c r="Q187" s="49">
        <f>'WP 1 Sch 140 Cost Allocations'!B$56</f>
        <v>0</v>
      </c>
      <c r="R187" s="49">
        <f>'WP 1 Sch 140 Cost Allocations'!$E$10</f>
        <v>0.11027716725446984</v>
      </c>
      <c r="S187" s="49">
        <f>'WP 1 Sch 140 Cost Allocations'!$E$37</f>
        <v>1.3493419753566956E-3</v>
      </c>
      <c r="T187" s="100">
        <f>IF(E187="Company", G187*O187, 0)</f>
        <v>0.65268633788477026</v>
      </c>
      <c r="U187" s="49">
        <f>IF(H187="yes", I187*P187, 0)</f>
        <v>0</v>
      </c>
      <c r="V187" s="117">
        <f t="shared" si="338"/>
        <v>0</v>
      </c>
      <c r="W187" s="49">
        <f>D187*R187/1000</f>
        <v>0</v>
      </c>
      <c r="X187" s="107">
        <f>N187*S187</f>
        <v>0</v>
      </c>
      <c r="Y187" s="50">
        <f>SUM(T187:X187)</f>
        <v>0.65268633788477026</v>
      </c>
      <c r="Z187" s="114"/>
      <c r="AA187" s="64" t="e">
        <f>T187/N187</f>
        <v>#DIV/0!</v>
      </c>
      <c r="AB187" s="64" t="e">
        <f>U187/N187</f>
        <v>#DIV/0!</v>
      </c>
      <c r="AC187" s="64"/>
      <c r="AD187" s="64" t="e">
        <f>W187/N187</f>
        <v>#DIV/0!</v>
      </c>
      <c r="AE187" s="64" t="e">
        <f>X187/N187</f>
        <v>#DIV/0!</v>
      </c>
      <c r="AF187" s="51" t="e">
        <f>SUM(AA187:AE187)</f>
        <v>#DIV/0!</v>
      </c>
      <c r="AG187" s="131">
        <f>T187*$F187</f>
        <v>0</v>
      </c>
      <c r="AH187" s="132">
        <f>U187*$F187</f>
        <v>0</v>
      </c>
      <c r="AI187" s="132">
        <f t="shared" si="340"/>
        <v>0</v>
      </c>
      <c r="AJ187" s="132">
        <f t="shared" ref="AJ187:AK188" si="341">W187*$F187</f>
        <v>0</v>
      </c>
      <c r="AK187" s="132">
        <f t="shared" si="341"/>
        <v>0</v>
      </c>
      <c r="AL187" s="132">
        <f>SUM(AG187:AK187)</f>
        <v>0</v>
      </c>
      <c r="AM187" s="132">
        <f>Y187*F187-AL187</f>
        <v>0</v>
      </c>
    </row>
    <row r="188" spans="1:39" x14ac:dyDescent="0.25">
      <c r="A188" s="35"/>
      <c r="B188" s="29" t="s">
        <v>69</v>
      </c>
      <c r="C188" s="47" t="s">
        <v>71</v>
      </c>
      <c r="D188" s="47">
        <v>0</v>
      </c>
      <c r="E188" s="150" t="s">
        <v>40</v>
      </c>
      <c r="F188" s="199">
        <v>160</v>
      </c>
      <c r="G188" s="120">
        <v>2441.9</v>
      </c>
      <c r="H188" s="9" t="s">
        <v>54</v>
      </c>
      <c r="I188" s="110">
        <v>1</v>
      </c>
      <c r="J188" s="126">
        <f t="shared" si="336"/>
        <v>160</v>
      </c>
      <c r="K188" s="93">
        <f>IF(E188="Company", F188*G188,0)</f>
        <v>390704</v>
      </c>
      <c r="L188" s="94">
        <f>D188*F188/1000</f>
        <v>0</v>
      </c>
      <c r="M188" s="94">
        <f>D188*4200*F188/1000</f>
        <v>0</v>
      </c>
      <c r="N188" s="94">
        <f>D188*4200/1000/12</f>
        <v>0</v>
      </c>
      <c r="O188" s="100">
        <f>'WP 1 Sch 140 Cost Allocations'!B$19</f>
        <v>5.3457253604551394E-4</v>
      </c>
      <c r="P188" s="55">
        <f>'WP 1 Sch 140 Cost Allocations'!$B$36</f>
        <v>0</v>
      </c>
      <c r="Q188" s="49">
        <f>'WP 1 Sch 140 Cost Allocations'!B$56</f>
        <v>0</v>
      </c>
      <c r="R188" s="55">
        <f>'WP 1 Sch 140 Cost Allocations'!$E$10</f>
        <v>0.11027716725446984</v>
      </c>
      <c r="S188" s="55">
        <f>'WP 1 Sch 140 Cost Allocations'!$E$37</f>
        <v>1.3493419753566956E-3</v>
      </c>
      <c r="T188" s="102">
        <f>IF(E188="Company", G188*O188, 0)</f>
        <v>1.3053726757695405</v>
      </c>
      <c r="U188" s="55">
        <f>IF(H188="yes", I188*P188, 0)</f>
        <v>0</v>
      </c>
      <c r="V188" s="117">
        <f t="shared" si="338"/>
        <v>0</v>
      </c>
      <c r="W188" s="55">
        <f>D188*R188/1000</f>
        <v>0</v>
      </c>
      <c r="X188" s="108">
        <f>N188*S188</f>
        <v>0</v>
      </c>
      <c r="Y188" s="56">
        <f>SUM(T188:X188)</f>
        <v>1.3053726757695405</v>
      </c>
      <c r="Z188" s="114"/>
      <c r="AA188" s="64" t="e">
        <f>T188/N188</f>
        <v>#DIV/0!</v>
      </c>
      <c r="AB188" s="64" t="e">
        <f>U188/N188</f>
        <v>#DIV/0!</v>
      </c>
      <c r="AC188" s="64"/>
      <c r="AD188" s="64" t="e">
        <f>W188/N188</f>
        <v>#DIV/0!</v>
      </c>
      <c r="AE188" s="64" t="e">
        <f>X188/N188</f>
        <v>#DIV/0!</v>
      </c>
      <c r="AF188" s="51" t="e">
        <f>SUM(AA188:AE188)</f>
        <v>#DIV/0!</v>
      </c>
      <c r="AG188" s="131">
        <f>T188*$F188</f>
        <v>208.85962812312647</v>
      </c>
      <c r="AH188" s="132">
        <f>U188*$F188</f>
        <v>0</v>
      </c>
      <c r="AI188" s="132">
        <f t="shared" si="340"/>
        <v>0</v>
      </c>
      <c r="AJ188" s="132">
        <f t="shared" si="341"/>
        <v>0</v>
      </c>
      <c r="AK188" s="132">
        <f t="shared" si="341"/>
        <v>0</v>
      </c>
      <c r="AL188" s="132">
        <f>SUM(AG188:AK188)</f>
        <v>208.85962812312647</v>
      </c>
      <c r="AM188" s="132">
        <f>Y188*F188-AL188</f>
        <v>0</v>
      </c>
    </row>
    <row r="189" spans="1:39" x14ac:dyDescent="0.25">
      <c r="F189" s="46"/>
      <c r="K189" s="112">
        <f>SUM(K184:K188)</f>
        <v>1993811.35</v>
      </c>
      <c r="AG189" s="131"/>
      <c r="AH189" s="132"/>
      <c r="AI189" s="132"/>
      <c r="AJ189" s="132"/>
      <c r="AK189" s="132"/>
      <c r="AL189" s="132"/>
      <c r="AM189" s="132"/>
    </row>
    <row r="190" spans="1:39" x14ac:dyDescent="0.25">
      <c r="A190" s="6"/>
      <c r="AG190" s="131"/>
      <c r="AH190" s="132"/>
      <c r="AI190" s="132"/>
      <c r="AJ190" s="132"/>
      <c r="AK190" s="132"/>
      <c r="AL190" s="132"/>
      <c r="AM190" s="132"/>
    </row>
    <row r="191" spans="1:39" x14ac:dyDescent="0.25">
      <c r="A191" s="7"/>
      <c r="K191" s="112"/>
      <c r="M191" s="17">
        <f>SUM(M4:M188)</f>
        <v>78196280.400000006</v>
      </c>
      <c r="AG191" s="131"/>
      <c r="AH191" s="132"/>
      <c r="AI191" s="132"/>
      <c r="AJ191" s="132"/>
      <c r="AK191" s="132"/>
      <c r="AL191" s="133"/>
      <c r="AM191" s="132"/>
    </row>
    <row r="192" spans="1:39" x14ac:dyDescent="0.25">
      <c r="A192" s="6"/>
      <c r="V192" s="17">
        <f>V181/D181</f>
        <v>0</v>
      </c>
      <c r="W192" s="17">
        <f>W181/D181</f>
        <v>1.1027716725446982E-4</v>
      </c>
      <c r="AG192" s="131"/>
      <c r="AH192" s="132"/>
      <c r="AI192" s="132"/>
      <c r="AJ192" s="132"/>
      <c r="AK192" s="132"/>
      <c r="AL192" s="166"/>
      <c r="AM192" s="132"/>
    </row>
    <row r="193" spans="1:39" x14ac:dyDescent="0.25">
      <c r="A193" s="6"/>
      <c r="AG193" s="131"/>
      <c r="AH193" s="132"/>
      <c r="AI193" s="132"/>
      <c r="AJ193" s="132"/>
      <c r="AK193" s="132"/>
      <c r="AL193" s="132"/>
      <c r="AM193" s="132"/>
    </row>
    <row r="194" spans="1:39" x14ac:dyDescent="0.25">
      <c r="AG194" s="131">
        <f>SUM(AG4:AG188)</f>
        <v>47144.95981442785</v>
      </c>
      <c r="AH194" s="131">
        <f>SUM(AH4:AH188)</f>
        <v>0</v>
      </c>
      <c r="AI194" s="131"/>
      <c r="AJ194" s="131">
        <f>SUM(AJ4:AJ188)</f>
        <v>2930.9312072356124</v>
      </c>
      <c r="AK194" s="131">
        <f>SUM(AK4:AK188)</f>
        <v>8792.7936217068345</v>
      </c>
      <c r="AL194" s="132">
        <f>SUM(AL2:AL188)</f>
        <v>58868.684643370289</v>
      </c>
      <c r="AM194" s="132"/>
    </row>
    <row r="195" spans="1:39" x14ac:dyDescent="0.25">
      <c r="AG195" s="131">
        <f>AG194*12</f>
        <v>565739.51777313417</v>
      </c>
      <c r="AH195" s="131">
        <f>AH194*12</f>
        <v>0</v>
      </c>
      <c r="AI195" s="131"/>
      <c r="AJ195" s="131">
        <f>AJ194*12</f>
        <v>35171.174486827353</v>
      </c>
      <c r="AK195" s="131">
        <f>AK194*12</f>
        <v>105513.52346048201</v>
      </c>
      <c r="AL195" s="132"/>
      <c r="AM195" s="132"/>
    </row>
    <row r="197" spans="1:39" x14ac:dyDescent="0.25">
      <c r="AL197" s="112">
        <f>AL194*12</f>
        <v>706424.21572044352</v>
      </c>
    </row>
    <row r="199" spans="1:39" x14ac:dyDescent="0.25">
      <c r="AL199" s="112"/>
    </row>
    <row r="200" spans="1:39" x14ac:dyDescent="0.25">
      <c r="AL200" s="112"/>
    </row>
    <row r="202" spans="1:39" x14ac:dyDescent="0.25">
      <c r="E202" s="17"/>
      <c r="I202" s="17"/>
      <c r="N202" s="17"/>
      <c r="O202" s="17"/>
      <c r="X202" s="17"/>
      <c r="AG202" s="17"/>
    </row>
    <row r="203" spans="1:39" x14ac:dyDescent="0.25">
      <c r="E203" s="17"/>
      <c r="I203" s="17"/>
      <c r="N203" s="17"/>
      <c r="O203" s="17"/>
      <c r="X203" s="17"/>
      <c r="AG203" s="17"/>
    </row>
    <row r="204" spans="1:39" x14ac:dyDescent="0.25">
      <c r="E204" s="17"/>
      <c r="I204" s="17"/>
      <c r="N204" s="17"/>
      <c r="O204" s="17"/>
      <c r="X204" s="17"/>
      <c r="AG204" s="17"/>
    </row>
    <row r="205" spans="1:39" x14ac:dyDescent="0.25">
      <c r="E205" s="17"/>
      <c r="I205" s="17"/>
      <c r="N205" s="17"/>
      <c r="O205" s="17"/>
      <c r="X205" s="17"/>
      <c r="AG205" s="17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2018-03-27T07:00:00+00:00</OpenedDate>
    <SignificantOrder xmlns="dc463f71-b30c-4ab2-9473-d307f9d35888">false</SignificantOrder>
    <Date1 xmlns="dc463f71-b30c-4ab2-9473-d307f9d35888">2018-04-13T07:00:00+00:00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180257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908A17D4459EA42BB9689BF41845FF9" ma:contentTypeVersion="76" ma:contentTypeDescription="" ma:contentTypeScope="" ma:versionID="f574f313f1bfae73110230ce242bbd4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DE9296-B5D9-4C64-9521-F505D8AC707F}">
  <ds:schemaRefs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04B30E-C77C-49B3-922C-D4B59B8246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90A96C-8AB8-469C-A627-4707E189FD89}"/>
</file>

<file path=customXml/itemProps4.xml><?xml version="1.0" encoding="utf-8"?>
<ds:datastoreItem xmlns:ds="http://schemas.openxmlformats.org/officeDocument/2006/customXml" ds:itemID="{1E2067B6-0708-4EBC-8D9B-FAFE86B9F1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Sch 140 Combined Charges</vt:lpstr>
      <vt:lpstr>Sch 140 Capital Charge</vt:lpstr>
      <vt:lpstr>Sch 140 O&amp;M Charge</vt:lpstr>
      <vt:lpstr>Sch 140 Customer Charge</vt:lpstr>
      <vt:lpstr>Sch 140 Demand Charge</vt:lpstr>
      <vt:lpstr>Sch 140 Energy Charge</vt:lpstr>
      <vt:lpstr>WP 1 Sch 140 Cost Allocations</vt:lpstr>
      <vt:lpstr>PTDGP.T</vt:lpstr>
      <vt:lpstr>WP2 GRC Sch Level Costs</vt:lpstr>
      <vt:lpstr>'Sch 140 Capital Charge'!Print_Area</vt:lpstr>
      <vt:lpstr>'Sch 140 Combined Charges'!Print_Area</vt:lpstr>
      <vt:lpstr>'Sch 140 Customer Charge'!Print_Area</vt:lpstr>
      <vt:lpstr>'Sch 140 Demand Charge'!Print_Area</vt:lpstr>
      <vt:lpstr>'Sch 140 Energy Charge'!Print_Area</vt:lpstr>
      <vt:lpstr>'Sch 140 O&amp;M Charge'!Print_Area</vt:lpstr>
      <vt:lpstr>'Sch 140 Capital Charge'!Print_Titles</vt:lpstr>
      <vt:lpstr>'Sch 140 Combined Charges'!Print_Titles</vt:lpstr>
      <vt:lpstr>'Sch 140 Customer Charge'!Print_Titles</vt:lpstr>
      <vt:lpstr>'Sch 140 Demand Charge'!Print_Titles</vt:lpstr>
      <vt:lpstr>'Sch 140 Energy Charge'!Print_Titles</vt:lpstr>
      <vt:lpstr>'Sch 140 O&amp;M Charge'!Print_Titles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Huey, Lorilyn (UTC)</cp:lastModifiedBy>
  <cp:lastPrinted>2017-12-06T19:50:49Z</cp:lastPrinted>
  <dcterms:created xsi:type="dcterms:W3CDTF">2012-01-26T18:53:34Z</dcterms:created>
  <dcterms:modified xsi:type="dcterms:W3CDTF">2018-04-13T22:36:57Z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0x0101006E56B4D1795A2E4DB2F0B01679ED314A005908A17D4459EA42BB9689BF41845FF9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