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ending May 26\Tuesday\"/>
    </mc:Choice>
  </mc:AlternateContent>
  <bookViews>
    <workbookView xWindow="0" yWindow="120" windowWidth="22980" windowHeight="10590" activeTab="3"/>
  </bookViews>
  <sheets>
    <sheet name="01-2017 SOG" sheetId="1" r:id="rId1"/>
    <sheet name="02-2017 SOG" sheetId="2" r:id="rId2"/>
    <sheet name="03-2017 SOG" sheetId="7" r:id="rId3"/>
    <sheet name="12ME 03-2017" sheetId="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 localSheetId="2">[2]Mthly!$B$11:$D$11,[2]Mthly!$B$31:$D$31</definedName>
    <definedName name="MTD_Format" localSheetId="3">[2]Mthly!$B$11:$D$11,[2]Mthly!$B$31:$D$31</definedName>
    <definedName name="MTD_Format">[3]Mthly!$B$11:$D$11,[3]Mthly!$B$31:$D$31</definedName>
    <definedName name="_xlnm.Print_Area" localSheetId="0">'01-2017 SOG'!$A$1:$W$70</definedName>
    <definedName name="_xlnm.Print_Area" localSheetId="1">'02-2017 SOG'!$A$1:$W$70</definedName>
    <definedName name="_xlnm.Print_Area" localSheetId="2">'03-2017 SOG'!$A$1:$W$70</definedName>
    <definedName name="_xlnm.Print_Area" localSheetId="3">'12ME 03-2017'!$A$1:$W$70</definedName>
    <definedName name="RdSch_CY" localSheetId="2">'[4]INPUT TAB'!#REF!</definedName>
    <definedName name="RdSch_CY" localSheetId="3">'[4]INPUT TAB'!#REF!</definedName>
    <definedName name="RdSch_CY">'[5]INPUT TAB'!#REF!</definedName>
    <definedName name="RdSch_PY" localSheetId="2">'[4]INPUT TAB'!#REF!</definedName>
    <definedName name="RdSch_PY" localSheetId="3">'[4]INPUT TAB'!#REF!</definedName>
    <definedName name="RdSch_PY">'[5]INPUT TAB'!#REF!</definedName>
    <definedName name="RdSch_PY2" localSheetId="2">'[4]INPUT TAB'!#REF!</definedName>
    <definedName name="RdSch_PY2" localSheetId="3">'[4]INPUT TAB'!#REF!</definedName>
    <definedName name="RdSch_PY2">'[5]INPUT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 localSheetId="2">[2]YTD!$B$13:$D$13,[2]YTD!$B$32:$D$32</definedName>
    <definedName name="YTD_Format" localSheetId="3">[2]YTD!$B$13:$D$13,[2]YTD!$B$32:$D$32</definedName>
    <definedName name="YTD_Format">[3]YTD!$B$13:$D$13,[3]YTD!$B$32:$D$32</definedName>
  </definedNames>
  <calcPr calcId="152511" calcMode="autoNoTable"/>
</workbook>
</file>

<file path=xl/calcChain.xml><?xml version="1.0" encoding="utf-8"?>
<calcChain xmlns="http://schemas.openxmlformats.org/spreadsheetml/2006/main">
  <c r="M8" i="7" l="1"/>
  <c r="W8" i="7" s="1"/>
  <c r="S8" i="7"/>
  <c r="I10" i="7"/>
  <c r="K10" i="7"/>
  <c r="O10" i="7"/>
  <c r="Q10" i="7" s="1"/>
  <c r="S10" i="7"/>
  <c r="U10" i="7"/>
  <c r="W10" i="7"/>
  <c r="I11" i="7"/>
  <c r="K11" i="7" s="1"/>
  <c r="O11" i="7"/>
  <c r="Q11" i="7" s="1"/>
  <c r="S11" i="7"/>
  <c r="U11" i="7"/>
  <c r="W11" i="7"/>
  <c r="I12" i="7"/>
  <c r="K12" i="7" s="1"/>
  <c r="O12" i="7"/>
  <c r="Q12" i="7" s="1"/>
  <c r="S12" i="7"/>
  <c r="U12" i="7"/>
  <c r="W12" i="7"/>
  <c r="E14" i="7"/>
  <c r="G14" i="7"/>
  <c r="M14" i="7"/>
  <c r="I17" i="7"/>
  <c r="K17" i="7" s="1"/>
  <c r="O17" i="7"/>
  <c r="Q17" i="7" s="1"/>
  <c r="S17" i="7"/>
  <c r="U17" i="7"/>
  <c r="W17" i="7"/>
  <c r="I18" i="7"/>
  <c r="K18" i="7" s="1"/>
  <c r="O18" i="7"/>
  <c r="Q18" i="7" s="1"/>
  <c r="S18" i="7"/>
  <c r="U18" i="7"/>
  <c r="W18" i="7"/>
  <c r="E20" i="7"/>
  <c r="G20" i="7"/>
  <c r="M20" i="7"/>
  <c r="I25" i="7"/>
  <c r="K25" i="7" s="1"/>
  <c r="O25" i="7"/>
  <c r="Q25" i="7" s="1"/>
  <c r="S25" i="7"/>
  <c r="U25" i="7"/>
  <c r="W25" i="7"/>
  <c r="I26" i="7"/>
  <c r="K26" i="7"/>
  <c r="O26" i="7"/>
  <c r="Q26" i="7" s="1"/>
  <c r="S26" i="7"/>
  <c r="U26" i="7"/>
  <c r="W26" i="7"/>
  <c r="E28" i="7"/>
  <c r="O28" i="7" s="1"/>
  <c r="G28" i="7"/>
  <c r="M28" i="7"/>
  <c r="I32" i="7"/>
  <c r="K32" i="7" s="1"/>
  <c r="O32" i="7"/>
  <c r="Q32" i="7" s="1"/>
  <c r="I33" i="7"/>
  <c r="K33" i="7"/>
  <c r="O33" i="7"/>
  <c r="Q33" i="7" s="1"/>
  <c r="I48" i="7"/>
  <c r="K48" i="7" s="1"/>
  <c r="O48" i="7"/>
  <c r="Q48" i="7"/>
  <c r="I49" i="7"/>
  <c r="K49" i="7" s="1"/>
  <c r="O49" i="7"/>
  <c r="Q49" i="7" s="1"/>
  <c r="I50" i="7"/>
  <c r="K50" i="7" s="1"/>
  <c r="O50" i="7"/>
  <c r="Q50" i="7" s="1"/>
  <c r="E52" i="7"/>
  <c r="G52" i="7"/>
  <c r="M52" i="7"/>
  <c r="I55" i="7"/>
  <c r="K55" i="7"/>
  <c r="O55" i="7"/>
  <c r="Q55" i="7" s="1"/>
  <c r="I56" i="7"/>
  <c r="K56" i="7" s="1"/>
  <c r="O56" i="7"/>
  <c r="Q56" i="7" s="1"/>
  <c r="E58" i="7"/>
  <c r="G58" i="7"/>
  <c r="M58" i="7"/>
  <c r="W20" i="7" s="1"/>
  <c r="I63" i="7"/>
  <c r="K63" i="7" s="1"/>
  <c r="O63" i="7"/>
  <c r="Q63" i="7" s="1"/>
  <c r="I64" i="7"/>
  <c r="K64" i="7"/>
  <c r="O64" i="7"/>
  <c r="Q64" i="7" s="1"/>
  <c r="E66" i="7"/>
  <c r="O66" i="7" s="1"/>
  <c r="Q66" i="7" s="1"/>
  <c r="G66" i="7"/>
  <c r="U28" i="7" s="1"/>
  <c r="M66" i="7"/>
  <c r="W28" i="7" s="1"/>
  <c r="S28" i="7" l="1"/>
  <c r="I14" i="7"/>
  <c r="I66" i="7"/>
  <c r="K66" i="7" s="1"/>
  <c r="O52" i="7"/>
  <c r="Q28" i="7"/>
  <c r="G60" i="7"/>
  <c r="I28" i="7"/>
  <c r="K28" i="7" s="1"/>
  <c r="I20" i="7"/>
  <c r="K20" i="7" s="1"/>
  <c r="G22" i="7"/>
  <c r="I58" i="7"/>
  <c r="O20" i="7"/>
  <c r="O58" i="7"/>
  <c r="Q58" i="7" s="1"/>
  <c r="Q52" i="7"/>
  <c r="Q20" i="7"/>
  <c r="O14" i="7"/>
  <c r="Q14" i="7" s="1"/>
  <c r="U22" i="7"/>
  <c r="G68" i="7"/>
  <c r="G30" i="7"/>
  <c r="W14" i="7"/>
  <c r="U20" i="7"/>
  <c r="K58" i="7"/>
  <c r="I52" i="7"/>
  <c r="K52" i="7" s="1"/>
  <c r="S20" i="7"/>
  <c r="S14" i="7"/>
  <c r="K14" i="7"/>
  <c r="U14" i="7"/>
  <c r="M60" i="7"/>
  <c r="E60" i="7"/>
  <c r="M22" i="7"/>
  <c r="E22" i="7"/>
  <c r="O22" i="7" l="1"/>
  <c r="Q22" i="7" s="1"/>
  <c r="I22" i="7"/>
  <c r="K22" i="7" s="1"/>
  <c r="E30" i="7"/>
  <c r="M30" i="7"/>
  <c r="G35" i="7"/>
  <c r="I60" i="7"/>
  <c r="K60" i="7" s="1"/>
  <c r="O60" i="7"/>
  <c r="Q60" i="7" s="1"/>
  <c r="S22" i="7"/>
  <c r="E68" i="7"/>
  <c r="U30" i="7"/>
  <c r="W22" i="7"/>
  <c r="M68" i="7"/>
  <c r="M35" i="7" l="1"/>
  <c r="W30" i="7"/>
  <c r="O68" i="7"/>
  <c r="Q68" i="7" s="1"/>
  <c r="S30" i="7"/>
  <c r="I68" i="7"/>
  <c r="K68" i="7" s="1"/>
  <c r="I30" i="7"/>
  <c r="K30" i="7" s="1"/>
  <c r="E35" i="7"/>
  <c r="O30" i="7"/>
  <c r="Q30" i="7" s="1"/>
  <c r="O35" i="7" l="1"/>
  <c r="Q35" i="7" s="1"/>
  <c r="I35" i="7"/>
  <c r="K35" i="7" s="1"/>
  <c r="I10" i="6" l="1"/>
  <c r="K10" i="6"/>
  <c r="O10" i="6"/>
  <c r="Q10" i="6"/>
  <c r="S10" i="6"/>
  <c r="U10" i="6"/>
  <c r="W10" i="6"/>
  <c r="I11" i="6"/>
  <c r="K11" i="6" s="1"/>
  <c r="O11" i="6"/>
  <c r="Q11" i="6"/>
  <c r="S11" i="6"/>
  <c r="U11" i="6"/>
  <c r="W11" i="6"/>
  <c r="I12" i="6"/>
  <c r="K12" i="6" s="1"/>
  <c r="O12" i="6"/>
  <c r="Q12" i="6" s="1"/>
  <c r="S12" i="6"/>
  <c r="U12" i="6"/>
  <c r="W12" i="6"/>
  <c r="E14" i="6"/>
  <c r="G14" i="6"/>
  <c r="I14" i="6" s="1"/>
  <c r="M14" i="6"/>
  <c r="O14" i="6" s="1"/>
  <c r="I17" i="6"/>
  <c r="K17" i="6" s="1"/>
  <c r="O17" i="6"/>
  <c r="Q17" i="6" s="1"/>
  <c r="S17" i="6"/>
  <c r="U17" i="6"/>
  <c r="W17" i="6"/>
  <c r="I18" i="6"/>
  <c r="K18" i="6"/>
  <c r="O18" i="6"/>
  <c r="Q18" i="6"/>
  <c r="S18" i="6"/>
  <c r="U18" i="6"/>
  <c r="W18" i="6"/>
  <c r="E20" i="6"/>
  <c r="I20" i="6" s="1"/>
  <c r="G20" i="6"/>
  <c r="M20" i="6"/>
  <c r="M22" i="6" s="1"/>
  <c r="I25" i="6"/>
  <c r="K25" i="6" s="1"/>
  <c r="O25" i="6"/>
  <c r="Q25" i="6" s="1"/>
  <c r="S25" i="6"/>
  <c r="U25" i="6"/>
  <c r="W25" i="6"/>
  <c r="I26" i="6"/>
  <c r="K26" i="6" s="1"/>
  <c r="O26" i="6"/>
  <c r="Q26" i="6" s="1"/>
  <c r="S26" i="6"/>
  <c r="U26" i="6"/>
  <c r="W26" i="6"/>
  <c r="E28" i="6"/>
  <c r="G28" i="6"/>
  <c r="M28" i="6"/>
  <c r="I32" i="6"/>
  <c r="K32" i="6" s="1"/>
  <c r="O32" i="6"/>
  <c r="Q32" i="6"/>
  <c r="I33" i="6"/>
  <c r="K33" i="6" s="1"/>
  <c r="O33" i="6"/>
  <c r="Q33" i="6" s="1"/>
  <c r="I48" i="6"/>
  <c r="K48" i="6"/>
  <c r="O48" i="6"/>
  <c r="Q48" i="6" s="1"/>
  <c r="I49" i="6"/>
  <c r="K49" i="6"/>
  <c r="O49" i="6"/>
  <c r="Q49" i="6" s="1"/>
  <c r="I50" i="6"/>
  <c r="K50" i="6"/>
  <c r="O50" i="6"/>
  <c r="Q50" i="6" s="1"/>
  <c r="E52" i="6"/>
  <c r="S14" i="6" s="1"/>
  <c r="G52" i="6"/>
  <c r="U14" i="6" s="1"/>
  <c r="M52" i="6"/>
  <c r="I55" i="6"/>
  <c r="K55" i="6" s="1"/>
  <c r="O55" i="6"/>
  <c r="Q55" i="6" s="1"/>
  <c r="I56" i="6"/>
  <c r="K56" i="6"/>
  <c r="O56" i="6"/>
  <c r="Q56" i="6" s="1"/>
  <c r="E58" i="6"/>
  <c r="I58" i="6" s="1"/>
  <c r="G58" i="6"/>
  <c r="M58" i="6"/>
  <c r="W20" i="6" s="1"/>
  <c r="O58" i="6"/>
  <c r="I63" i="6"/>
  <c r="K63" i="6" s="1"/>
  <c r="O63" i="6"/>
  <c r="Q63" i="6" s="1"/>
  <c r="I64" i="6"/>
  <c r="K64" i="6"/>
  <c r="O64" i="6"/>
  <c r="Q64" i="6" s="1"/>
  <c r="E66" i="6"/>
  <c r="G66" i="6"/>
  <c r="U28" i="6" s="1"/>
  <c r="M66" i="6"/>
  <c r="O20" i="6" l="1"/>
  <c r="Q20" i="6" s="1"/>
  <c r="O66" i="6"/>
  <c r="Q58" i="6"/>
  <c r="K58" i="6"/>
  <c r="O52" i="6"/>
  <c r="E22" i="6"/>
  <c r="O22" i="6" s="1"/>
  <c r="Q22" i="6" s="1"/>
  <c r="S20" i="6"/>
  <c r="Q52" i="6"/>
  <c r="O28" i="6"/>
  <c r="Q14" i="6"/>
  <c r="K14" i="6"/>
  <c r="Q28" i="6"/>
  <c r="W28" i="6"/>
  <c r="K20" i="6"/>
  <c r="S28" i="6"/>
  <c r="Q66" i="6"/>
  <c r="I66" i="6"/>
  <c r="K66" i="6" s="1"/>
  <c r="G60" i="6"/>
  <c r="K52" i="6"/>
  <c r="M30" i="6"/>
  <c r="I28" i="6"/>
  <c r="K28" i="6" s="1"/>
  <c r="U20" i="6"/>
  <c r="W14" i="6"/>
  <c r="M60" i="6"/>
  <c r="E60" i="6"/>
  <c r="I52" i="6"/>
  <c r="G22" i="6"/>
  <c r="E30" i="6" l="1"/>
  <c r="G30" i="6"/>
  <c r="O30" i="6"/>
  <c r="E35" i="6"/>
  <c r="U22" i="6"/>
  <c r="G68" i="6"/>
  <c r="Q30" i="6"/>
  <c r="M35" i="6"/>
  <c r="W22" i="6"/>
  <c r="M68" i="6"/>
  <c r="S22" i="6"/>
  <c r="E68" i="6"/>
  <c r="O60" i="6"/>
  <c r="Q60" i="6" s="1"/>
  <c r="I60" i="6"/>
  <c r="K60" i="6" s="1"/>
  <c r="I22" i="6"/>
  <c r="K22" i="6" s="1"/>
  <c r="G35" i="6" l="1"/>
  <c r="I35" i="6" s="1"/>
  <c r="W30" i="6"/>
  <c r="O35" i="6"/>
  <c r="Q35" i="6" s="1"/>
  <c r="U30" i="6"/>
  <c r="S30" i="6"/>
  <c r="I68" i="6"/>
  <c r="K68" i="6" s="1"/>
  <c r="O68" i="6"/>
  <c r="Q68" i="6" s="1"/>
  <c r="I30" i="6"/>
  <c r="K30" i="6" s="1"/>
  <c r="K35" i="6" l="1"/>
  <c r="M66" i="2" l="1"/>
  <c r="G66" i="2"/>
  <c r="E66" i="2"/>
  <c r="O66" i="2" s="1"/>
  <c r="I64" i="2"/>
  <c r="K64" i="2" s="1"/>
  <c r="I63" i="2"/>
  <c r="K63" i="2" s="1"/>
  <c r="O63" i="2"/>
  <c r="Q63" i="2" s="1"/>
  <c r="M58" i="2"/>
  <c r="G58" i="2"/>
  <c r="E58" i="2"/>
  <c r="O58" i="2" s="1"/>
  <c r="I56" i="2"/>
  <c r="K56" i="2" s="1"/>
  <c r="I55" i="2"/>
  <c r="K55" i="2" s="1"/>
  <c r="O55" i="2"/>
  <c r="Q55" i="2" s="1"/>
  <c r="G52" i="2"/>
  <c r="I50" i="2"/>
  <c r="K50" i="2" s="1"/>
  <c r="I49" i="2"/>
  <c r="K49" i="2" s="1"/>
  <c r="M52" i="2"/>
  <c r="I48" i="2"/>
  <c r="K48" i="2" s="1"/>
  <c r="E52" i="2"/>
  <c r="Q33" i="2"/>
  <c r="O33" i="2"/>
  <c r="I32" i="2"/>
  <c r="K32" i="2" s="1"/>
  <c r="W26" i="2"/>
  <c r="O26" i="2"/>
  <c r="Q26" i="2" s="1"/>
  <c r="U26" i="2"/>
  <c r="U25" i="2"/>
  <c r="S25" i="2"/>
  <c r="G28" i="2"/>
  <c r="I25" i="2"/>
  <c r="K25" i="2" s="1"/>
  <c r="W18" i="2"/>
  <c r="O18" i="2"/>
  <c r="Q18" i="2" s="1"/>
  <c r="U18" i="2"/>
  <c r="U17" i="2"/>
  <c r="S17" i="2"/>
  <c r="G20" i="2"/>
  <c r="I17" i="2"/>
  <c r="K17" i="2" s="1"/>
  <c r="U12" i="2"/>
  <c r="S12" i="2"/>
  <c r="I12" i="2"/>
  <c r="K12" i="2" s="1"/>
  <c r="W11" i="2"/>
  <c r="O11" i="2"/>
  <c r="Q11" i="2" s="1"/>
  <c r="U11" i="2"/>
  <c r="U10" i="2"/>
  <c r="S10" i="2"/>
  <c r="M14" i="2"/>
  <c r="E14" i="2"/>
  <c r="S8" i="2"/>
  <c r="Q66" i="2" l="1"/>
  <c r="O14" i="2"/>
  <c r="Q14" i="2" s="1"/>
  <c r="U20" i="2"/>
  <c r="M60" i="2"/>
  <c r="W14" i="2"/>
  <c r="E60" i="2"/>
  <c r="I52" i="2"/>
  <c r="K52" i="2" s="1"/>
  <c r="S14" i="2"/>
  <c r="O52" i="2"/>
  <c r="Q52" i="2" s="1"/>
  <c r="Q58" i="2"/>
  <c r="M22" i="2"/>
  <c r="U28" i="2"/>
  <c r="G60" i="2"/>
  <c r="O50" i="2"/>
  <c r="Q50" i="2" s="1"/>
  <c r="M8" i="2"/>
  <c r="W8" i="2" s="1"/>
  <c r="O10" i="2"/>
  <c r="W10" i="2"/>
  <c r="S11" i="2"/>
  <c r="O12" i="2"/>
  <c r="Q12" i="2" s="1"/>
  <c r="W12" i="2"/>
  <c r="O17" i="2"/>
  <c r="Q17" i="2" s="1"/>
  <c r="W17" i="2"/>
  <c r="S18" i="2"/>
  <c r="O25" i="2"/>
  <c r="Q25" i="2" s="1"/>
  <c r="W25" i="2"/>
  <c r="S26" i="2"/>
  <c r="O32" i="2"/>
  <c r="Q32" i="2" s="1"/>
  <c r="I33" i="2"/>
  <c r="K33" i="2" s="1"/>
  <c r="O49" i="2"/>
  <c r="Q49" i="2" s="1"/>
  <c r="O56" i="2"/>
  <c r="Q56" i="2" s="1"/>
  <c r="I58" i="2"/>
  <c r="K58" i="2" s="1"/>
  <c r="O64" i="2"/>
  <c r="Q64" i="2" s="1"/>
  <c r="I66" i="2"/>
  <c r="K66" i="2" s="1"/>
  <c r="G14" i="2"/>
  <c r="U14" i="2" s="1"/>
  <c r="I11" i="2"/>
  <c r="K11" i="2" s="1"/>
  <c r="I18" i="2"/>
  <c r="K18" i="2" s="1"/>
  <c r="E20" i="2"/>
  <c r="M20" i="2"/>
  <c r="W20" i="2" s="1"/>
  <c r="I26" i="2"/>
  <c r="K26" i="2" s="1"/>
  <c r="E28" i="2"/>
  <c r="M28" i="2"/>
  <c r="I10" i="2"/>
  <c r="K10" i="2" s="1"/>
  <c r="Q10" i="2"/>
  <c r="O48" i="2"/>
  <c r="Q48" i="2" s="1"/>
  <c r="M30" i="2" l="1"/>
  <c r="I20" i="2"/>
  <c r="K20" i="2" s="1"/>
  <c r="S20" i="2"/>
  <c r="O20" i="2"/>
  <c r="W28" i="2"/>
  <c r="E22" i="2"/>
  <c r="I28" i="2"/>
  <c r="K28" i="2" s="1"/>
  <c r="S28" i="2"/>
  <c r="O28" i="2"/>
  <c r="Q28" i="2" s="1"/>
  <c r="G68" i="2"/>
  <c r="E68" i="2"/>
  <c r="I60" i="2"/>
  <c r="K60" i="2" s="1"/>
  <c r="O60" i="2"/>
  <c r="S22" i="2"/>
  <c r="M68" i="2"/>
  <c r="W22" i="2"/>
  <c r="Q60" i="2"/>
  <c r="Q20" i="2"/>
  <c r="G22" i="2"/>
  <c r="I14" i="2"/>
  <c r="K14" i="2" s="1"/>
  <c r="G30" i="2" l="1"/>
  <c r="U30" i="2" s="1"/>
  <c r="U22" i="2"/>
  <c r="E30" i="2"/>
  <c r="I22" i="2"/>
  <c r="K22" i="2" s="1"/>
  <c r="O22" i="2"/>
  <c r="Q22" i="2" s="1"/>
  <c r="W30" i="2"/>
  <c r="O68" i="2"/>
  <c r="Q68" i="2" s="1"/>
  <c r="S30" i="2"/>
  <c r="I68" i="2"/>
  <c r="K68" i="2" s="1"/>
  <c r="M35" i="2"/>
  <c r="E35" i="2" l="1"/>
  <c r="I30" i="2"/>
  <c r="K30" i="2" s="1"/>
  <c r="O30" i="2"/>
  <c r="Q30" i="2" s="1"/>
  <c r="G35" i="2"/>
  <c r="O35" i="2" l="1"/>
  <c r="Q35" i="2" s="1"/>
  <c r="I35" i="2"/>
  <c r="K35" i="2" s="1"/>
  <c r="O64" i="1" l="1"/>
  <c r="Q64" i="1"/>
  <c r="G66" i="1"/>
  <c r="I64" i="1"/>
  <c r="M66" i="1"/>
  <c r="E66" i="1"/>
  <c r="O56" i="1"/>
  <c r="Q56" i="1" s="1"/>
  <c r="G58" i="1"/>
  <c r="I56" i="1"/>
  <c r="M58" i="1"/>
  <c r="E58" i="1"/>
  <c r="O50" i="1"/>
  <c r="Q50" i="1" s="1"/>
  <c r="I50" i="1"/>
  <c r="K50" i="1"/>
  <c r="O49" i="1"/>
  <c r="Q49" i="1"/>
  <c r="G52" i="1"/>
  <c r="I49" i="1"/>
  <c r="I48" i="1"/>
  <c r="K48" i="1" s="1"/>
  <c r="Q33" i="1"/>
  <c r="O33" i="1"/>
  <c r="I33" i="1"/>
  <c r="K33" i="1" s="1"/>
  <c r="O32" i="1"/>
  <c r="Q32" i="1" s="1"/>
  <c r="I32" i="1"/>
  <c r="W26" i="1"/>
  <c r="S26" i="1"/>
  <c r="O26" i="1"/>
  <c r="Q26" i="1" s="1"/>
  <c r="I26" i="1"/>
  <c r="K26" i="1" s="1"/>
  <c r="W25" i="1"/>
  <c r="O25" i="1"/>
  <c r="M28" i="1"/>
  <c r="U25" i="1"/>
  <c r="E28" i="1"/>
  <c r="W18" i="1"/>
  <c r="S18" i="1"/>
  <c r="Q18" i="1"/>
  <c r="O18" i="1"/>
  <c r="I18" i="1"/>
  <c r="K18" i="1" s="1"/>
  <c r="W17" i="1"/>
  <c r="O17" i="1"/>
  <c r="M20" i="1"/>
  <c r="U17" i="1"/>
  <c r="E20" i="1"/>
  <c r="W12" i="1"/>
  <c r="O12" i="1"/>
  <c r="Q12" i="1"/>
  <c r="U12" i="1"/>
  <c r="S12" i="1"/>
  <c r="W11" i="1"/>
  <c r="S11" i="1"/>
  <c r="Q11" i="1"/>
  <c r="O11" i="1"/>
  <c r="I11" i="1"/>
  <c r="K11" i="1" s="1"/>
  <c r="W10" i="1"/>
  <c r="O10" i="1"/>
  <c r="M14" i="1"/>
  <c r="U10" i="1"/>
  <c r="E14" i="1"/>
  <c r="M8" i="1"/>
  <c r="W8" i="1" s="1"/>
  <c r="S8" i="1"/>
  <c r="O20" i="1" l="1"/>
  <c r="W28" i="1"/>
  <c r="O14" i="1"/>
  <c r="E22" i="1"/>
  <c r="K32" i="1"/>
  <c r="W20" i="1"/>
  <c r="Q20" i="1"/>
  <c r="O28" i="1"/>
  <c r="Q28" i="1" s="1"/>
  <c r="G60" i="1"/>
  <c r="O66" i="1"/>
  <c r="Q66" i="1" s="1"/>
  <c r="S28" i="1"/>
  <c r="I66" i="1"/>
  <c r="K66" i="1" s="1"/>
  <c r="Q14" i="1"/>
  <c r="M22" i="1"/>
  <c r="O58" i="1"/>
  <c r="Q58" i="1" s="1"/>
  <c r="S20" i="1"/>
  <c r="I58" i="1"/>
  <c r="K58" i="1" s="1"/>
  <c r="G28" i="1"/>
  <c r="I10" i="1"/>
  <c r="Q10" i="1"/>
  <c r="U11" i="1"/>
  <c r="I12" i="1"/>
  <c r="K12" i="1" s="1"/>
  <c r="I17" i="1"/>
  <c r="Q17" i="1"/>
  <c r="U18" i="1"/>
  <c r="I25" i="1"/>
  <c r="K25" i="1" s="1"/>
  <c r="Q25" i="1"/>
  <c r="U26" i="1"/>
  <c r="O48" i="1"/>
  <c r="Q48" i="1" s="1"/>
  <c r="E52" i="1"/>
  <c r="M52" i="1"/>
  <c r="O55" i="1"/>
  <c r="O63" i="1"/>
  <c r="Q63" i="1" s="1"/>
  <c r="K10" i="1"/>
  <c r="S10" i="1"/>
  <c r="G14" i="1"/>
  <c r="I14" i="1" s="1"/>
  <c r="K17" i="1"/>
  <c r="S17" i="1"/>
  <c r="S25" i="1"/>
  <c r="K49" i="1"/>
  <c r="I55" i="1"/>
  <c r="K55" i="1" s="1"/>
  <c r="Q55" i="1"/>
  <c r="K56" i="1"/>
  <c r="I63" i="1"/>
  <c r="K63" i="1" s="1"/>
  <c r="K64" i="1"/>
  <c r="G20" i="1"/>
  <c r="I20" i="1" s="1"/>
  <c r="U14" i="1" l="1"/>
  <c r="U20" i="1"/>
  <c r="Q22" i="1"/>
  <c r="M30" i="1"/>
  <c r="O22" i="1"/>
  <c r="E30" i="1"/>
  <c r="W14" i="1"/>
  <c r="M60" i="1"/>
  <c r="G68" i="1"/>
  <c r="I52" i="1"/>
  <c r="K52" i="1" s="1"/>
  <c r="S14" i="1"/>
  <c r="O52" i="1"/>
  <c r="Q52" i="1" s="1"/>
  <c r="E60" i="1"/>
  <c r="K20" i="1"/>
  <c r="G22" i="1"/>
  <c r="K14" i="1"/>
  <c r="U28" i="1"/>
  <c r="I28" i="1"/>
  <c r="K28" i="1" s="1"/>
  <c r="G30" i="1" l="1"/>
  <c r="U30" i="1" s="1"/>
  <c r="U22" i="1"/>
  <c r="M35" i="1"/>
  <c r="O30" i="1"/>
  <c r="Q30" i="1" s="1"/>
  <c r="E35" i="1"/>
  <c r="W22" i="1"/>
  <c r="M68" i="1"/>
  <c r="I60" i="1"/>
  <c r="K60" i="1" s="1"/>
  <c r="O60" i="1"/>
  <c r="Q60" i="1" s="1"/>
  <c r="E68" i="1"/>
  <c r="S22" i="1"/>
  <c r="I22" i="1"/>
  <c r="K22" i="1" s="1"/>
  <c r="O35" i="1" l="1"/>
  <c r="Q35" i="1" s="1"/>
  <c r="W30" i="1"/>
  <c r="G35" i="1"/>
  <c r="I68" i="1"/>
  <c r="K68" i="1" s="1"/>
  <c r="S30" i="1"/>
  <c r="O68" i="1"/>
  <c r="Q68" i="1" s="1"/>
  <c r="I30" i="1"/>
  <c r="K30" i="1" s="1"/>
  <c r="I35" i="1" l="1"/>
  <c r="K35" i="1" s="1"/>
</calcChain>
</file>

<file path=xl/sharedStrings.xml><?xml version="1.0" encoding="utf-8"?>
<sst xmlns="http://schemas.openxmlformats.org/spreadsheetml/2006/main" count="304" uniqueCount="49">
  <si>
    <t>PUGET SOUND ENERGY</t>
  </si>
  <si>
    <t>SUMMARY OF GAS OPERATING REVENUE &amp; THERM SALES</t>
  </si>
  <si>
    <t>INCREASE (DECREASE)</t>
  </si>
  <si>
    <t/>
  </si>
  <si>
    <t>VARIANCE FROM BUDGET</t>
  </si>
  <si>
    <t>VARIANCE FROM 2015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</si>
  <si>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</si>
  <si>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</si>
  <si>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</si>
  <si>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</si>
  <si>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</si>
  <si>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</si>
  <si>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</si>
  <si>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</si>
  <si>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</si>
  <si>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</si>
  <si>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</si>
  <si>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</si>
  <si>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</si>
  <si>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</si>
  <si>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</si>
  <si>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</si>
  <si>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</si>
  <si>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</si>
  <si>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</si>
  <si>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</si>
  <si>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</si>
  <si>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</si>
  <si>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</si>
  <si>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</si>
  <si>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</si>
  <si>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</si>
  <si>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</si>
  <si>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</si>
  <si>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</si>
  <si>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</si>
  <si>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</si>
  <si>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</si>
  <si>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</si>
  <si>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</si>
  <si>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</si>
  <si>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</si>
  <si>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</si>
  <si>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</si>
  <si>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</si>
  <si>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MARCH 2017</t>
  </si>
  <si>
    <t>TWELVE MONTHS ENDED MARCH 31, 2017</t>
  </si>
  <si>
    <t>MONTH OF JANUARY 2017</t>
  </si>
  <si>
    <t>MONTH OF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</si>
</sst>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_(* #,##0.00_);_(* \(#,##0.00\);_(* &quot;-&quot;_);_(@_)"/>
    <numFmt numFmtId="176" formatCode="00000"/>
    <numFmt numFmtId="177" formatCode="0.00_)"/>
    <numFmt numFmtId="178" formatCode="###,000"/>
    <numFmt numFmtId="179" formatCode="_-* #,##0\ _D_M_-;\-* #,##0\ _D_M_-;_-* &quot;-&quot;??\ _D_M_-;_-@_-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2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6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7" fontId="11" fillId="0" borderId="0"/>
    <xf numFmtId="10" fontId="1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8" fontId="21" fillId="0" borderId="8" applyNumberFormat="0" applyProtection="0">
      <alignment horizontal="right" vertical="center"/>
    </xf>
    <xf numFmtId="178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8" fontId="26" fillId="39" borderId="11" applyNumberFormat="0" applyBorder="0" applyAlignment="0" applyProtection="0">
      <alignment horizontal="right" vertical="center" indent="1"/>
    </xf>
    <xf numFmtId="178" fontId="27" fillId="40" borderId="11" applyNumberFormat="0" applyBorder="0" applyAlignment="0" applyProtection="0">
      <alignment horizontal="right" vertical="center" indent="1"/>
    </xf>
    <xf numFmtId="178" fontId="27" fillId="41" borderId="11" applyNumberFormat="0" applyBorder="0" applyAlignment="0" applyProtection="0">
      <alignment horizontal="right" vertical="center" indent="1"/>
    </xf>
    <xf numFmtId="178" fontId="28" fillId="42" borderId="11" applyNumberFormat="0" applyBorder="0" applyAlignment="0" applyProtection="0">
      <alignment horizontal="right" vertical="center" indent="1"/>
    </xf>
    <xf numFmtId="178" fontId="28" fillId="43" borderId="11" applyNumberFormat="0" applyBorder="0" applyAlignment="0" applyProtection="0">
      <alignment horizontal="right" vertical="center" indent="1"/>
    </xf>
    <xf numFmtId="178" fontId="28" fillId="44" borderId="11" applyNumberFormat="0" applyBorder="0" applyAlignment="0" applyProtection="0">
      <alignment horizontal="right" vertical="center" indent="1"/>
    </xf>
    <xf numFmtId="178" fontId="29" fillId="45" borderId="11" applyNumberFormat="0" applyBorder="0" applyAlignment="0" applyProtection="0">
      <alignment horizontal="right" vertical="center" indent="1"/>
    </xf>
    <xf numFmtId="178" fontId="29" fillId="46" borderId="11" applyNumberFormat="0" applyBorder="0" applyAlignment="0" applyProtection="0">
      <alignment horizontal="right" vertical="center" indent="1"/>
    </xf>
    <xf numFmtId="178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8" fontId="21" fillId="51" borderId="8" applyNumberFormat="0" applyBorder="0" applyProtection="0">
      <alignment horizontal="right" vertical="center"/>
    </xf>
    <xf numFmtId="178" fontId="22" fillId="51" borderId="9" applyNumberFormat="0" applyBorder="0" applyProtection="0">
      <alignment horizontal="right" vertical="center"/>
    </xf>
    <xf numFmtId="178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8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5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4" applyNumberFormat="1" applyFont="1" applyFill="1" applyBorder="1" applyAlignment="1" applyProtection="1">
      <alignment horizontal="right"/>
    </xf>
    <xf numFmtId="39" fontId="4" fillId="0" borderId="0" xfId="1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4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4" fontId="4" fillId="0" borderId="0" xfId="0" applyNumberFormat="1" applyFont="1" applyProtection="1"/>
    <xf numFmtId="44" fontId="4" fillId="0" borderId="0" xfId="1" applyNumberFormat="1" applyFont="1" applyAlignment="1" applyProtection="1">
      <alignment horizontal="right"/>
    </xf>
    <xf numFmtId="44" fontId="4" fillId="0" borderId="0" xfId="0" applyNumberFormat="1" applyFont="1" applyFill="1" applyProtection="1"/>
    <xf numFmtId="43" fontId="4" fillId="0" borderId="0" xfId="1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75" fontId="4" fillId="0" borderId="0" xfId="2" applyNumberFormat="1" applyFont="1" applyAlignment="1" applyProtection="1">
      <alignment horizontal="right"/>
    </xf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44" fontId="4" fillId="0" borderId="0" xfId="4" applyNumberFormat="1" applyFont="1" applyFill="1" applyAlignment="1" applyProtection="1">
      <alignment horizontal="right"/>
    </xf>
    <xf numFmtId="43" fontId="4" fillId="0" borderId="0" xfId="4" applyNumberFormat="1" applyFont="1" applyFill="1" applyAlignment="1" applyProtection="1">
      <alignment horizontal="right"/>
    </xf>
    <xf numFmtId="43" fontId="4" fillId="0" borderId="0" xfId="4" applyNumberFormat="1" applyFont="1" applyFill="1" applyBorder="1" applyAlignment="1" applyProtection="1">
      <alignment horizontal="right"/>
    </xf>
    <xf numFmtId="43" fontId="4" fillId="0" borderId="1" xfId="4" applyNumberFormat="1" applyFont="1" applyFill="1" applyBorder="1" applyAlignment="1" applyProtection="1">
      <alignment horizontal="right"/>
    </xf>
    <xf numFmtId="44" fontId="4" fillId="0" borderId="2" xfId="4" applyNumberFormat="1" applyFont="1" applyFill="1" applyBorder="1" applyAlignment="1" applyProtection="1">
      <alignment horizontal="right"/>
    </xf>
    <xf numFmtId="179" fontId="4" fillId="0" borderId="0" xfId="1" applyNumberFormat="1" applyFont="1" applyProtection="1"/>
    <xf numFmtId="166" fontId="4" fillId="0" borderId="0" xfId="1" applyNumberFormat="1" applyFont="1" applyBorder="1" applyAlignment="1" applyProtection="1"/>
    <xf numFmtId="170" fontId="4" fillId="0" borderId="0" xfId="1" applyFont="1" applyAlignment="1" applyProtection="1"/>
    <xf numFmtId="39" fontId="4" fillId="0" borderId="0" xfId="1" applyNumberFormat="1" applyFont="1" applyAlignment="1" applyProtection="1">
      <alignment horizontal="right"/>
    </xf>
    <xf numFmtId="43" fontId="4" fillId="0" borderId="0" xfId="0" applyNumberFormat="1" applyFont="1" applyProtection="1"/>
    <xf numFmtId="43" fontId="4" fillId="0" borderId="0" xfId="0" applyNumberFormat="1" applyFont="1" applyFill="1" applyProtection="1"/>
    <xf numFmtId="165" fontId="4" fillId="0" borderId="0" xfId="1" applyNumberFormat="1" applyFont="1" applyAlignment="1" applyProtection="1">
      <alignment horizontal="right"/>
    </xf>
    <xf numFmtId="165" fontId="4" fillId="0" borderId="0" xfId="0" applyNumberFormat="1" applyFont="1" applyFill="1" applyProtection="1"/>
    <xf numFmtId="165" fontId="4" fillId="0" borderId="0" xfId="0" applyNumberFormat="1" applyFont="1" applyBorder="1" applyProtection="1"/>
    <xf numFmtId="44" fontId="4" fillId="0" borderId="2" xfId="1" applyNumberFormat="1" applyFont="1" applyBorder="1" applyAlignment="1" applyProtection="1">
      <alignment horizontal="right"/>
    </xf>
    <xf numFmtId="44" fontId="4" fillId="0" borderId="0" xfId="0" applyNumberFormat="1" applyFont="1" applyBorder="1" applyProtection="1"/>
    <xf numFmtId="43" fontId="4" fillId="0" borderId="1" xfId="1" applyNumberFormat="1" applyFont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1" applyNumberFormat="1" applyFont="1" applyBorder="1" applyAlignment="1" applyProtection="1">
      <alignment horizontal="right"/>
    </xf>
    <xf numFmtId="43" fontId="4" fillId="0" borderId="0" xfId="0" applyNumberFormat="1" applyFont="1" applyBorder="1" applyProtection="1"/>
    <xf numFmtId="43" fontId="4" fillId="0" borderId="0" xfId="3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39" fontId="1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</cellXfs>
  <cellStyles count="102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Percent" xfId="3" builtinId="5"/>
    <cellStyle name="Percent [2]" xfId="30"/>
    <cellStyle name="Percent 2" xfId="101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02Inputs/General%20Accounting/Reports/SalesOfElectricity/2009%20SOE/04-2009/02-2009%20SOE%20preli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S78" sqref="S78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7109375" style="6" customWidth="1"/>
    <col min="24" max="16384" width="9.140625" style="5"/>
  </cols>
  <sheetData>
    <row r="1" spans="1:23" s="1" customFormat="1" ht="15" x14ac:dyDescent="0.25">
      <c r="E1" s="76" t="s">
        <v>0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S1" s="2"/>
      <c r="T1" s="2"/>
      <c r="U1" s="2"/>
      <c r="V1" s="2"/>
      <c r="W1" s="2"/>
    </row>
    <row r="2" spans="1:23" s="1" customFormat="1" ht="15" x14ac:dyDescent="0.25">
      <c r="E2" s="76" t="s">
        <v>1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S2" s="2"/>
      <c r="T2" s="2"/>
      <c r="U2" s="2"/>
      <c r="V2" s="2"/>
      <c r="W2" s="2"/>
    </row>
    <row r="3" spans="1:23" s="1" customFormat="1" ht="15" x14ac:dyDescent="0.25">
      <c r="E3" s="76" t="s">
        <v>47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S3" s="2"/>
      <c r="T3" s="2"/>
      <c r="U3" s="2"/>
      <c r="V3" s="2"/>
      <c r="W3" s="2"/>
    </row>
    <row r="4" spans="1:23" s="3" customFormat="1" ht="12.75" x14ac:dyDescent="0.2">
      <c r="E4" s="77" t="s">
        <v>2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78" t="s">
        <v>4</v>
      </c>
      <c r="J6" s="78"/>
      <c r="K6" s="78"/>
      <c r="O6" s="78" t="s">
        <v>5</v>
      </c>
      <c r="P6" s="78"/>
      <c r="Q6" s="78"/>
      <c r="S6" s="73" t="s">
        <v>6</v>
      </c>
      <c r="T6" s="73"/>
      <c r="U6" s="73"/>
      <c r="V6" s="73"/>
      <c r="W6" s="73"/>
    </row>
    <row r="7" spans="1:23" s="7" customFormat="1" ht="12.75" x14ac:dyDescent="0.2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8</v>
      </c>
      <c r="E8" s="11">
        <v>2017</v>
      </c>
      <c r="G8" s="11" t="s">
        <v>9</v>
      </c>
      <c r="I8" s="11" t="s">
        <v>10</v>
      </c>
      <c r="K8" s="12" t="s">
        <v>11</v>
      </c>
      <c r="M8" s="11">
        <f>E8-1</f>
        <v>2016</v>
      </c>
      <c r="O8" s="11" t="s">
        <v>10</v>
      </c>
      <c r="Q8" s="12" t="s">
        <v>11</v>
      </c>
      <c r="S8" s="12">
        <f>E8</f>
        <v>2017</v>
      </c>
      <c r="T8" s="10"/>
      <c r="U8" s="12" t="s">
        <v>9</v>
      </c>
      <c r="V8" s="10"/>
      <c r="W8" s="12">
        <f>M8</f>
        <v>2016</v>
      </c>
    </row>
    <row r="9" spans="1:23" x14ac:dyDescent="0.2">
      <c r="B9" s="13" t="s">
        <v>12</v>
      </c>
    </row>
    <row r="10" spans="1:23" x14ac:dyDescent="0.2">
      <c r="C10" s="5" t="s">
        <v>13</v>
      </c>
      <c r="E10" s="14">
        <v>112990222.25</v>
      </c>
      <c r="F10" s="15"/>
      <c r="G10" s="14">
        <v>88289000</v>
      </c>
      <c r="H10" s="16"/>
      <c r="I10" s="14">
        <f>E10-G10</f>
        <v>24701222.25</v>
      </c>
      <c r="J10" s="17"/>
      <c r="K10" s="18">
        <f>IF(G10=0,"n/a",IF(AND(I10/G10&lt;1,I10/G10&gt;-1),I10/G10,"n/a"))</f>
        <v>0.27977689463013511</v>
      </c>
      <c r="M10" s="14">
        <v>86862846.620000005</v>
      </c>
      <c r="N10" s="16"/>
      <c r="O10" s="14">
        <f>E10-M10</f>
        <v>26127375.629999995</v>
      </c>
      <c r="Q10" s="18">
        <f>IF(M10=0,"n/a",IF(AND(O10/M10&lt;1,O10/M10&gt;-1),O10/M10,"n/a"))</f>
        <v>0.30078884870420786</v>
      </c>
      <c r="S10" s="19">
        <f>IF(E48=0,"n/a",E10/E48)</f>
        <v>1.0185269245967674</v>
      </c>
      <c r="T10" s="20"/>
      <c r="U10" s="19">
        <f>IF(G48=0,"n/a",G10/G48)</f>
        <v>0.98161057558676046</v>
      </c>
      <c r="V10" s="20"/>
      <c r="W10" s="19">
        <f>IF(M48=0,"n/a",M10/M48)</f>
        <v>0.99654220159980056</v>
      </c>
    </row>
    <row r="11" spans="1:23" x14ac:dyDescent="0.2">
      <c r="C11" s="5" t="s">
        <v>14</v>
      </c>
      <c r="E11" s="21">
        <v>37350345.460000001</v>
      </c>
      <c r="F11" s="16"/>
      <c r="G11" s="21">
        <v>31012000</v>
      </c>
      <c r="H11" s="16"/>
      <c r="I11" s="21">
        <f>E11-G11</f>
        <v>6338345.4600000009</v>
      </c>
      <c r="K11" s="18">
        <f>IF(G11=0,"n/a",IF(AND(I11/G11&lt;1,I11/G11&gt;-1),I11/G11,"n/a"))</f>
        <v>0.20438364052624794</v>
      </c>
      <c r="M11" s="21">
        <v>27451773.530000001</v>
      </c>
      <c r="N11" s="16"/>
      <c r="O11" s="21">
        <f>E11-M11</f>
        <v>9898571.9299999997</v>
      </c>
      <c r="Q11" s="18">
        <f>IF(M11=0,"n/a",IF(AND(O11/M11&lt;1,O11/M11&gt;-1),O11/M11,"n/a"))</f>
        <v>0.36058041638667121</v>
      </c>
      <c r="S11" s="22">
        <f>IF(E49=0,"n/a",E11/E49)</f>
        <v>0.85276318882536672</v>
      </c>
      <c r="T11" s="20"/>
      <c r="U11" s="22">
        <f>IF(G49=0,"n/a",G11/G49)</f>
        <v>0.84815665682091679</v>
      </c>
      <c r="V11" s="20"/>
      <c r="W11" s="22">
        <f>IF(M49=0,"n/a",M11/M49)</f>
        <v>0.8504005555343529</v>
      </c>
    </row>
    <row r="12" spans="1:23" x14ac:dyDescent="0.2">
      <c r="C12" s="5" t="s">
        <v>15</v>
      </c>
      <c r="E12" s="23">
        <v>2937777.17</v>
      </c>
      <c r="F12" s="16"/>
      <c r="G12" s="23">
        <v>2581000</v>
      </c>
      <c r="H12" s="16"/>
      <c r="I12" s="23">
        <f>E12-G12</f>
        <v>356777.16999999993</v>
      </c>
      <c r="K12" s="24">
        <f>IF(G12=0,"n/a",IF(AND(I12/G12&lt;1,I12/G12&gt;-1),I12/G12,"n/a"))</f>
        <v>0.13823214645486243</v>
      </c>
      <c r="M12" s="23">
        <v>2311485.2599999998</v>
      </c>
      <c r="N12" s="16"/>
      <c r="O12" s="23">
        <f>E12-M12</f>
        <v>626291.91000000015</v>
      </c>
      <c r="Q12" s="24">
        <f>IF(M12=0,"n/a",IF(AND(O12/M12&lt;1,O12/M12&gt;-1),O12/M12,"n/a"))</f>
        <v>0.2709478277183564</v>
      </c>
      <c r="S12" s="25">
        <f>IF(E50=0,"n/a",E12/E50)</f>
        <v>0.79770228296466894</v>
      </c>
      <c r="T12" s="20"/>
      <c r="U12" s="25">
        <f>IF(G50=0,"n/a",G12/G50)</f>
        <v>0.81884517766497467</v>
      </c>
      <c r="V12" s="20"/>
      <c r="W12" s="25">
        <f>IF(M50=0,"n/a",M12/M50)</f>
        <v>0.78275830003386382</v>
      </c>
    </row>
    <row r="13" spans="1:23" ht="6.95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21">
        <f>SUM(E10:E12)</f>
        <v>153278344.88</v>
      </c>
      <c r="F14" s="16"/>
      <c r="G14" s="21">
        <f>SUM(G10:G12)</f>
        <v>121882000</v>
      </c>
      <c r="H14" s="16"/>
      <c r="I14" s="21">
        <f>E14-G14</f>
        <v>31396344.879999995</v>
      </c>
      <c r="K14" s="18">
        <f>IF(G14=0,"n/a",IF(AND(I14/G14&lt;1,I14/G14&gt;-1),I14/G14,"n/a"))</f>
        <v>0.25759623964162054</v>
      </c>
      <c r="M14" s="21">
        <f>SUM(M10:M12)</f>
        <v>116626105.41000001</v>
      </c>
      <c r="N14" s="16"/>
      <c r="O14" s="21">
        <f>E14-M14</f>
        <v>36652239.469999984</v>
      </c>
      <c r="Q14" s="18">
        <f>IF(M14=0,"n/a",IF(AND(O14/M14&lt;1,O14/M14&gt;-1),O14/M14,"n/a"))</f>
        <v>0.31427131465248487</v>
      </c>
      <c r="S14" s="22">
        <f>IF(E52=0,"n/a",E14/E52)</f>
        <v>0.9675628554315322</v>
      </c>
      <c r="T14" s="20"/>
      <c r="U14" s="22">
        <f>IF(G52=0,"n/a",G14/G52)</f>
        <v>0.94001958984721457</v>
      </c>
      <c r="V14" s="20"/>
      <c r="W14" s="22">
        <f>IF(M52=0,"n/a",M14/M52)</f>
        <v>0.95284139848912042</v>
      </c>
    </row>
    <row r="15" spans="1:23" ht="6.95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21">
        <v>2249772.04</v>
      </c>
      <c r="F17" s="16"/>
      <c r="G17" s="21">
        <v>2753000</v>
      </c>
      <c r="H17" s="16"/>
      <c r="I17" s="21">
        <f>E17-G17</f>
        <v>-503227.95999999996</v>
      </c>
      <c r="K17" s="18">
        <f>IF(G17=0,"n/a",IF(AND(I17/G17&lt;1,I17/G17&gt;-1),I17/G17,"n/a"))</f>
        <v>-0.1827925753723211</v>
      </c>
      <c r="M17" s="21">
        <v>2583835.4700000002</v>
      </c>
      <c r="N17" s="16"/>
      <c r="O17" s="21">
        <f>E17-M17</f>
        <v>-334063.43000000017</v>
      </c>
      <c r="Q17" s="18">
        <f>IF(M17=0,"n/a",IF(AND(O17/M17&lt;1,O17/M17&gt;-1),O17/M17,"n/a"))</f>
        <v>-0.12928974537221605</v>
      </c>
      <c r="S17" s="22">
        <f>IF(E55=0,"n/a",E17/E55)</f>
        <v>0.50242091819245027</v>
      </c>
      <c r="T17" s="20"/>
      <c r="U17" s="22">
        <f>IF(G55=0,"n/a",G17/G55)</f>
        <v>0.50681148748159055</v>
      </c>
      <c r="V17" s="20"/>
      <c r="W17" s="22">
        <f>IF(M55=0,"n/a",M17/M55)</f>
        <v>0.48143792716595185</v>
      </c>
    </row>
    <row r="18" spans="2:23" x14ac:dyDescent="0.2">
      <c r="C18" s="5" t="s">
        <v>19</v>
      </c>
      <c r="E18" s="23">
        <v>90774.720000000001</v>
      </c>
      <c r="F18" s="27"/>
      <c r="G18" s="23">
        <v>104000</v>
      </c>
      <c r="H18" s="28"/>
      <c r="I18" s="23">
        <f>E18-G18</f>
        <v>-13225.279999999999</v>
      </c>
      <c r="J18" s="29"/>
      <c r="K18" s="24">
        <f>IF(G18=0,"n/a",IF(AND(I18/G18&lt;1,I18/G18&gt;-1),I18/G18,"n/a"))</f>
        <v>-0.12716615384615385</v>
      </c>
      <c r="L18" s="30"/>
      <c r="M18" s="23">
        <v>141677.59</v>
      </c>
      <c r="N18" s="31"/>
      <c r="O18" s="23">
        <f>E18-M18</f>
        <v>-50902.869999999995</v>
      </c>
      <c r="Q18" s="24">
        <f>IF(M18=0,"n/a",IF(AND(O18/M18&lt;1,O18/M18&gt;-1),O18/M18,"n/a"))</f>
        <v>-0.35928667335462156</v>
      </c>
      <c r="S18" s="25">
        <f>IF(E56=0,"n/a",E18/E56)</f>
        <v>0.53854658716739345</v>
      </c>
      <c r="T18" s="20"/>
      <c r="U18" s="25">
        <f>IF(G56=0,"n/a",G18/G56)</f>
        <v>0.52261306532663321</v>
      </c>
      <c r="V18" s="20"/>
      <c r="W18" s="25">
        <f>IF(M56=0,"n/a",M18/M56)</f>
        <v>0.52928365424128987</v>
      </c>
    </row>
    <row r="19" spans="2:23" ht="6.95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23">
        <f>SUM(E17:E18)</f>
        <v>2340546.7600000002</v>
      </c>
      <c r="F20" s="27"/>
      <c r="G20" s="23">
        <f>SUM(G17:G18)</f>
        <v>2857000</v>
      </c>
      <c r="H20" s="28"/>
      <c r="I20" s="23">
        <f>E20-G20</f>
        <v>-516453.23999999976</v>
      </c>
      <c r="J20" s="29"/>
      <c r="K20" s="24">
        <f>IF(G20=0,"n/a",IF(AND(I20/G20&lt;1,I20/G20&gt;-1),I20/G20,"n/a"))</f>
        <v>-0.1807676723836191</v>
      </c>
      <c r="L20" s="30"/>
      <c r="M20" s="23">
        <f>SUM(M17:M18)</f>
        <v>2725513.06</v>
      </c>
      <c r="N20" s="31"/>
      <c r="O20" s="23">
        <f>E20-M20</f>
        <v>-384966.29999999981</v>
      </c>
      <c r="Q20" s="24">
        <f>IF(M20=0,"n/a",IF(AND(O20/M20&lt;1,O20/M20&gt;-1),O20/M20,"n/a"))</f>
        <v>-0.14124544316070892</v>
      </c>
      <c r="S20" s="25">
        <f>IF(E58=0,"n/a",E20/E58)</f>
        <v>0.50373142493852263</v>
      </c>
      <c r="T20" s="20"/>
      <c r="U20" s="25">
        <f>IF(G58=0,"n/a",G20/G58)</f>
        <v>0.50736991653347541</v>
      </c>
      <c r="V20" s="20"/>
      <c r="W20" s="25">
        <f>IF(M58=0,"n/a",M20/M58)</f>
        <v>0.48371089578640225</v>
      </c>
    </row>
    <row r="21" spans="2:23" ht="6.95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21">
        <f>E14+E20</f>
        <v>155618891.63999999</v>
      </c>
      <c r="F22" s="32"/>
      <c r="G22" s="21">
        <f>G14+G20</f>
        <v>124739000</v>
      </c>
      <c r="H22" s="32"/>
      <c r="I22" s="21">
        <f>E22-G22</f>
        <v>30879891.639999986</v>
      </c>
      <c r="J22" s="33"/>
      <c r="K22" s="18">
        <f>IF(G22=0,"n/a",IF(AND(I22/G22&lt;1,I22/G22&gt;-1),I22/G22,"n/a"))</f>
        <v>0.24755603011087138</v>
      </c>
      <c r="L22" s="33"/>
      <c r="M22" s="21">
        <f>M14+M20</f>
        <v>119351618.47000001</v>
      </c>
      <c r="N22" s="32"/>
      <c r="O22" s="21">
        <f>E22-M22</f>
        <v>36267273.169999972</v>
      </c>
      <c r="Q22" s="18">
        <f>IF(M22=0,"n/a",IF(AND(O22/M22&lt;1,O22/M22&gt;-1),O22/M22,"n/a"))</f>
        <v>0.30386913587699727</v>
      </c>
      <c r="S22" s="22">
        <f>IF(E60=0,"n/a",E22/E60)</f>
        <v>0.95434618455908626</v>
      </c>
      <c r="T22" s="20"/>
      <c r="U22" s="22">
        <f>IF(G60=0,"n/a",G22/G60)</f>
        <v>0.92201197427747805</v>
      </c>
      <c r="V22" s="20"/>
      <c r="W22" s="22">
        <f>IF(M60=0,"n/a",M22/M60)</f>
        <v>0.93219545485936561</v>
      </c>
    </row>
    <row r="23" spans="2:23" ht="6.95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21">
        <v>685201.8</v>
      </c>
      <c r="F25" s="32"/>
      <c r="G25" s="21">
        <v>621000</v>
      </c>
      <c r="H25" s="32"/>
      <c r="I25" s="21">
        <f>E25-G25</f>
        <v>64201.800000000047</v>
      </c>
      <c r="J25" s="33"/>
      <c r="K25" s="18">
        <f>IF(G25=0,"n/a",IF(AND(I25/G25&lt;1,I25/G25&gt;-1),I25/G25,"n/a"))</f>
        <v>0.10338454106280201</v>
      </c>
      <c r="L25" s="33"/>
      <c r="M25" s="21">
        <v>589355.57999999996</v>
      </c>
      <c r="N25" s="32"/>
      <c r="O25" s="21">
        <f>E25-M25</f>
        <v>95846.220000000088</v>
      </c>
      <c r="Q25" s="18">
        <f>IF(M25=0,"n/a",IF(AND(O25/M25&lt;1,O25/M25&gt;-1),O25/M25,"n/a"))</f>
        <v>0.16262884963267862</v>
      </c>
      <c r="S25" s="22">
        <f>IF(E63=0,"n/a",E25/E63)</f>
        <v>0.11572075499994428</v>
      </c>
      <c r="T25" s="20"/>
      <c r="U25" s="22">
        <f>IF(G63=0,"n/a",G25/G63)</f>
        <v>0.10588235294117647</v>
      </c>
      <c r="V25" s="20"/>
      <c r="W25" s="22">
        <f>IF(M63=0,"n/a",M25/M63)</f>
        <v>0.11025280175280371</v>
      </c>
    </row>
    <row r="26" spans="2:23" x14ac:dyDescent="0.2">
      <c r="C26" s="5" t="s">
        <v>24</v>
      </c>
      <c r="E26" s="23">
        <v>1248240.04</v>
      </c>
      <c r="F26" s="27"/>
      <c r="G26" s="23">
        <v>1518000</v>
      </c>
      <c r="H26" s="28"/>
      <c r="I26" s="23">
        <f>E26-G26</f>
        <v>-269759.95999999996</v>
      </c>
      <c r="J26" s="29"/>
      <c r="K26" s="24">
        <f>IF(G26=0,"n/a",IF(AND(I26/G26&lt;1,I26/G26&gt;-1),I26/G26,"n/a"))</f>
        <v>-0.17770748353096177</v>
      </c>
      <c r="L26" s="30"/>
      <c r="M26" s="23">
        <v>1194622.28</v>
      </c>
      <c r="N26" s="31"/>
      <c r="O26" s="23">
        <f>E26-M26</f>
        <v>53617.760000000009</v>
      </c>
      <c r="Q26" s="24">
        <f>IF(M26=0,"n/a",IF(AND(O26/M26&lt;1,O26/M26&gt;-1),O26/M26,"n/a"))</f>
        <v>4.4882605069110217E-2</v>
      </c>
      <c r="S26" s="25">
        <f>IF(E64=0,"n/a",E26/E64)</f>
        <v>7.8439206631915823E-2</v>
      </c>
      <c r="T26" s="20"/>
      <c r="U26" s="25">
        <f>IF(G64=0,"n/a",G26/G64)</f>
        <v>8.9785296031229672E-2</v>
      </c>
      <c r="V26" s="20"/>
      <c r="W26" s="25">
        <f>IF(M64=0,"n/a",M26/M64)</f>
        <v>7.1662466838131086E-2</v>
      </c>
    </row>
    <row r="27" spans="2:23" ht="6.95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23">
        <f>SUM(E25:E26)</f>
        <v>1933441.84</v>
      </c>
      <c r="F28" s="27"/>
      <c r="G28" s="23">
        <f>SUM(G25:G26)</f>
        <v>2139000</v>
      </c>
      <c r="H28" s="28"/>
      <c r="I28" s="23">
        <f>E28-G28</f>
        <v>-205558.15999999992</v>
      </c>
      <c r="J28" s="29"/>
      <c r="K28" s="24">
        <f>IF(G28=0,"n/a",IF(AND(I28/G28&lt;1,I28/G28&gt;-1),I28/G28,"n/a"))</f>
        <v>-9.6100121552127118E-2</v>
      </c>
      <c r="L28" s="30"/>
      <c r="M28" s="23">
        <f>SUM(M25:M26)</f>
        <v>1783977.8599999999</v>
      </c>
      <c r="N28" s="31"/>
      <c r="O28" s="23">
        <f>E28-M28</f>
        <v>149463.98000000021</v>
      </c>
      <c r="Q28" s="24">
        <f>IF(M28=0,"n/a",IF(AND(O28/M28&lt;1,O28/M28&gt;-1),O28/M28,"n/a"))</f>
        <v>8.3781297599736029E-2</v>
      </c>
      <c r="S28" s="25">
        <f>IF(E66=0,"n/a",E28/E66)</f>
        <v>8.8549300819610613E-2</v>
      </c>
      <c r="T28" s="20"/>
      <c r="U28" s="25">
        <f>IF(G66=0,"n/a",G28/G66)</f>
        <v>9.3931143509573156E-2</v>
      </c>
      <c r="V28" s="20"/>
      <c r="W28" s="25">
        <f>IF(M66=0,"n/a",M28/M66)</f>
        <v>8.1032377106107126E-2</v>
      </c>
    </row>
    <row r="29" spans="2:23" ht="6.95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21">
        <f>E22+E28</f>
        <v>157552333.47999999</v>
      </c>
      <c r="F30" s="32"/>
      <c r="G30" s="21">
        <f>G22+G28</f>
        <v>126878000</v>
      </c>
      <c r="H30" s="32"/>
      <c r="I30" s="21">
        <f>E30-G30</f>
        <v>30674333.479999989</v>
      </c>
      <c r="J30" s="33"/>
      <c r="K30" s="18">
        <f>IF(G30=0,"n/a",IF(AND(I30/G30&lt;1,I30/G30&gt;-1),I30/G30,"n/a"))</f>
        <v>0.24176242910512452</v>
      </c>
      <c r="L30" s="33"/>
      <c r="M30" s="21">
        <f>M22+M28</f>
        <v>121135596.33000001</v>
      </c>
      <c r="N30" s="32"/>
      <c r="O30" s="21">
        <f>E30-M30</f>
        <v>36416737.149999976</v>
      </c>
      <c r="Q30" s="18">
        <f>IF(M30=0,"n/a",IF(AND(O30/M30&lt;1,O30/M30&gt;-1),O30/M30,"n/a"))</f>
        <v>0.30062787696849053</v>
      </c>
      <c r="S30" s="19">
        <f>IF(E68=0,"n/a",E30/E68)</f>
        <v>0.85210407600259885</v>
      </c>
      <c r="T30" s="20"/>
      <c r="U30" s="19">
        <f>IF(G68=0,"n/a",G30/G68)</f>
        <v>0.80271032885829607</v>
      </c>
      <c r="V30" s="20"/>
      <c r="W30" s="19">
        <f>IF(M68=0,"n/a",M30/M68)</f>
        <v>0.8073099133903715</v>
      </c>
    </row>
    <row r="31" spans="2:23" ht="6.95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21">
        <v>-13050360.6</v>
      </c>
      <c r="F32" s="32"/>
      <c r="G32" s="21">
        <v>4119000</v>
      </c>
      <c r="H32" s="32"/>
      <c r="I32" s="21">
        <f>E32-G32</f>
        <v>-17169360.600000001</v>
      </c>
      <c r="J32" s="33"/>
      <c r="K32" s="18" t="str">
        <f>IF(G32=0,"n/a",IF(AND(I32/G32&lt;1,I32/G32&gt;-1),I32/G32,"n/a"))</f>
        <v>n/a</v>
      </c>
      <c r="L32" s="33"/>
      <c r="M32" s="21">
        <v>1778853.03</v>
      </c>
      <c r="N32" s="32"/>
      <c r="O32" s="21">
        <f>E32-M32</f>
        <v>-14829213.629999999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23">
        <v>1027802.07</v>
      </c>
      <c r="F33" s="27"/>
      <c r="G33" s="23">
        <v>373000</v>
      </c>
      <c r="H33" s="28"/>
      <c r="I33" s="23">
        <f>E33-G33</f>
        <v>654802.06999999995</v>
      </c>
      <c r="J33" s="29"/>
      <c r="K33" s="24" t="str">
        <f>IF(G33=0,"n/a",IF(AND(I33/G33&lt;1,I33/G33&gt;-1),I33/G33,"n/a"))</f>
        <v>n/a</v>
      </c>
      <c r="L33" s="30"/>
      <c r="M33" s="23">
        <v>1083761.5900000001</v>
      </c>
      <c r="N33" s="31"/>
      <c r="O33" s="23">
        <f>E33-M33</f>
        <v>-55959.520000000135</v>
      </c>
      <c r="Q33" s="24">
        <f>IF(M33=0,"n/a",IF(AND(O33/M33&lt;1,O33/M33&gt;-1),O33/M33,"n/a"))</f>
        <v>-5.1634529693934006E-2</v>
      </c>
    </row>
    <row r="34" spans="1:23" ht="6.95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29</v>
      </c>
      <c r="E35" s="37">
        <f>SUM(E30:E33)</f>
        <v>145529774.94999999</v>
      </c>
      <c r="F35" s="38"/>
      <c r="G35" s="37">
        <f>SUM(G30:G33)</f>
        <v>131370000</v>
      </c>
      <c r="H35" s="32"/>
      <c r="I35" s="37">
        <f>E35-G35</f>
        <v>14159774.949999988</v>
      </c>
      <c r="J35" s="33"/>
      <c r="K35" s="39">
        <f>IF(G35=0,"n/a",IF(AND(I35/G35&lt;1,I35/G35&gt;-1),I35/G35,"n/a"))</f>
        <v>0.10778545291923565</v>
      </c>
      <c r="L35" s="33"/>
      <c r="M35" s="37">
        <f>SUM(M30:M33)</f>
        <v>123998210.95000002</v>
      </c>
      <c r="N35" s="32"/>
      <c r="O35" s="37">
        <f>E35-M35</f>
        <v>21531563.99999997</v>
      </c>
      <c r="Q35" s="39">
        <f>IF(M35=0,"n/a",IF(AND(O35/M35&lt;1,O35/M35&gt;-1),O35/M35,"n/a"))</f>
        <v>0.17364415046828519</v>
      </c>
    </row>
    <row r="36" spans="1:23" ht="12.75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30</v>
      </c>
      <c r="E37" s="14">
        <v>7524503.2699999996</v>
      </c>
      <c r="F37" s="14"/>
      <c r="G37" s="14">
        <v>5202914</v>
      </c>
      <c r="H37" s="40"/>
      <c r="I37" s="41"/>
      <c r="J37" s="40"/>
      <c r="K37" s="42"/>
      <c r="L37" s="40"/>
      <c r="M37" s="14">
        <v>6103015.71</v>
      </c>
      <c r="N37" s="16"/>
      <c r="O37" s="35"/>
    </row>
    <row r="38" spans="1:23" x14ac:dyDescent="0.2">
      <c r="C38" s="5" t="s">
        <v>31</v>
      </c>
      <c r="E38" s="21">
        <v>2933310.6</v>
      </c>
      <c r="F38" s="35"/>
      <c r="G38" s="21">
        <v>2055029</v>
      </c>
      <c r="H38" s="16"/>
      <c r="I38" s="35"/>
      <c r="M38" s="21">
        <v>1917425.93</v>
      </c>
      <c r="N38" s="16"/>
      <c r="O38" s="35"/>
    </row>
    <row r="39" spans="1:23" x14ac:dyDescent="0.2">
      <c r="C39" s="5" t="s">
        <v>32</v>
      </c>
      <c r="E39" s="21">
        <v>1193151.4099999999</v>
      </c>
      <c r="F39" s="16"/>
      <c r="G39" s="21">
        <v>0</v>
      </c>
      <c r="H39" s="16"/>
      <c r="I39" s="35"/>
      <c r="M39" s="21">
        <v>942435.58</v>
      </c>
      <c r="N39" s="16"/>
      <c r="O39" s="35"/>
    </row>
    <row r="40" spans="1:23" x14ac:dyDescent="0.2">
      <c r="C40" s="5" t="s">
        <v>33</v>
      </c>
      <c r="E40" s="21">
        <v>-564412.44999999995</v>
      </c>
      <c r="F40" s="16"/>
      <c r="G40" s="21">
        <v>-499198</v>
      </c>
      <c r="H40" s="16"/>
      <c r="I40" s="35"/>
      <c r="M40" s="21">
        <v>-440657.77</v>
      </c>
      <c r="N40" s="16"/>
      <c r="O40" s="35"/>
    </row>
    <row r="41" spans="1:23" x14ac:dyDescent="0.2">
      <c r="C41" s="5" t="s">
        <v>34</v>
      </c>
      <c r="E41" s="21">
        <v>4527286.9400000004</v>
      </c>
      <c r="F41" s="16"/>
      <c r="G41" s="21">
        <v>-1161515</v>
      </c>
      <c r="H41" s="16"/>
      <c r="I41" s="35"/>
      <c r="K41" s="43"/>
      <c r="M41" s="21">
        <v>3057939.68</v>
      </c>
      <c r="N41" s="16"/>
      <c r="O41" s="35"/>
    </row>
    <row r="42" spans="1:23" x14ac:dyDescent="0.2">
      <c r="C42" s="5" t="s">
        <v>35</v>
      </c>
      <c r="E42" s="21">
        <v>-259908.09</v>
      </c>
      <c r="F42" s="16"/>
      <c r="G42" s="44">
        <v>0</v>
      </c>
      <c r="H42" s="16"/>
      <c r="I42" s="35"/>
      <c r="K42" s="43"/>
      <c r="M42" s="44">
        <v>-197145.78</v>
      </c>
      <c r="N42" s="16"/>
      <c r="O42" s="35"/>
    </row>
    <row r="43" spans="1:23" x14ac:dyDescent="0.2">
      <c r="C43" s="5" t="s">
        <v>36</v>
      </c>
      <c r="E43" s="21">
        <v>10266672.779999999</v>
      </c>
      <c r="F43" s="16"/>
      <c r="G43" s="44">
        <v>0</v>
      </c>
      <c r="H43" s="16"/>
      <c r="I43" s="35"/>
      <c r="K43" s="43"/>
      <c r="M43" s="44">
        <v>4519595.3</v>
      </c>
      <c r="N43" s="16"/>
      <c r="O43" s="35"/>
    </row>
    <row r="44" spans="1:23" x14ac:dyDescent="0.2">
      <c r="C44" s="5" t="s">
        <v>37</v>
      </c>
      <c r="E44" s="21">
        <v>2271984.34</v>
      </c>
      <c r="F44" s="16"/>
      <c r="G44" s="21">
        <v>0</v>
      </c>
      <c r="H44" s="16"/>
      <c r="I44" s="35"/>
      <c r="K44" s="43"/>
      <c r="M44" s="45">
        <v>1017105.19</v>
      </c>
      <c r="N44" s="16"/>
      <c r="O44" s="35"/>
    </row>
    <row r="45" spans="1:23" x14ac:dyDescent="0.2">
      <c r="E45" s="46"/>
      <c r="F45" s="16"/>
      <c r="G45" s="16"/>
      <c r="H45" s="16"/>
      <c r="I45" s="16"/>
      <c r="M45" s="16"/>
      <c r="N45" s="16"/>
      <c r="O45" s="16"/>
    </row>
    <row r="46" spans="1:23" ht="12.75" x14ac:dyDescent="0.2">
      <c r="A46" s="3" t="s">
        <v>38</v>
      </c>
      <c r="E46" s="46"/>
      <c r="F46" s="16"/>
      <c r="G46" s="16"/>
      <c r="H46" s="16"/>
      <c r="I46" s="16"/>
      <c r="M46" s="16"/>
      <c r="N46" s="16"/>
      <c r="O46" s="16"/>
    </row>
    <row r="47" spans="1:23" x14ac:dyDescent="0.2">
      <c r="B47" s="13" t="s">
        <v>39</v>
      </c>
      <c r="E47" s="46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13</v>
      </c>
      <c r="E48" s="46">
        <v>110934939</v>
      </c>
      <c r="F48" s="16"/>
      <c r="G48" s="46">
        <v>89943000</v>
      </c>
      <c r="H48" s="47"/>
      <c r="I48" s="46">
        <f>E48-G48</f>
        <v>20991939</v>
      </c>
      <c r="K48" s="18">
        <f>IF(G48=0,"n/a",IF(AND(I48/G48&lt;1,I48/G48&gt;-1),I48/G48,"n/a"))</f>
        <v>0.23339158133484539</v>
      </c>
      <c r="M48" s="46">
        <v>87164243</v>
      </c>
      <c r="N48" s="47"/>
      <c r="O48" s="46">
        <f>E48-M48</f>
        <v>23770696</v>
      </c>
      <c r="Q48" s="18">
        <f>IF(M48=0,"n/a",IF(AND(O48/M48&lt;1,O48/M48&gt;-1),O48/M48,"n/a"))</f>
        <v>0.2727115521441516</v>
      </c>
    </row>
    <row r="49" spans="2:23" x14ac:dyDescent="0.2">
      <c r="C49" s="5" t="s">
        <v>14</v>
      </c>
      <c r="E49" s="46">
        <v>43799200</v>
      </c>
      <c r="F49" s="16"/>
      <c r="G49" s="46">
        <v>36564000</v>
      </c>
      <c r="H49" s="47"/>
      <c r="I49" s="46">
        <f>E49-G49</f>
        <v>7235200</v>
      </c>
      <c r="K49" s="18">
        <f>IF(G49=0,"n/a",IF(AND(I49/G49&lt;1,I49/G49&gt;-1),I49/G49,"n/a"))</f>
        <v>0.19787769390657478</v>
      </c>
      <c r="M49" s="46">
        <v>32280992</v>
      </c>
      <c r="N49" s="47"/>
      <c r="O49" s="46">
        <f>E49-M49</f>
        <v>11518208</v>
      </c>
      <c r="Q49" s="18">
        <f>IF(M49=0,"n/a",IF(AND(O49/M49&lt;1,O49/M49&gt;-1),O49/M49,"n/a"))</f>
        <v>0.35681084397902024</v>
      </c>
    </row>
    <row r="50" spans="2:23" x14ac:dyDescent="0.2">
      <c r="C50" s="5" t="s">
        <v>15</v>
      </c>
      <c r="E50" s="48">
        <v>3682799</v>
      </c>
      <c r="F50" s="16"/>
      <c r="G50" s="48">
        <v>3152000</v>
      </c>
      <c r="H50" s="47"/>
      <c r="I50" s="48">
        <f>E50-G50</f>
        <v>530799</v>
      </c>
      <c r="K50" s="24">
        <f>IF(G50=0,"n/a",IF(AND(I50/G50&lt;1,I50/G50&gt;-1),I50/G50,"n/a"))</f>
        <v>0.16840069796954316</v>
      </c>
      <c r="M50" s="48">
        <v>2953000</v>
      </c>
      <c r="N50" s="47"/>
      <c r="O50" s="48">
        <f>E50-M50</f>
        <v>729799</v>
      </c>
      <c r="Q50" s="24">
        <f>IF(M50=0,"n/a",IF(AND(O50/M50&lt;1,O50/M50&gt;-1),O50/M50,"n/a"))</f>
        <v>0.24713816457839485</v>
      </c>
    </row>
    <row r="51" spans="2:23" ht="6.95" customHeight="1" x14ac:dyDescent="0.2">
      <c r="E51" s="46"/>
      <c r="F51" s="16"/>
      <c r="G51" s="46"/>
      <c r="H51" s="16"/>
      <c r="I51" s="46"/>
      <c r="K51" s="26"/>
      <c r="M51" s="46"/>
      <c r="N51" s="16"/>
      <c r="O51" s="46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6">
        <f>SUM(E48:E50)</f>
        <v>158416938</v>
      </c>
      <c r="F52" s="16"/>
      <c r="G52" s="46">
        <f>SUM(G48:G50)</f>
        <v>129659000</v>
      </c>
      <c r="H52" s="47"/>
      <c r="I52" s="46">
        <f>E52-G52</f>
        <v>28757938</v>
      </c>
      <c r="K52" s="18">
        <f>IF(G52=0,"n/a",IF(AND(I52/G52&lt;1,I52/G52&gt;-1),I52/G52,"n/a"))</f>
        <v>0.22179669749111131</v>
      </c>
      <c r="M52" s="46">
        <f>SUM(M48:M50)</f>
        <v>122398235</v>
      </c>
      <c r="N52" s="47"/>
      <c r="O52" s="46">
        <f>E52-M52</f>
        <v>36018703</v>
      </c>
      <c r="Q52" s="18">
        <f>IF(M52=0,"n/a",IF(AND(O52/M52&lt;1,O52/M52&gt;-1),O52/M52,"n/a"))</f>
        <v>0.29427469276824131</v>
      </c>
    </row>
    <row r="53" spans="2:23" ht="6.95" customHeight="1" x14ac:dyDescent="0.2">
      <c r="E53" s="46"/>
      <c r="F53" s="16"/>
      <c r="G53" s="46"/>
      <c r="H53" s="16"/>
      <c r="I53" s="46"/>
      <c r="K53" s="26"/>
      <c r="M53" s="46"/>
      <c r="N53" s="16"/>
      <c r="O53" s="46"/>
      <c r="Q53" s="26"/>
      <c r="S53" s="34"/>
      <c r="T53" s="34"/>
      <c r="U53" s="34"/>
      <c r="V53" s="34"/>
      <c r="W53" s="34"/>
    </row>
    <row r="54" spans="2:23" x14ac:dyDescent="0.2">
      <c r="B54" s="13" t="s">
        <v>40</v>
      </c>
      <c r="E54" s="46"/>
      <c r="F54" s="16"/>
      <c r="G54" s="46"/>
      <c r="H54" s="47"/>
      <c r="I54" s="46"/>
      <c r="K54" s="26"/>
      <c r="M54" s="46"/>
      <c r="N54" s="47"/>
      <c r="O54" s="46"/>
      <c r="Q54" s="26"/>
    </row>
    <row r="55" spans="2:23" x14ac:dyDescent="0.2">
      <c r="C55" s="5" t="s">
        <v>18</v>
      </c>
      <c r="E55" s="46">
        <v>4477863</v>
      </c>
      <c r="F55" s="16"/>
      <c r="G55" s="46">
        <v>5432000</v>
      </c>
      <c r="H55" s="47"/>
      <c r="I55" s="46">
        <f>E55-G55</f>
        <v>-954137</v>
      </c>
      <c r="K55" s="18">
        <f>IF(G55=0,"n/a",IF(AND(I55/G55&lt;1,I55/G55&gt;-1),I55/G55,"n/a"))</f>
        <v>-0.17565114138438881</v>
      </c>
      <c r="M55" s="46">
        <v>5366913</v>
      </c>
      <c r="N55" s="47"/>
      <c r="O55" s="46">
        <f t="shared" ref="O55:O60" si="0">E55-M55</f>
        <v>-889050</v>
      </c>
      <c r="Q55" s="18">
        <f>IF(M55=0,"n/a",IF(AND(O55/M55&lt;1,O55/M55&gt;-1),O55/M55,"n/a"))</f>
        <v>-0.16565388706692283</v>
      </c>
    </row>
    <row r="56" spans="2:23" x14ac:dyDescent="0.2">
      <c r="C56" s="5" t="s">
        <v>19</v>
      </c>
      <c r="E56" s="48">
        <v>168555</v>
      </c>
      <c r="F56" s="16"/>
      <c r="G56" s="48">
        <v>199000</v>
      </c>
      <c r="H56" s="47"/>
      <c r="I56" s="48">
        <f>E56-G56</f>
        <v>-30445</v>
      </c>
      <c r="K56" s="24">
        <f>IF(G56=0,"n/a",IF(AND(I56/G56&lt;1,I56/G56&gt;-1),I56/G56,"n/a"))</f>
        <v>-0.15298994974874372</v>
      </c>
      <c r="M56" s="48">
        <v>267678</v>
      </c>
      <c r="N56" s="47"/>
      <c r="O56" s="48">
        <f t="shared" si="0"/>
        <v>-99123</v>
      </c>
      <c r="Q56" s="24">
        <f>IF(M56=0,"n/a",IF(AND(O56/M56&lt;1,O56/M56&gt;-1),O56/M56,"n/a"))</f>
        <v>-0.37030686122878981</v>
      </c>
    </row>
    <row r="57" spans="2:23" ht="6.95" customHeight="1" x14ac:dyDescent="0.2">
      <c r="E57" s="46"/>
      <c r="F57" s="16"/>
      <c r="G57" s="46"/>
      <c r="H57" s="16"/>
      <c r="I57" s="46"/>
      <c r="K57" s="26"/>
      <c r="M57" s="46"/>
      <c r="N57" s="16"/>
      <c r="O57" s="46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8">
        <f>SUM(E55:E56)</f>
        <v>4646418</v>
      </c>
      <c r="F58" s="16"/>
      <c r="G58" s="48">
        <f>SUM(G55:G56)</f>
        <v>5631000</v>
      </c>
      <c r="H58" s="47"/>
      <c r="I58" s="48">
        <f>E58-G58</f>
        <v>-984582</v>
      </c>
      <c r="K58" s="24">
        <f>IF(G58=0,"n/a",IF(AND(I58/G58&lt;1,I58/G58&gt;-1),I58/G58,"n/a"))</f>
        <v>-0.17485029302077784</v>
      </c>
      <c r="M58" s="48">
        <f>SUM(M55:M56)</f>
        <v>5634591</v>
      </c>
      <c r="N58" s="47"/>
      <c r="O58" s="48">
        <f t="shared" si="0"/>
        <v>-988173</v>
      </c>
      <c r="Q58" s="24">
        <f>IF(M58=0,"n/a",IF(AND(O58/M58&lt;1,O58/M58&gt;-1),O58/M58,"n/a"))</f>
        <v>-0.17537617193510585</v>
      </c>
    </row>
    <row r="59" spans="2:23" ht="6.95" customHeight="1" x14ac:dyDescent="0.2">
      <c r="E59" s="46"/>
      <c r="F59" s="16"/>
      <c r="G59" s="46"/>
      <c r="H59" s="16"/>
      <c r="I59" s="46"/>
      <c r="K59" s="26"/>
      <c r="M59" s="46"/>
      <c r="N59" s="16"/>
      <c r="O59" s="46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6">
        <f>E52+E58</f>
        <v>163063356</v>
      </c>
      <c r="F60" s="16"/>
      <c r="G60" s="46">
        <f>G52+G58</f>
        <v>135290000</v>
      </c>
      <c r="H60" s="47"/>
      <c r="I60" s="46">
        <f>E60-G60</f>
        <v>27773356</v>
      </c>
      <c r="K60" s="18">
        <f>IF(G60=0,"n/a",IF(AND(I60/G60&lt;1,I60/G60&gt;-1),I60/G60,"n/a"))</f>
        <v>0.20528757483923424</v>
      </c>
      <c r="M60" s="46">
        <f>M52+M58</f>
        <v>128032826</v>
      </c>
      <c r="N60" s="47"/>
      <c r="O60" s="46">
        <f t="shared" si="0"/>
        <v>35030530</v>
      </c>
      <c r="Q60" s="18">
        <f>IF(M60=0,"n/a",IF(AND(O60/M60&lt;1,O60/M60&gt;-1),O60/M60,"n/a"))</f>
        <v>0.27360584855012104</v>
      </c>
    </row>
    <row r="61" spans="2:23" ht="6.95" customHeight="1" x14ac:dyDescent="0.2">
      <c r="E61" s="46"/>
      <c r="F61" s="16"/>
      <c r="G61" s="46"/>
      <c r="H61" s="16"/>
      <c r="I61" s="46"/>
      <c r="K61" s="26"/>
      <c r="M61" s="46"/>
      <c r="N61" s="16"/>
      <c r="O61" s="46"/>
      <c r="Q61" s="26"/>
      <c r="S61" s="34"/>
      <c r="T61" s="34"/>
      <c r="U61" s="34"/>
      <c r="V61" s="34"/>
      <c r="W61" s="34"/>
    </row>
    <row r="62" spans="2:23" x14ac:dyDescent="0.2">
      <c r="B62" s="13" t="s">
        <v>42</v>
      </c>
      <c r="E62" s="46"/>
      <c r="F62" s="16"/>
      <c r="G62" s="46"/>
      <c r="H62" s="47"/>
      <c r="I62" s="46"/>
      <c r="K62" s="26"/>
      <c r="M62" s="46"/>
      <c r="N62" s="47"/>
      <c r="O62" s="46"/>
      <c r="Q62" s="26"/>
    </row>
    <row r="63" spans="2:23" x14ac:dyDescent="0.2">
      <c r="C63" s="5" t="s">
        <v>23</v>
      </c>
      <c r="E63" s="46">
        <v>5921166</v>
      </c>
      <c r="F63" s="16"/>
      <c r="G63" s="46">
        <v>5865000</v>
      </c>
      <c r="H63" s="47"/>
      <c r="I63" s="46">
        <f>E63-G63</f>
        <v>56166</v>
      </c>
      <c r="K63" s="18">
        <f>IF(G63=0,"n/a",IF(AND(I63/G63&lt;1,I63/G63&gt;-1),I63/G63,"n/a"))</f>
        <v>9.5764705882352939E-3</v>
      </c>
      <c r="M63" s="46">
        <v>5345493</v>
      </c>
      <c r="N63" s="47"/>
      <c r="O63" s="46">
        <f t="shared" ref="O63:O68" si="1">E63-M63</f>
        <v>575673</v>
      </c>
      <c r="Q63" s="18">
        <f>IF(M63=0,"n/a",IF(AND(O63/M63&lt;1,O63/M63&gt;-1),O63/M63,"n/a"))</f>
        <v>0.10769315384006677</v>
      </c>
    </row>
    <row r="64" spans="2:23" x14ac:dyDescent="0.2">
      <c r="C64" s="5" t="s">
        <v>24</v>
      </c>
      <c r="E64" s="48">
        <v>15913471</v>
      </c>
      <c r="F64" s="16"/>
      <c r="G64" s="48">
        <v>16907000</v>
      </c>
      <c r="H64" s="47"/>
      <c r="I64" s="48">
        <f>E64-G64</f>
        <v>-993529</v>
      </c>
      <c r="K64" s="24">
        <f>IF(G64=0,"n/a",IF(AND(I64/G64&lt;1,I64/G64&gt;-1),I64/G64,"n/a"))</f>
        <v>-5.8764357958242149E-2</v>
      </c>
      <c r="M64" s="48">
        <v>16670125</v>
      </c>
      <c r="N64" s="47"/>
      <c r="O64" s="48">
        <f t="shared" si="1"/>
        <v>-756654</v>
      </c>
      <c r="Q64" s="24">
        <f>IF(M64=0,"n/a",IF(AND(O64/M64&lt;1,O64/M64&gt;-1),O64/M64,"n/a"))</f>
        <v>-4.5389821612015505E-2</v>
      </c>
    </row>
    <row r="65" spans="1:23" ht="6.95" customHeight="1" x14ac:dyDescent="0.2">
      <c r="E65" s="46"/>
      <c r="F65" s="16"/>
      <c r="G65" s="46"/>
      <c r="H65" s="16"/>
      <c r="I65" s="46"/>
      <c r="K65" s="26"/>
      <c r="M65" s="46"/>
      <c r="N65" s="16"/>
      <c r="O65" s="46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8">
        <f>SUM(E63:E64)</f>
        <v>21834637</v>
      </c>
      <c r="F66" s="16"/>
      <c r="G66" s="48">
        <f>SUM(G63:G64)</f>
        <v>22772000</v>
      </c>
      <c r="H66" s="47"/>
      <c r="I66" s="48">
        <f>E66-G66</f>
        <v>-937363</v>
      </c>
      <c r="K66" s="24">
        <f>IF(G66=0,"n/a",IF(AND(I66/G66&lt;1,I66/G66&gt;-1),I66/G66,"n/a"))</f>
        <v>-4.1162963288248727E-2</v>
      </c>
      <c r="M66" s="48">
        <f>SUM(M63:M64)</f>
        <v>22015618</v>
      </c>
      <c r="N66" s="47"/>
      <c r="O66" s="48">
        <f t="shared" si="1"/>
        <v>-180981</v>
      </c>
      <c r="Q66" s="24">
        <f>IF(M66=0,"n/a",IF(AND(O66/M66&lt;1,O66/M66&gt;-1),O66/M66,"n/a"))</f>
        <v>-8.2205732312397497E-3</v>
      </c>
    </row>
    <row r="67" spans="1:23" ht="6.95" customHeight="1" x14ac:dyDescent="0.2">
      <c r="E67" s="46"/>
      <c r="F67" s="16"/>
      <c r="G67" s="46"/>
      <c r="H67" s="16"/>
      <c r="I67" s="46"/>
      <c r="K67" s="26"/>
      <c r="M67" s="46"/>
      <c r="N67" s="16"/>
      <c r="O67" s="46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43</v>
      </c>
      <c r="E68" s="49">
        <f>E60+E66</f>
        <v>184897993</v>
      </c>
      <c r="F68" s="16"/>
      <c r="G68" s="49">
        <f>G60+G66</f>
        <v>158062000</v>
      </c>
      <c r="H68" s="47"/>
      <c r="I68" s="49">
        <f>E68-G68</f>
        <v>26835993</v>
      </c>
      <c r="K68" s="39">
        <f>IF(G68=0,"n/a",IF(AND(I68/G68&lt;1,I68/G68&gt;-1),I68/G68,"n/a"))</f>
        <v>0.16978143386772279</v>
      </c>
      <c r="M68" s="49">
        <f>M60+M66</f>
        <v>150048444</v>
      </c>
      <c r="N68" s="47"/>
      <c r="O68" s="49">
        <f t="shared" si="1"/>
        <v>34849549</v>
      </c>
      <c r="Q68" s="39">
        <f>IF(M68=0,"n/a",IF(AND(O68/M68&lt;1,O68/M68&gt;-1),O68/M68,"n/a"))</f>
        <v>0.23225531748933032</v>
      </c>
    </row>
    <row r="69" spans="1:23" ht="12.75" thickTop="1" x14ac:dyDescent="0.2"/>
    <row r="70" spans="1:23" ht="12.75" x14ac:dyDescent="0.2">
      <c r="A70" s="5" t="s">
        <v>3</v>
      </c>
      <c r="C70" s="74" t="s">
        <v>44</v>
      </c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24" activePane="bottomRight" state="frozen"/>
      <selection activeCell="M42" sqref="M42"/>
      <selection pane="topRight" activeCell="M42" sqref="M42"/>
      <selection pane="bottomLeft" activeCell="M42" sqref="M42"/>
      <selection pane="bottomRight" activeCell="W43" sqref="W43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7109375" style="6" customWidth="1"/>
    <col min="24" max="16384" width="9.140625" style="5"/>
  </cols>
  <sheetData>
    <row r="1" spans="1:23" s="1" customFormat="1" ht="15" x14ac:dyDescent="0.25">
      <c r="E1" s="76" t="s">
        <v>0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S1" s="2"/>
      <c r="T1" s="2"/>
      <c r="U1" s="2"/>
      <c r="V1" s="2"/>
      <c r="W1" s="2"/>
    </row>
    <row r="2" spans="1:23" s="1" customFormat="1" ht="15" x14ac:dyDescent="0.25">
      <c r="E2" s="76" t="s">
        <v>1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S2" s="2"/>
      <c r="T2" s="2"/>
      <c r="U2" s="2"/>
      <c r="V2" s="2"/>
      <c r="W2" s="2"/>
    </row>
    <row r="3" spans="1:23" s="1" customFormat="1" ht="15" x14ac:dyDescent="0.25">
      <c r="E3" s="76" t="s">
        <v>48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S3" s="2"/>
      <c r="T3" s="2"/>
      <c r="U3" s="2"/>
      <c r="V3" s="2"/>
      <c r="W3" s="2"/>
    </row>
    <row r="4" spans="1:23" s="3" customFormat="1" ht="12.75" x14ac:dyDescent="0.2">
      <c r="E4" s="77" t="s">
        <v>2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78" t="s">
        <v>4</v>
      </c>
      <c r="J6" s="78"/>
      <c r="K6" s="78"/>
      <c r="O6" s="78" t="s">
        <v>5</v>
      </c>
      <c r="P6" s="78"/>
      <c r="Q6" s="78"/>
      <c r="S6" s="73" t="s">
        <v>6</v>
      </c>
      <c r="T6" s="73"/>
      <c r="U6" s="73"/>
      <c r="V6" s="73"/>
      <c r="W6" s="73"/>
    </row>
    <row r="7" spans="1:23" s="7" customFormat="1" ht="12.75" x14ac:dyDescent="0.2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8</v>
      </c>
      <c r="E8" s="11">
        <v>2017</v>
      </c>
      <c r="G8" s="11" t="s">
        <v>9</v>
      </c>
      <c r="I8" s="11" t="s">
        <v>10</v>
      </c>
      <c r="K8" s="12" t="s">
        <v>11</v>
      </c>
      <c r="M8" s="11">
        <f>E8-1</f>
        <v>2016</v>
      </c>
      <c r="O8" s="11" t="s">
        <v>10</v>
      </c>
      <c r="Q8" s="12" t="s">
        <v>11</v>
      </c>
      <c r="S8" s="12">
        <f>E8</f>
        <v>2017</v>
      </c>
      <c r="T8" s="10"/>
      <c r="U8" s="12" t="s">
        <v>9</v>
      </c>
      <c r="V8" s="10"/>
      <c r="W8" s="12">
        <f>M8</f>
        <v>2016</v>
      </c>
    </row>
    <row r="9" spans="1:23" x14ac:dyDescent="0.2">
      <c r="B9" s="13" t="s">
        <v>12</v>
      </c>
    </row>
    <row r="10" spans="1:23" x14ac:dyDescent="0.2">
      <c r="C10" s="5" t="s">
        <v>13</v>
      </c>
      <c r="E10" s="14">
        <v>90127225.010000005</v>
      </c>
      <c r="F10" s="15"/>
      <c r="G10" s="14">
        <v>79132000</v>
      </c>
      <c r="H10" s="16"/>
      <c r="I10" s="14">
        <f>E10-G10</f>
        <v>10995225.010000005</v>
      </c>
      <c r="J10" s="17"/>
      <c r="K10" s="18">
        <f>IF(G10=0,"n/a",IF(AND(I10/G10&lt;1,I10/G10&gt;-1),I10/G10,"n/a"))</f>
        <v>0.13894789731082249</v>
      </c>
      <c r="M10" s="14">
        <v>66833388.670000002</v>
      </c>
      <c r="N10" s="16"/>
      <c r="O10" s="14">
        <f>E10-M10</f>
        <v>23293836.340000004</v>
      </c>
      <c r="Q10" s="18">
        <f>IF(M10=0,"n/a",IF(AND(O10/M10&lt;1,O10/M10&gt;-1),O10/M10,"n/a"))</f>
        <v>0.34853591600774358</v>
      </c>
      <c r="S10" s="19">
        <f>IF(E48=0,"n/a",E10/E48)</f>
        <v>1.043466215644137</v>
      </c>
      <c r="T10" s="20"/>
      <c r="U10" s="19">
        <f>IF(G48=0,"n/a",G10/G48)</f>
        <v>1.0098777406263559</v>
      </c>
      <c r="V10" s="20"/>
      <c r="W10" s="19">
        <f>IF(M48=0,"n/a",M10/M48)</f>
        <v>1.030987774891323</v>
      </c>
    </row>
    <row r="11" spans="1:23" x14ac:dyDescent="0.2">
      <c r="C11" s="5" t="s">
        <v>14</v>
      </c>
      <c r="E11" s="21">
        <v>30408659.629999999</v>
      </c>
      <c r="F11" s="16"/>
      <c r="G11" s="21">
        <v>27195000</v>
      </c>
      <c r="H11" s="16"/>
      <c r="I11" s="21">
        <f>E11-G11</f>
        <v>3213659.629999999</v>
      </c>
      <c r="K11" s="18">
        <f>IF(G11=0,"n/a",IF(AND(I11/G11&lt;1,I11/G11&gt;-1),I11/G11,"n/a"))</f>
        <v>0.11817097370840224</v>
      </c>
      <c r="M11" s="21">
        <v>22617961.300000001</v>
      </c>
      <c r="N11" s="16"/>
      <c r="O11" s="21">
        <f>E11-M11</f>
        <v>7790698.3299999982</v>
      </c>
      <c r="Q11" s="18">
        <f>IF(M11=0,"n/a",IF(AND(O11/M11&lt;1,O11/M11&gt;-1),O11/M11,"n/a"))</f>
        <v>0.34444741622225689</v>
      </c>
      <c r="S11" s="22">
        <f>IF(E49=0,"n/a",E11/E49)</f>
        <v>0.87750223259278126</v>
      </c>
      <c r="T11" s="20"/>
      <c r="U11" s="22">
        <f>IF(G49=0,"n/a",G11/G49)</f>
        <v>0.85368533400301361</v>
      </c>
      <c r="V11" s="20"/>
      <c r="W11" s="22">
        <f>IF(M49=0,"n/a",M11/M49)</f>
        <v>0.88103915041161329</v>
      </c>
    </row>
    <row r="12" spans="1:23" x14ac:dyDescent="0.2">
      <c r="C12" s="5" t="s">
        <v>15</v>
      </c>
      <c r="E12" s="23">
        <v>2307735.9500000002</v>
      </c>
      <c r="F12" s="16"/>
      <c r="G12" s="23">
        <v>2260000</v>
      </c>
      <c r="H12" s="16"/>
      <c r="I12" s="23">
        <f>E12-G12</f>
        <v>47735.950000000186</v>
      </c>
      <c r="K12" s="24">
        <f>IF(G12=0,"n/a",IF(AND(I12/G12&lt;1,I12/G12&gt;-1),I12/G12,"n/a"))</f>
        <v>2.1122101769911587E-2</v>
      </c>
      <c r="M12" s="23">
        <v>1801010.02</v>
      </c>
      <c r="N12" s="16"/>
      <c r="O12" s="23">
        <f>E12-M12</f>
        <v>506725.93000000017</v>
      </c>
      <c r="Q12" s="24">
        <f>IF(M12=0,"n/a",IF(AND(O12/M12&lt;1,O12/M12&gt;-1),O12/M12,"n/a"))</f>
        <v>0.28135653015411882</v>
      </c>
      <c r="S12" s="25">
        <f>IF(E50=0,"n/a",E12/E50)</f>
        <v>0.82697358613621552</v>
      </c>
      <c r="T12" s="20"/>
      <c r="U12" s="25">
        <f>IF(G50=0,"n/a",G12/G50)</f>
        <v>0.79689703808180534</v>
      </c>
      <c r="V12" s="20"/>
      <c r="W12" s="25">
        <f>IF(M50=0,"n/a",M12/M50)</f>
        <v>0.78796818218808051</v>
      </c>
    </row>
    <row r="13" spans="1:23" ht="6.95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21">
        <f>SUM(E10:E12)</f>
        <v>122843620.59</v>
      </c>
      <c r="F14" s="16"/>
      <c r="G14" s="21">
        <f>SUM(G10:G12)</f>
        <v>108587000</v>
      </c>
      <c r="H14" s="16"/>
      <c r="I14" s="21">
        <f>E14-G14</f>
        <v>14256620.590000004</v>
      </c>
      <c r="K14" s="18">
        <f>IF(G14=0,"n/a",IF(AND(I14/G14&lt;1,I14/G14&gt;-1),I14/G14,"n/a"))</f>
        <v>0.13129214906020062</v>
      </c>
      <c r="M14" s="21">
        <f>SUM(M10:M12)</f>
        <v>91252359.989999995</v>
      </c>
      <c r="N14" s="16"/>
      <c r="O14" s="21">
        <f>E14-M14</f>
        <v>31591260.600000009</v>
      </c>
      <c r="Q14" s="18">
        <f>IF(M14=0,"n/a",IF(AND(O14/M14&lt;1,O14/M14&gt;-1),O14/M14,"n/a"))</f>
        <v>0.34619664196588423</v>
      </c>
      <c r="S14" s="22">
        <f>IF(E52=0,"n/a",E14/E52)</f>
        <v>0.99213731407301908</v>
      </c>
      <c r="T14" s="20"/>
      <c r="U14" s="22">
        <f>IF(G52=0,"n/a",G14/G52)</f>
        <v>0.9605218929677134</v>
      </c>
      <c r="V14" s="20"/>
      <c r="W14" s="22">
        <f>IF(M52=0,"n/a",M14/M52)</f>
        <v>0.98351181040495161</v>
      </c>
    </row>
    <row r="15" spans="1:23" ht="6.95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21">
        <v>2551646.2200000002</v>
      </c>
      <c r="F17" s="16"/>
      <c r="G17" s="21">
        <v>2508000</v>
      </c>
      <c r="H17" s="16"/>
      <c r="I17" s="21">
        <f>E17-G17</f>
        <v>43646.220000000205</v>
      </c>
      <c r="K17" s="18">
        <f>IF(G17=0,"n/a",IF(AND(I17/G17&lt;1,I17/G17&gt;-1),I17/G17,"n/a"))</f>
        <v>1.7402799043062283E-2</v>
      </c>
      <c r="M17" s="21">
        <v>3132024.03</v>
      </c>
      <c r="N17" s="16"/>
      <c r="O17" s="21">
        <f>E17-M17</f>
        <v>-580377.80999999959</v>
      </c>
      <c r="Q17" s="18">
        <f>IF(M17=0,"n/a",IF(AND(O17/M17&lt;1,O17/M17&gt;-1),O17/M17,"n/a"))</f>
        <v>-0.18530439244426858</v>
      </c>
      <c r="S17" s="22">
        <f>IF(E55=0,"n/a",E17/E55)</f>
        <v>0.55174009697873927</v>
      </c>
      <c r="T17" s="20"/>
      <c r="U17" s="22">
        <f>IF(G55=0,"n/a",G17/G55)</f>
        <v>0.48426337130720215</v>
      </c>
      <c r="V17" s="20"/>
      <c r="W17" s="22">
        <f>IF(M55=0,"n/a",M17/M55)</f>
        <v>0.51001250595783498</v>
      </c>
    </row>
    <row r="18" spans="2:23" x14ac:dyDescent="0.2">
      <c r="C18" s="5" t="s">
        <v>19</v>
      </c>
      <c r="E18" s="23">
        <v>92676.5</v>
      </c>
      <c r="F18" s="27"/>
      <c r="G18" s="23">
        <v>110000</v>
      </c>
      <c r="H18" s="28"/>
      <c r="I18" s="23">
        <f>E18-G18</f>
        <v>-17323.5</v>
      </c>
      <c r="J18" s="29"/>
      <c r="K18" s="24">
        <f>IF(G18=0,"n/a",IF(AND(I18/G18&lt;1,I18/G18&gt;-1),I18/G18,"n/a"))</f>
        <v>-0.15748636363636365</v>
      </c>
      <c r="L18" s="30"/>
      <c r="M18" s="23">
        <v>276149.38</v>
      </c>
      <c r="N18" s="31"/>
      <c r="O18" s="23">
        <f>E18-M18</f>
        <v>-183472.88</v>
      </c>
      <c r="Q18" s="24">
        <f>IF(M18=0,"n/a",IF(AND(O18/M18&lt;1,O18/M18&gt;-1),O18/M18,"n/a"))</f>
        <v>-0.66439721863579781</v>
      </c>
      <c r="S18" s="25">
        <f>IF(E56=0,"n/a",E18/E56)</f>
        <v>0.51047651047375642</v>
      </c>
      <c r="T18" s="20"/>
      <c r="U18" s="25">
        <f>IF(G56=0,"n/a",G18/G56)</f>
        <v>0.52631578947368418</v>
      </c>
      <c r="V18" s="20"/>
      <c r="W18" s="25">
        <f>IF(M56=0,"n/a",M18/M56)</f>
        <v>0.55554089667298356</v>
      </c>
    </row>
    <row r="19" spans="2:23" ht="6.95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23">
        <f>SUM(E17:E18)</f>
        <v>2644322.7200000002</v>
      </c>
      <c r="F20" s="27"/>
      <c r="G20" s="23">
        <f>SUM(G17:G18)</f>
        <v>2618000</v>
      </c>
      <c r="H20" s="28"/>
      <c r="I20" s="23">
        <f>E20-G20</f>
        <v>26322.720000000205</v>
      </c>
      <c r="J20" s="29"/>
      <c r="K20" s="24">
        <f>IF(G20=0,"n/a",IF(AND(I20/G20&lt;1,I20/G20&gt;-1),I20/G20,"n/a"))</f>
        <v>1.0054514896867916E-2</v>
      </c>
      <c r="L20" s="30"/>
      <c r="M20" s="23">
        <f>SUM(M17:M18)</f>
        <v>3408173.4099999997</v>
      </c>
      <c r="N20" s="31"/>
      <c r="O20" s="23">
        <f>E20-M20</f>
        <v>-763850.68999999948</v>
      </c>
      <c r="Q20" s="24">
        <f>IF(M20=0,"n/a",IF(AND(O20/M20&lt;1,O20/M20&gt;-1),O20/M20,"n/a"))</f>
        <v>-0.2241231880275715</v>
      </c>
      <c r="S20" s="25">
        <f>IF(E58=0,"n/a",E20/E58)</f>
        <v>0.55018143368438843</v>
      </c>
      <c r="T20" s="20"/>
      <c r="U20" s="25">
        <f>IF(G58=0,"n/a",G20/G58)</f>
        <v>0.48589458054936896</v>
      </c>
      <c r="V20" s="20"/>
      <c r="W20" s="25">
        <f>IF(M58=0,"n/a",M20/M58)</f>
        <v>0.51342178813239514</v>
      </c>
    </row>
    <row r="21" spans="2:23" ht="6.95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21">
        <f>E14+E20</f>
        <v>125487943.31</v>
      </c>
      <c r="F22" s="32"/>
      <c r="G22" s="21">
        <f>G14+G20</f>
        <v>111205000</v>
      </c>
      <c r="H22" s="32"/>
      <c r="I22" s="21">
        <f>E22-G22</f>
        <v>14282943.310000002</v>
      </c>
      <c r="J22" s="33"/>
      <c r="K22" s="18">
        <f>IF(G22=0,"n/a",IF(AND(I22/G22&lt;1,I22/G22&gt;-1),I22/G22,"n/a"))</f>
        <v>0.12843795971404165</v>
      </c>
      <c r="L22" s="33"/>
      <c r="M22" s="21">
        <f>M14+M20</f>
        <v>94660533.399999991</v>
      </c>
      <c r="N22" s="32"/>
      <c r="O22" s="21">
        <f>E22-M22</f>
        <v>30827409.910000011</v>
      </c>
      <c r="Q22" s="18">
        <f>IF(M22=0,"n/a",IF(AND(O22/M22&lt;1,O22/M22&gt;-1),O22/M22,"n/a"))</f>
        <v>0.32566275302649006</v>
      </c>
      <c r="S22" s="22">
        <f>IF(E60=0,"n/a",E22/E60)</f>
        <v>0.97562274081790545</v>
      </c>
      <c r="T22" s="20"/>
      <c r="U22" s="22">
        <f>IF(G60=0,"n/a",G22/G60)</f>
        <v>0.9389300731184248</v>
      </c>
      <c r="V22" s="20"/>
      <c r="W22" s="22">
        <f>IF(M60=0,"n/a",M22/M60)</f>
        <v>0.95212456205509277</v>
      </c>
    </row>
    <row r="23" spans="2:23" ht="6.95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21">
        <v>599545.46</v>
      </c>
      <c r="F25" s="32"/>
      <c r="G25" s="21">
        <v>493000</v>
      </c>
      <c r="H25" s="32"/>
      <c r="I25" s="21">
        <f>E25-G25</f>
        <v>106545.45999999996</v>
      </c>
      <c r="J25" s="33"/>
      <c r="K25" s="18">
        <f>IF(G25=0,"n/a",IF(AND(I25/G25&lt;1,I25/G25&gt;-1),I25/G25,"n/a"))</f>
        <v>0.21611655172413785</v>
      </c>
      <c r="L25" s="33"/>
      <c r="M25" s="21">
        <v>549657.49</v>
      </c>
      <c r="N25" s="32"/>
      <c r="O25" s="21">
        <f>E25-M25</f>
        <v>49887.969999999972</v>
      </c>
      <c r="Q25" s="18">
        <f>IF(M25=0,"n/a",IF(AND(O25/M25&lt;1,O25/M25&gt;-1),O25/M25,"n/a"))</f>
        <v>9.0761921574106036E-2</v>
      </c>
      <c r="S25" s="22">
        <f>IF(E63=0,"n/a",E25/E63)</f>
        <v>0.1221888176463551</v>
      </c>
      <c r="T25" s="20"/>
      <c r="U25" s="22">
        <f>IF(G63=0,"n/a",G25/G63)</f>
        <v>9.1720930232558145E-2</v>
      </c>
      <c r="V25" s="20"/>
      <c r="W25" s="22">
        <f>IF(M63=0,"n/a",M25/M63)</f>
        <v>0.11995946117296995</v>
      </c>
    </row>
    <row r="26" spans="2:23" x14ac:dyDescent="0.2">
      <c r="C26" s="5" t="s">
        <v>24</v>
      </c>
      <c r="E26" s="23">
        <v>1162702.73</v>
      </c>
      <c r="F26" s="27"/>
      <c r="G26" s="23">
        <v>1093000</v>
      </c>
      <c r="H26" s="28"/>
      <c r="I26" s="23">
        <f>E26-G26</f>
        <v>69702.729999999981</v>
      </c>
      <c r="J26" s="29"/>
      <c r="K26" s="24">
        <f>IF(G26=0,"n/a",IF(AND(I26/G26&lt;1,I26/G26&gt;-1),I26/G26,"n/a"))</f>
        <v>6.3771939615736489E-2</v>
      </c>
      <c r="L26" s="30"/>
      <c r="M26" s="23">
        <v>1124435.07</v>
      </c>
      <c r="N26" s="31"/>
      <c r="O26" s="23">
        <f>E26-M26</f>
        <v>38267.659999999916</v>
      </c>
      <c r="Q26" s="24">
        <f>IF(M26=0,"n/a",IF(AND(O26/M26&lt;1,O26/M26&gt;-1),O26/M26,"n/a"))</f>
        <v>3.4032787682440314E-2</v>
      </c>
      <c r="S26" s="25">
        <f>IF(E64=0,"n/a",E26/E64)</f>
        <v>7.6257613445968986E-2</v>
      </c>
      <c r="T26" s="20"/>
      <c r="U26" s="25">
        <f>IF(G64=0,"n/a",G26/G64)</f>
        <v>7.1601703242712089E-2</v>
      </c>
      <c r="V26" s="20"/>
      <c r="W26" s="25">
        <f>IF(M64=0,"n/a",M26/M64)</f>
        <v>7.4221861128390576E-2</v>
      </c>
    </row>
    <row r="27" spans="2:23" ht="6.95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23">
        <f>SUM(E25:E26)</f>
        <v>1762248.19</v>
      </c>
      <c r="F28" s="27"/>
      <c r="G28" s="23">
        <f>SUM(G25:G26)</f>
        <v>1586000</v>
      </c>
      <c r="H28" s="28"/>
      <c r="I28" s="23">
        <f>E28-G28</f>
        <v>176248.18999999994</v>
      </c>
      <c r="J28" s="29"/>
      <c r="K28" s="24">
        <f>IF(G28=0,"n/a",IF(AND(I28/G28&lt;1,I28/G28&gt;-1),I28/G28,"n/a"))</f>
        <v>0.11112748423707437</v>
      </c>
      <c r="L28" s="30"/>
      <c r="M28" s="23">
        <f>SUM(M25:M26)</f>
        <v>1674092.56</v>
      </c>
      <c r="N28" s="31"/>
      <c r="O28" s="23">
        <f>E28-M28</f>
        <v>88155.629999999888</v>
      </c>
      <c r="Q28" s="24">
        <f>IF(M28=0,"n/a",IF(AND(O28/M28&lt;1,O28/M28&gt;-1),O28/M28,"n/a"))</f>
        <v>5.2658755021287404E-2</v>
      </c>
      <c r="S28" s="25">
        <f>IF(E66=0,"n/a",E28/E66)</f>
        <v>8.7440208524953988E-2</v>
      </c>
      <c r="T28" s="20"/>
      <c r="U28" s="25">
        <f>IF(G66=0,"n/a",G28/G66)</f>
        <v>7.6841085271317833E-2</v>
      </c>
      <c r="V28" s="20"/>
      <c r="W28" s="25">
        <f>IF(M66=0,"n/a",M28/M66)</f>
        <v>8.4842901578299865E-2</v>
      </c>
    </row>
    <row r="29" spans="2:23" ht="6.95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21">
        <f>E22+E28</f>
        <v>127250191.5</v>
      </c>
      <c r="F30" s="32"/>
      <c r="G30" s="21">
        <f>G22+G28</f>
        <v>112791000</v>
      </c>
      <c r="H30" s="32"/>
      <c r="I30" s="21">
        <f>E30-G30</f>
        <v>14459191.5</v>
      </c>
      <c r="J30" s="33"/>
      <c r="K30" s="18">
        <f>IF(G30=0,"n/a",IF(AND(I30/G30&lt;1,I30/G30&gt;-1),I30/G30,"n/a"))</f>
        <v>0.12819455009708222</v>
      </c>
      <c r="L30" s="33"/>
      <c r="M30" s="21">
        <f>M22+M28</f>
        <v>96334625.959999993</v>
      </c>
      <c r="N30" s="32"/>
      <c r="O30" s="21">
        <f>E30-M30</f>
        <v>30915565.540000007</v>
      </c>
      <c r="Q30" s="18">
        <f>IF(M30=0,"n/a",IF(AND(O30/M30&lt;1,O30/M30&gt;-1),O30/M30,"n/a"))</f>
        <v>0.3209185195034312</v>
      </c>
      <c r="S30" s="19">
        <f>IF(E68=0,"n/a",E30/E68)</f>
        <v>0.85530718249057291</v>
      </c>
      <c r="T30" s="20"/>
      <c r="U30" s="19">
        <f>IF(G68=0,"n/a",G30/G68)</f>
        <v>0.81099095471605864</v>
      </c>
      <c r="V30" s="20"/>
      <c r="W30" s="19">
        <f>IF(M68=0,"n/a",M30/M68)</f>
        <v>0.80850196354236603</v>
      </c>
    </row>
    <row r="31" spans="2:23" ht="6.95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21">
        <v>-3179324.85</v>
      </c>
      <c r="F32" s="32"/>
      <c r="G32" s="21">
        <v>6267000</v>
      </c>
      <c r="H32" s="32"/>
      <c r="I32" s="21">
        <f>E32-G32</f>
        <v>-9446324.8499999996</v>
      </c>
      <c r="J32" s="33"/>
      <c r="K32" s="18" t="str">
        <f>IF(G32=0,"n/a",IF(AND(I32/G32&lt;1,I32/G32&gt;-1),I32/G32,"n/a"))</f>
        <v>n/a</v>
      </c>
      <c r="L32" s="33"/>
      <c r="M32" s="21">
        <v>9056763.4900000002</v>
      </c>
      <c r="N32" s="32"/>
      <c r="O32" s="21">
        <f>E32-M32</f>
        <v>-12236088.34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23">
        <v>1014656.98</v>
      </c>
      <c r="F33" s="27"/>
      <c r="G33" s="23">
        <v>418000</v>
      </c>
      <c r="H33" s="28"/>
      <c r="I33" s="23">
        <f>E33-G33</f>
        <v>596656.98</v>
      </c>
      <c r="J33" s="29"/>
      <c r="K33" s="24" t="str">
        <f>IF(G33=0,"n/a",IF(AND(I33/G33&lt;1,I33/G33&gt;-1),I33/G33,"n/a"))</f>
        <v>n/a</v>
      </c>
      <c r="L33" s="30"/>
      <c r="M33" s="23">
        <v>876906.97</v>
      </c>
      <c r="N33" s="31"/>
      <c r="O33" s="23">
        <f>E33-M33</f>
        <v>137750.01</v>
      </c>
      <c r="Q33" s="24">
        <f>IF(M33=0,"n/a",IF(AND(O33/M33&lt;1,O33/M33&gt;-1),O33/M33,"n/a"))</f>
        <v>0.15708623002506186</v>
      </c>
    </row>
    <row r="34" spans="1:23" ht="6.95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29</v>
      </c>
      <c r="E35" s="37">
        <f>SUM(E30:E33)</f>
        <v>125085523.63000001</v>
      </c>
      <c r="F35" s="38"/>
      <c r="G35" s="37">
        <f>SUM(G30:G33)</f>
        <v>119476000</v>
      </c>
      <c r="H35" s="32"/>
      <c r="I35" s="37">
        <f>E35-G35</f>
        <v>5609523.6300000101</v>
      </c>
      <c r="J35" s="33"/>
      <c r="K35" s="39">
        <f>IF(G35=0,"n/a",IF(AND(I35/G35&lt;1,I35/G35&gt;-1),I35/G35,"n/a"))</f>
        <v>4.6951049834276427E-2</v>
      </c>
      <c r="L35" s="33"/>
      <c r="M35" s="37">
        <f>SUM(M30:M33)</f>
        <v>106268296.41999999</v>
      </c>
      <c r="N35" s="32"/>
      <c r="O35" s="37">
        <f>E35-M35</f>
        <v>18817227.210000023</v>
      </c>
      <c r="Q35" s="39">
        <f>IF(M35=0,"n/a",IF(AND(O35/M35&lt;1,O35/M35&gt;-1),O35/M35,"n/a"))</f>
        <v>0.17707282269426283</v>
      </c>
    </row>
    <row r="36" spans="1:23" ht="12.75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30</v>
      </c>
      <c r="E37" s="14">
        <v>6235787.9100000001</v>
      </c>
      <c r="F37" s="14"/>
      <c r="G37" s="14">
        <v>4632225</v>
      </c>
      <c r="H37" s="40"/>
      <c r="I37" s="41"/>
      <c r="J37" s="40"/>
      <c r="K37" s="42"/>
      <c r="L37" s="40"/>
      <c r="M37" s="14">
        <v>5134366.9000000004</v>
      </c>
      <c r="N37" s="16"/>
      <c r="O37" s="35"/>
    </row>
    <row r="38" spans="1:23" x14ac:dyDescent="0.2">
      <c r="C38" s="5" t="s">
        <v>31</v>
      </c>
      <c r="E38" s="21">
        <v>2171260.23</v>
      </c>
      <c r="F38" s="35"/>
      <c r="G38" s="21">
        <v>1239748</v>
      </c>
      <c r="H38" s="16"/>
      <c r="I38" s="35"/>
      <c r="M38" s="21">
        <v>1282433.77</v>
      </c>
      <c r="N38" s="16"/>
      <c r="O38" s="35"/>
    </row>
    <row r="39" spans="1:23" x14ac:dyDescent="0.2">
      <c r="C39" s="5" t="s">
        <v>32</v>
      </c>
      <c r="E39" s="21">
        <v>884698.63</v>
      </c>
      <c r="F39" s="16"/>
      <c r="G39" s="21">
        <v>0</v>
      </c>
      <c r="H39" s="16"/>
      <c r="I39" s="35"/>
      <c r="M39" s="21">
        <v>736249.12</v>
      </c>
      <c r="N39" s="16"/>
      <c r="O39" s="35"/>
    </row>
    <row r="40" spans="1:23" x14ac:dyDescent="0.2">
      <c r="C40" s="5" t="s">
        <v>33</v>
      </c>
      <c r="E40" s="21">
        <v>-470841.99</v>
      </c>
      <c r="F40" s="16"/>
      <c r="G40" s="21">
        <v>-408528</v>
      </c>
      <c r="H40" s="16"/>
      <c r="I40" s="35"/>
      <c r="M40" s="21">
        <v>-317789.53000000003</v>
      </c>
      <c r="N40" s="16"/>
      <c r="O40" s="35"/>
    </row>
    <row r="41" spans="1:23" x14ac:dyDescent="0.2">
      <c r="C41" s="5" t="s">
        <v>34</v>
      </c>
      <c r="E41" s="21">
        <v>3363324.09</v>
      </c>
      <c r="F41" s="16"/>
      <c r="G41" s="21">
        <v>-1405080</v>
      </c>
      <c r="H41" s="16"/>
      <c r="I41" s="35"/>
      <c r="K41" s="43"/>
      <c r="M41" s="21">
        <v>2416056.14</v>
      </c>
      <c r="N41" s="16"/>
      <c r="O41" s="35"/>
    </row>
    <row r="42" spans="1:23" x14ac:dyDescent="0.2">
      <c r="C42" s="5" t="s">
        <v>35</v>
      </c>
      <c r="E42" s="21">
        <v>-185545.18</v>
      </c>
      <c r="F42" s="16"/>
      <c r="G42" s="44">
        <v>0</v>
      </c>
      <c r="H42" s="16"/>
      <c r="I42" s="35"/>
      <c r="K42" s="43"/>
      <c r="M42" s="44">
        <v>-123601.93</v>
      </c>
      <c r="N42" s="16"/>
      <c r="O42" s="35"/>
    </row>
    <row r="43" spans="1:23" x14ac:dyDescent="0.2">
      <c r="C43" s="5" t="s">
        <v>36</v>
      </c>
      <c r="E43" s="21">
        <v>7625356.3499999996</v>
      </c>
      <c r="F43" s="16"/>
      <c r="G43" s="44">
        <v>0</v>
      </c>
      <c r="H43" s="16"/>
      <c r="I43" s="35"/>
      <c r="K43" s="43"/>
      <c r="M43" s="44">
        <v>3056302.4</v>
      </c>
      <c r="N43" s="16"/>
      <c r="O43" s="35"/>
    </row>
    <row r="44" spans="1:23" x14ac:dyDescent="0.2">
      <c r="C44" s="5" t="s">
        <v>37</v>
      </c>
      <c r="E44" s="21">
        <v>1689907.73</v>
      </c>
      <c r="F44" s="16"/>
      <c r="G44" s="21">
        <v>0</v>
      </c>
      <c r="H44" s="16"/>
      <c r="I44" s="35"/>
      <c r="K44" s="43"/>
      <c r="M44" s="45">
        <v>706153</v>
      </c>
      <c r="N44" s="16"/>
      <c r="O44" s="35"/>
    </row>
    <row r="45" spans="1:23" x14ac:dyDescent="0.2">
      <c r="E45" s="46"/>
      <c r="F45" s="16"/>
      <c r="G45" s="16"/>
      <c r="H45" s="16"/>
      <c r="I45" s="16"/>
      <c r="M45" s="16"/>
      <c r="N45" s="16"/>
      <c r="O45" s="16"/>
    </row>
    <row r="46" spans="1:23" ht="12.75" x14ac:dyDescent="0.2">
      <c r="A46" s="3" t="s">
        <v>38</v>
      </c>
      <c r="E46" s="46"/>
      <c r="F46" s="16"/>
      <c r="G46" s="16"/>
      <c r="H46" s="16"/>
      <c r="I46" s="16"/>
      <c r="M46" s="16"/>
      <c r="N46" s="16"/>
      <c r="O46" s="16"/>
    </row>
    <row r="47" spans="1:23" x14ac:dyDescent="0.2">
      <c r="B47" s="13" t="s">
        <v>39</v>
      </c>
      <c r="E47" s="46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13</v>
      </c>
      <c r="E48" s="46">
        <v>86372921</v>
      </c>
      <c r="F48" s="16"/>
      <c r="G48" s="46">
        <v>78358000</v>
      </c>
      <c r="H48" s="47"/>
      <c r="I48" s="46">
        <f>E48-G48</f>
        <v>8014921</v>
      </c>
      <c r="K48" s="18">
        <f>IF(G48=0,"n/a",IF(AND(I48/G48&lt;1,I48/G48&gt;-1),I48/G48,"n/a"))</f>
        <v>0.10228593123867379</v>
      </c>
      <c r="M48" s="46">
        <v>64824618</v>
      </c>
      <c r="N48" s="47"/>
      <c r="O48" s="46">
        <f>E48-M48</f>
        <v>21548303</v>
      </c>
      <c r="Q48" s="18">
        <f>IF(M48=0,"n/a",IF(AND(O48/M48&lt;1,O48/M48&gt;-1),O48/M48,"n/a"))</f>
        <v>0.33240925538504523</v>
      </c>
    </row>
    <row r="49" spans="2:23" x14ac:dyDescent="0.2">
      <c r="C49" s="5" t="s">
        <v>14</v>
      </c>
      <c r="E49" s="46">
        <v>34653655</v>
      </c>
      <c r="F49" s="16"/>
      <c r="G49" s="46">
        <v>31856000</v>
      </c>
      <c r="H49" s="47"/>
      <c r="I49" s="46">
        <f>E49-G49</f>
        <v>2797655</v>
      </c>
      <c r="K49" s="18">
        <f>IF(G49=0,"n/a",IF(AND(I49/G49&lt;1,I49/G49&gt;-1),I49/G49,"n/a"))</f>
        <v>8.7821917378201914E-2</v>
      </c>
      <c r="M49" s="46">
        <v>25671914</v>
      </c>
      <c r="N49" s="47"/>
      <c r="O49" s="46">
        <f>E49-M49</f>
        <v>8981741</v>
      </c>
      <c r="Q49" s="18">
        <f>IF(M49=0,"n/a",IF(AND(O49/M49&lt;1,O49/M49&gt;-1),O49/M49,"n/a"))</f>
        <v>0.34986643379998855</v>
      </c>
    </row>
    <row r="50" spans="2:23" x14ac:dyDescent="0.2">
      <c r="C50" s="5" t="s">
        <v>15</v>
      </c>
      <c r="E50" s="48">
        <v>2790580</v>
      </c>
      <c r="F50" s="16"/>
      <c r="G50" s="48">
        <v>2836000</v>
      </c>
      <c r="H50" s="47"/>
      <c r="I50" s="48">
        <f>E50-G50</f>
        <v>-45420</v>
      </c>
      <c r="K50" s="24">
        <f>IF(G50=0,"n/a",IF(AND(I50/G50&lt;1,I50/G50&gt;-1),I50/G50,"n/a"))</f>
        <v>-1.6015514809590972E-2</v>
      </c>
      <c r="M50" s="48">
        <v>2285638</v>
      </c>
      <c r="N50" s="47"/>
      <c r="O50" s="48">
        <f>E50-M50</f>
        <v>504942</v>
      </c>
      <c r="Q50" s="24">
        <f>IF(M50=0,"n/a",IF(AND(O50/M50&lt;1,O50/M50&gt;-1),O50/M50,"n/a"))</f>
        <v>0.22091949818825204</v>
      </c>
    </row>
    <row r="51" spans="2:23" ht="6.95" customHeight="1" x14ac:dyDescent="0.2">
      <c r="E51" s="46"/>
      <c r="F51" s="16"/>
      <c r="G51" s="46"/>
      <c r="H51" s="16"/>
      <c r="I51" s="46"/>
      <c r="K51" s="26"/>
      <c r="M51" s="46"/>
      <c r="N51" s="16"/>
      <c r="O51" s="46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6">
        <f>SUM(E48:E50)</f>
        <v>123817156</v>
      </c>
      <c r="F52" s="16"/>
      <c r="G52" s="46">
        <f>SUM(G48:G50)</f>
        <v>113050000</v>
      </c>
      <c r="H52" s="47"/>
      <c r="I52" s="46">
        <f>E52-G52</f>
        <v>10767156</v>
      </c>
      <c r="K52" s="18">
        <f>IF(G52=0,"n/a",IF(AND(I52/G52&lt;1,I52/G52&gt;-1),I52/G52,"n/a"))</f>
        <v>9.524242370632463E-2</v>
      </c>
      <c r="M52" s="46">
        <f>SUM(M48:M50)</f>
        <v>92782170</v>
      </c>
      <c r="N52" s="47"/>
      <c r="O52" s="46">
        <f>E52-M52</f>
        <v>31034986</v>
      </c>
      <c r="Q52" s="18">
        <f>IF(M52=0,"n/a",IF(AND(O52/M52&lt;1,O52/M52&gt;-1),O52/M52,"n/a"))</f>
        <v>0.33449299579865399</v>
      </c>
    </row>
    <row r="53" spans="2:23" ht="6.95" customHeight="1" x14ac:dyDescent="0.2">
      <c r="E53" s="46"/>
      <c r="F53" s="16"/>
      <c r="G53" s="46"/>
      <c r="H53" s="16"/>
      <c r="I53" s="46"/>
      <c r="K53" s="26"/>
      <c r="M53" s="46"/>
      <c r="N53" s="16"/>
      <c r="O53" s="46"/>
      <c r="Q53" s="26"/>
      <c r="S53" s="34"/>
      <c r="T53" s="34"/>
      <c r="U53" s="34"/>
      <c r="V53" s="34"/>
      <c r="W53" s="34"/>
    </row>
    <row r="54" spans="2:23" x14ac:dyDescent="0.2">
      <c r="B54" s="13" t="s">
        <v>40</v>
      </c>
      <c r="E54" s="46"/>
      <c r="F54" s="16"/>
      <c r="G54" s="46"/>
      <c r="H54" s="47"/>
      <c r="I54" s="46"/>
      <c r="K54" s="26"/>
      <c r="M54" s="46"/>
      <c r="N54" s="47"/>
      <c r="O54" s="46"/>
      <c r="Q54" s="26"/>
    </row>
    <row r="55" spans="2:23" x14ac:dyDescent="0.2">
      <c r="C55" s="5" t="s">
        <v>18</v>
      </c>
      <c r="E55" s="46">
        <v>4624725</v>
      </c>
      <c r="F55" s="16"/>
      <c r="G55" s="46">
        <v>5179000</v>
      </c>
      <c r="H55" s="47"/>
      <c r="I55" s="46">
        <f>E55-G55</f>
        <v>-554275</v>
      </c>
      <c r="K55" s="18">
        <f>IF(G55=0,"n/a",IF(AND(I55/G55&lt;1,I55/G55&gt;-1),I55/G55,"n/a"))</f>
        <v>-0.10702355667117204</v>
      </c>
      <c r="M55" s="46">
        <v>6141073</v>
      </c>
      <c r="N55" s="47"/>
      <c r="O55" s="46">
        <f t="shared" ref="O55:O60" si="0">E55-M55</f>
        <v>-1516348</v>
      </c>
      <c r="Q55" s="18">
        <f>IF(M55=0,"n/a",IF(AND(O55/M55&lt;1,O55/M55&gt;-1),O55/M55,"n/a"))</f>
        <v>-0.24691906446967818</v>
      </c>
    </row>
    <row r="56" spans="2:23" x14ac:dyDescent="0.2">
      <c r="C56" s="5" t="s">
        <v>19</v>
      </c>
      <c r="E56" s="48">
        <v>181549</v>
      </c>
      <c r="F56" s="16"/>
      <c r="G56" s="48">
        <v>209000</v>
      </c>
      <c r="H56" s="47"/>
      <c r="I56" s="48">
        <f>E56-G56</f>
        <v>-27451</v>
      </c>
      <c r="K56" s="24">
        <f>IF(G56=0,"n/a",IF(AND(I56/G56&lt;1,I56/G56&gt;-1),I56/G56,"n/a"))</f>
        <v>-0.13134449760765551</v>
      </c>
      <c r="M56" s="48">
        <v>497082</v>
      </c>
      <c r="N56" s="47"/>
      <c r="O56" s="48">
        <f t="shared" si="0"/>
        <v>-315533</v>
      </c>
      <c r="Q56" s="24">
        <f>IF(M56=0,"n/a",IF(AND(O56/M56&lt;1,O56/M56&gt;-1),O56/M56,"n/a"))</f>
        <v>-0.63477052075915041</v>
      </c>
    </row>
    <row r="57" spans="2:23" ht="6.95" customHeight="1" x14ac:dyDescent="0.2">
      <c r="E57" s="46"/>
      <c r="F57" s="16"/>
      <c r="G57" s="46"/>
      <c r="H57" s="16"/>
      <c r="I57" s="46"/>
      <c r="K57" s="26"/>
      <c r="M57" s="46"/>
      <c r="N57" s="16"/>
      <c r="O57" s="46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8">
        <f>SUM(E55:E56)</f>
        <v>4806274</v>
      </c>
      <c r="F58" s="16"/>
      <c r="G58" s="48">
        <f>SUM(G55:G56)</f>
        <v>5388000</v>
      </c>
      <c r="H58" s="47"/>
      <c r="I58" s="48">
        <f>E58-G58</f>
        <v>-581726</v>
      </c>
      <c r="K58" s="24">
        <f>IF(G58=0,"n/a",IF(AND(I58/G58&lt;1,I58/G58&gt;-1),I58/G58,"n/a"))</f>
        <v>-0.10796696362286563</v>
      </c>
      <c r="M58" s="48">
        <f>SUM(M55:M56)</f>
        <v>6638155</v>
      </c>
      <c r="N58" s="47"/>
      <c r="O58" s="48">
        <f t="shared" si="0"/>
        <v>-1831881</v>
      </c>
      <c r="Q58" s="24">
        <f>IF(M58=0,"n/a",IF(AND(O58/M58&lt;1,O58/M58&gt;-1),O58/M58,"n/a"))</f>
        <v>-0.27596237207477076</v>
      </c>
    </row>
    <row r="59" spans="2:23" ht="6.95" customHeight="1" x14ac:dyDescent="0.2">
      <c r="E59" s="46"/>
      <c r="F59" s="16"/>
      <c r="G59" s="46"/>
      <c r="H59" s="16"/>
      <c r="I59" s="46"/>
      <c r="K59" s="26"/>
      <c r="M59" s="46"/>
      <c r="N59" s="16"/>
      <c r="O59" s="46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6">
        <f>E52+E58</f>
        <v>128623430</v>
      </c>
      <c r="F60" s="16"/>
      <c r="G60" s="46">
        <f>G52+G58</f>
        <v>118438000</v>
      </c>
      <c r="H60" s="47"/>
      <c r="I60" s="46">
        <f>E60-G60</f>
        <v>10185430</v>
      </c>
      <c r="K60" s="18">
        <f>IF(G60=0,"n/a",IF(AND(I60/G60&lt;1,I60/G60&gt;-1),I60/G60,"n/a"))</f>
        <v>8.5997990509802599E-2</v>
      </c>
      <c r="M60" s="46">
        <f>M52+M58</f>
        <v>99420325</v>
      </c>
      <c r="N60" s="47"/>
      <c r="O60" s="46">
        <f t="shared" si="0"/>
        <v>29203105</v>
      </c>
      <c r="Q60" s="18">
        <f>IF(M60=0,"n/a",IF(AND(O60/M60&lt;1,O60/M60&gt;-1),O60/M60,"n/a"))</f>
        <v>0.29373375112181538</v>
      </c>
    </row>
    <row r="61" spans="2:23" ht="6.95" customHeight="1" x14ac:dyDescent="0.2">
      <c r="E61" s="46"/>
      <c r="F61" s="16"/>
      <c r="G61" s="46"/>
      <c r="H61" s="16"/>
      <c r="I61" s="46"/>
      <c r="K61" s="26"/>
      <c r="M61" s="46"/>
      <c r="N61" s="16"/>
      <c r="O61" s="46"/>
      <c r="Q61" s="26"/>
      <c r="S61" s="34"/>
      <c r="T61" s="34"/>
      <c r="U61" s="34"/>
      <c r="V61" s="34"/>
      <c r="W61" s="34"/>
    </row>
    <row r="62" spans="2:23" x14ac:dyDescent="0.2">
      <c r="B62" s="13" t="s">
        <v>42</v>
      </c>
      <c r="E62" s="46"/>
      <c r="F62" s="16"/>
      <c r="G62" s="46"/>
      <c r="H62" s="47"/>
      <c r="I62" s="46"/>
      <c r="K62" s="26"/>
      <c r="M62" s="46"/>
      <c r="N62" s="47"/>
      <c r="O62" s="46"/>
      <c r="Q62" s="26"/>
    </row>
    <row r="63" spans="2:23" x14ac:dyDescent="0.2">
      <c r="C63" s="5" t="s">
        <v>23</v>
      </c>
      <c r="E63" s="46">
        <v>4906713</v>
      </c>
      <c r="F63" s="16"/>
      <c r="G63" s="46">
        <v>5375000</v>
      </c>
      <c r="H63" s="47"/>
      <c r="I63" s="46">
        <f>E63-G63</f>
        <v>-468287</v>
      </c>
      <c r="K63" s="18">
        <f>IF(G63=0,"n/a",IF(AND(I63/G63&lt;1,I63/G63&gt;-1),I63/G63,"n/a"))</f>
        <v>-8.7123162790697678E-2</v>
      </c>
      <c r="M63" s="46">
        <v>4582027</v>
      </c>
      <c r="N63" s="47"/>
      <c r="O63" s="46">
        <f t="shared" ref="O63:O68" si="1">E63-M63</f>
        <v>324686</v>
      </c>
      <c r="Q63" s="18">
        <f>IF(M63=0,"n/a",IF(AND(O63/M63&lt;1,O63/M63&gt;-1),O63/M63,"n/a"))</f>
        <v>7.0860778428411708E-2</v>
      </c>
    </row>
    <row r="64" spans="2:23" x14ac:dyDescent="0.2">
      <c r="C64" s="5" t="s">
        <v>24</v>
      </c>
      <c r="E64" s="48">
        <v>15247038</v>
      </c>
      <c r="F64" s="16"/>
      <c r="G64" s="48">
        <v>15265000</v>
      </c>
      <c r="H64" s="47"/>
      <c r="I64" s="48">
        <f>E64-G64</f>
        <v>-17962</v>
      </c>
      <c r="K64" s="24">
        <f>IF(G64=0,"n/a",IF(AND(I64/G64&lt;1,I64/G64&gt;-1),I64/G64,"n/a"))</f>
        <v>-1.1766786767114315E-3</v>
      </c>
      <c r="M64" s="48">
        <v>15149648</v>
      </c>
      <c r="N64" s="47"/>
      <c r="O64" s="48">
        <f t="shared" si="1"/>
        <v>97390</v>
      </c>
      <c r="Q64" s="24">
        <f>IF(M64=0,"n/a",IF(AND(O64/M64&lt;1,O64/M64&gt;-1),O64/M64,"n/a"))</f>
        <v>6.4285322008801786E-3</v>
      </c>
    </row>
    <row r="65" spans="1:23" ht="6.95" customHeight="1" x14ac:dyDescent="0.2">
      <c r="E65" s="46"/>
      <c r="F65" s="16"/>
      <c r="G65" s="46"/>
      <c r="H65" s="16"/>
      <c r="I65" s="46"/>
      <c r="K65" s="26"/>
      <c r="M65" s="46"/>
      <c r="N65" s="16"/>
      <c r="O65" s="46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8">
        <f>SUM(E63:E64)</f>
        <v>20153751</v>
      </c>
      <c r="F66" s="16"/>
      <c r="G66" s="48">
        <f>SUM(G63:G64)</f>
        <v>20640000</v>
      </c>
      <c r="H66" s="47"/>
      <c r="I66" s="48">
        <f>E66-G66</f>
        <v>-486249</v>
      </c>
      <c r="K66" s="24">
        <f>IF(G66=0,"n/a",IF(AND(I66/G66&lt;1,I66/G66&gt;-1),I66/G66,"n/a"))</f>
        <v>-2.355857558139535E-2</v>
      </c>
      <c r="M66" s="48">
        <f>SUM(M63:M64)</f>
        <v>19731675</v>
      </c>
      <c r="N66" s="47"/>
      <c r="O66" s="48">
        <f t="shared" si="1"/>
        <v>422076</v>
      </c>
      <c r="Q66" s="24">
        <f>IF(M66=0,"n/a",IF(AND(O66/M66&lt;1,O66/M66&gt;-1),O66/M66,"n/a"))</f>
        <v>2.1390784107279286E-2</v>
      </c>
    </row>
    <row r="67" spans="1:23" ht="6.95" customHeight="1" x14ac:dyDescent="0.2">
      <c r="E67" s="46"/>
      <c r="F67" s="16"/>
      <c r="G67" s="46"/>
      <c r="H67" s="16"/>
      <c r="I67" s="46"/>
      <c r="K67" s="26"/>
      <c r="M67" s="46"/>
      <c r="N67" s="16"/>
      <c r="O67" s="46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43</v>
      </c>
      <c r="E68" s="49">
        <f>E60+E66</f>
        <v>148777181</v>
      </c>
      <c r="F68" s="16"/>
      <c r="G68" s="49">
        <f>G60+G66</f>
        <v>139078000</v>
      </c>
      <c r="H68" s="47"/>
      <c r="I68" s="49">
        <f>E68-G68</f>
        <v>9699181</v>
      </c>
      <c r="K68" s="39">
        <f>IF(G68=0,"n/a",IF(AND(I68/G68&lt;1,I68/G68&gt;-1),I68/G68,"n/a"))</f>
        <v>6.9739146378291317E-2</v>
      </c>
      <c r="M68" s="49">
        <f>M60+M66</f>
        <v>119152000</v>
      </c>
      <c r="N68" s="47"/>
      <c r="O68" s="49">
        <f t="shared" si="1"/>
        <v>29625181</v>
      </c>
      <c r="Q68" s="39">
        <f>IF(M68=0,"n/a",IF(AND(O68/M68&lt;1,O68/M68&gt;-1),O68/M68,"n/a"))</f>
        <v>0.24863351853095206</v>
      </c>
    </row>
    <row r="69" spans="1:23" ht="12.75" thickTop="1" x14ac:dyDescent="0.2"/>
    <row r="70" spans="1:23" ht="12.75" x14ac:dyDescent="0.2">
      <c r="A70" s="5" t="s">
        <v>3</v>
      </c>
      <c r="C70" s="74" t="s">
        <v>44</v>
      </c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39" activePane="bottomRight" state="frozen"/>
      <selection activeCell="M42" sqref="M42"/>
      <selection pane="topRight" activeCell="M42" sqref="M42"/>
      <selection pane="bottomLeft" activeCell="M42" sqref="M42"/>
      <selection pane="bottomRight" activeCell="E10" sqref="E10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7109375" style="6" customWidth="1"/>
    <col min="24" max="16384" width="9.140625" style="5"/>
  </cols>
  <sheetData>
    <row r="1" spans="1:23" s="1" customFormat="1" ht="15" x14ac:dyDescent="0.25">
      <c r="E1" s="76" t="s">
        <v>0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S1" s="2"/>
      <c r="T1" s="2"/>
      <c r="U1" s="2"/>
      <c r="V1" s="2"/>
      <c r="W1" s="2"/>
    </row>
    <row r="2" spans="1:23" s="1" customFormat="1" ht="15" x14ac:dyDescent="0.25">
      <c r="E2" s="76" t="s">
        <v>1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S2" s="2"/>
      <c r="T2" s="2"/>
      <c r="U2" s="2"/>
      <c r="V2" s="2"/>
      <c r="W2" s="2"/>
    </row>
    <row r="3" spans="1:23" s="1" customFormat="1" ht="15" x14ac:dyDescent="0.25">
      <c r="E3" s="76" t="s">
        <v>45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S3" s="2"/>
      <c r="T3" s="2"/>
      <c r="U3" s="2"/>
      <c r="V3" s="2"/>
      <c r="W3" s="2"/>
    </row>
    <row r="4" spans="1:23" s="3" customFormat="1" ht="12.75" x14ac:dyDescent="0.2">
      <c r="E4" s="77" t="s">
        <v>2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78" t="s">
        <v>4</v>
      </c>
      <c r="J6" s="78"/>
      <c r="K6" s="78"/>
      <c r="O6" s="78" t="s">
        <v>5</v>
      </c>
      <c r="P6" s="78"/>
      <c r="Q6" s="78"/>
      <c r="S6" s="73" t="s">
        <v>6</v>
      </c>
      <c r="T6" s="73"/>
      <c r="U6" s="73"/>
      <c r="V6" s="73"/>
      <c r="W6" s="73"/>
    </row>
    <row r="7" spans="1:23" s="7" customFormat="1" ht="12.75" x14ac:dyDescent="0.2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8</v>
      </c>
      <c r="E8" s="72">
        <v>2017</v>
      </c>
      <c r="G8" s="72" t="s">
        <v>9</v>
      </c>
      <c r="I8" s="72" t="s">
        <v>10</v>
      </c>
      <c r="K8" s="71" t="s">
        <v>11</v>
      </c>
      <c r="M8" s="72">
        <f>E8-1</f>
        <v>2016</v>
      </c>
      <c r="O8" s="72" t="s">
        <v>10</v>
      </c>
      <c r="Q8" s="71" t="s">
        <v>11</v>
      </c>
      <c r="S8" s="71">
        <f>E8</f>
        <v>2017</v>
      </c>
      <c r="T8" s="10"/>
      <c r="U8" s="71" t="s">
        <v>9</v>
      </c>
      <c r="V8" s="10"/>
      <c r="W8" s="71">
        <f>M8</f>
        <v>2016</v>
      </c>
    </row>
    <row r="9" spans="1:23" x14ac:dyDescent="0.2">
      <c r="B9" s="13" t="s">
        <v>12</v>
      </c>
    </row>
    <row r="10" spans="1:23" x14ac:dyDescent="0.2">
      <c r="C10" s="5" t="s">
        <v>13</v>
      </c>
      <c r="E10" s="14">
        <v>78763563.430000007</v>
      </c>
      <c r="F10" s="15"/>
      <c r="G10" s="14">
        <v>71524000</v>
      </c>
      <c r="H10" s="16"/>
      <c r="I10" s="14">
        <f>E10-G10</f>
        <v>7239563.4300000072</v>
      </c>
      <c r="J10" s="17"/>
      <c r="K10" s="18">
        <f>IF(G10=0,"n/a",IF(AND(I10/G10&lt;1,I10/G10&gt;-1),I10/G10,"n/a"))</f>
        <v>0.10121865989038654</v>
      </c>
      <c r="M10" s="14">
        <v>64035512.039999999</v>
      </c>
      <c r="N10" s="16"/>
      <c r="O10" s="14">
        <f>E10-M10</f>
        <v>14728051.390000008</v>
      </c>
      <c r="Q10" s="18">
        <f>IF(M10=0,"n/a",IF(AND(O10/M10&lt;1,O10/M10&gt;-1),O10/M10,"n/a"))</f>
        <v>0.22999818258344029</v>
      </c>
      <c r="S10" s="19">
        <f>IF(E48=0,"n/a",E10/E48)</f>
        <v>1.0594826228632841</v>
      </c>
      <c r="T10" s="20"/>
      <c r="U10" s="19">
        <f>IF(G48=0,"n/a",G10/G48)</f>
        <v>1.0269796826764304</v>
      </c>
      <c r="V10" s="20"/>
      <c r="W10" s="19">
        <f>IF(M48=0,"n/a",M10/M48)</f>
        <v>1.0322390334083624</v>
      </c>
    </row>
    <row r="11" spans="1:23" x14ac:dyDescent="0.2">
      <c r="C11" s="5" t="s">
        <v>14</v>
      </c>
      <c r="E11" s="21">
        <v>28011715.23</v>
      </c>
      <c r="F11" s="16"/>
      <c r="G11" s="21">
        <v>25589000</v>
      </c>
      <c r="H11" s="16"/>
      <c r="I11" s="21">
        <f>E11-G11</f>
        <v>2422715.2300000004</v>
      </c>
      <c r="K11" s="18">
        <f>IF(G11=0,"n/a",IF(AND(I11/G11&lt;1,I11/G11&gt;-1),I11/G11,"n/a"))</f>
        <v>9.4677995623119321E-2</v>
      </c>
      <c r="M11" s="21">
        <v>23906974.27</v>
      </c>
      <c r="N11" s="16"/>
      <c r="O11" s="21">
        <f>E11-M11</f>
        <v>4104740.9600000009</v>
      </c>
      <c r="Q11" s="18">
        <f>IF(M11=0,"n/a",IF(AND(O11/M11&lt;1,O11/M11&gt;-1),O11/M11,"n/a"))</f>
        <v>0.17169638088207978</v>
      </c>
      <c r="S11" s="22">
        <f>IF(E49=0,"n/a",E11/E49)</f>
        <v>0.87544117001782906</v>
      </c>
      <c r="T11" s="20"/>
      <c r="U11" s="22">
        <f>IF(G49=0,"n/a",G11/G49)</f>
        <v>0.86417209820674745</v>
      </c>
      <c r="V11" s="20"/>
      <c r="W11" s="22">
        <f>IF(M49=0,"n/a",M11/M49)</f>
        <v>0.84995793651166107</v>
      </c>
    </row>
    <row r="12" spans="1:23" x14ac:dyDescent="0.2">
      <c r="C12" s="5" t="s">
        <v>15</v>
      </c>
      <c r="E12" s="23">
        <v>2110195.88</v>
      </c>
      <c r="F12" s="16"/>
      <c r="G12" s="23">
        <v>2141000</v>
      </c>
      <c r="H12" s="16"/>
      <c r="I12" s="23">
        <f>E12-G12</f>
        <v>-30804.120000000112</v>
      </c>
      <c r="K12" s="24">
        <f>IF(G12=0,"n/a",IF(AND(I12/G12&lt;1,I12/G12&gt;-1),I12/G12,"n/a"))</f>
        <v>-1.4387725361980436E-2</v>
      </c>
      <c r="M12" s="23">
        <v>2047133.58</v>
      </c>
      <c r="N12" s="16"/>
      <c r="O12" s="23">
        <f>E12-M12</f>
        <v>63062.299999999814</v>
      </c>
      <c r="Q12" s="24">
        <f>IF(M12=0,"n/a",IF(AND(O12/M12&lt;1,O12/M12&gt;-1),O12/M12,"n/a"))</f>
        <v>3.0805171004033752E-2</v>
      </c>
      <c r="S12" s="25">
        <f>IF(E50=0,"n/a",E12/E50)</f>
        <v>0.78678879776408661</v>
      </c>
      <c r="T12" s="20"/>
      <c r="U12" s="25">
        <f>IF(G50=0,"n/a",G12/G50)</f>
        <v>0.79208287088420271</v>
      </c>
      <c r="V12" s="20"/>
      <c r="W12" s="25">
        <f>IF(M50=0,"n/a",M12/M50)</f>
        <v>0.74246990962551063</v>
      </c>
    </row>
    <row r="13" spans="1:23" ht="6.95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21">
        <f>SUM(E10:E12)</f>
        <v>108885474.54000001</v>
      </c>
      <c r="F14" s="16"/>
      <c r="G14" s="21">
        <f>SUM(G10:G12)</f>
        <v>99254000</v>
      </c>
      <c r="H14" s="16"/>
      <c r="I14" s="21">
        <f>E14-G14</f>
        <v>9631474.5400000066</v>
      </c>
      <c r="K14" s="18">
        <f>IF(G14=0,"n/a",IF(AND(I14/G14&lt;1,I14/G14&gt;-1),I14/G14,"n/a"))</f>
        <v>9.7038653757027485E-2</v>
      </c>
      <c r="M14" s="21">
        <f>SUM(M10:M12)</f>
        <v>89989619.890000001</v>
      </c>
      <c r="N14" s="16"/>
      <c r="O14" s="21">
        <f>E14-M14</f>
        <v>18895854.650000006</v>
      </c>
      <c r="Q14" s="18">
        <f>IF(M14=0,"n/a",IF(AND(O14/M14&lt;1,O14/M14&gt;-1),O14/M14,"n/a"))</f>
        <v>0.20997815829311872</v>
      </c>
      <c r="S14" s="22">
        <f>IF(E52=0,"n/a",E14/E52)</f>
        <v>0.99875848069615625</v>
      </c>
      <c r="T14" s="20"/>
      <c r="U14" s="22">
        <f>IF(G52=0,"n/a",G14/G52)</f>
        <v>0.97346972802793275</v>
      </c>
      <c r="V14" s="20"/>
      <c r="W14" s="22">
        <f>IF(M52=0,"n/a",M14/M52)</f>
        <v>0.96846357496144209</v>
      </c>
    </row>
    <row r="15" spans="1:23" ht="6.95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21">
        <v>2157374.5</v>
      </c>
      <c r="F17" s="16"/>
      <c r="G17" s="21">
        <v>2459000</v>
      </c>
      <c r="H17" s="16"/>
      <c r="I17" s="21">
        <f>E17-G17</f>
        <v>-301625.5</v>
      </c>
      <c r="K17" s="18">
        <f>IF(G17=0,"n/a",IF(AND(I17/G17&lt;1,I17/G17&gt;-1),I17/G17,"n/a"))</f>
        <v>-0.12266185441236276</v>
      </c>
      <c r="M17" s="21">
        <v>1455250.96</v>
      </c>
      <c r="N17" s="16"/>
      <c r="O17" s="21">
        <f>E17-M17</f>
        <v>702123.54</v>
      </c>
      <c r="Q17" s="18">
        <f>IF(M17=0,"n/a",IF(AND(O17/M17&lt;1,O17/M17&gt;-1),O17/M17,"n/a"))</f>
        <v>0.48247591604406159</v>
      </c>
      <c r="S17" s="22">
        <f>IF(E55=0,"n/a",E17/E55)</f>
        <v>0.44068864184830769</v>
      </c>
      <c r="T17" s="20"/>
      <c r="U17" s="22">
        <f>IF(G55=0,"n/a",G17/G55)</f>
        <v>0.49327983951855564</v>
      </c>
      <c r="V17" s="20"/>
      <c r="W17" s="22">
        <f>IF(M55=0,"n/a",M17/M55)</f>
        <v>0.46069186200748502</v>
      </c>
    </row>
    <row r="18" spans="2:23" x14ac:dyDescent="0.2">
      <c r="C18" s="5" t="s">
        <v>19</v>
      </c>
      <c r="E18" s="23">
        <v>47614.05</v>
      </c>
      <c r="F18" s="27"/>
      <c r="G18" s="23">
        <v>120000</v>
      </c>
      <c r="H18" s="28"/>
      <c r="I18" s="23">
        <f>E18-G18</f>
        <v>-72385.95</v>
      </c>
      <c r="J18" s="29"/>
      <c r="K18" s="24">
        <f>IF(G18=0,"n/a",IF(AND(I18/G18&lt;1,I18/G18&gt;-1),I18/G18,"n/a"))</f>
        <v>-0.60321625000000001</v>
      </c>
      <c r="L18" s="30"/>
      <c r="M18" s="23">
        <v>187267.98</v>
      </c>
      <c r="N18" s="31"/>
      <c r="O18" s="23">
        <f>E18-M18</f>
        <v>-139653.93</v>
      </c>
      <c r="Q18" s="24">
        <f>IF(M18=0,"n/a",IF(AND(O18/M18&lt;1,O18/M18&gt;-1),O18/M18,"n/a"))</f>
        <v>-0.74574377317467722</v>
      </c>
      <c r="S18" s="25">
        <f>IF(E56=0,"n/a",E18/E56)</f>
        <v>0.68897032224457022</v>
      </c>
      <c r="T18" s="20"/>
      <c r="U18" s="25">
        <f>IF(G56=0,"n/a",G18/G56)</f>
        <v>0.51724137931034486</v>
      </c>
      <c r="V18" s="20"/>
      <c r="W18" s="25">
        <f>IF(M56=0,"n/a",M18/M56)</f>
        <v>0.51687080988432588</v>
      </c>
    </row>
    <row r="19" spans="2:23" ht="6.95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23">
        <f>SUM(E17:E18)</f>
        <v>2204988.5499999998</v>
      </c>
      <c r="F20" s="27"/>
      <c r="G20" s="23">
        <f>SUM(G17:G18)</f>
        <v>2579000</v>
      </c>
      <c r="H20" s="28"/>
      <c r="I20" s="23">
        <f>E20-G20</f>
        <v>-374011.45000000019</v>
      </c>
      <c r="J20" s="29"/>
      <c r="K20" s="24">
        <f>IF(G20=0,"n/a",IF(AND(I20/G20&lt;1,I20/G20&gt;-1),I20/G20,"n/a"))</f>
        <v>-0.14502188832880969</v>
      </c>
      <c r="L20" s="30"/>
      <c r="M20" s="23">
        <f>SUM(M17:M18)</f>
        <v>1642518.94</v>
      </c>
      <c r="N20" s="31"/>
      <c r="O20" s="23">
        <f>E20-M20</f>
        <v>562469.60999999987</v>
      </c>
      <c r="Q20" s="24">
        <f>IF(M20=0,"n/a",IF(AND(O20/M20&lt;1,O20/M20&gt;-1),O20/M20,"n/a"))</f>
        <v>0.34244330235851034</v>
      </c>
      <c r="S20" s="25">
        <f>IF(E58=0,"n/a",E20/E58)</f>
        <v>0.44414483144666472</v>
      </c>
      <c r="T20" s="20"/>
      <c r="U20" s="25">
        <f>IF(G58=0,"n/a",G20/G58)</f>
        <v>0.49434540923902626</v>
      </c>
      <c r="V20" s="20"/>
      <c r="W20" s="25">
        <f>IF(M58=0,"n/a",M20/M58)</f>
        <v>0.4664724327201149</v>
      </c>
    </row>
    <row r="21" spans="2:23" ht="6.95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21">
        <f>E14+E20</f>
        <v>111090463.09</v>
      </c>
      <c r="F22" s="32"/>
      <c r="G22" s="21">
        <f>G14+G20</f>
        <v>101833000</v>
      </c>
      <c r="H22" s="32"/>
      <c r="I22" s="21">
        <f>E22-G22</f>
        <v>9257463.0900000036</v>
      </c>
      <c r="J22" s="33"/>
      <c r="K22" s="18">
        <f>IF(G22=0,"n/a",IF(AND(I22/G22&lt;1,I22/G22&gt;-1),I22/G22,"n/a"))</f>
        <v>9.0908282089303113E-2</v>
      </c>
      <c r="L22" s="33"/>
      <c r="M22" s="21">
        <f>M14+M20</f>
        <v>91632138.829999998</v>
      </c>
      <c r="N22" s="32"/>
      <c r="O22" s="21">
        <f>E22-M22</f>
        <v>19458324.260000005</v>
      </c>
      <c r="Q22" s="18">
        <f>IF(M22=0,"n/a",IF(AND(O22/M22&lt;1,O22/M22&gt;-1),O22/M22,"n/a"))</f>
        <v>0.21235261457882099</v>
      </c>
      <c r="S22" s="22">
        <f>IF(E60=0,"n/a",E22/E60)</f>
        <v>0.97460258957557522</v>
      </c>
      <c r="T22" s="20"/>
      <c r="U22" s="22">
        <f>IF(G60=0,"n/a",G22/G60)</f>
        <v>0.95014742106441741</v>
      </c>
      <c r="V22" s="20"/>
      <c r="W22" s="22">
        <f>IF(M60=0,"n/a",M22/M60)</f>
        <v>0.95013544511137171</v>
      </c>
    </row>
    <row r="23" spans="2:23" ht="6.95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21">
        <v>617357.64</v>
      </c>
      <c r="F25" s="32"/>
      <c r="G25" s="21">
        <v>505000</v>
      </c>
      <c r="H25" s="32"/>
      <c r="I25" s="21">
        <f>E25-G25</f>
        <v>112357.64000000001</v>
      </c>
      <c r="J25" s="33"/>
      <c r="K25" s="18">
        <f>IF(G25=0,"n/a",IF(AND(I25/G25&lt;1,I25/G25&gt;-1),I25/G25,"n/a"))</f>
        <v>0.2224903762376238</v>
      </c>
      <c r="L25" s="33"/>
      <c r="M25" s="21">
        <v>526881.01</v>
      </c>
      <c r="N25" s="32"/>
      <c r="O25" s="21">
        <f>E25-M25</f>
        <v>90476.63</v>
      </c>
      <c r="Q25" s="18">
        <f>IF(M25=0,"n/a",IF(AND(O25/M25&lt;1,O25/M25&gt;-1),O25/M25,"n/a"))</f>
        <v>0.1717211823595616</v>
      </c>
      <c r="S25" s="22">
        <f>IF(E63=0,"n/a",E25/E63)</f>
        <v>0.12544477429973483</v>
      </c>
      <c r="T25" s="20"/>
      <c r="U25" s="22">
        <f>IF(G63=0,"n/a",G25/G63)</f>
        <v>9.3397447752912893E-2</v>
      </c>
      <c r="V25" s="20"/>
      <c r="W25" s="22">
        <f>IF(M63=0,"n/a",M25/M63)</f>
        <v>0.11705488492372497</v>
      </c>
    </row>
    <row r="26" spans="2:23" x14ac:dyDescent="0.2">
      <c r="C26" s="5" t="s">
        <v>24</v>
      </c>
      <c r="E26" s="23">
        <v>1234166.3600000001</v>
      </c>
      <c r="F26" s="27"/>
      <c r="G26" s="23">
        <v>1251000</v>
      </c>
      <c r="H26" s="28"/>
      <c r="I26" s="23">
        <f>E26-G26</f>
        <v>-16833.639999999898</v>
      </c>
      <c r="J26" s="29"/>
      <c r="K26" s="24">
        <f>IF(G26=0,"n/a",IF(AND(I26/G26&lt;1,I26/G26&gt;-1),I26/G26,"n/a"))</f>
        <v>-1.3456147082334051E-2</v>
      </c>
      <c r="L26" s="30"/>
      <c r="M26" s="23">
        <v>1107548.98</v>
      </c>
      <c r="N26" s="31"/>
      <c r="O26" s="23">
        <f>E26-M26</f>
        <v>126617.38000000012</v>
      </c>
      <c r="Q26" s="24">
        <f>IF(M26=0,"n/a",IF(AND(O26/M26&lt;1,O26/M26&gt;-1),O26/M26,"n/a"))</f>
        <v>0.11432214943667784</v>
      </c>
      <c r="S26" s="25">
        <f>IF(E64=0,"n/a",E26/E64)</f>
        <v>7.7726390107179952E-2</v>
      </c>
      <c r="T26" s="20"/>
      <c r="U26" s="25">
        <f>IF(G64=0,"n/a",G26/G64)</f>
        <v>7.3136509792458351E-2</v>
      </c>
      <c r="V26" s="20"/>
      <c r="W26" s="25">
        <f>IF(M64=0,"n/a",M26/M64)</f>
        <v>6.9934659606283062E-2</v>
      </c>
    </row>
    <row r="27" spans="2:23" ht="6.95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23">
        <f>SUM(E25:E26)</f>
        <v>1851524</v>
      </c>
      <c r="F28" s="27"/>
      <c r="G28" s="23">
        <f>SUM(G25:G26)</f>
        <v>1756000</v>
      </c>
      <c r="H28" s="28"/>
      <c r="I28" s="23">
        <f>E28-G28</f>
        <v>95524</v>
      </c>
      <c r="J28" s="29"/>
      <c r="K28" s="24">
        <f>IF(G28=0,"n/a",IF(AND(I28/G28&lt;1,I28/G28&gt;-1),I28/G28,"n/a"))</f>
        <v>5.4398633257403191E-2</v>
      </c>
      <c r="L28" s="30"/>
      <c r="M28" s="23">
        <f>SUM(M25:M26)</f>
        <v>1634429.99</v>
      </c>
      <c r="N28" s="31"/>
      <c r="O28" s="23">
        <f>E28-M28</f>
        <v>217094.01</v>
      </c>
      <c r="Q28" s="24">
        <f>IF(M28=0,"n/a",IF(AND(O28/M28&lt;1,O28/M28&gt;-1),O28/M28,"n/a"))</f>
        <v>0.13282551796544068</v>
      </c>
      <c r="S28" s="25">
        <f>IF(E66=0,"n/a",E28/E66)</f>
        <v>8.9016886498426373E-2</v>
      </c>
      <c r="T28" s="20"/>
      <c r="U28" s="25">
        <f>IF(G66=0,"n/a",G28/G66)</f>
        <v>7.8002842928216062E-2</v>
      </c>
      <c r="V28" s="20"/>
      <c r="W28" s="25">
        <f>IF(M66=0,"n/a",M28/M66)</f>
        <v>8.0363137460138762E-2</v>
      </c>
    </row>
    <row r="29" spans="2:23" ht="6.95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21">
        <f>E22+E28</f>
        <v>112941987.09</v>
      </c>
      <c r="F30" s="32"/>
      <c r="G30" s="21">
        <f>G22+G28</f>
        <v>103589000</v>
      </c>
      <c r="H30" s="32"/>
      <c r="I30" s="21">
        <f>E30-G30</f>
        <v>9352987.0900000036</v>
      </c>
      <c r="J30" s="33"/>
      <c r="K30" s="18">
        <f>IF(G30=0,"n/a",IF(AND(I30/G30&lt;1,I30/G30&gt;-1),I30/G30,"n/a"))</f>
        <v>9.0289384876772669E-2</v>
      </c>
      <c r="L30" s="33"/>
      <c r="M30" s="21">
        <f>M22+M28</f>
        <v>93266568.819999993</v>
      </c>
      <c r="N30" s="32"/>
      <c r="O30" s="21">
        <f>E30-M30</f>
        <v>19675418.270000011</v>
      </c>
      <c r="Q30" s="18">
        <f>IF(M30=0,"n/a",IF(AND(O30/M30&lt;1,O30/M30&gt;-1),O30/M30,"n/a"))</f>
        <v>0.2109589590239202</v>
      </c>
      <c r="S30" s="19">
        <f>IF(E68=0,"n/a",E30/E68)</f>
        <v>0.83794124596465946</v>
      </c>
      <c r="T30" s="20"/>
      <c r="U30" s="19">
        <f>IF(G68=0,"n/a",G30/G68)</f>
        <v>0.79875547467768804</v>
      </c>
      <c r="V30" s="20"/>
      <c r="W30" s="19">
        <f>IF(M68=0,"n/a",M30/M68)</f>
        <v>0.79865744589132226</v>
      </c>
    </row>
    <row r="31" spans="2:23" ht="6.95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21">
        <v>15391521.220000001</v>
      </c>
      <c r="F32" s="32"/>
      <c r="G32" s="21">
        <v>4156000</v>
      </c>
      <c r="H32" s="32"/>
      <c r="I32" s="21">
        <f>E32-G32</f>
        <v>11235521.220000001</v>
      </c>
      <c r="J32" s="33"/>
      <c r="K32" s="18" t="str">
        <f>IF(G32=0,"n/a",IF(AND(I32/G32&lt;1,I32/G32&gt;-1),I32/G32,"n/a"))</f>
        <v>n/a</v>
      </c>
      <c r="L32" s="33"/>
      <c r="M32" s="21">
        <v>-1148129.01</v>
      </c>
      <c r="N32" s="32"/>
      <c r="O32" s="21">
        <f>E32-M32</f>
        <v>16539650.23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23">
        <v>1115723.58</v>
      </c>
      <c r="F33" s="27"/>
      <c r="G33" s="23">
        <v>521000</v>
      </c>
      <c r="H33" s="28"/>
      <c r="I33" s="23">
        <f>E33-G33</f>
        <v>594723.58000000007</v>
      </c>
      <c r="J33" s="29"/>
      <c r="K33" s="24" t="str">
        <f>IF(G33=0,"n/a",IF(AND(I33/G33&lt;1,I33/G33&gt;-1),I33/G33,"n/a"))</f>
        <v>n/a</v>
      </c>
      <c r="L33" s="30"/>
      <c r="M33" s="23">
        <v>1022937.11</v>
      </c>
      <c r="N33" s="31"/>
      <c r="O33" s="23">
        <f>E33-M33</f>
        <v>92786.470000000088</v>
      </c>
      <c r="Q33" s="24">
        <f>IF(M33=0,"n/a",IF(AND(O33/M33&lt;1,O33/M33&gt;-1),O33/M33,"n/a"))</f>
        <v>9.0705937924179997E-2</v>
      </c>
    </row>
    <row r="34" spans="1:23" ht="6.95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29</v>
      </c>
      <c r="E35" s="37">
        <f>SUM(E30:E33)</f>
        <v>129449231.89</v>
      </c>
      <c r="F35" s="38"/>
      <c r="G35" s="37">
        <f>SUM(G30:G33)</f>
        <v>108266000</v>
      </c>
      <c r="H35" s="32"/>
      <c r="I35" s="37">
        <f>E35-G35</f>
        <v>21183231.890000001</v>
      </c>
      <c r="J35" s="33"/>
      <c r="K35" s="39">
        <f>IF(G35=0,"n/a",IF(AND(I35/G35&lt;1,I35/G35&gt;-1),I35/G35,"n/a"))</f>
        <v>0.19565913481610109</v>
      </c>
      <c r="L35" s="33"/>
      <c r="M35" s="37">
        <f>SUM(M30:M33)</f>
        <v>93141376.919999987</v>
      </c>
      <c r="N35" s="32"/>
      <c r="O35" s="37">
        <f>E35-M35</f>
        <v>36307854.970000014</v>
      </c>
      <c r="Q35" s="39">
        <f>IF(M35=0,"n/a",IF(AND(O35/M35&lt;1,O35/M35&gt;-1),O35/M35,"n/a"))</f>
        <v>0.38981445379731905</v>
      </c>
    </row>
    <row r="36" spans="1:23" ht="12.75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30</v>
      </c>
      <c r="E37" s="14">
        <v>6098476.3899999997</v>
      </c>
      <c r="F37" s="14"/>
      <c r="G37" s="14">
        <v>4293847</v>
      </c>
      <c r="H37" s="40"/>
      <c r="I37" s="41"/>
      <c r="J37" s="40"/>
      <c r="K37" s="42"/>
      <c r="L37" s="40"/>
      <c r="M37" s="14">
        <v>4356287.5999999996</v>
      </c>
      <c r="N37" s="16"/>
      <c r="O37" s="35"/>
    </row>
    <row r="38" spans="1:23" x14ac:dyDescent="0.2">
      <c r="C38" s="5" t="s">
        <v>31</v>
      </c>
      <c r="E38" s="21">
        <v>2187054.7599999998</v>
      </c>
      <c r="F38" s="35"/>
      <c r="G38" s="21">
        <v>1189534</v>
      </c>
      <c r="H38" s="16"/>
      <c r="I38" s="35"/>
      <c r="M38" s="21">
        <v>1445323.9</v>
      </c>
      <c r="N38" s="16"/>
      <c r="O38" s="35"/>
    </row>
    <row r="39" spans="1:23" x14ac:dyDescent="0.2">
      <c r="C39" s="5" t="s">
        <v>32</v>
      </c>
      <c r="E39" s="21">
        <v>877634.34</v>
      </c>
      <c r="F39" s="16"/>
      <c r="G39" s="21">
        <v>0</v>
      </c>
      <c r="H39" s="16"/>
      <c r="I39" s="35"/>
      <c r="M39" s="21">
        <v>649222.88</v>
      </c>
      <c r="N39" s="16"/>
      <c r="O39" s="35"/>
    </row>
    <row r="40" spans="1:23" x14ac:dyDescent="0.2">
      <c r="C40" s="5" t="s">
        <v>33</v>
      </c>
      <c r="E40" s="21">
        <v>-462509.47</v>
      </c>
      <c r="F40" s="16"/>
      <c r="G40" s="21">
        <v>-369444</v>
      </c>
      <c r="H40" s="16"/>
      <c r="I40" s="35"/>
      <c r="M40" s="21">
        <v>-321568.53999999998</v>
      </c>
      <c r="N40" s="16"/>
      <c r="O40" s="35"/>
    </row>
    <row r="41" spans="1:23" x14ac:dyDescent="0.2">
      <c r="C41" s="5" t="s">
        <v>34</v>
      </c>
      <c r="E41" s="21">
        <v>3332666</v>
      </c>
      <c r="F41" s="16"/>
      <c r="G41" s="21">
        <v>-663426</v>
      </c>
      <c r="H41" s="16"/>
      <c r="I41" s="35"/>
      <c r="K41" s="43"/>
      <c r="M41" s="21">
        <v>2237940.3199999998</v>
      </c>
      <c r="N41" s="16"/>
      <c r="O41" s="35"/>
    </row>
    <row r="42" spans="1:23" x14ac:dyDescent="0.2">
      <c r="C42" s="5" t="s">
        <v>35</v>
      </c>
      <c r="E42" s="21">
        <v>-187108.12</v>
      </c>
      <c r="F42" s="16"/>
      <c r="G42" s="44">
        <v>0</v>
      </c>
      <c r="H42" s="16"/>
      <c r="I42" s="35"/>
      <c r="K42" s="43"/>
      <c r="M42" s="21">
        <v>-150331.69</v>
      </c>
      <c r="N42" s="16"/>
      <c r="O42" s="35"/>
    </row>
    <row r="43" spans="1:23" x14ac:dyDescent="0.2">
      <c r="C43" s="5" t="s">
        <v>36</v>
      </c>
      <c r="E43" s="21">
        <v>7521783.3099999996</v>
      </c>
      <c r="F43" s="16"/>
      <c r="G43" s="44">
        <v>0</v>
      </c>
      <c r="H43" s="16"/>
      <c r="I43" s="35"/>
      <c r="K43" s="43"/>
      <c r="M43" s="21">
        <v>3355964.1</v>
      </c>
      <c r="N43" s="16"/>
      <c r="O43" s="35"/>
    </row>
    <row r="44" spans="1:23" x14ac:dyDescent="0.2">
      <c r="C44" s="5" t="s">
        <v>37</v>
      </c>
      <c r="E44" s="21">
        <v>1679065.36</v>
      </c>
      <c r="F44" s="16"/>
      <c r="G44" s="21">
        <v>0</v>
      </c>
      <c r="H44" s="16"/>
      <c r="I44" s="35"/>
      <c r="K44" s="43"/>
      <c r="M44" s="21">
        <v>737214.7</v>
      </c>
      <c r="N44" s="16"/>
      <c r="O44" s="35"/>
    </row>
    <row r="45" spans="1:23" x14ac:dyDescent="0.2">
      <c r="E45" s="46"/>
      <c r="F45" s="16"/>
      <c r="G45" s="16"/>
      <c r="H45" s="16"/>
      <c r="I45" s="16"/>
      <c r="M45" s="16"/>
      <c r="N45" s="16"/>
      <c r="O45" s="16"/>
    </row>
    <row r="46" spans="1:23" ht="12.75" x14ac:dyDescent="0.2">
      <c r="A46" s="3" t="s">
        <v>38</v>
      </c>
      <c r="E46" s="46"/>
      <c r="F46" s="16"/>
      <c r="G46" s="16"/>
      <c r="H46" s="16"/>
      <c r="I46" s="16"/>
      <c r="M46" s="16"/>
      <c r="N46" s="16"/>
      <c r="O46" s="16"/>
    </row>
    <row r="47" spans="1:23" x14ac:dyDescent="0.2">
      <c r="B47" s="13" t="s">
        <v>39</v>
      </c>
      <c r="E47" s="46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13</v>
      </c>
      <c r="E48" s="46">
        <v>74341534</v>
      </c>
      <c r="F48" s="16"/>
      <c r="G48" s="46">
        <v>69645000</v>
      </c>
      <c r="H48" s="47"/>
      <c r="I48" s="46">
        <f>E48-G48</f>
        <v>4696534</v>
      </c>
      <c r="K48" s="18">
        <f>IF(G48=0,"n/a",IF(AND(I48/G48&lt;1,I48/G48&gt;-1),I48/G48,"n/a"))</f>
        <v>6.7435336348625169E-2</v>
      </c>
      <c r="M48" s="46">
        <v>62035546</v>
      </c>
      <c r="N48" s="47"/>
      <c r="O48" s="46">
        <f>E48-M48</f>
        <v>12305988</v>
      </c>
      <c r="Q48" s="18">
        <f>IF(M48=0,"n/a",IF(AND(O48/M48&lt;1,O48/M48&gt;-1),O48/M48,"n/a"))</f>
        <v>0.19836994744916084</v>
      </c>
    </row>
    <row r="49" spans="2:23" x14ac:dyDescent="0.2">
      <c r="C49" s="5" t="s">
        <v>14</v>
      </c>
      <c r="E49" s="46">
        <v>31997256</v>
      </c>
      <c r="F49" s="16"/>
      <c r="G49" s="46">
        <v>29611000</v>
      </c>
      <c r="H49" s="47"/>
      <c r="I49" s="46">
        <f>E49-G49</f>
        <v>2386256</v>
      </c>
      <c r="K49" s="18">
        <f>IF(G49=0,"n/a",IF(AND(I49/G49&lt;1,I49/G49&gt;-1),I49/G49,"n/a"))</f>
        <v>8.058680895613117E-2</v>
      </c>
      <c r="M49" s="46">
        <v>28127244</v>
      </c>
      <c r="N49" s="47"/>
      <c r="O49" s="46">
        <f>E49-M49</f>
        <v>3870012</v>
      </c>
      <c r="Q49" s="18">
        <f>IF(M49=0,"n/a",IF(AND(O49/M49&lt;1,O49/M49&gt;-1),O49/M49,"n/a"))</f>
        <v>0.13758944886317337</v>
      </c>
    </row>
    <row r="50" spans="2:23" x14ac:dyDescent="0.2">
      <c r="C50" s="5" t="s">
        <v>15</v>
      </c>
      <c r="E50" s="48">
        <v>2682036</v>
      </c>
      <c r="F50" s="16"/>
      <c r="G50" s="48">
        <v>2703000</v>
      </c>
      <c r="H50" s="47"/>
      <c r="I50" s="48">
        <f>E50-G50</f>
        <v>-20964</v>
      </c>
      <c r="K50" s="24">
        <f>IF(G50=0,"n/a",IF(AND(I50/G50&lt;1,I50/G50&gt;-1),I50/G50,"n/a"))</f>
        <v>-7.7558268590455053E-3</v>
      </c>
      <c r="M50" s="48">
        <v>2757194</v>
      </c>
      <c r="N50" s="47"/>
      <c r="O50" s="48">
        <f>E50-M50</f>
        <v>-75158</v>
      </c>
      <c r="Q50" s="24">
        <f>IF(M50=0,"n/a",IF(AND(O50/M50&lt;1,O50/M50&gt;-1),O50/M50,"n/a"))</f>
        <v>-2.7258872607440754E-2</v>
      </c>
    </row>
    <row r="51" spans="2:23" ht="6.95" customHeight="1" x14ac:dyDescent="0.2">
      <c r="E51" s="46"/>
      <c r="F51" s="16"/>
      <c r="G51" s="46"/>
      <c r="H51" s="16"/>
      <c r="I51" s="46"/>
      <c r="K51" s="26"/>
      <c r="M51" s="46"/>
      <c r="N51" s="16"/>
      <c r="O51" s="46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6">
        <f>SUM(E48:E50)</f>
        <v>109020826</v>
      </c>
      <c r="F52" s="16"/>
      <c r="G52" s="46">
        <f>SUM(G48:G50)</f>
        <v>101959000</v>
      </c>
      <c r="H52" s="47"/>
      <c r="I52" s="46">
        <f>E52-G52</f>
        <v>7061826</v>
      </c>
      <c r="K52" s="18">
        <f>IF(G52=0,"n/a",IF(AND(I52/G52&lt;1,I52/G52&gt;-1),I52/G52,"n/a"))</f>
        <v>6.9261428613462281E-2</v>
      </c>
      <c r="M52" s="46">
        <f>SUM(M48:M50)</f>
        <v>92919984</v>
      </c>
      <c r="N52" s="47"/>
      <c r="O52" s="46">
        <f>E52-M52</f>
        <v>16100842</v>
      </c>
      <c r="Q52" s="18">
        <f>IF(M52=0,"n/a",IF(AND(O52/M52&lt;1,O52/M52&gt;-1),O52/M52,"n/a"))</f>
        <v>0.17327641812766562</v>
      </c>
    </row>
    <row r="53" spans="2:23" ht="6.95" customHeight="1" x14ac:dyDescent="0.2">
      <c r="E53" s="46"/>
      <c r="F53" s="16"/>
      <c r="G53" s="46"/>
      <c r="H53" s="16"/>
      <c r="I53" s="46"/>
      <c r="K53" s="26"/>
      <c r="M53" s="46"/>
      <c r="N53" s="16"/>
      <c r="O53" s="46"/>
      <c r="Q53" s="26"/>
      <c r="S53" s="34"/>
      <c r="T53" s="34"/>
      <c r="U53" s="34"/>
      <c r="V53" s="34"/>
      <c r="W53" s="34"/>
    </row>
    <row r="54" spans="2:23" x14ac:dyDescent="0.2">
      <c r="B54" s="13" t="s">
        <v>40</v>
      </c>
      <c r="E54" s="46"/>
      <c r="F54" s="16"/>
      <c r="G54" s="46"/>
      <c r="H54" s="47"/>
      <c r="I54" s="46"/>
      <c r="K54" s="26"/>
      <c r="M54" s="46"/>
      <c r="N54" s="47"/>
      <c r="O54" s="46"/>
      <c r="Q54" s="26"/>
    </row>
    <row r="55" spans="2:23" x14ac:dyDescent="0.2">
      <c r="C55" s="5" t="s">
        <v>18</v>
      </c>
      <c r="E55" s="46">
        <v>4895462</v>
      </c>
      <c r="F55" s="16"/>
      <c r="G55" s="46">
        <v>4985000</v>
      </c>
      <c r="H55" s="47"/>
      <c r="I55" s="46">
        <f>E55-G55</f>
        <v>-89538</v>
      </c>
      <c r="K55" s="18">
        <f>IF(G55=0,"n/a",IF(AND(I55/G55&lt;1,I55/G55&gt;-1),I55/G55,"n/a"))</f>
        <v>-1.7961484453360082E-2</v>
      </c>
      <c r="M55" s="46">
        <v>3158838</v>
      </c>
      <c r="N55" s="47"/>
      <c r="O55" s="46">
        <f>E55-M55</f>
        <v>1736624</v>
      </c>
      <c r="Q55" s="18">
        <f>IF(M55=0,"n/a",IF(AND(O55/M55&lt;1,O55/M55&gt;-1),O55/M55,"n/a"))</f>
        <v>0.54976671801466237</v>
      </c>
    </row>
    <row r="56" spans="2:23" x14ac:dyDescent="0.2">
      <c r="C56" s="5" t="s">
        <v>19</v>
      </c>
      <c r="E56" s="48">
        <v>69109</v>
      </c>
      <c r="F56" s="16"/>
      <c r="G56" s="48">
        <v>232000</v>
      </c>
      <c r="H56" s="47"/>
      <c r="I56" s="48">
        <f>E56-G56</f>
        <v>-162891</v>
      </c>
      <c r="K56" s="24">
        <f>IF(G56=0,"n/a",IF(AND(I56/G56&lt;1,I56/G56&gt;-1),I56/G56,"n/a"))</f>
        <v>-0.70211637931034487</v>
      </c>
      <c r="M56" s="48">
        <v>362311</v>
      </c>
      <c r="N56" s="47"/>
      <c r="O56" s="48">
        <f>E56-M56</f>
        <v>-293202</v>
      </c>
      <c r="Q56" s="24">
        <f>IF(M56=0,"n/a",IF(AND(O56/M56&lt;1,O56/M56&gt;-1),O56/M56,"n/a"))</f>
        <v>-0.8092550322788985</v>
      </c>
    </row>
    <row r="57" spans="2:23" ht="6.95" customHeight="1" x14ac:dyDescent="0.2">
      <c r="E57" s="46"/>
      <c r="F57" s="16"/>
      <c r="G57" s="46"/>
      <c r="H57" s="16"/>
      <c r="I57" s="46"/>
      <c r="K57" s="26"/>
      <c r="M57" s="46"/>
      <c r="N57" s="16"/>
      <c r="O57" s="46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8">
        <f>SUM(E55:E56)</f>
        <v>4964571</v>
      </c>
      <c r="F58" s="16"/>
      <c r="G58" s="48">
        <f>SUM(G55:G56)</f>
        <v>5217000</v>
      </c>
      <c r="H58" s="47"/>
      <c r="I58" s="48">
        <f>E58-G58</f>
        <v>-252429</v>
      </c>
      <c r="K58" s="24">
        <f>IF(G58=0,"n/a",IF(AND(I58/G58&lt;1,I58/G58&gt;-1),I58/G58,"n/a"))</f>
        <v>-4.8385853939045431E-2</v>
      </c>
      <c r="M58" s="48">
        <f>SUM(M55:M56)</f>
        <v>3521149</v>
      </c>
      <c r="N58" s="47"/>
      <c r="O58" s="48">
        <f>E58-M58</f>
        <v>1443422</v>
      </c>
      <c r="Q58" s="24">
        <f>IF(M58=0,"n/a",IF(AND(O58/M58&lt;1,O58/M58&gt;-1),O58/M58,"n/a"))</f>
        <v>0.40992925888680087</v>
      </c>
    </row>
    <row r="59" spans="2:23" ht="6.95" customHeight="1" x14ac:dyDescent="0.2">
      <c r="E59" s="46"/>
      <c r="F59" s="16"/>
      <c r="G59" s="46"/>
      <c r="H59" s="16"/>
      <c r="I59" s="46"/>
      <c r="K59" s="26"/>
      <c r="M59" s="46"/>
      <c r="N59" s="16"/>
      <c r="O59" s="46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6">
        <f>E52+E58</f>
        <v>113985397</v>
      </c>
      <c r="F60" s="16"/>
      <c r="G60" s="46">
        <f>G52+G58</f>
        <v>107176000</v>
      </c>
      <c r="H60" s="47"/>
      <c r="I60" s="46">
        <f>E60-G60</f>
        <v>6809397</v>
      </c>
      <c r="K60" s="18">
        <f>IF(G60=0,"n/a",IF(AND(I60/G60&lt;1,I60/G60&gt;-1),I60/G60,"n/a"))</f>
        <v>6.3534718593715012E-2</v>
      </c>
      <c r="M60" s="46">
        <f>M52+M58</f>
        <v>96441133</v>
      </c>
      <c r="N60" s="47"/>
      <c r="O60" s="46">
        <f>E60-M60</f>
        <v>17544264</v>
      </c>
      <c r="Q60" s="18">
        <f>IF(M60=0,"n/a",IF(AND(O60/M60&lt;1,O60/M60&gt;-1),O60/M60,"n/a"))</f>
        <v>0.18191681758861128</v>
      </c>
    </row>
    <row r="61" spans="2:23" ht="6.95" customHeight="1" x14ac:dyDescent="0.2">
      <c r="E61" s="46"/>
      <c r="F61" s="16"/>
      <c r="G61" s="46"/>
      <c r="H61" s="16"/>
      <c r="I61" s="46"/>
      <c r="K61" s="26"/>
      <c r="M61" s="46"/>
      <c r="N61" s="16"/>
      <c r="O61" s="46"/>
      <c r="Q61" s="26"/>
      <c r="S61" s="34"/>
      <c r="T61" s="34"/>
      <c r="U61" s="34"/>
      <c r="V61" s="34"/>
      <c r="W61" s="34"/>
    </row>
    <row r="62" spans="2:23" x14ac:dyDescent="0.2">
      <c r="B62" s="13" t="s">
        <v>42</v>
      </c>
      <c r="E62" s="46"/>
      <c r="F62" s="16"/>
      <c r="G62" s="46"/>
      <c r="H62" s="47"/>
      <c r="I62" s="46"/>
      <c r="K62" s="26"/>
      <c r="M62" s="46"/>
      <c r="N62" s="47"/>
      <c r="O62" s="46"/>
      <c r="Q62" s="26"/>
    </row>
    <row r="63" spans="2:23" x14ac:dyDescent="0.2">
      <c r="C63" s="5" t="s">
        <v>23</v>
      </c>
      <c r="E63" s="46">
        <v>4921350</v>
      </c>
      <c r="F63" s="16"/>
      <c r="G63" s="46">
        <v>5407000</v>
      </c>
      <c r="H63" s="47"/>
      <c r="I63" s="46">
        <f>E63-G63</f>
        <v>-485650</v>
      </c>
      <c r="K63" s="18">
        <f>IF(G63=0,"n/a",IF(AND(I63/G63&lt;1,I63/G63&gt;-1),I63/G63,"n/a"))</f>
        <v>-8.9818753467727025E-2</v>
      </c>
      <c r="M63" s="46">
        <v>4501145</v>
      </c>
      <c r="N63" s="47"/>
      <c r="O63" s="46">
        <f>E63-M63</f>
        <v>420205</v>
      </c>
      <c r="Q63" s="18">
        <f>IF(M63=0,"n/a",IF(AND(O63/M63&lt;1,O63/M63&gt;-1),O63/M63,"n/a"))</f>
        <v>9.3355135193378569E-2</v>
      </c>
    </row>
    <row r="64" spans="2:23" x14ac:dyDescent="0.2">
      <c r="C64" s="5" t="s">
        <v>24</v>
      </c>
      <c r="E64" s="48">
        <v>15878344</v>
      </c>
      <c r="F64" s="16"/>
      <c r="G64" s="48">
        <v>17105000</v>
      </c>
      <c r="H64" s="47"/>
      <c r="I64" s="48">
        <f>E64-G64</f>
        <v>-1226656</v>
      </c>
      <c r="K64" s="24">
        <f>IF(G64=0,"n/a",IF(AND(I64/G64&lt;1,I64/G64&gt;-1),I64/G64,"n/a"))</f>
        <v>-7.1713300204618538E-2</v>
      </c>
      <c r="M64" s="48">
        <v>15836911</v>
      </c>
      <c r="N64" s="47"/>
      <c r="O64" s="48">
        <f>E64-M64</f>
        <v>41433</v>
      </c>
      <c r="Q64" s="24">
        <f>IF(M64=0,"n/a",IF(AND(O64/M64&lt;1,O64/M64&gt;-1),O64/M64,"n/a"))</f>
        <v>2.6162298948323951E-3</v>
      </c>
    </row>
    <row r="65" spans="1:23" ht="6.95" customHeight="1" x14ac:dyDescent="0.2">
      <c r="E65" s="46"/>
      <c r="F65" s="16"/>
      <c r="G65" s="46"/>
      <c r="H65" s="16"/>
      <c r="I65" s="46"/>
      <c r="K65" s="26"/>
      <c r="M65" s="46"/>
      <c r="N65" s="16"/>
      <c r="O65" s="46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8">
        <f>SUM(E63:E64)</f>
        <v>20799694</v>
      </c>
      <c r="F66" s="16"/>
      <c r="G66" s="48">
        <f>SUM(G63:G64)</f>
        <v>22512000</v>
      </c>
      <c r="H66" s="47"/>
      <c r="I66" s="48">
        <f>E66-G66</f>
        <v>-1712306</v>
      </c>
      <c r="K66" s="24">
        <f>IF(G66=0,"n/a",IF(AND(I66/G66&lt;1,I66/G66&gt;-1),I66/G66,"n/a"))</f>
        <v>-7.6061922530206119E-2</v>
      </c>
      <c r="M66" s="48">
        <f>SUM(M63:M64)</f>
        <v>20338056</v>
      </c>
      <c r="N66" s="47"/>
      <c r="O66" s="48">
        <f>E66-M66</f>
        <v>461638</v>
      </c>
      <c r="Q66" s="24">
        <f>IF(M66=0,"n/a",IF(AND(O66/M66&lt;1,O66/M66&gt;-1),O66/M66,"n/a"))</f>
        <v>2.2698236252275045E-2</v>
      </c>
    </row>
    <row r="67" spans="1:23" ht="6.95" customHeight="1" x14ac:dyDescent="0.2">
      <c r="E67" s="46"/>
      <c r="F67" s="16"/>
      <c r="G67" s="46"/>
      <c r="H67" s="16"/>
      <c r="I67" s="46"/>
      <c r="K67" s="26"/>
      <c r="M67" s="46"/>
      <c r="N67" s="16"/>
      <c r="O67" s="46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43</v>
      </c>
      <c r="E68" s="49">
        <f>E60+E66</f>
        <v>134785091</v>
      </c>
      <c r="F68" s="16"/>
      <c r="G68" s="49">
        <f>G60+G66</f>
        <v>129688000</v>
      </c>
      <c r="H68" s="47"/>
      <c r="I68" s="49">
        <f>E68-G68</f>
        <v>5097091</v>
      </c>
      <c r="K68" s="39">
        <f>IF(G68=0,"n/a",IF(AND(I68/G68&lt;1,I68/G68&gt;-1),I68/G68,"n/a"))</f>
        <v>3.9302718832891249E-2</v>
      </c>
      <c r="M68" s="49">
        <f>M60+M66</f>
        <v>116779189</v>
      </c>
      <c r="N68" s="47"/>
      <c r="O68" s="49">
        <f>E68-M68</f>
        <v>18005902</v>
      </c>
      <c r="Q68" s="39">
        <f>IF(M68=0,"n/a",IF(AND(O68/M68&lt;1,O68/M68&gt;-1),O68/M68,"n/a"))</f>
        <v>0.1541875924485141</v>
      </c>
    </row>
    <row r="69" spans="1:23" ht="12.75" thickTop="1" x14ac:dyDescent="0.2"/>
    <row r="70" spans="1:23" ht="12.75" x14ac:dyDescent="0.2">
      <c r="A70" s="5" t="s">
        <v>3</v>
      </c>
      <c r="C70" s="74" t="s">
        <v>44</v>
      </c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zoomScaleNormal="100" zoomScaleSheetLayoutView="100" workbookViewId="0">
      <pane xSplit="4" ySplit="8" topLeftCell="E22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S32" sqref="S32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hidden="1" customWidth="1"/>
    <col min="8" max="8" width="0.85546875" style="5" hidden="1" customWidth="1"/>
    <col min="9" max="9" width="16.7109375" style="5" hidden="1" customWidth="1"/>
    <col min="10" max="10" width="0.85546875" style="5" hidden="1" customWidth="1"/>
    <col min="11" max="11" width="7.7109375" style="6" hidden="1" customWidth="1"/>
    <col min="12" max="12" width="0.85546875" style="5" hidden="1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10.7109375" style="6" customWidth="1"/>
    <col min="20" max="20" width="0.85546875" style="6" customWidth="1"/>
    <col min="21" max="21" width="7.7109375" style="6" hidden="1" customWidth="1"/>
    <col min="22" max="22" width="0.85546875" style="6" hidden="1" customWidth="1"/>
    <col min="23" max="23" width="10.7109375" style="6" customWidth="1"/>
    <col min="24" max="16384" width="9.140625" style="5"/>
  </cols>
  <sheetData>
    <row r="1" spans="1:23" s="1" customFormat="1" ht="15" x14ac:dyDescent="0.25">
      <c r="E1" s="76" t="s">
        <v>0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S1" s="2"/>
      <c r="T1" s="2"/>
      <c r="U1" s="2"/>
      <c r="V1" s="2"/>
      <c r="W1" s="2"/>
    </row>
    <row r="2" spans="1:23" s="1" customFormat="1" ht="15" x14ac:dyDescent="0.25">
      <c r="E2" s="76" t="s">
        <v>1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S2" s="2"/>
      <c r="T2" s="2"/>
      <c r="U2" s="2"/>
      <c r="V2" s="2"/>
      <c r="W2" s="2"/>
    </row>
    <row r="3" spans="1:23" s="1" customFormat="1" ht="15" x14ac:dyDescent="0.25">
      <c r="E3" s="76" t="s">
        <v>46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S3" s="2"/>
      <c r="T3" s="2"/>
      <c r="U3" s="2"/>
      <c r="V3" s="2"/>
      <c r="W3" s="2"/>
    </row>
    <row r="4" spans="1:23" s="3" customFormat="1" ht="12.75" x14ac:dyDescent="0.2">
      <c r="E4" s="77" t="s">
        <v>2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78" t="s">
        <v>4</v>
      </c>
      <c r="J6" s="78"/>
      <c r="K6" s="78"/>
      <c r="O6" s="78" t="s">
        <v>5</v>
      </c>
      <c r="P6" s="78"/>
      <c r="Q6" s="78"/>
      <c r="S6" s="73" t="s">
        <v>6</v>
      </c>
      <c r="T6" s="73"/>
      <c r="U6" s="73"/>
      <c r="V6" s="73"/>
      <c r="W6" s="73"/>
    </row>
    <row r="7" spans="1:23" s="7" customFormat="1" ht="12.75" x14ac:dyDescent="0.2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8</v>
      </c>
      <c r="E8" s="11">
        <v>2017</v>
      </c>
      <c r="G8" s="11" t="s">
        <v>9</v>
      </c>
      <c r="I8" s="11" t="s">
        <v>10</v>
      </c>
      <c r="K8" s="12" t="s">
        <v>11</v>
      </c>
      <c r="M8" s="11">
        <v>2016</v>
      </c>
      <c r="O8" s="11" t="s">
        <v>10</v>
      </c>
      <c r="Q8" s="12" t="s">
        <v>11</v>
      </c>
      <c r="S8" s="11">
        <v>2017</v>
      </c>
      <c r="T8" s="10"/>
      <c r="U8" s="12" t="s">
        <v>9</v>
      </c>
      <c r="V8" s="10"/>
      <c r="W8" s="11">
        <v>2016</v>
      </c>
    </row>
    <row r="9" spans="1:23" x14ac:dyDescent="0.2">
      <c r="B9" s="13" t="s">
        <v>12</v>
      </c>
    </row>
    <row r="10" spans="1:23" x14ac:dyDescent="0.2">
      <c r="C10" s="5" t="s">
        <v>13</v>
      </c>
      <c r="E10" s="41">
        <v>643104063.32000005</v>
      </c>
      <c r="F10" s="40"/>
      <c r="G10" s="41">
        <v>734214000</v>
      </c>
      <c r="H10" s="40"/>
      <c r="I10" s="41">
        <f>E10-G10</f>
        <v>-91109936.679999948</v>
      </c>
      <c r="J10" s="40"/>
      <c r="K10" s="50">
        <f>IF(G10=0,"n/a",IF(AND(I10/G10&lt;1,I10/G10&gt;-1),I10/G10,"n/a"))</f>
        <v>-0.1240917997749974</v>
      </c>
      <c r="L10" s="40"/>
      <c r="M10" s="41">
        <v>598349067.48000002</v>
      </c>
      <c r="N10" s="40"/>
      <c r="O10" s="41">
        <f>E10-M10</f>
        <v>44754995.840000033</v>
      </c>
      <c r="Q10" s="18">
        <f>IF(M10=0,"n/a",IF(AND(O10/M10&lt;1,O10/M10&gt;-1),O10/M10,"n/a"))</f>
        <v>7.4797469023374016E-2</v>
      </c>
      <c r="S10" s="19">
        <f>IF(E48=0,"n/a",E10/E48)</f>
        <v>1.1099557204335757</v>
      </c>
      <c r="T10" s="20"/>
      <c r="U10" s="19" t="str">
        <f>IF(G48=0,"n/a",G10/G48)</f>
        <v>n/a</v>
      </c>
      <c r="V10" s="20"/>
      <c r="W10" s="19">
        <f>IF(M48=0,"n/a",M10/M48)</f>
        <v>1.1386809946395418</v>
      </c>
    </row>
    <row r="11" spans="1:23" x14ac:dyDescent="0.2">
      <c r="C11" s="5" t="s">
        <v>14</v>
      </c>
      <c r="E11" s="43">
        <v>234932204.5</v>
      </c>
      <c r="F11" s="59"/>
      <c r="G11" s="43">
        <v>261820000</v>
      </c>
      <c r="H11" s="59"/>
      <c r="I11" s="43">
        <f>E11-G11</f>
        <v>-26887795.5</v>
      </c>
      <c r="J11" s="59"/>
      <c r="K11" s="51">
        <f>IF(G11=0,"n/a",IF(AND(I11/G11&lt;1,I11/G11&gt;-1),I11/G11,"n/a"))</f>
        <v>-0.10269572798105568</v>
      </c>
      <c r="L11" s="59"/>
      <c r="M11" s="43">
        <v>232537349.19</v>
      </c>
      <c r="N11" s="59"/>
      <c r="O11" s="43">
        <f>E11-M11</f>
        <v>2394855.3100000024</v>
      </c>
      <c r="Q11" s="18">
        <f>IF(M11=0,"n/a",IF(AND(O11/M11&lt;1,O11/M11&gt;-1),O11/M11,"n/a"))</f>
        <v>1.0298798529965313E-2</v>
      </c>
      <c r="S11" s="22">
        <f>IF(E49=0,"n/a",E11/E49)</f>
        <v>0.9107446111855958</v>
      </c>
      <c r="T11" s="20"/>
      <c r="U11" s="22" t="str">
        <f>IF(G49=0,"n/a",G11/G49)</f>
        <v>n/a</v>
      </c>
      <c r="V11" s="20"/>
      <c r="W11" s="22">
        <f>IF(M49=0,"n/a",M11/M49)</f>
        <v>0.96836927416301688</v>
      </c>
    </row>
    <row r="12" spans="1:23" x14ac:dyDescent="0.2">
      <c r="C12" s="5" t="s">
        <v>15</v>
      </c>
      <c r="E12" s="66">
        <v>18949283.190000001</v>
      </c>
      <c r="F12" s="59"/>
      <c r="G12" s="66">
        <v>23251000</v>
      </c>
      <c r="H12" s="59"/>
      <c r="I12" s="66">
        <f>E12-G12</f>
        <v>-4301716.8099999987</v>
      </c>
      <c r="J12" s="59"/>
      <c r="K12" s="53">
        <f>IF(G12=0,"n/a",IF(AND(I12/G12&lt;1,I12/G12&gt;-1),I12/G12,"n/a"))</f>
        <v>-0.1850121203389101</v>
      </c>
      <c r="L12" s="59"/>
      <c r="M12" s="66">
        <v>20676496.199999999</v>
      </c>
      <c r="N12" s="59"/>
      <c r="O12" s="66">
        <f>E12-M12</f>
        <v>-1727213.0099999979</v>
      </c>
      <c r="Q12" s="24">
        <f>IF(M12=0,"n/a",IF(AND(O12/M12&lt;1,O12/M12&gt;-1),O12/M12,"n/a"))</f>
        <v>-8.3535091888537569E-2</v>
      </c>
      <c r="S12" s="25">
        <f>IF(E50=0,"n/a",E12/E50)</f>
        <v>0.7914503418798029</v>
      </c>
      <c r="T12" s="20"/>
      <c r="U12" s="25" t="str">
        <f>IF(G50=0,"n/a",G12/G50)</f>
        <v>n/a</v>
      </c>
      <c r="V12" s="20"/>
      <c r="W12" s="25">
        <f>IF(M50=0,"n/a",M12/M50)</f>
        <v>0.84553070295464094</v>
      </c>
    </row>
    <row r="13" spans="1:23" ht="6.95" customHeight="1" x14ac:dyDescent="0.2">
      <c r="E13" s="43"/>
      <c r="F13" s="59"/>
      <c r="G13" s="43"/>
      <c r="H13" s="59"/>
      <c r="I13" s="43"/>
      <c r="J13" s="59"/>
      <c r="K13" s="70"/>
      <c r="L13" s="59"/>
      <c r="M13" s="43"/>
      <c r="N13" s="59"/>
      <c r="O13" s="43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43">
        <f>SUM(E10:E12)</f>
        <v>896985551.01000011</v>
      </c>
      <c r="F14" s="59"/>
      <c r="G14" s="43">
        <f>SUM(G10:G12)</f>
        <v>1019285000</v>
      </c>
      <c r="H14" s="59"/>
      <c r="I14" s="43">
        <f>E14-G14</f>
        <v>-122299448.98999989</v>
      </c>
      <c r="J14" s="59"/>
      <c r="K14" s="51">
        <f>IF(G14=0,"n/a",IF(AND(I14/G14&lt;1,I14/G14&gt;-1),I14/G14,"n/a"))</f>
        <v>-0.11998552808095861</v>
      </c>
      <c r="L14" s="59"/>
      <c r="M14" s="43">
        <f>SUM(M10:M12)</f>
        <v>851562912.87000012</v>
      </c>
      <c r="N14" s="59"/>
      <c r="O14" s="43">
        <f>E14-M14</f>
        <v>45422638.139999986</v>
      </c>
      <c r="Q14" s="18">
        <f>IF(M14=0,"n/a",IF(AND(O14/M14&lt;1,O14/M14&gt;-1),O14/M14,"n/a"))</f>
        <v>5.3340319844265245E-2</v>
      </c>
      <c r="S14" s="22">
        <f>IF(E52=0,"n/a",E14/E52)</f>
        <v>1.041438477001567</v>
      </c>
      <c r="T14" s="20"/>
      <c r="U14" s="22" t="str">
        <f>IF(G52=0,"n/a",G14/G52)</f>
        <v>n/a</v>
      </c>
      <c r="V14" s="20"/>
      <c r="W14" s="22">
        <f>IF(M52=0,"n/a",M14/M52)</f>
        <v>1.0778426209876546</v>
      </c>
    </row>
    <row r="15" spans="1:23" ht="6.95" customHeight="1" x14ac:dyDescent="0.2">
      <c r="E15" s="43"/>
      <c r="F15" s="59"/>
      <c r="G15" s="43"/>
      <c r="H15" s="59"/>
      <c r="I15" s="43"/>
      <c r="J15" s="59"/>
      <c r="K15" s="70"/>
      <c r="L15" s="59"/>
      <c r="M15" s="43"/>
      <c r="N15" s="59"/>
      <c r="O15" s="43"/>
      <c r="Q15" s="26"/>
      <c r="S15" s="20"/>
      <c r="T15" s="20"/>
      <c r="U15" s="20"/>
      <c r="V15" s="20"/>
      <c r="W15" s="20"/>
    </row>
    <row r="16" spans="1:23" x14ac:dyDescent="0.2">
      <c r="B16" s="13" t="s">
        <v>17</v>
      </c>
      <c r="E16" s="43"/>
      <c r="F16" s="59"/>
      <c r="G16" s="43"/>
      <c r="H16" s="59"/>
      <c r="I16" s="43"/>
      <c r="J16" s="59"/>
      <c r="K16" s="70"/>
      <c r="L16" s="59"/>
      <c r="M16" s="43"/>
      <c r="N16" s="59"/>
      <c r="O16" s="43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43">
        <v>22344506.100000001</v>
      </c>
      <c r="F17" s="59"/>
      <c r="G17" s="43">
        <v>23761000</v>
      </c>
      <c r="H17" s="59"/>
      <c r="I17" s="43">
        <f>E17-G17</f>
        <v>-1416493.8999999985</v>
      </c>
      <c r="J17" s="59"/>
      <c r="K17" s="51">
        <f>IF(G17=0,"n/a",IF(AND(I17/G17&lt;1,I17/G17&gt;-1),I17/G17,"n/a"))</f>
        <v>-5.9614237616261882E-2</v>
      </c>
      <c r="L17" s="59"/>
      <c r="M17" s="43">
        <v>26584600.09</v>
      </c>
      <c r="N17" s="59"/>
      <c r="O17" s="43">
        <f>E17-M17</f>
        <v>-4240093.9899999984</v>
      </c>
      <c r="Q17" s="18">
        <f>IF(M17=0,"n/a",IF(AND(O17/M17&lt;1,O17/M17&gt;-1),O17/M17,"n/a"))</f>
        <v>-0.1594943680042395</v>
      </c>
      <c r="S17" s="22">
        <f>IF(E55=0,"n/a",E17/E55)</f>
        <v>0.49331482590966608</v>
      </c>
      <c r="T17" s="20"/>
      <c r="U17" s="22">
        <f>IF(G55=0,"n/a",G17/G55)</f>
        <v>2.7123407451545775E-2</v>
      </c>
      <c r="V17" s="20"/>
      <c r="W17" s="22">
        <f>IF(M55=0,"n/a",M17/M55)</f>
        <v>0.59404543428826861</v>
      </c>
    </row>
    <row r="18" spans="2:23" x14ac:dyDescent="0.2">
      <c r="C18" s="5" t="s">
        <v>19</v>
      </c>
      <c r="E18" s="66">
        <v>1515913.33</v>
      </c>
      <c r="F18" s="68"/>
      <c r="G18" s="66">
        <v>1437000</v>
      </c>
      <c r="H18" s="52"/>
      <c r="I18" s="66">
        <f>E18-G18</f>
        <v>78913.330000000075</v>
      </c>
      <c r="J18" s="68"/>
      <c r="K18" s="53">
        <f>IF(G18=0,"n/a",IF(AND(I18/G18&lt;1,I18/G18&gt;-1),I18/G18,"n/a"))</f>
        <v>5.4915330549756489E-2</v>
      </c>
      <c r="L18" s="67"/>
      <c r="M18" s="66">
        <v>1384721.09</v>
      </c>
      <c r="N18" s="67"/>
      <c r="O18" s="66">
        <f>E18-M18</f>
        <v>131192.24</v>
      </c>
      <c r="Q18" s="24">
        <f>IF(M18=0,"n/a",IF(AND(O18/M18&lt;1,O18/M18&gt;-1),O18/M18,"n/a"))</f>
        <v>9.4742718188830344E-2</v>
      </c>
      <c r="S18" s="25">
        <f>IF(E56=0,"n/a",E18/E56)</f>
        <v>0.52971309294305646</v>
      </c>
      <c r="T18" s="20"/>
      <c r="U18" s="25" t="str">
        <f>IF(G56=0,"n/a",G18/G56)</f>
        <v>n/a</v>
      </c>
      <c r="V18" s="20"/>
      <c r="W18" s="25">
        <f>IF(M56=0,"n/a",M18/M56)</f>
        <v>0.5966423983219985</v>
      </c>
    </row>
    <row r="19" spans="2:23" ht="6.95" customHeight="1" x14ac:dyDescent="0.2">
      <c r="E19" s="43"/>
      <c r="F19" s="69"/>
      <c r="G19" s="43"/>
      <c r="H19" s="69"/>
      <c r="I19" s="43"/>
      <c r="J19" s="69"/>
      <c r="K19" s="70"/>
      <c r="L19" s="69"/>
      <c r="M19" s="43"/>
      <c r="N19" s="69"/>
      <c r="O19" s="43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66">
        <f>SUM(E17:E18)</f>
        <v>23860419.43</v>
      </c>
      <c r="F20" s="68"/>
      <c r="G20" s="66">
        <f>SUM(G17:G18)</f>
        <v>25198000</v>
      </c>
      <c r="H20" s="52"/>
      <c r="I20" s="66">
        <f>E20-G20</f>
        <v>-1337580.5700000003</v>
      </c>
      <c r="J20" s="68"/>
      <c r="K20" s="53">
        <f>IF(G20=0,"n/a",IF(AND(I20/G20&lt;1,I20/G20&gt;-1),I20/G20,"n/a"))</f>
        <v>-5.3082806968807059E-2</v>
      </c>
      <c r="L20" s="67"/>
      <c r="M20" s="66">
        <f>SUM(M17:M18)</f>
        <v>27969321.18</v>
      </c>
      <c r="N20" s="67"/>
      <c r="O20" s="66">
        <f>E20-M20</f>
        <v>-4108901.75</v>
      </c>
      <c r="Q20" s="24">
        <f>IF(M20=0,"n/a",IF(AND(O20/M20&lt;1,O20/M20&gt;-1),O20/M20,"n/a"))</f>
        <v>-0.14690745347578008</v>
      </c>
      <c r="S20" s="25">
        <f>IF(E58=0,"n/a",E20/E58)</f>
        <v>0.49547784592612648</v>
      </c>
      <c r="T20" s="20"/>
      <c r="U20" s="25">
        <f>IF(G58=0,"n/a",G20/G58)</f>
        <v>2.8763756616474494E-2</v>
      </c>
      <c r="V20" s="20"/>
      <c r="W20" s="25">
        <f>IF(M58=0,"n/a",M20/M58)</f>
        <v>0.59417347422873046</v>
      </c>
    </row>
    <row r="21" spans="2:23" ht="6.95" customHeight="1" x14ac:dyDescent="0.2">
      <c r="E21" s="43"/>
      <c r="F21" s="69"/>
      <c r="G21" s="43"/>
      <c r="H21" s="69"/>
      <c r="I21" s="43"/>
      <c r="J21" s="69"/>
      <c r="K21" s="70"/>
      <c r="L21" s="69"/>
      <c r="M21" s="43"/>
      <c r="N21" s="69"/>
      <c r="O21" s="43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43">
        <f>E14+E20</f>
        <v>920845970.44000006</v>
      </c>
      <c r="F22" s="69"/>
      <c r="G22" s="43">
        <f>G14+G20</f>
        <v>1044483000</v>
      </c>
      <c r="H22" s="69"/>
      <c r="I22" s="43">
        <f>E22-G22</f>
        <v>-123637029.55999994</v>
      </c>
      <c r="J22" s="69"/>
      <c r="K22" s="51">
        <f>IF(G22=0,"n/a",IF(AND(I22/G22&lt;1,I22/G22&gt;-1),I22/G22,"n/a"))</f>
        <v>-0.11837150969426974</v>
      </c>
      <c r="L22" s="69"/>
      <c r="M22" s="43">
        <f>M14+M20</f>
        <v>879532234.05000007</v>
      </c>
      <c r="N22" s="69"/>
      <c r="O22" s="43">
        <f>E22-M22</f>
        <v>41313736.389999986</v>
      </c>
      <c r="Q22" s="18">
        <f>IF(M22=0,"n/a",IF(AND(O22/M22&lt;1,O22/M22&gt;-1),O22/M22,"n/a"))</f>
        <v>4.6972395997087885E-2</v>
      </c>
      <c r="S22" s="22">
        <f>IF(E60=0,"n/a",E22/E60)</f>
        <v>1.0125292974657796</v>
      </c>
      <c r="T22" s="20"/>
      <c r="U22" s="22">
        <f>IF(G60=0,"n/a",G22/G60)</f>
        <v>1.1922872768491597</v>
      </c>
      <c r="V22" s="20"/>
      <c r="W22" s="22">
        <f>IF(M60=0,"n/a",M22/M60)</f>
        <v>1.050645587779113</v>
      </c>
    </row>
    <row r="23" spans="2:23" ht="6.95" customHeight="1" x14ac:dyDescent="0.2">
      <c r="E23" s="43"/>
      <c r="F23" s="69"/>
      <c r="G23" s="43"/>
      <c r="H23" s="69"/>
      <c r="I23" s="43"/>
      <c r="J23" s="69"/>
      <c r="K23" s="70"/>
      <c r="L23" s="69"/>
      <c r="M23" s="43"/>
      <c r="N23" s="69"/>
      <c r="O23" s="43"/>
      <c r="Q23" s="26"/>
      <c r="S23" s="20"/>
      <c r="T23" s="20"/>
      <c r="U23" s="20"/>
      <c r="V23" s="20"/>
      <c r="W23" s="20"/>
    </row>
    <row r="24" spans="2:23" x14ac:dyDescent="0.2">
      <c r="B24" s="13" t="s">
        <v>22</v>
      </c>
      <c r="E24" s="43"/>
      <c r="F24" s="69"/>
      <c r="G24" s="43"/>
      <c r="H24" s="69"/>
      <c r="I24" s="43"/>
      <c r="J24" s="69"/>
      <c r="K24" s="70"/>
      <c r="L24" s="69"/>
      <c r="M24" s="43"/>
      <c r="N24" s="69"/>
      <c r="O24" s="43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43">
        <v>6741530.9000000004</v>
      </c>
      <c r="F25" s="69"/>
      <c r="G25" s="43">
        <v>6239000</v>
      </c>
      <c r="H25" s="69"/>
      <c r="I25" s="43">
        <f>E25-G25</f>
        <v>502530.90000000037</v>
      </c>
      <c r="J25" s="69"/>
      <c r="K25" s="51">
        <f>IF(G25=0,"n/a",IF(AND(I25/G25&lt;1,I25/G25&gt;-1),I25/G25,"n/a"))</f>
        <v>8.0546706202917193E-2</v>
      </c>
      <c r="L25" s="69"/>
      <c r="M25" s="43">
        <v>6185934.7400000002</v>
      </c>
      <c r="N25" s="69"/>
      <c r="O25" s="43">
        <f>E25-M25</f>
        <v>555596.16000000015</v>
      </c>
      <c r="Q25" s="18">
        <f>IF(M25=0,"n/a",IF(AND(O25/M25&lt;1,O25/M25&gt;-1),O25/M25,"n/a"))</f>
        <v>8.9816039669374223E-2</v>
      </c>
      <c r="S25" s="22">
        <f>IF(E63=0,"n/a",E25/E63)</f>
        <v>0.12828127888170826</v>
      </c>
      <c r="T25" s="20"/>
      <c r="U25" s="22">
        <f>IF(G63=0,"n/a",G25/G63)</f>
        <v>6.7592382937554782E-3</v>
      </c>
      <c r="V25" s="20"/>
      <c r="W25" s="22">
        <f>IF(M63=0,"n/a",M25/M63)</f>
        <v>0.12008585510951</v>
      </c>
    </row>
    <row r="26" spans="2:23" x14ac:dyDescent="0.2">
      <c r="C26" s="5" t="s">
        <v>24</v>
      </c>
      <c r="E26" s="66">
        <v>14035207.34</v>
      </c>
      <c r="F26" s="68"/>
      <c r="G26" s="66">
        <v>12971000</v>
      </c>
      <c r="H26" s="52"/>
      <c r="I26" s="66">
        <f>E26-G26</f>
        <v>1064207.3399999999</v>
      </c>
      <c r="J26" s="68"/>
      <c r="K26" s="53">
        <f>IF(G26=0,"n/a",IF(AND(I26/G26&lt;1,I26/G26&gt;-1),I26/G26,"n/a"))</f>
        <v>8.2045126821370745E-2</v>
      </c>
      <c r="L26" s="67"/>
      <c r="M26" s="66">
        <v>12961371.189999999</v>
      </c>
      <c r="N26" s="67"/>
      <c r="O26" s="66">
        <f>E26-M26</f>
        <v>1073836.1500000004</v>
      </c>
      <c r="Q26" s="24">
        <f>IF(M26=0,"n/a",IF(AND(O26/M26&lt;1,O26/M26&gt;-1),O26/M26,"n/a"))</f>
        <v>8.2848962062631926E-2</v>
      </c>
      <c r="S26" s="25">
        <f>IF(E64=0,"n/a",E26/E64)</f>
        <v>7.8464140720693576E-2</v>
      </c>
      <c r="T26" s="20"/>
      <c r="U26" s="25" t="str">
        <f>IF(G64=0,"n/a",G26/G64)</f>
        <v>n/a</v>
      </c>
      <c r="V26" s="20"/>
      <c r="W26" s="25">
        <f>IF(M64=0,"n/a",M26/M64)</f>
        <v>7.4811496502514063E-2</v>
      </c>
    </row>
    <row r="27" spans="2:23" ht="6.95" customHeight="1" x14ac:dyDescent="0.2">
      <c r="E27" s="43"/>
      <c r="F27" s="69"/>
      <c r="G27" s="43"/>
      <c r="H27" s="69"/>
      <c r="I27" s="43"/>
      <c r="J27" s="69"/>
      <c r="K27" s="70"/>
      <c r="L27" s="69"/>
      <c r="M27" s="43"/>
      <c r="N27" s="69"/>
      <c r="O27" s="43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66">
        <f>SUM(E25:E26)</f>
        <v>20776738.240000002</v>
      </c>
      <c r="F28" s="68"/>
      <c r="G28" s="66">
        <f>SUM(G25:G26)</f>
        <v>19210000</v>
      </c>
      <c r="H28" s="52"/>
      <c r="I28" s="66">
        <f>E28-G28</f>
        <v>1566738.2400000021</v>
      </c>
      <c r="J28" s="68"/>
      <c r="K28" s="53">
        <f>IF(G28=0,"n/a",IF(AND(I28/G28&lt;1,I28/G28&gt;-1),I28/G28,"n/a"))</f>
        <v>8.1558471629359822E-2</v>
      </c>
      <c r="L28" s="67"/>
      <c r="M28" s="66">
        <f>SUM(M25:M26)</f>
        <v>19147305.93</v>
      </c>
      <c r="N28" s="67"/>
      <c r="O28" s="66">
        <f>E28-M28</f>
        <v>1629432.3100000024</v>
      </c>
      <c r="Q28" s="24">
        <f>IF(M28=0,"n/a",IF(AND(O28/M28&lt;1,O28/M28&gt;-1),O28/M28,"n/a"))</f>
        <v>8.509982114230534E-2</v>
      </c>
      <c r="S28" s="25">
        <f>IF(E66=0,"n/a",E28/E66)</f>
        <v>8.9776682862263979E-2</v>
      </c>
      <c r="T28" s="20"/>
      <c r="U28" s="25">
        <f>IF(G66=0,"n/a",G28/G66)</f>
        <v>2.0811823629274358E-2</v>
      </c>
      <c r="V28" s="20"/>
      <c r="W28" s="25">
        <f>IF(M66=0,"n/a",M28/M66)</f>
        <v>8.5187605362753258E-2</v>
      </c>
    </row>
    <row r="29" spans="2:23" ht="6.95" customHeight="1" x14ac:dyDescent="0.2">
      <c r="E29" s="43"/>
      <c r="F29" s="69"/>
      <c r="G29" s="43"/>
      <c r="H29" s="69"/>
      <c r="I29" s="43"/>
      <c r="J29" s="69"/>
      <c r="K29" s="70"/>
      <c r="L29" s="69"/>
      <c r="M29" s="43"/>
      <c r="N29" s="69"/>
      <c r="O29" s="43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43">
        <f>E22+E28</f>
        <v>941622708.68000007</v>
      </c>
      <c r="F30" s="69"/>
      <c r="G30" s="43">
        <f>G22+G28</f>
        <v>1063693000</v>
      </c>
      <c r="H30" s="69"/>
      <c r="I30" s="43">
        <f>E30-G30</f>
        <v>-122070291.31999993</v>
      </c>
      <c r="J30" s="69"/>
      <c r="K30" s="51">
        <f>IF(G30=0,"n/a",IF(AND(I30/G30&lt;1,I30/G30&gt;-1),I30/G30,"n/a"))</f>
        <v>-0.11476082978829412</v>
      </c>
      <c r="L30" s="69"/>
      <c r="M30" s="43">
        <f>M22+M28</f>
        <v>898679539.98000002</v>
      </c>
      <c r="N30" s="69"/>
      <c r="O30" s="43">
        <f>E30-M30</f>
        <v>42943168.700000048</v>
      </c>
      <c r="Q30" s="18">
        <f>IF(M30=0,"n/a",IF(AND(O30/M30&lt;1,O30/M30&gt;-1),O30/M30,"n/a"))</f>
        <v>4.7784740599475246E-2</v>
      </c>
      <c r="S30" s="19">
        <f>IF(E68=0,"n/a",E30/E68)</f>
        <v>0.8253491157069508</v>
      </c>
      <c r="T30" s="20"/>
      <c r="U30" s="19">
        <f>IF(G68=0,"n/a",G30/G68)</f>
        <v>0.59124734723462058</v>
      </c>
      <c r="V30" s="20"/>
      <c r="W30" s="19">
        <f>IF(M68=0,"n/a",M30/M68)</f>
        <v>0.84629284977269459</v>
      </c>
    </row>
    <row r="31" spans="2:23" ht="6.95" customHeight="1" x14ac:dyDescent="0.2">
      <c r="E31" s="43"/>
      <c r="F31" s="69"/>
      <c r="G31" s="43"/>
      <c r="H31" s="69"/>
      <c r="I31" s="43"/>
      <c r="J31" s="69"/>
      <c r="K31" s="70"/>
      <c r="L31" s="69"/>
      <c r="M31" s="43"/>
      <c r="N31" s="69"/>
      <c r="O31" s="43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43">
        <v>12827081.92</v>
      </c>
      <c r="F32" s="69"/>
      <c r="G32" s="43">
        <v>-14375000</v>
      </c>
      <c r="H32" s="69"/>
      <c r="I32" s="43">
        <f>E32-G32</f>
        <v>27202081.920000002</v>
      </c>
      <c r="J32" s="69"/>
      <c r="K32" s="51" t="str">
        <f>IF(G32=0,"n/a",IF(AND(I32/G32&lt;1,I32/G32&gt;-1),I32/G32,"n/a"))</f>
        <v>n/a</v>
      </c>
      <c r="L32" s="69"/>
      <c r="M32" s="43">
        <v>8849151.1799999997</v>
      </c>
      <c r="N32" s="69"/>
      <c r="O32" s="43">
        <f>E32-M32</f>
        <v>3977930.74</v>
      </c>
      <c r="Q32" s="18">
        <f>IF(M32=0,"n/a",IF(AND(O32/M32&lt;1,O32/M32&gt;-1),O32/M32,"n/a"))</f>
        <v>0.44952681438989728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66">
        <v>12717052.039999999</v>
      </c>
      <c r="F33" s="68"/>
      <c r="G33" s="66">
        <v>6304000</v>
      </c>
      <c r="H33" s="52"/>
      <c r="I33" s="66">
        <f>E33-G33</f>
        <v>6413052.0399999991</v>
      </c>
      <c r="J33" s="68"/>
      <c r="K33" s="53" t="str">
        <f>IF(G33=0,"n/a",IF(AND(I33/G33&lt;1,I33/G33&gt;-1),I33/G33,"n/a"))</f>
        <v>n/a</v>
      </c>
      <c r="L33" s="67"/>
      <c r="M33" s="66">
        <v>14566250.390000001</v>
      </c>
      <c r="N33" s="67"/>
      <c r="O33" s="66">
        <f>E33-M33</f>
        <v>-1849198.3500000015</v>
      </c>
      <c r="Q33" s="24">
        <f>IF(M33=0,"n/a",IF(AND(O33/M33&lt;1,O33/M33&gt;-1),O33/M33,"n/a"))</f>
        <v>-0.12695088306799326</v>
      </c>
    </row>
    <row r="34" spans="1:23" ht="6.95" customHeight="1" x14ac:dyDescent="0.2">
      <c r="E34" s="43"/>
      <c r="F34" s="33"/>
      <c r="G34" s="43"/>
      <c r="H34" s="33"/>
      <c r="I34" s="43"/>
      <c r="J34" s="33"/>
      <c r="K34" s="36"/>
      <c r="L34" s="33"/>
      <c r="M34" s="43"/>
      <c r="N34" s="33"/>
      <c r="O34" s="43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29</v>
      </c>
      <c r="E35" s="64">
        <f>SUM(E30:E33)</f>
        <v>967166842.63999999</v>
      </c>
      <c r="F35" s="65"/>
      <c r="G35" s="64">
        <f>SUM(G30:G33)</f>
        <v>1055622000</v>
      </c>
      <c r="H35" s="65"/>
      <c r="I35" s="64">
        <f>E35-G35</f>
        <v>-88455157.360000014</v>
      </c>
      <c r="J35" s="65"/>
      <c r="K35" s="54">
        <f>IF(G35=0,"n/a",IF(AND(I35/G35&lt;1,I35/G35&gt;-1),I35/G35,"n/a"))</f>
        <v>-8.379434812840203E-2</v>
      </c>
      <c r="L35" s="65"/>
      <c r="M35" s="64">
        <f>SUM(M30:M33)</f>
        <v>922094941.54999995</v>
      </c>
      <c r="N35" s="65"/>
      <c r="O35" s="64">
        <f>E35-M35</f>
        <v>45071901.090000033</v>
      </c>
      <c r="Q35" s="39">
        <f>IF(M35=0,"n/a",IF(AND(O35/M35&lt;1,O35/M35&gt;-1),O35/M35,"n/a"))</f>
        <v>4.8879891927653574E-2</v>
      </c>
    </row>
    <row r="36" spans="1:23" ht="12.75" thickTop="1" x14ac:dyDescent="0.2">
      <c r="E36" s="61"/>
      <c r="F36" s="63"/>
      <c r="G36" s="61"/>
      <c r="H36" s="17"/>
      <c r="I36" s="61"/>
      <c r="J36" s="17"/>
      <c r="K36" s="62"/>
      <c r="L36" s="17"/>
      <c r="M36" s="61"/>
      <c r="N36" s="17"/>
      <c r="O36" s="61"/>
    </row>
    <row r="37" spans="1:23" x14ac:dyDescent="0.2">
      <c r="C37" s="5" t="s">
        <v>30</v>
      </c>
      <c r="E37" s="41">
        <v>44155447.259999998</v>
      </c>
      <c r="F37" s="61"/>
      <c r="G37" s="61">
        <v>42475765.181000002</v>
      </c>
      <c r="H37" s="17"/>
      <c r="I37" s="61"/>
      <c r="J37" s="17"/>
      <c r="K37" s="62"/>
      <c r="L37" s="17"/>
      <c r="M37" s="61">
        <v>41391989.810000002</v>
      </c>
      <c r="N37" s="17"/>
      <c r="O37" s="61"/>
    </row>
    <row r="38" spans="1:23" x14ac:dyDescent="0.2">
      <c r="C38" s="5" t="s">
        <v>31</v>
      </c>
      <c r="E38" s="43">
        <v>16146394.51</v>
      </c>
      <c r="F38" s="59"/>
      <c r="G38" s="43">
        <v>4892613.1500000004</v>
      </c>
      <c r="H38" s="59"/>
      <c r="I38" s="43"/>
      <c r="J38" s="59"/>
      <c r="K38" s="60"/>
      <c r="L38" s="59"/>
      <c r="M38" s="43">
        <v>12145017.359999999</v>
      </c>
      <c r="O38" s="58"/>
    </row>
    <row r="39" spans="1:23" x14ac:dyDescent="0.2">
      <c r="C39" s="5" t="s">
        <v>32</v>
      </c>
      <c r="E39" s="43">
        <v>6572104.1600000001</v>
      </c>
      <c r="F39" s="59"/>
      <c r="G39" s="43">
        <v>3063296.861</v>
      </c>
      <c r="H39" s="59"/>
      <c r="I39" s="43"/>
      <c r="J39" s="59"/>
      <c r="K39" s="60"/>
      <c r="L39" s="59"/>
      <c r="M39" s="43">
        <v>5718136.4500000002</v>
      </c>
      <c r="O39" s="58"/>
    </row>
    <row r="40" spans="1:23" x14ac:dyDescent="0.2">
      <c r="C40" s="5" t="s">
        <v>33</v>
      </c>
      <c r="E40" s="43">
        <v>-3218759.48</v>
      </c>
      <c r="F40" s="59"/>
      <c r="G40" s="43">
        <v>-3007576.9360000002</v>
      </c>
      <c r="H40" s="59"/>
      <c r="I40" s="43"/>
      <c r="J40" s="59"/>
      <c r="K40" s="60"/>
      <c r="L40" s="59"/>
      <c r="M40" s="43">
        <v>-2720490.21</v>
      </c>
      <c r="O40" s="58"/>
    </row>
    <row r="41" spans="1:23" x14ac:dyDescent="0.2">
      <c r="C41" s="5" t="s">
        <v>34</v>
      </c>
      <c r="E41" s="43">
        <v>24880705.210000001</v>
      </c>
      <c r="F41" s="59"/>
      <c r="G41" s="43"/>
      <c r="H41" s="59"/>
      <c r="I41" s="43"/>
      <c r="J41" s="59"/>
      <c r="K41" s="60"/>
      <c r="L41" s="59"/>
      <c r="M41" s="43">
        <v>20706486.749000002</v>
      </c>
      <c r="O41" s="58"/>
    </row>
    <row r="42" spans="1:23" x14ac:dyDescent="0.2">
      <c r="C42" s="5" t="s">
        <v>35</v>
      </c>
      <c r="E42" s="43">
        <v>-1497619.32</v>
      </c>
      <c r="F42" s="59"/>
      <c r="G42" s="43"/>
      <c r="H42" s="59"/>
      <c r="I42" s="43"/>
      <c r="J42" s="59"/>
      <c r="K42" s="60"/>
      <c r="L42" s="59"/>
      <c r="M42" s="43">
        <v>-1040380.66</v>
      </c>
      <c r="O42" s="58"/>
    </row>
    <row r="43" spans="1:23" x14ac:dyDescent="0.2">
      <c r="C43" s="5" t="s">
        <v>36</v>
      </c>
      <c r="E43" s="43">
        <v>54826467.590000004</v>
      </c>
      <c r="F43" s="59"/>
      <c r="G43" s="43"/>
      <c r="H43" s="59"/>
      <c r="I43" s="43"/>
      <c r="J43" s="59"/>
      <c r="K43" s="60"/>
      <c r="L43" s="59"/>
      <c r="M43" s="43">
        <v>24073761.559999999</v>
      </c>
      <c r="O43" s="58"/>
    </row>
    <row r="44" spans="1:23" x14ac:dyDescent="0.2">
      <c r="C44" s="5" t="s">
        <v>37</v>
      </c>
      <c r="E44" s="43">
        <v>11007857.689999999</v>
      </c>
      <c r="F44" s="59"/>
      <c r="G44" s="43"/>
      <c r="H44" s="59"/>
      <c r="I44" s="43"/>
      <c r="J44" s="59"/>
      <c r="K44" s="60"/>
      <c r="L44" s="59"/>
      <c r="M44" s="43">
        <v>5010953.71</v>
      </c>
      <c r="O44" s="58"/>
    </row>
    <row r="45" spans="1:23" x14ac:dyDescent="0.2">
      <c r="E45" s="57"/>
    </row>
    <row r="46" spans="1:23" ht="12.75" x14ac:dyDescent="0.2">
      <c r="A46" s="3" t="s">
        <v>38</v>
      </c>
      <c r="E46" s="57"/>
    </row>
    <row r="47" spans="1:23" x14ac:dyDescent="0.2">
      <c r="B47" s="13" t="s">
        <v>39</v>
      </c>
      <c r="E47" s="57"/>
    </row>
    <row r="48" spans="1:23" x14ac:dyDescent="0.2">
      <c r="C48" s="5" t="s">
        <v>13</v>
      </c>
      <c r="E48" s="56">
        <v>579396143</v>
      </c>
      <c r="G48" s="46">
        <v>0</v>
      </c>
      <c r="H48" s="55"/>
      <c r="I48" s="46">
        <f>E48-G48</f>
        <v>579396143</v>
      </c>
      <c r="K48" s="18" t="str">
        <f>IF(G48=0,"n/a",IF(AND(I48/G48&lt;1,I48/G48&gt;-1),I48/G48,"n/a"))</f>
        <v>n/a</v>
      </c>
      <c r="M48" s="56">
        <v>525475590</v>
      </c>
      <c r="N48" s="55"/>
      <c r="O48" s="46">
        <f>E48-M48</f>
        <v>53920553</v>
      </c>
      <c r="Q48" s="18">
        <f>IF(M48=0,"n/a",IF(AND(O48/M48&lt;1,O48/M48&gt;-1),O48/M48,"n/a"))</f>
        <v>0.10261285971437797</v>
      </c>
    </row>
    <row r="49" spans="2:23" x14ac:dyDescent="0.2">
      <c r="C49" s="5" t="s">
        <v>14</v>
      </c>
      <c r="E49" s="56">
        <v>257956184</v>
      </c>
      <c r="G49" s="46">
        <v>0</v>
      </c>
      <c r="H49" s="55"/>
      <c r="I49" s="46">
        <f>E49-G49</f>
        <v>257956184</v>
      </c>
      <c r="K49" s="18" t="str">
        <f>IF(G49=0,"n/a",IF(AND(I49/G49&lt;1,I49/G49&gt;-1),I49/G49,"n/a"))</f>
        <v>n/a</v>
      </c>
      <c r="M49" s="56">
        <v>240132928</v>
      </c>
      <c r="N49" s="55"/>
      <c r="O49" s="46">
        <f>E49-M49</f>
        <v>17823256</v>
      </c>
      <c r="Q49" s="18">
        <f>IF(M49=0,"n/a",IF(AND(O49/M49&lt;1,O49/M49&gt;-1),O49/M49,"n/a"))</f>
        <v>7.4222457321638124E-2</v>
      </c>
    </row>
    <row r="50" spans="2:23" x14ac:dyDescent="0.2">
      <c r="C50" s="5" t="s">
        <v>15</v>
      </c>
      <c r="E50" s="48">
        <v>23942479</v>
      </c>
      <c r="G50" s="48">
        <v>0</v>
      </c>
      <c r="H50" s="55"/>
      <c r="I50" s="48">
        <f>E50-G50</f>
        <v>23942479</v>
      </c>
      <c r="K50" s="24" t="str">
        <f>IF(G50=0,"n/a",IF(AND(I50/G50&lt;1,I50/G50&gt;-1),I50/G50,"n/a"))</f>
        <v>n/a</v>
      </c>
      <c r="M50" s="48">
        <v>24453868</v>
      </c>
      <c r="N50" s="55"/>
      <c r="O50" s="48">
        <f>E50-M50</f>
        <v>-511389</v>
      </c>
      <c r="Q50" s="24">
        <f>IF(M50=0,"n/a",IF(AND(O50/M50&lt;1,O50/M50&gt;-1),O50/M50,"n/a"))</f>
        <v>-2.0912397171686706E-2</v>
      </c>
    </row>
    <row r="51" spans="2:23" ht="6.95" customHeight="1" x14ac:dyDescent="0.2">
      <c r="E51" s="46"/>
      <c r="G51" s="46"/>
      <c r="I51" s="46"/>
      <c r="K51" s="26"/>
      <c r="M51" s="46"/>
      <c r="O51" s="46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6">
        <f>SUM(E48:E50)</f>
        <v>861294806</v>
      </c>
      <c r="G52" s="46">
        <f>SUM(G48:G50)</f>
        <v>0</v>
      </c>
      <c r="H52" s="55"/>
      <c r="I52" s="46">
        <f>E52-G52</f>
        <v>861294806</v>
      </c>
      <c r="K52" s="18" t="str">
        <f>IF(G52=0,"n/a",IF(AND(I52/G52&lt;1,I52/G52&gt;-1),I52/G52,"n/a"))</f>
        <v>n/a</v>
      </c>
      <c r="M52" s="46">
        <f>SUM(M48:M50)</f>
        <v>790062386</v>
      </c>
      <c r="N52" s="55"/>
      <c r="O52" s="46">
        <f>E52-M52</f>
        <v>71232420</v>
      </c>
      <c r="Q52" s="18">
        <f>IF(M52=0,"n/a",IF(AND(O52/M52&lt;1,O52/M52&gt;-1),O52/M52,"n/a"))</f>
        <v>9.0160500312693029E-2</v>
      </c>
    </row>
    <row r="53" spans="2:23" ht="6.95" customHeight="1" x14ac:dyDescent="0.2">
      <c r="E53" s="46"/>
      <c r="G53" s="46"/>
      <c r="I53" s="46"/>
      <c r="K53" s="26"/>
      <c r="M53" s="46"/>
      <c r="O53" s="46"/>
      <c r="Q53" s="26"/>
      <c r="S53" s="34"/>
      <c r="T53" s="34"/>
      <c r="U53" s="34"/>
      <c r="V53" s="34"/>
      <c r="W53" s="34"/>
    </row>
    <row r="54" spans="2:23" x14ac:dyDescent="0.2">
      <c r="B54" s="13" t="s">
        <v>40</v>
      </c>
      <c r="E54" s="46"/>
      <c r="G54" s="46"/>
      <c r="H54" s="55"/>
      <c r="I54" s="46"/>
      <c r="K54" s="26"/>
      <c r="M54" s="46"/>
      <c r="N54" s="55"/>
      <c r="O54" s="46"/>
      <c r="Q54" s="26"/>
    </row>
    <row r="55" spans="2:23" x14ac:dyDescent="0.2">
      <c r="C55" s="5" t="s">
        <v>18</v>
      </c>
      <c r="E55" s="56">
        <v>45294617</v>
      </c>
      <c r="G55" s="46">
        <v>876033000</v>
      </c>
      <c r="H55" s="55"/>
      <c r="I55" s="46">
        <f>E55-G55</f>
        <v>-830738383</v>
      </c>
      <c r="K55" s="18">
        <f>IF(G55=0,"n/a",IF(AND(I55/G55&lt;1,I55/G55&gt;-1),I55/G55,"n/a"))</f>
        <v>-0.94829576397236182</v>
      </c>
      <c r="M55" s="56">
        <v>44751796</v>
      </c>
      <c r="N55" s="55"/>
      <c r="O55" s="46">
        <f>E55-M55</f>
        <v>542821</v>
      </c>
      <c r="Q55" s="18">
        <f>IF(M55=0,"n/a",IF(AND(O55/M55&lt;1,O55/M55&gt;-1),O55/M55,"n/a"))</f>
        <v>1.2129591402320479E-2</v>
      </c>
    </row>
    <row r="56" spans="2:23" x14ac:dyDescent="0.2">
      <c r="C56" s="5" t="s">
        <v>19</v>
      </c>
      <c r="E56" s="48">
        <v>2861763</v>
      </c>
      <c r="G56" s="48">
        <v>0</v>
      </c>
      <c r="H56" s="55"/>
      <c r="I56" s="48">
        <f>E56-G56</f>
        <v>2861763</v>
      </c>
      <c r="K56" s="24" t="str">
        <f>IF(G56=0,"n/a",IF(AND(I56/G56&lt;1,I56/G56&gt;-1),I56/G56,"n/a"))</f>
        <v>n/a</v>
      </c>
      <c r="M56" s="48">
        <v>2320856</v>
      </c>
      <c r="N56" s="55"/>
      <c r="O56" s="48">
        <f>E56-M56</f>
        <v>540907</v>
      </c>
      <c r="Q56" s="24">
        <f>IF(M56=0,"n/a",IF(AND(O56/M56&lt;1,O56/M56&gt;-1),O56/M56,"n/a"))</f>
        <v>0.23306357654244814</v>
      </c>
    </row>
    <row r="57" spans="2:23" ht="6.95" customHeight="1" x14ac:dyDescent="0.2">
      <c r="E57" s="46"/>
      <c r="G57" s="46"/>
      <c r="I57" s="46"/>
      <c r="K57" s="26"/>
      <c r="M57" s="46"/>
      <c r="O57" s="46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8">
        <f>SUM(E55:E56)</f>
        <v>48156380</v>
      </c>
      <c r="G58" s="48">
        <f>SUM(G55:G56)</f>
        <v>876033000</v>
      </c>
      <c r="H58" s="55"/>
      <c r="I58" s="48">
        <f>E58-G58</f>
        <v>-827876620</v>
      </c>
      <c r="K58" s="24">
        <f>IF(G58=0,"n/a",IF(AND(I58/G58&lt;1,I58/G58&gt;-1),I58/G58,"n/a"))</f>
        <v>-0.94502903429437024</v>
      </c>
      <c r="M58" s="48">
        <f>SUM(M55:M56)</f>
        <v>47072652</v>
      </c>
      <c r="N58" s="55"/>
      <c r="O58" s="48">
        <f>E58-M58</f>
        <v>1083728</v>
      </c>
      <c r="Q58" s="24">
        <f>IF(M58=0,"n/a",IF(AND(O58/M58&lt;1,O58/M58&gt;-1),O58/M58,"n/a"))</f>
        <v>2.3022454736563388E-2</v>
      </c>
    </row>
    <row r="59" spans="2:23" ht="6.95" customHeight="1" x14ac:dyDescent="0.2">
      <c r="E59" s="46"/>
      <c r="G59" s="46"/>
      <c r="I59" s="46"/>
      <c r="K59" s="26"/>
      <c r="M59" s="46"/>
      <c r="O59" s="46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6">
        <f>E52+E58</f>
        <v>909451186</v>
      </c>
      <c r="G60" s="46">
        <f>G52+G58</f>
        <v>876033000</v>
      </c>
      <c r="H60" s="55"/>
      <c r="I60" s="46">
        <f>E60-G60</f>
        <v>33418186</v>
      </c>
      <c r="K60" s="18">
        <f>IF(G60=0,"n/a",IF(AND(I60/G60&lt;1,I60/G60&gt;-1),I60/G60,"n/a"))</f>
        <v>3.8147177104058863E-2</v>
      </c>
      <c r="M60" s="46">
        <f>M52+M58</f>
        <v>837135038</v>
      </c>
      <c r="N60" s="55"/>
      <c r="O60" s="46">
        <f>E60-M60</f>
        <v>72316148</v>
      </c>
      <c r="Q60" s="18">
        <f>IF(M60=0,"n/a",IF(AND(O60/M60&lt;1,O60/M60&gt;-1),O60/M60,"n/a"))</f>
        <v>8.6385283995244741E-2</v>
      </c>
    </row>
    <row r="61" spans="2:23" ht="6.95" customHeight="1" x14ac:dyDescent="0.2">
      <c r="E61" s="46"/>
      <c r="G61" s="46"/>
      <c r="I61" s="46"/>
      <c r="K61" s="26"/>
      <c r="M61" s="46"/>
      <c r="O61" s="46"/>
      <c r="Q61" s="26"/>
      <c r="S61" s="34"/>
      <c r="T61" s="34"/>
      <c r="U61" s="34"/>
      <c r="V61" s="34"/>
      <c r="W61" s="34"/>
    </row>
    <row r="62" spans="2:23" x14ac:dyDescent="0.2">
      <c r="B62" s="13" t="s">
        <v>42</v>
      </c>
      <c r="E62" s="46"/>
      <c r="G62" s="46"/>
      <c r="H62" s="55"/>
      <c r="I62" s="46"/>
      <c r="K62" s="26"/>
      <c r="M62" s="46"/>
      <c r="N62" s="55"/>
      <c r="O62" s="46"/>
      <c r="Q62" s="26"/>
    </row>
    <row r="63" spans="2:23" x14ac:dyDescent="0.2">
      <c r="C63" s="5" t="s">
        <v>23</v>
      </c>
      <c r="E63" s="56">
        <v>52552726</v>
      </c>
      <c r="G63" s="46">
        <v>923033000</v>
      </c>
      <c r="H63" s="55"/>
      <c r="I63" s="46">
        <f>E63-G63</f>
        <v>-870480274</v>
      </c>
      <c r="K63" s="18">
        <f>IF(G63=0,"n/a",IF(AND(I63/G63&lt;1,I63/G63&gt;-1),I63/G63,"n/a"))</f>
        <v>-0.94306517101772092</v>
      </c>
      <c r="M63" s="56">
        <v>51512601</v>
      </c>
      <c r="N63" s="55"/>
      <c r="O63" s="46">
        <f>E63-M63</f>
        <v>1040125</v>
      </c>
      <c r="Q63" s="18">
        <f>IF(M63=0,"n/a",IF(AND(O63/M63&lt;1,O63/M63&gt;-1),O63/M63,"n/a"))</f>
        <v>2.0191661453864463E-2</v>
      </c>
    </row>
    <row r="64" spans="2:23" x14ac:dyDescent="0.2">
      <c r="C64" s="5" t="s">
        <v>24</v>
      </c>
      <c r="E64" s="48">
        <v>178874161</v>
      </c>
      <c r="G64" s="48">
        <v>0</v>
      </c>
      <c r="H64" s="55"/>
      <c r="I64" s="48">
        <f>E64-G64</f>
        <v>178874161</v>
      </c>
      <c r="K64" s="24" t="str">
        <f>IF(G64=0,"n/a",IF(AND(I64/G64&lt;1,I64/G64&gt;-1),I64/G64,"n/a"))</f>
        <v>n/a</v>
      </c>
      <c r="M64" s="48">
        <v>173253735</v>
      </c>
      <c r="N64" s="55"/>
      <c r="O64" s="48">
        <f>E64-M64</f>
        <v>5620426</v>
      </c>
      <c r="Q64" s="24">
        <f>IF(M64=0,"n/a",IF(AND(O64/M64&lt;1,O64/M64&gt;-1),O64/M64,"n/a"))</f>
        <v>3.2440431947975031E-2</v>
      </c>
    </row>
    <row r="65" spans="1:23" ht="6.95" customHeight="1" x14ac:dyDescent="0.2">
      <c r="E65" s="46"/>
      <c r="G65" s="46"/>
      <c r="I65" s="46"/>
      <c r="K65" s="26"/>
      <c r="M65" s="46"/>
      <c r="O65" s="46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8">
        <f>SUM(E63:E64)</f>
        <v>231426887</v>
      </c>
      <c r="G66" s="48">
        <f>SUM(G63:G64)</f>
        <v>923033000</v>
      </c>
      <c r="H66" s="55"/>
      <c r="I66" s="48">
        <f>E66-G66</f>
        <v>-691606113</v>
      </c>
      <c r="K66" s="24">
        <f>IF(G66=0,"n/a",IF(AND(I66/G66&lt;1,I66/G66&gt;-1),I66/G66,"n/a"))</f>
        <v>-0.74927560878105115</v>
      </c>
      <c r="M66" s="48">
        <f>SUM(M63:M64)</f>
        <v>224766336</v>
      </c>
      <c r="N66" s="55"/>
      <c r="O66" s="48">
        <f>E66-M66</f>
        <v>6660551</v>
      </c>
      <c r="Q66" s="24">
        <f>IF(M66=0,"n/a",IF(AND(O66/M66&lt;1,O66/M66&gt;-1),O66/M66,"n/a"))</f>
        <v>2.9633223188725202E-2</v>
      </c>
    </row>
    <row r="67" spans="1:23" ht="6.95" customHeight="1" x14ac:dyDescent="0.2">
      <c r="E67" s="46"/>
      <c r="G67" s="46"/>
      <c r="I67" s="46"/>
      <c r="K67" s="26"/>
      <c r="M67" s="46"/>
      <c r="O67" s="46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43</v>
      </c>
      <c r="E68" s="49">
        <f>E60+E66</f>
        <v>1140878073</v>
      </c>
      <c r="G68" s="49">
        <f>G60+G66</f>
        <v>1799066000</v>
      </c>
      <c r="H68" s="55"/>
      <c r="I68" s="49">
        <f>E68-G68</f>
        <v>-658187927</v>
      </c>
      <c r="K68" s="39">
        <f>IF(G68=0,"n/a",IF(AND(I68/G68&lt;1,I68/G68&gt;-1),I68/G68,"n/a"))</f>
        <v>-0.36584979483798813</v>
      </c>
      <c r="M68" s="49">
        <f>M60+M66</f>
        <v>1061901374</v>
      </c>
      <c r="N68" s="55"/>
      <c r="O68" s="49">
        <f>E68-M68</f>
        <v>78976699</v>
      </c>
      <c r="Q68" s="39">
        <f>IF(M68=0,"n/a",IF(AND(O68/M68&lt;1,O68/M68&gt;-1),O68/M68,"n/a"))</f>
        <v>7.4372913467950746E-2</v>
      </c>
    </row>
    <row r="69" spans="1:23" ht="12.75" thickTop="1" x14ac:dyDescent="0.2"/>
    <row r="70" spans="1:23" ht="12.75" x14ac:dyDescent="0.2">
      <c r="A70" s="5" t="s">
        <v>3</v>
      </c>
      <c r="C70" s="74" t="s">
        <v>44</v>
      </c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2017-05-15T07:00:00+00:00</OpenedDate>
    <Date1 xmlns="dc463f71-b30c-4ab2-9473-d307f9d35888">2017-05-22T07:00:00+00:00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170381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815BC54D72924CA91BC0B8265787F8" ma:contentTypeVersion="104" ma:contentTypeDescription="" ma:contentTypeScope="" ma:versionID="74f53cbd8baa891c15483d98beba50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74CA74-4A46-4986-9EDB-B9C805C04134}">
  <ds:schemaRefs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4B1C27-58D9-44D8-80F7-180649A5AD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A3A788-213A-4F9C-A4B6-3F950EF38BDB}"/>
</file>

<file path=customXml/itemProps4.xml><?xml version="1.0" encoding="utf-8"?>
<ds:datastoreItem xmlns:ds="http://schemas.openxmlformats.org/officeDocument/2006/customXml" ds:itemID="{330669EC-B87C-4970-AB1F-7BF36C4DF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01-2017 SOG</vt:lpstr>
      <vt:lpstr>02-2017 SOG</vt:lpstr>
      <vt:lpstr>03-2017 SOG</vt:lpstr>
      <vt:lpstr>12ME 03-2017</vt:lpstr>
      <vt:lpstr>'01-2017 SOG'!Print_Area</vt:lpstr>
      <vt:lpstr>'02-2017 SOG'!Print_Area</vt:lpstr>
      <vt:lpstr>'03-2017 SOG'!Print_Area</vt:lpstr>
      <vt:lpstr>'12ME 03-2017'!Print_Area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2017-05-15T15:11:39Z</dcterms:created>
  <dcterms:modified xsi:type="dcterms:W3CDTF">2017-05-23T15:16:43Z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0x0101006E56B4D1795A2E4DB2F0B01679ED314A00CB815BC54D72924CA91BC0B8265787F8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