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30" windowWidth="21075" windowHeight="7920"/>
  </bookViews>
  <sheets>
    <sheet name="JAP-4C(C)" sheetId="5" r:id="rId1"/>
  </sheets>
  <externalReferences>
    <externalReference r:id="rId2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(Input)'!$D$37</definedName>
    <definedName name="afudc_flag">'[1]Assumptions (Input)'!$B$13</definedName>
    <definedName name="Assessment_Rate">'[1]Assumptions (Input)'!$B$7</definedName>
    <definedName name="b" localSheetId="0" hidden="1">{#N/A,#N/A,FALSE,"Coversheet";#N/A,#N/A,FALSE,"QA"}</definedName>
    <definedName name="b" hidden="1">{#N/A,#N/A,FALSE,"Coversheet";#N/A,#N/A,FALSE,"QA"}</definedName>
    <definedName name="Capital_Inflation">'[1]Assumptions (Input)'!$B$11</definedName>
    <definedName name="CBWorkbookPriority" hidden="1">-1894858854</definedName>
    <definedName name="Close_Date">'[1]Capital Projects(Input)'!$D$7:$D$53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(Input)'!$B$9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Plant_Input">'[1]Plant(Input)'!$B$7:$AP$9,'[1]Plant(Input)'!$B$11,'[1]Plant(Input)'!$B$15:$AP$15,'[1]Plant(Input)'!$B$18,'[1]Plant(Input)'!$B$20:$AP$20</definedName>
    <definedName name="_xlnm.Print_Area" localSheetId="0">'JAP-4C(C)'!$A$1:$I$108</definedName>
    <definedName name="Requlated_scenario">'[1]Assumptions (Input)'!$B$12</definedName>
    <definedName name="revenue_flag">'[1]Assumptions (Input)'!$C$12</definedName>
    <definedName name="Revenue_Taxes">'[1]Assumptions (Input)'!$B$8</definedName>
    <definedName name="WACC">'[1]Assumptions (Input)'!$D$28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17" i="5" l="1"/>
  <c r="F17" i="5"/>
  <c r="G33" i="5"/>
  <c r="G34" i="5"/>
  <c r="G35" i="5"/>
  <c r="E36" i="5"/>
  <c r="G36" i="5"/>
  <c r="F21" i="5" s="1"/>
  <c r="B43" i="5"/>
  <c r="C43" i="5"/>
  <c r="D43" i="5"/>
  <c r="G43" i="5"/>
  <c r="A44" i="5"/>
  <c r="B44" i="5"/>
  <c r="C44" i="5"/>
  <c r="D44" i="5"/>
  <c r="G44" i="5"/>
  <c r="A45" i="5"/>
  <c r="B45" i="5"/>
  <c r="I45" i="5"/>
  <c r="C45" i="5" s="1"/>
  <c r="A46" i="5"/>
  <c r="B46" i="5"/>
  <c r="I46" i="5"/>
  <c r="A47" i="5"/>
  <c r="B47" i="5"/>
  <c r="I47" i="5"/>
  <c r="A48" i="5"/>
  <c r="B48" i="5"/>
  <c r="I48" i="5"/>
  <c r="A49" i="5"/>
  <c r="B49" i="5"/>
  <c r="I49" i="5"/>
  <c r="A50" i="5"/>
  <c r="B50" i="5"/>
  <c r="I50" i="5"/>
  <c r="A51" i="5"/>
  <c r="B51" i="5"/>
  <c r="I51" i="5"/>
  <c r="A52" i="5"/>
  <c r="B52" i="5"/>
  <c r="I52" i="5"/>
  <c r="A53" i="5"/>
  <c r="B53" i="5"/>
  <c r="I53" i="5"/>
  <c r="A54" i="5"/>
  <c r="B54" i="5"/>
  <c r="I54" i="5"/>
  <c r="A55" i="5"/>
  <c r="B55" i="5"/>
  <c r="I55" i="5"/>
  <c r="A56" i="5"/>
  <c r="B56" i="5"/>
  <c r="I56" i="5"/>
  <c r="A57" i="5"/>
  <c r="B57" i="5"/>
  <c r="I57" i="5"/>
  <c r="A58" i="5"/>
  <c r="B58" i="5"/>
  <c r="I58" i="5"/>
  <c r="A59" i="5"/>
  <c r="B59" i="5"/>
  <c r="I59" i="5"/>
  <c r="A60" i="5"/>
  <c r="B60" i="5"/>
  <c r="I60" i="5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9" i="5"/>
  <c r="D79" i="5"/>
  <c r="I79" i="5"/>
  <c r="C79" i="5" s="1"/>
  <c r="C80" i="5" s="1"/>
  <c r="C81" i="5" s="1"/>
  <c r="C82" i="5" s="1"/>
  <c r="C83" i="5" s="1"/>
  <c r="C84" i="5" s="1"/>
  <c r="C85" i="5" s="1"/>
  <c r="A80" i="5"/>
  <c r="I80" i="5"/>
  <c r="D80" i="5" s="1"/>
  <c r="D81" i="5" s="1"/>
  <c r="D82" i="5" s="1"/>
  <c r="D83" i="5" s="1"/>
  <c r="D84" i="5" s="1"/>
  <c r="D85" i="5" s="1"/>
  <c r="A81" i="5"/>
  <c r="I81" i="5"/>
  <c r="A82" i="5"/>
  <c r="I82" i="5"/>
  <c r="A83" i="5"/>
  <c r="I83" i="5"/>
  <c r="A84" i="5"/>
  <c r="I84" i="5"/>
  <c r="A85" i="5"/>
  <c r="I85" i="5"/>
  <c r="A86" i="5"/>
  <c r="I86" i="5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A87" i="5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D86" i="5" l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C86" i="5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G45" i="5"/>
  <c r="C46" i="5"/>
  <c r="B79" i="5"/>
  <c r="D45" i="5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E21" i="5"/>
  <c r="G79" i="5" l="1"/>
  <c r="B80" i="5"/>
  <c r="B82" i="5"/>
  <c r="B84" i="5"/>
  <c r="B86" i="5"/>
  <c r="B81" i="5"/>
  <c r="B83" i="5"/>
  <c r="B85" i="5"/>
  <c r="B88" i="5"/>
  <c r="B90" i="5"/>
  <c r="B92" i="5"/>
  <c r="B94" i="5"/>
  <c r="B96" i="5"/>
  <c r="B98" i="5"/>
  <c r="B100" i="5"/>
  <c r="B102" i="5"/>
  <c r="B104" i="5"/>
  <c r="B106" i="5"/>
  <c r="B108" i="5"/>
  <c r="B87" i="5"/>
  <c r="B89" i="5"/>
  <c r="B91" i="5"/>
  <c r="B93" i="5"/>
  <c r="B95" i="5"/>
  <c r="B97" i="5"/>
  <c r="B99" i="5"/>
  <c r="B101" i="5"/>
  <c r="B103" i="5"/>
  <c r="B105" i="5"/>
  <c r="B107" i="5"/>
  <c r="C47" i="5"/>
  <c r="G46" i="5"/>
  <c r="G105" i="5" l="1"/>
  <c r="G101" i="5"/>
  <c r="G97" i="5"/>
  <c r="G93" i="5"/>
  <c r="G89" i="5"/>
  <c r="G108" i="5"/>
  <c r="G104" i="5"/>
  <c r="G100" i="5"/>
  <c r="G96" i="5"/>
  <c r="G92" i="5"/>
  <c r="G88" i="5"/>
  <c r="G83" i="5"/>
  <c r="G84" i="5"/>
  <c r="G80" i="5"/>
  <c r="G47" i="5"/>
  <c r="C48" i="5"/>
  <c r="G107" i="5"/>
  <c r="G103" i="5"/>
  <c r="G99" i="5"/>
  <c r="G95" i="5"/>
  <c r="G91" i="5"/>
  <c r="G87" i="5"/>
  <c r="G106" i="5"/>
  <c r="G102" i="5"/>
  <c r="G98" i="5"/>
  <c r="G94" i="5"/>
  <c r="G90" i="5"/>
  <c r="G85" i="5"/>
  <c r="G81" i="5"/>
  <c r="G86" i="5"/>
  <c r="G82" i="5"/>
  <c r="C49" i="5" l="1"/>
  <c r="G48" i="5"/>
  <c r="G49" i="5" l="1"/>
  <c r="C50" i="5"/>
  <c r="C51" i="5" l="1"/>
  <c r="G50" i="5"/>
  <c r="G51" i="5" l="1"/>
  <c r="C52" i="5"/>
  <c r="C53" i="5" l="1"/>
  <c r="G52" i="5"/>
  <c r="G53" i="5" l="1"/>
  <c r="C54" i="5"/>
  <c r="C55" i="5" l="1"/>
  <c r="G54" i="5"/>
  <c r="C56" i="5" l="1"/>
  <c r="G55" i="5"/>
  <c r="C57" i="5" l="1"/>
  <c r="G56" i="5"/>
  <c r="G57" i="5" l="1"/>
  <c r="C58" i="5"/>
  <c r="C59" i="5" l="1"/>
  <c r="G58" i="5"/>
  <c r="C60" i="5" l="1"/>
  <c r="G59" i="5"/>
  <c r="C61" i="5" l="1"/>
  <c r="G60" i="5"/>
  <c r="C62" i="5" l="1"/>
  <c r="G61" i="5"/>
  <c r="C63" i="5" l="1"/>
  <c r="G62" i="5"/>
  <c r="C64" i="5" l="1"/>
  <c r="G63" i="5"/>
  <c r="C65" i="5" l="1"/>
  <c r="G64" i="5"/>
  <c r="G65" i="5" l="1"/>
  <c r="C66" i="5"/>
  <c r="C67" i="5" l="1"/>
  <c r="G66" i="5"/>
  <c r="G67" i="5" l="1"/>
  <c r="C68" i="5"/>
  <c r="C69" i="5" l="1"/>
  <c r="G68" i="5"/>
  <c r="C70" i="5" l="1"/>
  <c r="G69" i="5"/>
  <c r="C71" i="5" l="1"/>
  <c r="G70" i="5"/>
  <c r="C72" i="5" l="1"/>
  <c r="G71" i="5"/>
  <c r="G72" i="5" l="1"/>
</calcChain>
</file>

<file path=xl/sharedStrings.xml><?xml version="1.0" encoding="utf-8"?>
<sst xmlns="http://schemas.openxmlformats.org/spreadsheetml/2006/main" count="198" uniqueCount="53">
  <si>
    <t>Inflation</t>
  </si>
  <si>
    <t>$/kW-yr</t>
  </si>
  <si>
    <t>Year</t>
  </si>
  <si>
    <t>Annual</t>
  </si>
  <si>
    <t>Total</t>
  </si>
  <si>
    <t>Margin</t>
  </si>
  <si>
    <t>Emissions</t>
  </si>
  <si>
    <t>Natural Gas</t>
  </si>
  <si>
    <t>Variable O&amp;M</t>
  </si>
  <si>
    <t>Fixed O&amp;M</t>
  </si>
  <si>
    <t xml:space="preserve">Capital Cost </t>
  </si>
  <si>
    <t>Peaker Plant (Nominal $)</t>
  </si>
  <si>
    <t>$/MWh</t>
  </si>
  <si>
    <t>Combined Cycle Plant (Nominal $)</t>
  </si>
  <si>
    <t>TOTAL</t>
  </si>
  <si>
    <t>Common Equity</t>
  </si>
  <si>
    <t>Long-Term Debt</t>
  </si>
  <si>
    <t>Short-Term Debt</t>
  </si>
  <si>
    <t>Capital</t>
  </si>
  <si>
    <t>Cost %</t>
  </si>
  <si>
    <t>Capital %</t>
  </si>
  <si>
    <t>Cost of</t>
  </si>
  <si>
    <t>Pro Forma</t>
  </si>
  <si>
    <t>Weighted Cost of Capital</t>
  </si>
  <si>
    <r>
      <t>CO</t>
    </r>
    <r>
      <rPr>
        <vertAlign val="subscript"/>
        <sz val="8.5"/>
        <rFont val="Helvetica"/>
      </rPr>
      <t>2</t>
    </r>
    <r>
      <rPr>
        <sz val="8.5"/>
        <rFont val="Helvetica"/>
      </rPr>
      <t xml:space="preserve"> Emissions (tons/GWh)</t>
    </r>
  </si>
  <si>
    <t>9c</t>
  </si>
  <si>
    <t>9b</t>
  </si>
  <si>
    <t>9a</t>
  </si>
  <si>
    <t>Reserve Margin</t>
  </si>
  <si>
    <t>Capacity Factor</t>
  </si>
  <si>
    <t>Heat Rate (Btu/kWh)</t>
  </si>
  <si>
    <t>2012 Dollars</t>
  </si>
  <si>
    <t>Variable O&amp;M ($/MWh)</t>
  </si>
  <si>
    <t>Fixed O&amp;M ($/kW-yr)</t>
  </si>
  <si>
    <t>Fixed Charge Rate</t>
  </si>
  <si>
    <t>Capital Costs ($/kW-yr)</t>
  </si>
  <si>
    <t>Notes</t>
  </si>
  <si>
    <t>CCCT</t>
  </si>
  <si>
    <t>Peaker</t>
  </si>
  <si>
    <t>Plant Assumptions</t>
  </si>
  <si>
    <t>Assumptions</t>
  </si>
  <si>
    <t>Levelized Cost ($/kW-yr)</t>
  </si>
  <si>
    <t xml:space="preserve">Levelized Cost ($/MWh) </t>
  </si>
  <si>
    <t>Credit</t>
  </si>
  <si>
    <t>Peak</t>
  </si>
  <si>
    <t>COMPANY PROPOSAL</t>
  </si>
  <si>
    <t>PEAK CREDIT METHOD FOR 2014 FILING</t>
  </si>
  <si>
    <t>PUGET SOUND ENERGY</t>
  </si>
  <si>
    <t>Planning Margin 2014-15</t>
  </si>
  <si>
    <t>Planning Margin 2018-19</t>
  </si>
  <si>
    <t>Planning Margin 2023-2024</t>
  </si>
  <si>
    <t>XXXXXX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</si>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</sst>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  <numFmt numFmtId="165" formatCode="#,##0.0"/>
    <numFmt numFmtId="166" formatCode="0.0%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&quot;Cr$&quot;\ #,##0_);\(&quot;Cr$&quot;\ #,##0\)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0.0000"/>
    <numFmt numFmtId="178" formatCode="0.0"/>
    <numFmt numFmtId="179" formatCode="&quot;$&quot;#,##0.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"/>
      <family val="2"/>
    </font>
    <font>
      <sz val="8.5"/>
      <name val="Helvetica"/>
    </font>
    <font>
      <sz val="8.5"/>
      <name val="LinePrinter"/>
    </font>
    <font>
      <b/>
      <sz val="8.5"/>
      <name val="Helvetica"/>
    </font>
    <font>
      <b/>
      <sz val="8"/>
      <name val="Helvetica"/>
    </font>
    <font>
      <sz val="10"/>
      <name val="Helvetica"/>
    </font>
    <font>
      <sz val="8.5"/>
      <name val="Helvetica"/>
      <family val="2"/>
    </font>
    <font>
      <b/>
      <sz val="8"/>
      <name val="Helv"/>
    </font>
    <font>
      <vertAlign val="subscript"/>
      <sz val="8.5"/>
      <name val="Helvetica"/>
    </font>
    <font>
      <sz val="10"/>
      <name val="Arial"/>
      <family val="2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Helv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152">
    <xf numFmtId="0" fontId="0" fillId="0" borderId="0"/>
    <xf numFmtId="0" fontId="2" fillId="0" borderId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2" fillId="0" borderId="0"/>
    <xf numFmtId="167" fontId="12" fillId="0" borderId="0">
      <alignment horizontal="left" wrapText="1"/>
    </xf>
    <xf numFmtId="168" fontId="12" fillId="0" borderId="0">
      <alignment horizontal="left" wrapText="1"/>
    </xf>
    <xf numFmtId="167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8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3" fillId="0" borderId="0"/>
    <xf numFmtId="0" fontId="14" fillId="0" borderId="18" applyNumberFormat="0" applyFont="0" applyProtection="0">
      <alignment wrapText="1"/>
    </xf>
    <xf numFmtId="170" fontId="15" fillId="0" borderId="0" applyFill="0" applyBorder="0" applyAlignment="0"/>
    <xf numFmtId="41" fontId="12" fillId="2" borderId="0"/>
    <xf numFmtId="0" fontId="12" fillId="0" borderId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171" fontId="19" fillId="0" borderId="0">
      <protection locked="0"/>
    </xf>
    <xf numFmtId="0" fontId="18" fillId="0" borderId="0"/>
    <xf numFmtId="0" fontId="20" fillId="0" borderId="0" applyNumberFormat="0" applyAlignment="0">
      <alignment horizontal="left"/>
    </xf>
    <xf numFmtId="0" fontId="21" fillId="0" borderId="0" applyNumberFormat="0" applyAlignment="0"/>
    <xf numFmtId="0" fontId="2" fillId="0" borderId="0"/>
    <xf numFmtId="0" fontId="18" fillId="0" borderId="0"/>
    <xf numFmtId="0" fontId="2" fillId="0" borderId="0"/>
    <xf numFmtId="0" fontId="18" fillId="0" borderId="0"/>
    <xf numFmtId="0" fontId="12" fillId="0" borderId="0"/>
    <xf numFmtId="168" fontId="16" fillId="0" borderId="0">
      <alignment horizontal="left" wrapText="1"/>
    </xf>
    <xf numFmtId="44" fontId="16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2" fillId="0" borderId="0" applyNumberFormat="0" applyAlignment="0">
      <alignment horizontal="left"/>
    </xf>
    <xf numFmtId="173" fontId="12" fillId="0" borderId="0" applyFont="0" applyFill="0" applyBorder="0" applyAlignment="0" applyProtection="0">
      <alignment horizontal="left" wrapText="1"/>
    </xf>
    <xf numFmtId="2" fontId="17" fillId="0" borderId="0" applyFont="0" applyFill="0" applyBorder="0" applyAlignment="0" applyProtection="0"/>
    <xf numFmtId="0" fontId="2" fillId="0" borderId="0"/>
    <xf numFmtId="38" fontId="3" fillId="2" borderId="0" applyNumberFormat="0" applyBorder="0" applyAlignment="0" applyProtection="0"/>
    <xf numFmtId="0" fontId="23" fillId="0" borderId="19" applyNumberFormat="0" applyAlignment="0" applyProtection="0">
      <alignment horizontal="left"/>
    </xf>
    <xf numFmtId="0" fontId="23" fillId="0" borderId="20">
      <alignment horizontal="left"/>
    </xf>
    <xf numFmtId="38" fontId="24" fillId="0" borderId="0"/>
    <xf numFmtId="40" fontId="24" fillId="0" borderId="0"/>
    <xf numFmtId="0" fontId="12" fillId="0" borderId="0" applyNumberFormat="0" applyFill="0" applyBorder="0" applyProtection="0">
      <alignment wrapText="1"/>
    </xf>
    <xf numFmtId="0" fontId="12" fillId="0" borderId="0" applyNumberFormat="0" applyFill="0" applyBorder="0" applyProtection="0">
      <alignment horizontal="justify" vertical="top" wrapText="1"/>
    </xf>
    <xf numFmtId="10" fontId="3" fillId="3" borderId="21" applyNumberFormat="0" applyBorder="0" applyAlignment="0" applyProtection="0"/>
    <xf numFmtId="41" fontId="25" fillId="4" borderId="22">
      <alignment horizontal="left"/>
      <protection locked="0"/>
    </xf>
    <xf numFmtId="10" fontId="25" fillId="4" borderId="22">
      <alignment horizontal="right"/>
      <protection locked="0"/>
    </xf>
    <xf numFmtId="0" fontId="3" fillId="2" borderId="0"/>
    <xf numFmtId="3" fontId="26" fillId="0" borderId="0" applyFill="0" applyBorder="0" applyAlignment="0" applyProtection="0"/>
    <xf numFmtId="44" fontId="27" fillId="0" borderId="23" applyNumberFormat="0" applyFont="0" applyAlignment="0">
      <alignment horizontal="center"/>
    </xf>
    <xf numFmtId="44" fontId="27" fillId="0" borderId="24" applyNumberFormat="0" applyFont="0" applyAlignment="0">
      <alignment horizontal="center"/>
    </xf>
    <xf numFmtId="37" fontId="28" fillId="0" borderId="0"/>
    <xf numFmtId="174" fontId="12" fillId="0" borderId="0"/>
    <xf numFmtId="0" fontId="1" fillId="0" borderId="0"/>
    <xf numFmtId="0" fontId="12" fillId="0" borderId="0"/>
    <xf numFmtId="168" fontId="16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168" fontId="12" fillId="0" borderId="0">
      <alignment horizontal="left" wrapText="1"/>
    </xf>
    <xf numFmtId="0" fontId="2" fillId="0" borderId="0"/>
    <xf numFmtId="0" fontId="2" fillId="0" borderId="0"/>
    <xf numFmtId="0" fontId="18" fillId="0" borderId="0"/>
    <xf numFmtId="10" fontId="12" fillId="0" borderId="0" applyFont="0" applyFill="0" applyBorder="0" applyAlignment="0" applyProtection="0"/>
    <xf numFmtId="0" fontId="12" fillId="0" borderId="0"/>
    <xf numFmtId="41" fontId="12" fillId="5" borderId="22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7">
      <alignment horizontal="center"/>
    </xf>
    <xf numFmtId="3" fontId="30" fillId="0" borderId="0" applyFont="0" applyFill="0" applyBorder="0" applyAlignment="0" applyProtection="0"/>
    <xf numFmtId="0" fontId="30" fillId="6" borderId="0" applyNumberFormat="0" applyFont="0" applyBorder="0" applyAlignment="0" applyProtection="0"/>
    <xf numFmtId="0" fontId="18" fillId="0" borderId="0"/>
    <xf numFmtId="3" fontId="32" fillId="0" borderId="0" applyFill="0" applyBorder="0" applyAlignment="0" applyProtection="0"/>
    <xf numFmtId="0" fontId="33" fillId="0" borderId="0"/>
    <xf numFmtId="42" fontId="12" fillId="7" borderId="0"/>
    <xf numFmtId="42" fontId="12" fillId="7" borderId="25">
      <alignment vertical="center"/>
    </xf>
    <xf numFmtId="0" fontId="27" fillId="7" borderId="8" applyNumberFormat="0">
      <alignment horizontal="center" vertical="center" wrapText="1"/>
    </xf>
    <xf numFmtId="10" fontId="12" fillId="7" borderId="0"/>
    <xf numFmtId="175" fontId="12" fillId="7" borderId="0"/>
    <xf numFmtId="42" fontId="12" fillId="7" borderId="26">
      <alignment horizontal="left"/>
    </xf>
    <xf numFmtId="175" fontId="34" fillId="7" borderId="26">
      <alignment horizontal="left"/>
    </xf>
    <xf numFmtId="14" fontId="16" fillId="0" borderId="0" applyNumberFormat="0" applyFill="0" applyBorder="0" applyAlignment="0" applyProtection="0">
      <alignment horizontal="left"/>
    </xf>
    <xf numFmtId="176" fontId="12" fillId="0" borderId="0" applyFont="0" applyFill="0" applyAlignment="0">
      <alignment horizontal="right"/>
    </xf>
    <xf numFmtId="39" fontId="12" fillId="8" borderId="0"/>
    <xf numFmtId="38" fontId="3" fillId="0" borderId="27"/>
    <xf numFmtId="38" fontId="24" fillId="0" borderId="26"/>
    <xf numFmtId="39" fontId="16" fillId="9" borderId="0"/>
    <xf numFmtId="168" fontId="12" fillId="0" borderId="0">
      <alignment horizontal="left" wrapText="1"/>
    </xf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Protection="0">
      <alignment horizontal="center"/>
    </xf>
    <xf numFmtId="0" fontId="39" fillId="11" borderId="0" applyNumberFormat="0" applyBorder="0" applyAlignment="0" applyProtection="0"/>
    <xf numFmtId="0" fontId="12" fillId="0" borderId="0" applyNumberFormat="0" applyFont="0" applyFill="0" applyBorder="0" applyProtection="0">
      <alignment horizontal="right"/>
    </xf>
    <xf numFmtId="0" fontId="12" fillId="0" borderId="0" applyNumberFormat="0" applyFon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2" borderId="0" applyNumberFormat="0" applyFont="0" applyBorder="0" applyAlignment="0" applyProtection="0"/>
    <xf numFmtId="177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7" applyNumberFormat="0" applyFont="0" applyFill="0" applyAlignment="0" applyProtection="0"/>
    <xf numFmtId="40" fontId="40" fillId="0" borderId="0" applyBorder="0">
      <alignment horizontal="right"/>
    </xf>
    <xf numFmtId="41" fontId="41" fillId="7" borderId="0">
      <alignment horizontal="left"/>
    </xf>
    <xf numFmtId="179" fontId="42" fillId="7" borderId="0">
      <alignment horizontal="left" vertical="center"/>
    </xf>
    <xf numFmtId="0" fontId="27" fillId="7" borderId="0">
      <alignment horizontal="left" wrapText="1"/>
    </xf>
    <xf numFmtId="0" fontId="43" fillId="0" borderId="0">
      <alignment horizontal="left" vertical="center"/>
    </xf>
    <xf numFmtId="0" fontId="18" fillId="0" borderId="28"/>
    <xf numFmtId="0" fontId="2" fillId="0" borderId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48"/>
    <xf numFmtId="10" fontId="3" fillId="0" borderId="0" xfId="148" applyNumberFormat="1" applyFont="1"/>
    <xf numFmtId="7" fontId="4" fillId="0" borderId="2" xfId="148" applyNumberFormat="1" applyFont="1" applyFill="1" applyBorder="1"/>
    <xf numFmtId="7" fontId="4" fillId="0" borderId="0" xfId="148" applyNumberFormat="1" applyFont="1"/>
    <xf numFmtId="7" fontId="4" fillId="0" borderId="0" xfId="148" applyNumberFormat="1" applyFont="1" applyFill="1"/>
    <xf numFmtId="0" fontId="4" fillId="0" borderId="0" xfId="148" applyFont="1" applyAlignment="1">
      <alignment horizontal="left"/>
    </xf>
    <xf numFmtId="7" fontId="4" fillId="0" borderId="5" xfId="148" applyNumberFormat="1" applyFont="1" applyFill="1" applyBorder="1"/>
    <xf numFmtId="0" fontId="4" fillId="0" borderId="6" xfId="148" applyFont="1" applyBorder="1" applyAlignment="1">
      <alignment horizontal="center"/>
    </xf>
    <xf numFmtId="0" fontId="4" fillId="0" borderId="0" xfId="148" applyFont="1" applyBorder="1" applyAlignment="1">
      <alignment horizontal="center"/>
    </xf>
    <xf numFmtId="0" fontId="4" fillId="0" borderId="6" xfId="148" applyFont="1" applyBorder="1" applyAlignment="1">
      <alignment horizontal="left"/>
    </xf>
    <xf numFmtId="0" fontId="3" fillId="0" borderId="0" xfId="148" applyFont="1" applyAlignment="1">
      <alignment horizontal="center"/>
    </xf>
    <xf numFmtId="0" fontId="4" fillId="0" borderId="0" xfId="148" applyFont="1" applyAlignment="1">
      <alignment horizontal="center"/>
    </xf>
    <xf numFmtId="0" fontId="4" fillId="0" borderId="0" xfId="148" applyFont="1"/>
    <xf numFmtId="0" fontId="5" fillId="0" borderId="0" xfId="148" applyFont="1" applyAlignment="1">
      <alignment horizontal="center"/>
    </xf>
    <xf numFmtId="2" fontId="4" fillId="0" borderId="0" xfId="148" applyNumberFormat="1" applyFont="1"/>
    <xf numFmtId="7" fontId="4" fillId="0" borderId="1" xfId="148" applyNumberFormat="1" applyFont="1" applyFill="1" applyBorder="1"/>
    <xf numFmtId="7" fontId="4" fillId="0" borderId="3" xfId="148" applyNumberFormat="1" applyFont="1" applyFill="1" applyBorder="1"/>
    <xf numFmtId="43" fontId="4" fillId="0" borderId="3" xfId="148" applyNumberFormat="1" applyFont="1" applyFill="1" applyBorder="1"/>
    <xf numFmtId="10" fontId="3" fillId="0" borderId="0" xfId="148" applyNumberFormat="1" applyFont="1" applyFill="1"/>
    <xf numFmtId="7" fontId="4" fillId="0" borderId="4" xfId="148" applyNumberFormat="1" applyFont="1" applyFill="1" applyBorder="1"/>
    <xf numFmtId="43" fontId="4" fillId="0" borderId="4" xfId="148" applyNumberFormat="1" applyFont="1" applyFill="1" applyBorder="1"/>
    <xf numFmtId="0" fontId="5" fillId="0" borderId="0" xfId="148" applyFont="1"/>
    <xf numFmtId="0" fontId="8" fillId="0" borderId="0" xfId="148" applyFont="1" applyAlignment="1">
      <alignment horizontal="center"/>
    </xf>
    <xf numFmtId="0" fontId="8" fillId="0" borderId="7" xfId="148" applyFont="1" applyBorder="1" applyAlignment="1">
      <alignment horizontal="center"/>
    </xf>
    <xf numFmtId="10" fontId="3" fillId="0" borderId="0" xfId="149" applyNumberFormat="1" applyFont="1"/>
    <xf numFmtId="10" fontId="4" fillId="0" borderId="0" xfId="148" applyNumberFormat="1" applyFont="1" applyFill="1" applyBorder="1" applyAlignment="1">
      <alignment horizontal="center"/>
    </xf>
    <xf numFmtId="0" fontId="2" fillId="0" borderId="0" xfId="148" applyFill="1" applyBorder="1" applyAlignment="1">
      <alignment horizontal="center"/>
    </xf>
    <xf numFmtId="0" fontId="4" fillId="0" borderId="0" xfId="148" quotePrefix="1" applyFont="1" applyFill="1" applyAlignment="1">
      <alignment horizontal="left"/>
    </xf>
    <xf numFmtId="0" fontId="2" fillId="0" borderId="0" xfId="148" applyFill="1"/>
    <xf numFmtId="10" fontId="9" fillId="0" borderId="8" xfId="148" applyNumberFormat="1" applyFont="1" applyFill="1" applyBorder="1" applyAlignment="1">
      <alignment horizontal="center"/>
    </xf>
    <xf numFmtId="10" fontId="4" fillId="0" borderId="8" xfId="148" applyNumberFormat="1" applyFont="1" applyFill="1" applyBorder="1" applyAlignment="1">
      <alignment horizontal="center"/>
    </xf>
    <xf numFmtId="10" fontId="4" fillId="0" borderId="0" xfId="148" applyNumberFormat="1" applyFont="1" applyFill="1" applyAlignment="1">
      <alignment horizontal="center"/>
    </xf>
    <xf numFmtId="0" fontId="4" fillId="0" borderId="0" xfId="148" applyFont="1" applyFill="1" applyAlignment="1">
      <alignment horizontal="left"/>
    </xf>
    <xf numFmtId="0" fontId="10" fillId="0" borderId="8" xfId="148" applyFont="1" applyFill="1" applyBorder="1" applyAlignment="1">
      <alignment horizontal="center"/>
    </xf>
    <xf numFmtId="0" fontId="10" fillId="0" borderId="0" xfId="148" applyFont="1" applyFill="1" applyBorder="1" applyAlignment="1">
      <alignment horizontal="center"/>
    </xf>
    <xf numFmtId="0" fontId="4" fillId="0" borderId="0" xfId="148" applyFont="1" applyBorder="1"/>
    <xf numFmtId="0" fontId="6" fillId="0" borderId="0" xfId="148" applyFont="1" applyBorder="1"/>
    <xf numFmtId="164" fontId="4" fillId="0" borderId="0" xfId="150" applyNumberFormat="1" applyFont="1" applyFill="1" applyAlignment="1">
      <alignment horizontal="right" indent="1"/>
    </xf>
    <xf numFmtId="165" fontId="4" fillId="0" borderId="0" xfId="151" applyNumberFormat="1" applyFont="1" applyFill="1" applyBorder="1" applyAlignment="1">
      <alignment horizontal="center"/>
    </xf>
    <xf numFmtId="9" fontId="4" fillId="0" borderId="0" xfId="148" applyNumberFormat="1" applyFont="1" applyFill="1" applyAlignment="1">
      <alignment horizontal="right" indent="1"/>
    </xf>
    <xf numFmtId="166" fontId="4" fillId="0" borderId="0" xfId="148" applyNumberFormat="1" applyFont="1" applyFill="1" applyAlignment="1">
      <alignment horizontal="right" indent="1"/>
    </xf>
    <xf numFmtId="0" fontId="4" fillId="0" borderId="0" xfId="148" applyFont="1" applyFill="1" applyBorder="1"/>
    <xf numFmtId="0" fontId="4" fillId="0" borderId="0" xfId="148" applyFont="1" applyFill="1" applyAlignment="1">
      <alignment horizontal="right"/>
    </xf>
    <xf numFmtId="6" fontId="2" fillId="0" borderId="0" xfId="148" applyNumberFormat="1"/>
    <xf numFmtId="10" fontId="4" fillId="0" borderId="0" xfId="148" applyNumberFormat="1" applyFont="1" applyFill="1" applyAlignment="1">
      <alignment horizontal="right" indent="1"/>
    </xf>
    <xf numFmtId="38" fontId="4" fillId="0" borderId="0" xfId="150" applyNumberFormat="1" applyFont="1" applyFill="1" applyAlignment="1">
      <alignment horizontal="right" indent="1"/>
    </xf>
    <xf numFmtId="8" fontId="4" fillId="0" borderId="0" xfId="150" applyFont="1" applyFill="1" applyAlignment="1">
      <alignment horizontal="right" indent="1"/>
    </xf>
    <xf numFmtId="6" fontId="4" fillId="0" borderId="0" xfId="150" applyNumberFormat="1" applyFont="1" applyFill="1" applyAlignment="1">
      <alignment horizontal="right" indent="1"/>
    </xf>
    <xf numFmtId="0" fontId="6" fillId="0" borderId="8" xfId="148" applyFont="1" applyBorder="1" applyAlignment="1">
      <alignment horizontal="center"/>
    </xf>
    <xf numFmtId="0" fontId="4" fillId="0" borderId="7" xfId="148" applyFont="1" applyBorder="1"/>
    <xf numFmtId="0" fontId="6" fillId="0" borderId="7" xfId="148" applyFont="1" applyBorder="1"/>
    <xf numFmtId="166" fontId="6" fillId="0" borderId="9" xfId="148" applyNumberFormat="1" applyFont="1" applyBorder="1" applyAlignment="1">
      <alignment horizontal="center"/>
    </xf>
    <xf numFmtId="3" fontId="4" fillId="0" borderId="6" xfId="151" applyNumberFormat="1" applyFont="1" applyBorder="1" applyAlignment="1">
      <alignment horizontal="center"/>
    </xf>
    <xf numFmtId="0" fontId="4" fillId="0" borderId="6" xfId="148" applyFont="1" applyBorder="1"/>
    <xf numFmtId="0" fontId="4" fillId="0" borderId="10" xfId="148" applyFont="1" applyBorder="1"/>
    <xf numFmtId="0" fontId="4" fillId="0" borderId="11" xfId="148" applyFont="1" applyBorder="1"/>
    <xf numFmtId="3" fontId="4" fillId="0" borderId="0" xfId="151" applyNumberFormat="1" applyFont="1" applyBorder="1" applyAlignment="1">
      <alignment horizontal="center"/>
    </xf>
    <xf numFmtId="0" fontId="4" fillId="0" borderId="12" xfId="148" applyFont="1" applyBorder="1"/>
    <xf numFmtId="0" fontId="6" fillId="0" borderId="13" xfId="148" applyFont="1" applyBorder="1" applyAlignment="1">
      <alignment horizontal="center"/>
    </xf>
    <xf numFmtId="0" fontId="6" fillId="0" borderId="7" xfId="148" applyFont="1" applyBorder="1" applyAlignment="1">
      <alignment horizontal="center"/>
    </xf>
    <xf numFmtId="0" fontId="6" fillId="0" borderId="14" xfId="148" applyFont="1" applyBorder="1"/>
    <xf numFmtId="0" fontId="6" fillId="0" borderId="15" xfId="148" applyFont="1" applyBorder="1" applyAlignment="1">
      <alignment horizontal="center"/>
    </xf>
    <xf numFmtId="0" fontId="6" fillId="0" borderId="16" xfId="148" applyFont="1" applyBorder="1" applyAlignment="1">
      <alignment horizontal="center"/>
    </xf>
    <xf numFmtId="0" fontId="6" fillId="0" borderId="16" xfId="148" applyFont="1" applyBorder="1"/>
    <xf numFmtId="0" fontId="6" fillId="0" borderId="17" xfId="148" applyFont="1" applyBorder="1"/>
    <xf numFmtId="0" fontId="8" fillId="0" borderId="0" xfId="148" quotePrefix="1" applyFont="1" applyAlignment="1">
      <alignment horizontal="center"/>
    </xf>
    <xf numFmtId="0" fontId="8" fillId="0" borderId="0" xfId="148" applyFont="1" applyAlignment="1">
      <alignment horizontal="center"/>
    </xf>
    <xf numFmtId="0" fontId="6" fillId="0" borderId="7" xfId="148" applyFont="1" applyBorder="1" applyAlignment="1">
      <alignment horizontal="center"/>
    </xf>
    <xf numFmtId="0" fontId="6" fillId="0" borderId="8" xfId="148" applyFont="1" applyBorder="1" applyAlignment="1">
      <alignment horizontal="center"/>
    </xf>
    <xf numFmtId="0" fontId="10" fillId="0" borderId="8" xfId="148" applyFont="1" applyFill="1" applyBorder="1" applyAlignment="1">
      <alignment horizontal="center"/>
    </xf>
    <xf numFmtId="0" fontId="7" fillId="0" borderId="7" xfId="148" quotePrefix="1" applyFont="1" applyBorder="1" applyAlignment="1">
      <alignment horizontal="center"/>
    </xf>
    <xf numFmtId="7" fontId="4" fillId="0" borderId="4" xfId="148" applyNumberFormat="1" applyFont="1" applyFill="1" applyBorder="1" applyAlignment="1">
      <alignment horizontal="center" vertical="center"/>
    </xf>
  </cellXfs>
  <cellStyles count="152">
    <cellStyle name="_x0013_" xfId="5"/>
    <cellStyle name="_09GRC Gas Transport For Review" xfId="6"/>
    <cellStyle name="_4.06E Pass Throughs" xfId="7"/>
    <cellStyle name="_4.13E Montana Energy Tax" xfId="8"/>
    <cellStyle name="_AURORA WIP" xfId="9"/>
    <cellStyle name="_Book1" xfId="10"/>
    <cellStyle name="_Book1 (2)" xfId="11"/>
    <cellStyle name="_Book2" xfId="12"/>
    <cellStyle name="_Chelan Debt Forecast 12.19.05" xfId="13"/>
    <cellStyle name="_Costs not in AURORA 06GRC" xfId="14"/>
    <cellStyle name="_Costs not in AURORA 2006GRC 6.15.06" xfId="15"/>
    <cellStyle name="_Costs not in AURORA 2006GRC w gas price updated" xfId="16"/>
    <cellStyle name="_Costs not in AURORA 2007 Rate Case" xfId="17"/>
    <cellStyle name="_Costs not in KWI3000 '06Budget" xfId="18"/>
    <cellStyle name="_DEM-WP (C) Power Cost 2006GRC Order" xfId="19"/>
    <cellStyle name="_DEM-WP(C) Colstrip FOR" xfId="20"/>
    <cellStyle name="_DEM-WP(C) Costs not in AURORA 2006GRC" xfId="21"/>
    <cellStyle name="_DEM-WP(C) Costs not in AURORA 2007GRC" xfId="22"/>
    <cellStyle name="_DEM-WP(C) Costs not in AURORA 2007PCORC-5.07Update" xfId="23"/>
    <cellStyle name="_Elec Peak Capacity Need_2008-2029_032709_Wind 5% Cap" xfId="24"/>
    <cellStyle name="_Elec Peak Capacity Need_2008-2029_032709_Wind 5% Cap-ST-Adj-PJP1" xfId="25"/>
    <cellStyle name="_Elec Peak Capacity Need_2008-2029_120908_Wind 5% Cap_Low" xfId="26"/>
    <cellStyle name="_Elec Peak Capacity Need_2008-2029_Wind 5% Cap_050809" xfId="27"/>
    <cellStyle name="_Fixed Gas Transport 1 19 09" xfId="28"/>
    <cellStyle name="_Fuel Prices 4-14" xfId="29"/>
    <cellStyle name="_Gas Transportation Charges_2009GRC_120308" xfId="30"/>
    <cellStyle name="_NIM 06 Base Case Current Trends" xfId="31"/>
    <cellStyle name="_Portfolio SPlan Base Case.xls Chart 1" xfId="32"/>
    <cellStyle name="_Portfolio SPlan Base Case.xls Chart 2" xfId="33"/>
    <cellStyle name="_Portfolio SPlan Base Case.xls Chart 3" xfId="34"/>
    <cellStyle name="_Power Cost Value Copy 11.30.05 gas 1.09.06 AURORA at 1.10.06" xfId="35"/>
    <cellStyle name="_Recon to Darrin's 5.11.05 proforma" xfId="36"/>
    <cellStyle name="_Tenaska Comparison" xfId="37"/>
    <cellStyle name="_Value Copy 11 30 05 gas 12 09 05 AURORA at 12 14 05" xfId="38"/>
    <cellStyle name="_VC 6.15.06 update on 06GRC power costs.xls Chart 1" xfId="39"/>
    <cellStyle name="_VC 6.15.06 update on 06GRC power costs.xls Chart 2" xfId="40"/>
    <cellStyle name="_VC 6.15.06 update on 06GRC power costs.xls Chart 3" xfId="41"/>
    <cellStyle name="0,0_x000d__x000a_NA_x000d__x000a_" xfId="42"/>
    <cellStyle name="Body: normal cell" xfId="43"/>
    <cellStyle name="Calc Currency (0)" xfId="44"/>
    <cellStyle name="CheckCell" xfId="45"/>
    <cellStyle name="Comma 10 2 2 3" xfId="46"/>
    <cellStyle name="Comma 2" xfId="4"/>
    <cellStyle name="Comma 2 2" xfId="151"/>
    <cellStyle name="Comma 3" xfId="47"/>
    <cellStyle name="Comma 31 2" xfId="48"/>
    <cellStyle name="Comma0" xfId="49"/>
    <cellStyle name="Comma0 - Style2" xfId="50"/>
    <cellStyle name="Comma0 - Style4" xfId="51"/>
    <cellStyle name="Comma0 - Style5" xfId="52"/>
    <cellStyle name="Comma0_00COS Ind Allocators" xfId="53"/>
    <cellStyle name="Comma1 - Style1" xfId="54"/>
    <cellStyle name="Copied" xfId="55"/>
    <cellStyle name="COST1" xfId="56"/>
    <cellStyle name="Curren - Style1" xfId="57"/>
    <cellStyle name="Curren - Style2" xfId="58"/>
    <cellStyle name="Curren - Style5" xfId="59"/>
    <cellStyle name="Curren - Style6" xfId="60"/>
    <cellStyle name="Currency 10 3 4" xfId="61"/>
    <cellStyle name="Currency 16 4 2" xfId="62"/>
    <cellStyle name="Currency 2" xfId="3"/>
    <cellStyle name="Currency 2 2" xfId="150"/>
    <cellStyle name="Currency 28" xfId="63"/>
    <cellStyle name="Currency0" xfId="64"/>
    <cellStyle name="Date" xfId="65"/>
    <cellStyle name="Entered" xfId="66"/>
    <cellStyle name="Euro" xfId="67"/>
    <cellStyle name="Fixed" xfId="68"/>
    <cellStyle name="Fixed3 - Style3" xfId="69"/>
    <cellStyle name="Grey" xfId="70"/>
    <cellStyle name="Header1" xfId="71"/>
    <cellStyle name="Header2" xfId="72"/>
    <cellStyle name="Heading1" xfId="73"/>
    <cellStyle name="Heading2" xfId="74"/>
    <cellStyle name="HeadlineStyle" xfId="75"/>
    <cellStyle name="HeadlineStyleJustified" xfId="76"/>
    <cellStyle name="Input [yellow]" xfId="77"/>
    <cellStyle name="Input Cells" xfId="78"/>
    <cellStyle name="Input Cells Percent" xfId="79"/>
    <cellStyle name="Lines" xfId="80"/>
    <cellStyle name="LINKED" xfId="81"/>
    <cellStyle name="modified border" xfId="82"/>
    <cellStyle name="modified border1" xfId="83"/>
    <cellStyle name="no dec" xfId="84"/>
    <cellStyle name="Normal" xfId="0" builtinId="0"/>
    <cellStyle name="Normal - Style1" xfId="85"/>
    <cellStyle name="Normal 10" xfId="86"/>
    <cellStyle name="Normal 11" xfId="87"/>
    <cellStyle name="Normal 110 3" xfId="88"/>
    <cellStyle name="Normal 2" xfId="1"/>
    <cellStyle name="Normal 2 2" xfId="14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Percen - Style1" xfId="96"/>
    <cellStyle name="Percen - Style2" xfId="97"/>
    <cellStyle name="Percen - Style3" xfId="98"/>
    <cellStyle name="Percent [2]" xfId="99"/>
    <cellStyle name="Percent [2] 10" xfId="100"/>
    <cellStyle name="Percent 2" xfId="2"/>
    <cellStyle name="Percent 2 2" xfId="149"/>
    <cellStyle name="Processing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purple - Style8" xfId="108"/>
    <cellStyle name="RED" xfId="109"/>
    <cellStyle name="Red - Style7" xfId="110"/>
    <cellStyle name="Report" xfId="111"/>
    <cellStyle name="Report Bar" xfId="112"/>
    <cellStyle name="Report Heading" xfId="113"/>
    <cellStyle name="Report Percent" xfId="114"/>
    <cellStyle name="Report Unit Cost" xfId="115"/>
    <cellStyle name="Reports Total" xfId="116"/>
    <cellStyle name="Reports Unit Cost Total" xfId="117"/>
    <cellStyle name="RevList" xfId="118"/>
    <cellStyle name="round100" xfId="119"/>
    <cellStyle name="shade" xfId="120"/>
    <cellStyle name="StmtTtl1" xfId="121"/>
    <cellStyle name="StmtTtl2" xfId="122"/>
    <cellStyle name="STYL1 - Style1" xfId="123"/>
    <cellStyle name="Style 1" xfId="124"/>
    <cellStyle name="Style 21" xfId="125"/>
    <cellStyle name="Style 22" xfId="126"/>
    <cellStyle name="Style 23" xfId="127"/>
    <cellStyle name="Style 24" xfId="128"/>
    <cellStyle name="Style 25" xfId="129"/>
    <cellStyle name="Style 26" xfId="130"/>
    <cellStyle name="Style 27" xfId="131"/>
    <cellStyle name="Style 28" xfId="132"/>
    <cellStyle name="Style 29" xfId="133"/>
    <cellStyle name="Style 30" xfId="134"/>
    <cellStyle name="Style 31" xfId="135"/>
    <cellStyle name="Style 32" xfId="136"/>
    <cellStyle name="Style 33" xfId="137"/>
    <cellStyle name="Style 34" xfId="138"/>
    <cellStyle name="Style 35" xfId="139"/>
    <cellStyle name="Style 36" xfId="140"/>
    <cellStyle name="Style 39" xfId="141"/>
    <cellStyle name="Subtotal" xfId="142"/>
    <cellStyle name="Sub-total" xfId="143"/>
    <cellStyle name="Title: Major" xfId="144"/>
    <cellStyle name="Title: Minor" xfId="145"/>
    <cellStyle name="Title: Worksheet" xfId="146"/>
    <cellStyle name="Total4 - Style4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28">
          <cell r="D28">
            <v>7.7700000000000005E-2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Normal="100" workbookViewId="0">
      <selection activeCell="I8" sqref="I8"/>
    </sheetView>
  </sheetViews>
  <sheetFormatPr defaultRowHeight="12.75"/>
  <cols>
    <col min="1" max="1" width="4.42578125" style="1" bestFit="1" customWidth="1"/>
    <col min="2" max="6" width="9.140625" style="1"/>
    <col min="7" max="7" width="9.7109375" style="1" bestFit="1" customWidth="1"/>
    <col min="8" max="10" width="9.140625" style="1"/>
    <col min="11" max="11" width="10.42578125" style="1" bestFit="1" customWidth="1"/>
    <col min="12" max="16384" width="9.140625" style="1"/>
  </cols>
  <sheetData>
    <row r="1" spans="1:9">
      <c r="A1" s="66" t="s">
        <v>47</v>
      </c>
      <c r="B1" s="67"/>
      <c r="C1" s="67"/>
      <c r="D1" s="67"/>
      <c r="E1" s="67"/>
      <c r="F1" s="67"/>
      <c r="G1" s="67"/>
      <c r="H1" s="67"/>
      <c r="I1" s="67"/>
    </row>
    <row r="2" spans="1:9">
      <c r="A2" s="66" t="s">
        <v>46</v>
      </c>
      <c r="B2" s="67"/>
      <c r="C2" s="67"/>
      <c r="D2" s="67"/>
      <c r="E2" s="67"/>
      <c r="F2" s="67"/>
      <c r="G2" s="67"/>
      <c r="H2" s="67"/>
      <c r="I2" s="67"/>
    </row>
    <row r="3" spans="1:9">
      <c r="A3" s="67" t="s">
        <v>45</v>
      </c>
      <c r="B3" s="67"/>
      <c r="C3" s="67"/>
      <c r="D3" s="67"/>
      <c r="E3" s="67"/>
      <c r="F3" s="67"/>
      <c r="G3" s="67"/>
      <c r="H3" s="67"/>
      <c r="I3" s="67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 ht="13.5" thickBot="1">
      <c r="A5" s="23"/>
      <c r="B5" s="23"/>
      <c r="C5" s="23"/>
      <c r="D5" s="23"/>
      <c r="E5" s="23"/>
      <c r="F5" s="23"/>
      <c r="G5" s="23"/>
      <c r="H5" s="23"/>
      <c r="I5" s="23"/>
    </row>
    <row r="6" spans="1:9" ht="13.5" thickTop="1">
      <c r="A6" s="13"/>
      <c r="C6" s="65"/>
      <c r="D6" s="64"/>
      <c r="E6" s="63"/>
      <c r="F6" s="63"/>
      <c r="G6" s="62" t="s">
        <v>44</v>
      </c>
    </row>
    <row r="7" spans="1:9" ht="13.5" thickBot="1">
      <c r="A7" s="13"/>
      <c r="C7" s="61"/>
      <c r="D7" s="51"/>
      <c r="E7" s="60" t="s">
        <v>38</v>
      </c>
      <c r="F7" s="60" t="s">
        <v>37</v>
      </c>
      <c r="G7" s="59" t="s">
        <v>43</v>
      </c>
    </row>
    <row r="8" spans="1:9">
      <c r="A8" s="13"/>
      <c r="C8" s="58" t="s">
        <v>42</v>
      </c>
      <c r="D8" s="36"/>
      <c r="E8" s="57"/>
      <c r="F8" s="57">
        <v>99</v>
      </c>
      <c r="G8" s="56"/>
    </row>
    <row r="9" spans="1:9" ht="13.5" thickBot="1">
      <c r="A9" s="13"/>
      <c r="C9" s="55" t="s">
        <v>41</v>
      </c>
      <c r="D9" s="54"/>
      <c r="E9" s="53">
        <v>171</v>
      </c>
      <c r="F9" s="53">
        <v>659</v>
      </c>
      <c r="G9" s="52">
        <v>0.247</v>
      </c>
    </row>
    <row r="10" spans="1:9" ht="13.5" thickTop="1">
      <c r="A10" s="13"/>
      <c r="B10" s="13"/>
      <c r="C10" s="13"/>
      <c r="D10" s="13"/>
      <c r="G10" s="13"/>
      <c r="H10" s="13"/>
    </row>
    <row r="11" spans="1:9">
      <c r="A11" s="13"/>
      <c r="B11" s="13"/>
      <c r="C11" s="13"/>
      <c r="D11" s="13"/>
      <c r="E11" s="13"/>
      <c r="F11" s="13"/>
      <c r="G11" s="13"/>
      <c r="H11" s="13"/>
    </row>
    <row r="12" spans="1:9" ht="13.5" thickBot="1">
      <c r="B12" s="51" t="s">
        <v>40</v>
      </c>
      <c r="C12" s="50"/>
      <c r="D12" s="50"/>
      <c r="E12" s="50"/>
      <c r="F12" s="50"/>
      <c r="G12" s="50"/>
      <c r="H12" s="50"/>
    </row>
    <row r="13" spans="1:9">
      <c r="B13" s="37"/>
      <c r="C13" s="36"/>
      <c r="D13" s="36"/>
      <c r="E13" s="36"/>
      <c r="F13" s="36"/>
      <c r="G13" s="36"/>
      <c r="H13" s="36"/>
    </row>
    <row r="14" spans="1:9">
      <c r="B14" s="37"/>
      <c r="C14" s="36"/>
      <c r="D14" s="36"/>
      <c r="E14" s="69" t="s">
        <v>39</v>
      </c>
      <c r="F14" s="69"/>
      <c r="G14" s="36"/>
      <c r="H14" s="36"/>
    </row>
    <row r="15" spans="1:9">
      <c r="C15" s="36"/>
      <c r="D15" s="36"/>
      <c r="E15" s="49" t="s">
        <v>38</v>
      </c>
      <c r="F15" s="49" t="s">
        <v>37</v>
      </c>
      <c r="G15" s="49" t="s">
        <v>36</v>
      </c>
      <c r="H15" s="36"/>
    </row>
    <row r="16" spans="1:9">
      <c r="A16" s="13">
        <v>1</v>
      </c>
      <c r="B16" s="36" t="s">
        <v>35</v>
      </c>
      <c r="C16" s="36"/>
      <c r="D16" s="36"/>
      <c r="E16" s="48">
        <v>915</v>
      </c>
      <c r="F16" s="48">
        <v>1540</v>
      </c>
      <c r="G16" s="36" t="s">
        <v>31</v>
      </c>
      <c r="H16" s="36"/>
    </row>
    <row r="17" spans="1:11">
      <c r="A17" s="13">
        <f>+A16+1</f>
        <v>2</v>
      </c>
      <c r="B17" s="36" t="s">
        <v>34</v>
      </c>
      <c r="C17" s="36"/>
      <c r="D17" s="36"/>
      <c r="E17" s="45">
        <v>0.1079</v>
      </c>
      <c r="F17" s="45">
        <f>+E17</f>
        <v>0.1079</v>
      </c>
      <c r="H17" s="36"/>
    </row>
    <row r="18" spans="1:11">
      <c r="A18" s="13">
        <v>3</v>
      </c>
      <c r="B18" s="36" t="s">
        <v>33</v>
      </c>
      <c r="C18" s="36"/>
      <c r="D18" s="36"/>
      <c r="E18" s="47">
        <v>19.91</v>
      </c>
      <c r="F18" s="47">
        <v>65.289999999999992</v>
      </c>
      <c r="G18" s="36" t="s">
        <v>31</v>
      </c>
      <c r="H18" s="37"/>
    </row>
    <row r="19" spans="1:11">
      <c r="A19" s="13">
        <v>4</v>
      </c>
      <c r="B19" s="36" t="s">
        <v>32</v>
      </c>
      <c r="C19" s="36"/>
      <c r="D19" s="36"/>
      <c r="E19" s="47">
        <v>0.67999999999999994</v>
      </c>
      <c r="F19" s="47">
        <v>0.45999999999999996</v>
      </c>
      <c r="G19" s="36" t="s">
        <v>31</v>
      </c>
      <c r="H19" s="36"/>
    </row>
    <row r="20" spans="1:11">
      <c r="A20" s="13">
        <v>5</v>
      </c>
      <c r="B20" s="36" t="s">
        <v>30</v>
      </c>
      <c r="C20" s="36"/>
      <c r="D20" s="36"/>
      <c r="E20" s="46">
        <v>10231</v>
      </c>
      <c r="F20" s="46">
        <v>6822</v>
      </c>
      <c r="H20" s="36"/>
    </row>
    <row r="21" spans="1:11">
      <c r="A21" s="13">
        <v>6</v>
      </c>
      <c r="B21" s="36" t="s">
        <v>23</v>
      </c>
      <c r="C21" s="36"/>
      <c r="D21" s="36"/>
      <c r="E21" s="45">
        <f>G36</f>
        <v>7.7700000000000005E-2</v>
      </c>
      <c r="F21" s="45">
        <f>G36</f>
        <v>7.7700000000000005E-2</v>
      </c>
      <c r="H21" s="36"/>
    </row>
    <row r="22" spans="1:11">
      <c r="A22" s="13">
        <v>7</v>
      </c>
      <c r="B22" s="36" t="s">
        <v>29</v>
      </c>
      <c r="C22" s="36"/>
      <c r="D22" s="36"/>
      <c r="E22" s="40">
        <v>0</v>
      </c>
      <c r="F22" s="41">
        <v>0.8</v>
      </c>
      <c r="H22" s="36"/>
      <c r="K22" s="44"/>
    </row>
    <row r="23" spans="1:11">
      <c r="A23" s="13">
        <v>8</v>
      </c>
      <c r="B23" s="36" t="s">
        <v>28</v>
      </c>
      <c r="C23" s="36"/>
      <c r="D23" s="36"/>
      <c r="E23" s="41">
        <v>7.0000000000000007E-2</v>
      </c>
      <c r="F23" s="41">
        <v>7.0000000000000007E-2</v>
      </c>
      <c r="G23" s="40"/>
      <c r="H23" s="40"/>
    </row>
    <row r="24" spans="1:11">
      <c r="A24" s="43" t="s">
        <v>27</v>
      </c>
      <c r="B24" s="42" t="s">
        <v>48</v>
      </c>
      <c r="C24" s="36"/>
      <c r="D24" s="36"/>
      <c r="E24" s="41">
        <v>0.13500000000000001</v>
      </c>
      <c r="F24" s="41">
        <v>0.13500000000000001</v>
      </c>
      <c r="G24" s="40"/>
      <c r="H24" s="40"/>
    </row>
    <row r="25" spans="1:11">
      <c r="A25" s="43" t="s">
        <v>26</v>
      </c>
      <c r="B25" s="42" t="s">
        <v>49</v>
      </c>
      <c r="C25" s="36"/>
      <c r="D25" s="36"/>
      <c r="E25" s="41">
        <v>0.14000000000000001</v>
      </c>
      <c r="F25" s="41">
        <v>0.14000000000000001</v>
      </c>
      <c r="G25" s="40"/>
      <c r="H25" s="40"/>
    </row>
    <row r="26" spans="1:11">
      <c r="A26" s="43" t="s">
        <v>25</v>
      </c>
      <c r="B26" s="42" t="s">
        <v>50</v>
      </c>
      <c r="C26" s="36"/>
      <c r="D26" s="36"/>
      <c r="E26" s="41">
        <v>0.16</v>
      </c>
      <c r="F26" s="41">
        <v>0.16</v>
      </c>
      <c r="G26" s="40"/>
      <c r="H26" s="40"/>
    </row>
    <row r="27" spans="1:11">
      <c r="A27" s="13">
        <v>10</v>
      </c>
      <c r="B27" s="13" t="s">
        <v>24</v>
      </c>
      <c r="C27" s="36"/>
      <c r="D27" s="36"/>
      <c r="E27" s="39">
        <v>592.88644999999997</v>
      </c>
      <c r="F27" s="39">
        <v>395.3349</v>
      </c>
      <c r="H27" s="36"/>
    </row>
    <row r="28" spans="1:11">
      <c r="A28" s="13"/>
      <c r="B28" s="13"/>
      <c r="C28" s="36"/>
      <c r="D28" s="36"/>
      <c r="E28" s="38"/>
      <c r="F28" s="38"/>
      <c r="H28" s="36"/>
    </row>
    <row r="29" spans="1:11">
      <c r="B29" s="37"/>
      <c r="C29" s="36"/>
      <c r="D29" s="36"/>
      <c r="E29" s="36"/>
      <c r="F29" s="36"/>
      <c r="G29" s="36"/>
      <c r="H29" s="36"/>
    </row>
    <row r="30" spans="1:11">
      <c r="D30" s="29"/>
      <c r="E30" s="70" t="s">
        <v>23</v>
      </c>
      <c r="F30" s="70"/>
      <c r="G30" s="70"/>
      <c r="H30" s="29"/>
    </row>
    <row r="31" spans="1:11">
      <c r="D31" s="29"/>
      <c r="E31" s="35" t="s">
        <v>22</v>
      </c>
      <c r="F31" s="35"/>
      <c r="G31" s="35" t="s">
        <v>21</v>
      </c>
      <c r="H31" s="29"/>
    </row>
    <row r="32" spans="1:11">
      <c r="D32" s="29"/>
      <c r="E32" s="34" t="s">
        <v>20</v>
      </c>
      <c r="F32" s="34" t="s">
        <v>19</v>
      </c>
      <c r="G32" s="34" t="s">
        <v>18</v>
      </c>
      <c r="H32" s="29"/>
    </row>
    <row r="33" spans="1:9">
      <c r="A33" s="13">
        <v>11</v>
      </c>
      <c r="B33" s="33" t="s">
        <v>17</v>
      </c>
      <c r="C33" s="28"/>
      <c r="E33" s="32">
        <v>0.04</v>
      </c>
      <c r="F33" s="32">
        <v>2.6800000000000001E-2</v>
      </c>
      <c r="G33" s="32">
        <f>ROUND(E33*F33,4)</f>
        <v>1.1000000000000001E-3</v>
      </c>
      <c r="H33" s="29"/>
      <c r="I33" s="25"/>
    </row>
    <row r="34" spans="1:9">
      <c r="A34" s="13">
        <v>12</v>
      </c>
      <c r="B34" s="33" t="s">
        <v>16</v>
      </c>
      <c r="C34" s="28"/>
      <c r="E34" s="32">
        <v>0.48</v>
      </c>
      <c r="F34" s="32">
        <v>6.1600000000000002E-2</v>
      </c>
      <c r="G34" s="32">
        <f>ROUND(E34*F34,4)</f>
        <v>2.9600000000000001E-2</v>
      </c>
      <c r="H34" s="29"/>
      <c r="I34" s="25"/>
    </row>
    <row r="35" spans="1:9">
      <c r="A35" s="13">
        <v>13</v>
      </c>
      <c r="B35" s="28" t="s">
        <v>15</v>
      </c>
      <c r="C35" s="28"/>
      <c r="E35" s="31">
        <v>0.48</v>
      </c>
      <c r="F35" s="31">
        <v>9.8000000000000004E-2</v>
      </c>
      <c r="G35" s="30">
        <f>ROUND(E35*F35,4)</f>
        <v>4.7E-2</v>
      </c>
      <c r="H35" s="29"/>
      <c r="I35" s="25"/>
    </row>
    <row r="36" spans="1:9">
      <c r="A36" s="13">
        <v>14</v>
      </c>
      <c r="B36" s="28" t="s">
        <v>14</v>
      </c>
      <c r="C36" s="28"/>
      <c r="E36" s="26">
        <f>SUM(E33:E35)</f>
        <v>1</v>
      </c>
      <c r="F36" s="27"/>
      <c r="G36" s="26">
        <f>SUM(G33:G35)</f>
        <v>7.7700000000000005E-2</v>
      </c>
      <c r="I36" s="25"/>
    </row>
    <row r="37" spans="1:9" ht="13.5" thickBot="1">
      <c r="A37" s="13"/>
      <c r="B37" s="24"/>
      <c r="C37" s="24"/>
      <c r="D37" s="24"/>
      <c r="E37" s="24"/>
      <c r="F37" s="24"/>
      <c r="G37" s="24"/>
      <c r="H37" s="24"/>
      <c r="I37" s="23"/>
    </row>
    <row r="38" spans="1:9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3.5" thickBot="1">
      <c r="A39" s="71" t="s">
        <v>13</v>
      </c>
      <c r="B39" s="71"/>
      <c r="C39" s="71"/>
      <c r="D39" s="71"/>
      <c r="E39" s="71"/>
      <c r="F39" s="71"/>
      <c r="G39" s="71"/>
      <c r="H39" s="71"/>
      <c r="I39" s="71"/>
    </row>
    <row r="40" spans="1:9">
      <c r="B40" s="22"/>
      <c r="C40" s="22"/>
      <c r="D40" s="22"/>
      <c r="E40" s="22"/>
      <c r="F40" s="22"/>
      <c r="G40" s="14"/>
      <c r="H40" s="22"/>
      <c r="I40" s="22"/>
    </row>
    <row r="41" spans="1:9">
      <c r="A41" s="13"/>
      <c r="B41" s="12" t="s">
        <v>10</v>
      </c>
      <c r="C41" s="12" t="s">
        <v>9</v>
      </c>
      <c r="D41" s="12" t="s">
        <v>8</v>
      </c>
      <c r="E41" s="12" t="s">
        <v>7</v>
      </c>
      <c r="F41" s="12" t="s">
        <v>6</v>
      </c>
      <c r="G41" s="12" t="s">
        <v>5</v>
      </c>
      <c r="H41" s="12" t="s">
        <v>4</v>
      </c>
      <c r="I41" s="11" t="s">
        <v>3</v>
      </c>
    </row>
    <row r="42" spans="1:9" ht="13.5" thickBot="1">
      <c r="A42" s="10" t="s">
        <v>2</v>
      </c>
      <c r="B42" s="8" t="s">
        <v>12</v>
      </c>
      <c r="C42" s="8" t="s">
        <v>12</v>
      </c>
      <c r="D42" s="8" t="s">
        <v>12</v>
      </c>
      <c r="E42" s="8" t="s">
        <v>12</v>
      </c>
      <c r="F42" s="8" t="s">
        <v>12</v>
      </c>
      <c r="G42" s="8" t="s">
        <v>12</v>
      </c>
      <c r="H42" s="8" t="s">
        <v>12</v>
      </c>
      <c r="I42" s="8" t="s">
        <v>0</v>
      </c>
    </row>
    <row r="43" spans="1:9" ht="14.25" thickTop="1" thickBot="1">
      <c r="A43" s="6">
        <v>2014</v>
      </c>
      <c r="B43" s="4">
        <f>ROUND(1000*$F$17*$F$16*(1+$I43)^2/(8760*$F$22),2)</f>
        <v>24.91</v>
      </c>
      <c r="C43" s="4">
        <f>ROUND(1000*$F$18*(1+$I43)^2/($F$22*8760),2)</f>
        <v>9.7899999999999991</v>
      </c>
      <c r="D43" s="4">
        <f>ROUND($F$19*(1+$I43)^2,2)</f>
        <v>0.48</v>
      </c>
      <c r="E43" s="72" t="s">
        <v>52</v>
      </c>
      <c r="F43" s="21">
        <v>0.6653486367</v>
      </c>
      <c r="G43" s="20">
        <f>($F$23+$F$24)*(B43+C43)</f>
        <v>7.113500000000001</v>
      </c>
      <c r="H43" s="72" t="s">
        <v>52</v>
      </c>
      <c r="I43" s="19">
        <v>2.5000000000000001E-2</v>
      </c>
    </row>
    <row r="44" spans="1:9" ht="13.5" thickBot="1">
      <c r="A44" s="6">
        <f t="shared" ref="A44:A72" si="0">(A43+1)</f>
        <v>2015</v>
      </c>
      <c r="B44" s="4">
        <f t="shared" ref="B44:B72" si="1">B$43</f>
        <v>24.91</v>
      </c>
      <c r="C44" s="4">
        <f t="shared" ref="C44:C72" si="2">ROUND(C43*(1+$I44),2)</f>
        <v>10.029999999999999</v>
      </c>
      <c r="D44" s="4">
        <f t="shared" ref="D44:D72" si="3">ROUND(D43*(1+$I44),2)</f>
        <v>0.49</v>
      </c>
      <c r="E44" s="72" t="s">
        <v>52</v>
      </c>
      <c r="F44" s="18">
        <v>0.70970521248000007</v>
      </c>
      <c r="G44" s="17">
        <f>($F$23+$F$24)*(B44+C44)</f>
        <v>7.1627000000000001</v>
      </c>
      <c r="H44" s="72" t="s">
        <v>52</v>
      </c>
      <c r="I44" s="2">
        <v>2.5000000000000001E-2</v>
      </c>
    </row>
    <row r="45" spans="1:9" ht="13.5" thickBot="1">
      <c r="A45" s="6">
        <f t="shared" si="0"/>
        <v>2016</v>
      </c>
      <c r="B45" s="4">
        <f t="shared" si="1"/>
        <v>24.91</v>
      </c>
      <c r="C45" s="4">
        <f t="shared" si="2"/>
        <v>10.28</v>
      </c>
      <c r="D45" s="4">
        <f t="shared" si="3"/>
        <v>0.5</v>
      </c>
      <c r="E45" s="72" t="s">
        <v>52</v>
      </c>
      <c r="F45" s="18">
        <v>0.75667099859999998</v>
      </c>
      <c r="G45" s="17">
        <f>($F$23+$F$24)*(B45+C45)</f>
        <v>7.2139499999999996</v>
      </c>
      <c r="H45" s="72" t="s">
        <v>52</v>
      </c>
      <c r="I45" s="2">
        <f t="shared" ref="I45:I72" si="4">I44</f>
        <v>2.5000000000000001E-2</v>
      </c>
    </row>
    <row r="46" spans="1:9" ht="13.5" thickBot="1">
      <c r="A46" s="6">
        <f t="shared" si="0"/>
        <v>2017</v>
      </c>
      <c r="B46" s="4">
        <f t="shared" si="1"/>
        <v>24.91</v>
      </c>
      <c r="C46" s="4">
        <f t="shared" si="2"/>
        <v>10.54</v>
      </c>
      <c r="D46" s="4">
        <f t="shared" si="3"/>
        <v>0.51</v>
      </c>
      <c r="E46" s="72" t="s">
        <v>52</v>
      </c>
      <c r="F46" s="18">
        <v>4.0220977391100003</v>
      </c>
      <c r="G46" s="17">
        <f>($F$23+$F$24)*(B46+C46)</f>
        <v>7.2672500000000015</v>
      </c>
      <c r="H46" s="72" t="s">
        <v>52</v>
      </c>
      <c r="I46" s="2">
        <f t="shared" si="4"/>
        <v>2.5000000000000001E-2</v>
      </c>
    </row>
    <row r="47" spans="1:9" ht="13.5" thickBot="1">
      <c r="A47" s="6">
        <f t="shared" si="0"/>
        <v>2018</v>
      </c>
      <c r="B47" s="4">
        <f t="shared" si="1"/>
        <v>24.91</v>
      </c>
      <c r="C47" s="4">
        <f t="shared" si="2"/>
        <v>10.8</v>
      </c>
      <c r="D47" s="4">
        <f t="shared" si="3"/>
        <v>0.52</v>
      </c>
      <c r="E47" s="72" t="s">
        <v>52</v>
      </c>
      <c r="F47" s="18">
        <v>4.3221569282100001</v>
      </c>
      <c r="G47" s="17">
        <f>($F$23+$F$25)*(B47+C47)</f>
        <v>7.4991000000000012</v>
      </c>
      <c r="H47" s="72" t="s">
        <v>52</v>
      </c>
      <c r="I47" s="2">
        <f t="shared" si="4"/>
        <v>2.5000000000000001E-2</v>
      </c>
    </row>
    <row r="48" spans="1:9" ht="13.5" thickBot="1">
      <c r="A48" s="6">
        <f t="shared" si="0"/>
        <v>2019</v>
      </c>
      <c r="B48" s="4">
        <f t="shared" si="1"/>
        <v>24.91</v>
      </c>
      <c r="C48" s="4">
        <f t="shared" si="2"/>
        <v>11.07</v>
      </c>
      <c r="D48" s="4">
        <f t="shared" si="3"/>
        <v>0.53</v>
      </c>
      <c r="E48" s="72" t="s">
        <v>52</v>
      </c>
      <c r="F48" s="18">
        <v>4.6470036155400001</v>
      </c>
      <c r="G48" s="17">
        <f>($F$23+$F$25)*(B48+C48)</f>
        <v>7.5558000000000014</v>
      </c>
      <c r="H48" s="72" t="s">
        <v>52</v>
      </c>
      <c r="I48" s="2">
        <f t="shared" si="4"/>
        <v>2.5000000000000001E-2</v>
      </c>
    </row>
    <row r="49" spans="1:9" ht="13.5" thickBot="1">
      <c r="A49" s="6">
        <f t="shared" si="0"/>
        <v>2020</v>
      </c>
      <c r="B49" s="4">
        <f t="shared" si="1"/>
        <v>24.91</v>
      </c>
      <c r="C49" s="4">
        <f t="shared" si="2"/>
        <v>11.35</v>
      </c>
      <c r="D49" s="4">
        <f t="shared" si="3"/>
        <v>0.54</v>
      </c>
      <c r="E49" s="72" t="s">
        <v>52</v>
      </c>
      <c r="F49" s="18">
        <v>4.9953331959300007</v>
      </c>
      <c r="G49" s="17">
        <f>($F$23+$F$25)*(B49+C49)</f>
        <v>7.6146000000000003</v>
      </c>
      <c r="H49" s="72" t="s">
        <v>52</v>
      </c>
      <c r="I49" s="2">
        <f t="shared" si="4"/>
        <v>2.5000000000000001E-2</v>
      </c>
    </row>
    <row r="50" spans="1:9" ht="13.5" thickBot="1">
      <c r="A50" s="6">
        <f t="shared" si="0"/>
        <v>2021</v>
      </c>
      <c r="B50" s="4">
        <f t="shared" si="1"/>
        <v>24.91</v>
      </c>
      <c r="C50" s="4">
        <f t="shared" si="2"/>
        <v>11.63</v>
      </c>
      <c r="D50" s="4">
        <f t="shared" si="3"/>
        <v>0.55000000000000004</v>
      </c>
      <c r="E50" s="72" t="s">
        <v>52</v>
      </c>
      <c r="F50" s="18">
        <v>5.3593180383600005</v>
      </c>
      <c r="G50" s="17">
        <f>($F$23+$F$25)*(B50+C50)</f>
        <v>7.6734000000000009</v>
      </c>
      <c r="H50" s="72" t="s">
        <v>52</v>
      </c>
      <c r="I50" s="2">
        <f t="shared" si="4"/>
        <v>2.5000000000000001E-2</v>
      </c>
    </row>
    <row r="51" spans="1:9" ht="13.5" thickBot="1">
      <c r="A51" s="6">
        <f t="shared" si="0"/>
        <v>2022</v>
      </c>
      <c r="B51" s="4">
        <f t="shared" si="1"/>
        <v>24.91</v>
      </c>
      <c r="C51" s="4">
        <f t="shared" si="2"/>
        <v>11.92</v>
      </c>
      <c r="D51" s="4">
        <f t="shared" si="3"/>
        <v>0.56000000000000005</v>
      </c>
      <c r="E51" s="72" t="s">
        <v>52</v>
      </c>
      <c r="F51" s="18">
        <v>5.7480903790199998</v>
      </c>
      <c r="G51" s="17">
        <f>($F$23+$F$25)*(B51+C51)</f>
        <v>7.7343000000000002</v>
      </c>
      <c r="H51" s="72" t="s">
        <v>52</v>
      </c>
      <c r="I51" s="2">
        <f t="shared" si="4"/>
        <v>2.5000000000000001E-2</v>
      </c>
    </row>
    <row r="52" spans="1:9" ht="13.5" thickBot="1">
      <c r="A52" s="6">
        <f t="shared" si="0"/>
        <v>2023</v>
      </c>
      <c r="B52" s="4">
        <f t="shared" si="1"/>
        <v>24.91</v>
      </c>
      <c r="C52" s="4">
        <f t="shared" si="2"/>
        <v>12.22</v>
      </c>
      <c r="D52" s="4">
        <f t="shared" si="3"/>
        <v>0.56999999999999995</v>
      </c>
      <c r="E52" s="72" t="s">
        <v>52</v>
      </c>
      <c r="F52" s="18">
        <v>6.1707824541000003</v>
      </c>
      <c r="G52" s="17">
        <f t="shared" ref="G52:G72" si="5">($F$23+$F$26)*(B52+C52)</f>
        <v>8.5399000000000012</v>
      </c>
      <c r="H52" s="72" t="s">
        <v>52</v>
      </c>
      <c r="I52" s="2">
        <f t="shared" si="4"/>
        <v>2.5000000000000001E-2</v>
      </c>
    </row>
    <row r="53" spans="1:9" ht="13.5" thickBot="1">
      <c r="A53" s="6">
        <f t="shared" si="0"/>
        <v>2024</v>
      </c>
      <c r="B53" s="4">
        <f t="shared" si="1"/>
        <v>24.91</v>
      </c>
      <c r="C53" s="4">
        <f t="shared" si="2"/>
        <v>12.53</v>
      </c>
      <c r="D53" s="4">
        <f t="shared" si="3"/>
        <v>0.57999999999999996</v>
      </c>
      <c r="E53" s="72" t="s">
        <v>52</v>
      </c>
      <c r="F53" s="18">
        <v>6.6234804480900005</v>
      </c>
      <c r="G53" s="17">
        <f t="shared" si="5"/>
        <v>8.6112000000000002</v>
      </c>
      <c r="H53" s="72" t="s">
        <v>52</v>
      </c>
      <c r="I53" s="2">
        <f t="shared" si="4"/>
        <v>2.5000000000000001E-2</v>
      </c>
    </row>
    <row r="54" spans="1:9" ht="13.5" thickBot="1">
      <c r="A54" s="6">
        <f t="shared" si="0"/>
        <v>2025</v>
      </c>
      <c r="B54" s="4">
        <f t="shared" si="1"/>
        <v>24.91</v>
      </c>
      <c r="C54" s="4">
        <f t="shared" si="2"/>
        <v>12.84</v>
      </c>
      <c r="D54" s="4">
        <f t="shared" si="3"/>
        <v>0.59</v>
      </c>
      <c r="E54" s="72" t="s">
        <v>52</v>
      </c>
      <c r="F54" s="18">
        <v>7.10748896616</v>
      </c>
      <c r="G54" s="17">
        <f t="shared" si="5"/>
        <v>8.682500000000001</v>
      </c>
      <c r="H54" s="72" t="s">
        <v>52</v>
      </c>
      <c r="I54" s="2">
        <f t="shared" si="4"/>
        <v>2.5000000000000001E-2</v>
      </c>
    </row>
    <row r="55" spans="1:9" ht="13.5" thickBot="1">
      <c r="A55" s="6">
        <f t="shared" si="0"/>
        <v>2026</v>
      </c>
      <c r="B55" s="4">
        <f t="shared" si="1"/>
        <v>24.91</v>
      </c>
      <c r="C55" s="4">
        <f t="shared" si="2"/>
        <v>13.16</v>
      </c>
      <c r="D55" s="4">
        <f t="shared" si="3"/>
        <v>0.6</v>
      </c>
      <c r="E55" s="72" t="s">
        <v>52</v>
      </c>
      <c r="F55" s="18">
        <v>7.6306356393300003</v>
      </c>
      <c r="G55" s="17">
        <f t="shared" si="5"/>
        <v>8.7561</v>
      </c>
      <c r="H55" s="72" t="s">
        <v>52</v>
      </c>
      <c r="I55" s="2">
        <f t="shared" si="4"/>
        <v>2.5000000000000001E-2</v>
      </c>
    </row>
    <row r="56" spans="1:9" ht="13.5" thickBot="1">
      <c r="A56" s="6">
        <f t="shared" si="0"/>
        <v>2027</v>
      </c>
      <c r="B56" s="4">
        <f t="shared" si="1"/>
        <v>24.91</v>
      </c>
      <c r="C56" s="4">
        <f t="shared" si="2"/>
        <v>13.49</v>
      </c>
      <c r="D56" s="4">
        <f t="shared" si="3"/>
        <v>0.62</v>
      </c>
      <c r="E56" s="72" t="s">
        <v>52</v>
      </c>
      <c r="F56" s="18">
        <v>8.1890066520900007</v>
      </c>
      <c r="G56" s="17">
        <f t="shared" si="5"/>
        <v>8.8320000000000007</v>
      </c>
      <c r="H56" s="72" t="s">
        <v>52</v>
      </c>
      <c r="I56" s="2">
        <f t="shared" si="4"/>
        <v>2.5000000000000001E-2</v>
      </c>
    </row>
    <row r="57" spans="1:9" ht="13.5" thickBot="1">
      <c r="A57" s="6">
        <f t="shared" si="0"/>
        <v>2028</v>
      </c>
      <c r="B57" s="4">
        <f t="shared" si="1"/>
        <v>24.91</v>
      </c>
      <c r="C57" s="4">
        <f t="shared" si="2"/>
        <v>13.83</v>
      </c>
      <c r="D57" s="4">
        <f t="shared" si="3"/>
        <v>0.64</v>
      </c>
      <c r="E57" s="72" t="s">
        <v>52</v>
      </c>
      <c r="F57" s="18">
        <v>8.7852112147800003</v>
      </c>
      <c r="G57" s="17">
        <f t="shared" si="5"/>
        <v>8.9102000000000015</v>
      </c>
      <c r="H57" s="72" t="s">
        <v>52</v>
      </c>
      <c r="I57" s="2">
        <f t="shared" si="4"/>
        <v>2.5000000000000001E-2</v>
      </c>
    </row>
    <row r="58" spans="1:9" ht="13.5" thickBot="1">
      <c r="A58" s="6">
        <f t="shared" si="0"/>
        <v>2029</v>
      </c>
      <c r="B58" s="4">
        <f t="shared" si="1"/>
        <v>24.91</v>
      </c>
      <c r="C58" s="4">
        <f t="shared" si="2"/>
        <v>14.18</v>
      </c>
      <c r="D58" s="4">
        <f t="shared" si="3"/>
        <v>0.66</v>
      </c>
      <c r="E58" s="72" t="s">
        <v>52</v>
      </c>
      <c r="F58" s="18">
        <v>9.4231631429100009</v>
      </c>
      <c r="G58" s="17">
        <f t="shared" si="5"/>
        <v>8.9907000000000004</v>
      </c>
      <c r="H58" s="72" t="s">
        <v>52</v>
      </c>
      <c r="I58" s="2">
        <f t="shared" si="4"/>
        <v>2.5000000000000001E-2</v>
      </c>
    </row>
    <row r="59" spans="1:9" ht="13.5" thickBot="1">
      <c r="A59" s="6">
        <f t="shared" si="0"/>
        <v>2030</v>
      </c>
      <c r="B59" s="4">
        <f t="shared" si="1"/>
        <v>24.91</v>
      </c>
      <c r="C59" s="4">
        <f t="shared" si="2"/>
        <v>14.53</v>
      </c>
      <c r="D59" s="4">
        <f t="shared" si="3"/>
        <v>0.68</v>
      </c>
      <c r="E59" s="72" t="s">
        <v>52</v>
      </c>
      <c r="F59" s="18">
        <v>10.108080857160001</v>
      </c>
      <c r="G59" s="17">
        <f t="shared" si="5"/>
        <v>9.0711999999999993</v>
      </c>
      <c r="H59" s="72" t="s">
        <v>52</v>
      </c>
      <c r="I59" s="2">
        <f t="shared" si="4"/>
        <v>2.5000000000000001E-2</v>
      </c>
    </row>
    <row r="60" spans="1:9" ht="13.5" thickBot="1">
      <c r="A60" s="6">
        <f t="shared" si="0"/>
        <v>2031</v>
      </c>
      <c r="B60" s="4">
        <f t="shared" si="1"/>
        <v>24.91</v>
      </c>
      <c r="C60" s="4">
        <f t="shared" si="2"/>
        <v>14.89</v>
      </c>
      <c r="D60" s="4">
        <f t="shared" si="3"/>
        <v>0.7</v>
      </c>
      <c r="E60" s="72" t="s">
        <v>52</v>
      </c>
      <c r="F60" s="18">
        <v>10.845182778210001</v>
      </c>
      <c r="G60" s="17">
        <f t="shared" si="5"/>
        <v>9.1539999999999999</v>
      </c>
      <c r="H60" s="72" t="s">
        <v>52</v>
      </c>
      <c r="I60" s="2">
        <f t="shared" si="4"/>
        <v>2.5000000000000001E-2</v>
      </c>
    </row>
    <row r="61" spans="1:9" ht="13.5" thickBot="1">
      <c r="A61" s="6">
        <f t="shared" si="0"/>
        <v>2032</v>
      </c>
      <c r="B61" s="4">
        <f t="shared" si="1"/>
        <v>24.91</v>
      </c>
      <c r="C61" s="4">
        <f t="shared" si="2"/>
        <v>15.26</v>
      </c>
      <c r="D61" s="4">
        <f t="shared" si="3"/>
        <v>0.72</v>
      </c>
      <c r="E61" s="72" t="s">
        <v>52</v>
      </c>
      <c r="F61" s="18">
        <v>11.633164300890003</v>
      </c>
      <c r="G61" s="17">
        <f t="shared" si="5"/>
        <v>9.2391000000000005</v>
      </c>
      <c r="H61" s="72" t="s">
        <v>52</v>
      </c>
      <c r="I61" s="2">
        <f t="shared" si="4"/>
        <v>2.5000000000000001E-2</v>
      </c>
    </row>
    <row r="62" spans="1:9" ht="13.5" thickBot="1">
      <c r="A62" s="6">
        <f t="shared" si="0"/>
        <v>2033</v>
      </c>
      <c r="B62" s="4">
        <f t="shared" si="1"/>
        <v>24.91</v>
      </c>
      <c r="C62" s="4">
        <f t="shared" si="2"/>
        <v>15.64</v>
      </c>
      <c r="D62" s="4">
        <f t="shared" si="3"/>
        <v>0.74</v>
      </c>
      <c r="E62" s="72" t="s">
        <v>52</v>
      </c>
      <c r="F62" s="18">
        <v>12.470720820030001</v>
      </c>
      <c r="G62" s="17">
        <f t="shared" si="5"/>
        <v>9.3264999999999993</v>
      </c>
      <c r="H62" s="72" t="s">
        <v>52</v>
      </c>
      <c r="I62" s="2">
        <f t="shared" si="4"/>
        <v>2.5000000000000001E-2</v>
      </c>
    </row>
    <row r="63" spans="1:9" ht="13.5" thickBot="1">
      <c r="A63" s="6">
        <f t="shared" si="0"/>
        <v>2034</v>
      </c>
      <c r="B63" s="4">
        <f t="shared" si="1"/>
        <v>24.91</v>
      </c>
      <c r="C63" s="4">
        <f t="shared" si="2"/>
        <v>16.03</v>
      </c>
      <c r="D63" s="4">
        <f t="shared" si="3"/>
        <v>0.76</v>
      </c>
      <c r="E63" s="72" t="s">
        <v>52</v>
      </c>
      <c r="F63" s="17">
        <v>12.78248884053075</v>
      </c>
      <c r="G63" s="17">
        <f t="shared" si="5"/>
        <v>9.4161999999999999</v>
      </c>
      <c r="H63" s="72" t="s">
        <v>52</v>
      </c>
      <c r="I63" s="2">
        <f t="shared" si="4"/>
        <v>2.5000000000000001E-2</v>
      </c>
    </row>
    <row r="64" spans="1:9" ht="13.5" thickBot="1">
      <c r="A64" s="6">
        <f t="shared" si="0"/>
        <v>2035</v>
      </c>
      <c r="B64" s="4">
        <f t="shared" si="1"/>
        <v>24.91</v>
      </c>
      <c r="C64" s="4">
        <f t="shared" si="2"/>
        <v>16.43</v>
      </c>
      <c r="D64" s="4">
        <f t="shared" si="3"/>
        <v>0.78</v>
      </c>
      <c r="E64" s="72" t="s">
        <v>52</v>
      </c>
      <c r="F64" s="17">
        <v>13.102051061544017</v>
      </c>
      <c r="G64" s="17">
        <f t="shared" si="5"/>
        <v>9.5082000000000004</v>
      </c>
      <c r="H64" s="72" t="s">
        <v>52</v>
      </c>
      <c r="I64" s="2">
        <f t="shared" si="4"/>
        <v>2.5000000000000001E-2</v>
      </c>
    </row>
    <row r="65" spans="1:9" ht="13.5" thickBot="1">
      <c r="A65" s="6">
        <f t="shared" si="0"/>
        <v>2036</v>
      </c>
      <c r="B65" s="4">
        <f t="shared" si="1"/>
        <v>24.91</v>
      </c>
      <c r="C65" s="4">
        <f t="shared" si="2"/>
        <v>16.84</v>
      </c>
      <c r="D65" s="4">
        <f t="shared" si="3"/>
        <v>0.8</v>
      </c>
      <c r="E65" s="72" t="s">
        <v>52</v>
      </c>
      <c r="F65" s="17">
        <v>13.429602338082617</v>
      </c>
      <c r="G65" s="17">
        <f t="shared" si="5"/>
        <v>9.6025000000000009</v>
      </c>
      <c r="H65" s="72" t="s">
        <v>52</v>
      </c>
      <c r="I65" s="2">
        <f t="shared" si="4"/>
        <v>2.5000000000000001E-2</v>
      </c>
    </row>
    <row r="66" spans="1:9" ht="13.5" thickBot="1">
      <c r="A66" s="6">
        <f t="shared" si="0"/>
        <v>2037</v>
      </c>
      <c r="B66" s="4">
        <f t="shared" si="1"/>
        <v>24.91</v>
      </c>
      <c r="C66" s="4">
        <f t="shared" si="2"/>
        <v>17.260000000000002</v>
      </c>
      <c r="D66" s="4">
        <f t="shared" si="3"/>
        <v>0.82</v>
      </c>
      <c r="E66" s="72" t="s">
        <v>52</v>
      </c>
      <c r="F66" s="17">
        <v>13.765342396534681</v>
      </c>
      <c r="G66" s="17">
        <f t="shared" si="5"/>
        <v>9.6991000000000014</v>
      </c>
      <c r="H66" s="72" t="s">
        <v>52</v>
      </c>
      <c r="I66" s="2">
        <f t="shared" si="4"/>
        <v>2.5000000000000001E-2</v>
      </c>
    </row>
    <row r="67" spans="1:9" ht="13.5" thickBot="1">
      <c r="A67" s="6">
        <f t="shared" si="0"/>
        <v>2038</v>
      </c>
      <c r="B67" s="4">
        <f t="shared" si="1"/>
        <v>24.91</v>
      </c>
      <c r="C67" s="4">
        <f t="shared" si="2"/>
        <v>17.690000000000001</v>
      </c>
      <c r="D67" s="4">
        <f t="shared" si="3"/>
        <v>0.84</v>
      </c>
      <c r="E67" s="72" t="s">
        <v>52</v>
      </c>
      <c r="F67" s="17">
        <v>14.109475956448046</v>
      </c>
      <c r="G67" s="17">
        <f t="shared" si="5"/>
        <v>9.798</v>
      </c>
      <c r="H67" s="72" t="s">
        <v>52</v>
      </c>
      <c r="I67" s="2">
        <f t="shared" si="4"/>
        <v>2.5000000000000001E-2</v>
      </c>
    </row>
    <row r="68" spans="1:9" ht="13.5" thickBot="1">
      <c r="A68" s="6">
        <f t="shared" si="0"/>
        <v>2039</v>
      </c>
      <c r="B68" s="4">
        <f t="shared" si="1"/>
        <v>24.91</v>
      </c>
      <c r="C68" s="4">
        <f t="shared" si="2"/>
        <v>18.13</v>
      </c>
      <c r="D68" s="4">
        <f t="shared" si="3"/>
        <v>0.86</v>
      </c>
      <c r="E68" s="72" t="s">
        <v>52</v>
      </c>
      <c r="F68" s="17">
        <v>14.462212855359247</v>
      </c>
      <c r="G68" s="17">
        <f t="shared" si="5"/>
        <v>9.8992000000000004</v>
      </c>
      <c r="H68" s="72" t="s">
        <v>52</v>
      </c>
      <c r="I68" s="2">
        <f t="shared" si="4"/>
        <v>2.5000000000000001E-2</v>
      </c>
    </row>
    <row r="69" spans="1:9" ht="13.5" thickBot="1">
      <c r="A69" s="6">
        <f t="shared" si="0"/>
        <v>2040</v>
      </c>
      <c r="B69" s="4">
        <f t="shared" si="1"/>
        <v>24.91</v>
      </c>
      <c r="C69" s="4">
        <f t="shared" si="2"/>
        <v>18.579999999999998</v>
      </c>
      <c r="D69" s="4">
        <f t="shared" si="3"/>
        <v>0.88</v>
      </c>
      <c r="E69" s="72" t="s">
        <v>52</v>
      </c>
      <c r="F69" s="17">
        <v>14.823768176743227</v>
      </c>
      <c r="G69" s="17">
        <f t="shared" si="5"/>
        <v>10.002699999999999</v>
      </c>
      <c r="H69" s="72" t="s">
        <v>52</v>
      </c>
      <c r="I69" s="2">
        <f t="shared" si="4"/>
        <v>2.5000000000000001E-2</v>
      </c>
    </row>
    <row r="70" spans="1:9" ht="13.5" thickBot="1">
      <c r="A70" s="6">
        <f t="shared" si="0"/>
        <v>2041</v>
      </c>
      <c r="B70" s="4">
        <f t="shared" si="1"/>
        <v>24.91</v>
      </c>
      <c r="C70" s="4">
        <f t="shared" si="2"/>
        <v>19.04</v>
      </c>
      <c r="D70" s="4">
        <f t="shared" si="3"/>
        <v>0.9</v>
      </c>
      <c r="E70" s="72" t="s">
        <v>52</v>
      </c>
      <c r="F70" s="17">
        <v>15.194362381161808</v>
      </c>
      <c r="G70" s="17">
        <f t="shared" si="5"/>
        <v>10.108500000000001</v>
      </c>
      <c r="H70" s="72" t="s">
        <v>52</v>
      </c>
      <c r="I70" s="2">
        <f t="shared" si="4"/>
        <v>2.5000000000000001E-2</v>
      </c>
    </row>
    <row r="71" spans="1:9" ht="13.5" thickBot="1">
      <c r="A71" s="6">
        <f t="shared" si="0"/>
        <v>2042</v>
      </c>
      <c r="B71" s="4">
        <f t="shared" si="1"/>
        <v>24.91</v>
      </c>
      <c r="C71" s="4">
        <f t="shared" si="2"/>
        <v>19.52</v>
      </c>
      <c r="D71" s="4">
        <f t="shared" si="3"/>
        <v>0.92</v>
      </c>
      <c r="E71" s="72" t="s">
        <v>52</v>
      </c>
      <c r="F71" s="17">
        <v>15.574221440690852</v>
      </c>
      <c r="G71" s="17">
        <f t="shared" si="5"/>
        <v>10.2189</v>
      </c>
      <c r="H71" s="72" t="s">
        <v>52</v>
      </c>
      <c r="I71" s="2">
        <f t="shared" si="4"/>
        <v>2.5000000000000001E-2</v>
      </c>
    </row>
    <row r="72" spans="1:9" ht="13.5" thickBot="1">
      <c r="A72" s="6">
        <f t="shared" si="0"/>
        <v>2043</v>
      </c>
      <c r="B72" s="4">
        <f t="shared" si="1"/>
        <v>24.91</v>
      </c>
      <c r="C72" s="4">
        <f t="shared" si="2"/>
        <v>20.010000000000002</v>
      </c>
      <c r="D72" s="4">
        <f t="shared" si="3"/>
        <v>0.94</v>
      </c>
      <c r="E72" s="72" t="s">
        <v>52</v>
      </c>
      <c r="F72" s="16">
        <v>15.96357697670812</v>
      </c>
      <c r="G72" s="16">
        <f t="shared" si="5"/>
        <v>10.331600000000002</v>
      </c>
      <c r="H72" s="72" t="s">
        <v>52</v>
      </c>
      <c r="I72" s="2">
        <f t="shared" si="4"/>
        <v>2.5000000000000001E-2</v>
      </c>
    </row>
    <row r="73" spans="1:9">
      <c r="A73" s="13"/>
      <c r="B73" s="4"/>
      <c r="C73" s="13"/>
      <c r="D73" s="13"/>
      <c r="E73" s="13"/>
      <c r="F73" s="15"/>
      <c r="G73" s="15"/>
      <c r="H73" s="15"/>
      <c r="I73" s="2"/>
    </row>
    <row r="74" spans="1:9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3.5" thickBot="1">
      <c r="A75" s="68" t="s">
        <v>11</v>
      </c>
      <c r="B75" s="68"/>
      <c r="C75" s="68"/>
      <c r="D75" s="68"/>
      <c r="E75" s="68"/>
      <c r="F75" s="68"/>
      <c r="G75" s="68"/>
      <c r="H75" s="68"/>
      <c r="I75" s="68"/>
    </row>
    <row r="76" spans="1:9">
      <c r="A76" s="13"/>
      <c r="B76" s="12"/>
      <c r="C76" s="12"/>
      <c r="D76" s="12"/>
      <c r="E76" s="12"/>
      <c r="F76" s="12"/>
      <c r="G76" s="14"/>
      <c r="H76" s="12"/>
      <c r="I76" s="11"/>
    </row>
    <row r="77" spans="1:9">
      <c r="A77" s="13"/>
      <c r="B77" s="12" t="s">
        <v>10</v>
      </c>
      <c r="C77" s="12" t="s">
        <v>9</v>
      </c>
      <c r="D77" s="12" t="s">
        <v>8</v>
      </c>
      <c r="E77" s="12" t="s">
        <v>7</v>
      </c>
      <c r="F77" s="12" t="s">
        <v>6</v>
      </c>
      <c r="G77" s="12" t="s">
        <v>5</v>
      </c>
      <c r="H77" s="12" t="s">
        <v>4</v>
      </c>
      <c r="I77" s="11" t="s">
        <v>3</v>
      </c>
    </row>
    <row r="78" spans="1:9" ht="13.5" thickBot="1">
      <c r="A78" s="10" t="s">
        <v>2</v>
      </c>
      <c r="B78" s="8" t="s">
        <v>1</v>
      </c>
      <c r="C78" s="8" t="s">
        <v>1</v>
      </c>
      <c r="D78" s="8" t="s">
        <v>1</v>
      </c>
      <c r="E78" s="9" t="s">
        <v>1</v>
      </c>
      <c r="F78" s="8" t="s">
        <v>1</v>
      </c>
      <c r="G78" s="8" t="s">
        <v>1</v>
      </c>
      <c r="H78" s="9" t="s">
        <v>1</v>
      </c>
      <c r="I78" s="8" t="s">
        <v>0</v>
      </c>
    </row>
    <row r="79" spans="1:9" ht="14.25" thickTop="1" thickBot="1">
      <c r="A79" s="6">
        <f>A43</f>
        <v>2014</v>
      </c>
      <c r="B79" s="4">
        <f>ROUND($E$16*$E$17*(1+$I79)^2,2)</f>
        <v>103.73</v>
      </c>
      <c r="C79" s="4">
        <f>ROUND($E$18*(1+$I79)^2,2)</f>
        <v>20.92</v>
      </c>
      <c r="D79" s="4">
        <f>E19*(1+I79)*E22*8760/1000</f>
        <v>0</v>
      </c>
      <c r="E79" s="72" t="s">
        <v>51</v>
      </c>
      <c r="F79" s="4">
        <v>0</v>
      </c>
      <c r="G79" s="7">
        <f>($E$23+$E$24)*(B79+C79)</f>
        <v>25.553250000000002</v>
      </c>
      <c r="H79" s="72" t="s">
        <v>51</v>
      </c>
      <c r="I79" s="2">
        <f>I43</f>
        <v>2.5000000000000001E-2</v>
      </c>
    </row>
    <row r="80" spans="1:9" ht="13.5" thickBot="1">
      <c r="A80" s="6">
        <f t="shared" ref="A80:A108" si="6">(A79+1)</f>
        <v>2015</v>
      </c>
      <c r="B80" s="4">
        <f t="shared" ref="B80:B108" si="7">B$79</f>
        <v>103.73</v>
      </c>
      <c r="C80" s="4">
        <f t="shared" ref="C80:C108" si="8">ROUND(C79*(1+$I80),2)</f>
        <v>21.44</v>
      </c>
      <c r="D80" s="5">
        <f t="shared" ref="D80:D108" si="9">ROUND(D79*(1+$I80),2)</f>
        <v>0</v>
      </c>
      <c r="E80" s="72" t="s">
        <v>51</v>
      </c>
      <c r="F80" s="4">
        <v>0</v>
      </c>
      <c r="G80" s="3">
        <f>($E$23+$E$24)*(B80+C80)</f>
        <v>25.659850000000002</v>
      </c>
      <c r="H80" s="72" t="s">
        <v>51</v>
      </c>
      <c r="I80" s="2">
        <f t="shared" ref="I80:I108" si="10">I79</f>
        <v>2.5000000000000001E-2</v>
      </c>
    </row>
    <row r="81" spans="1:9" ht="13.5" thickBot="1">
      <c r="A81" s="6">
        <f t="shared" si="6"/>
        <v>2016</v>
      </c>
      <c r="B81" s="4">
        <f t="shared" si="7"/>
        <v>103.73</v>
      </c>
      <c r="C81" s="4">
        <f t="shared" si="8"/>
        <v>21.98</v>
      </c>
      <c r="D81" s="5">
        <f t="shared" si="9"/>
        <v>0</v>
      </c>
      <c r="E81" s="72" t="s">
        <v>51</v>
      </c>
      <c r="F81" s="4">
        <v>0</v>
      </c>
      <c r="G81" s="3">
        <f>($E$23+$E$24)*(B81+C81)</f>
        <v>25.770550000000004</v>
      </c>
      <c r="H81" s="72" t="s">
        <v>51</v>
      </c>
      <c r="I81" s="2">
        <f t="shared" si="10"/>
        <v>2.5000000000000001E-2</v>
      </c>
    </row>
    <row r="82" spans="1:9" ht="13.5" thickBot="1">
      <c r="A82" s="6">
        <f t="shared" si="6"/>
        <v>2017</v>
      </c>
      <c r="B82" s="4">
        <f t="shared" si="7"/>
        <v>103.73</v>
      </c>
      <c r="C82" s="4">
        <f t="shared" si="8"/>
        <v>22.53</v>
      </c>
      <c r="D82" s="5">
        <f t="shared" si="9"/>
        <v>0</v>
      </c>
      <c r="E82" s="72" t="s">
        <v>51</v>
      </c>
      <c r="F82" s="4">
        <v>0</v>
      </c>
      <c r="G82" s="3">
        <f>($E$23+$E$24)*(B82+C82)</f>
        <v>25.883300000000002</v>
      </c>
      <c r="H82" s="72" t="s">
        <v>51</v>
      </c>
      <c r="I82" s="2">
        <f t="shared" si="10"/>
        <v>2.5000000000000001E-2</v>
      </c>
    </row>
    <row r="83" spans="1:9" ht="13.5" thickBot="1">
      <c r="A83" s="6">
        <f t="shared" si="6"/>
        <v>2018</v>
      </c>
      <c r="B83" s="4">
        <f t="shared" si="7"/>
        <v>103.73</v>
      </c>
      <c r="C83" s="4">
        <f t="shared" si="8"/>
        <v>23.09</v>
      </c>
      <c r="D83" s="5">
        <f t="shared" si="9"/>
        <v>0</v>
      </c>
      <c r="E83" s="72" t="s">
        <v>51</v>
      </c>
      <c r="F83" s="4">
        <v>0</v>
      </c>
      <c r="G83" s="3">
        <f>($E$23+$E$25)*(B83+C83)</f>
        <v>26.632200000000005</v>
      </c>
      <c r="H83" s="72" t="s">
        <v>51</v>
      </c>
      <c r="I83" s="2">
        <f t="shared" si="10"/>
        <v>2.5000000000000001E-2</v>
      </c>
    </row>
    <row r="84" spans="1:9" ht="13.5" thickBot="1">
      <c r="A84" s="6">
        <f t="shared" si="6"/>
        <v>2019</v>
      </c>
      <c r="B84" s="4">
        <f t="shared" si="7"/>
        <v>103.73</v>
      </c>
      <c r="C84" s="4">
        <f t="shared" si="8"/>
        <v>23.67</v>
      </c>
      <c r="D84" s="5">
        <f t="shared" si="9"/>
        <v>0</v>
      </c>
      <c r="E84" s="72" t="s">
        <v>51</v>
      </c>
      <c r="F84" s="4">
        <v>0</v>
      </c>
      <c r="G84" s="3">
        <f>($E$23+$E$25)*(B84+C84)</f>
        <v>26.754000000000005</v>
      </c>
      <c r="H84" s="72" t="s">
        <v>51</v>
      </c>
      <c r="I84" s="2">
        <f t="shared" si="10"/>
        <v>2.5000000000000001E-2</v>
      </c>
    </row>
    <row r="85" spans="1:9" ht="13.5" thickBot="1">
      <c r="A85" s="6">
        <f t="shared" si="6"/>
        <v>2020</v>
      </c>
      <c r="B85" s="4">
        <f t="shared" si="7"/>
        <v>103.73</v>
      </c>
      <c r="C85" s="4">
        <f t="shared" si="8"/>
        <v>24.26</v>
      </c>
      <c r="D85" s="5">
        <f t="shared" si="9"/>
        <v>0</v>
      </c>
      <c r="E85" s="72" t="s">
        <v>51</v>
      </c>
      <c r="F85" s="4">
        <v>0</v>
      </c>
      <c r="G85" s="3">
        <f>($E$23+$E$25)*(B85+C85)</f>
        <v>26.877900000000004</v>
      </c>
      <c r="H85" s="72" t="s">
        <v>51</v>
      </c>
      <c r="I85" s="2">
        <f t="shared" si="10"/>
        <v>2.5000000000000001E-2</v>
      </c>
    </row>
    <row r="86" spans="1:9" ht="13.5" thickBot="1">
      <c r="A86" s="6">
        <f t="shared" si="6"/>
        <v>2021</v>
      </c>
      <c r="B86" s="4">
        <f t="shared" si="7"/>
        <v>103.73</v>
      </c>
      <c r="C86" s="4">
        <f t="shared" si="8"/>
        <v>24.87</v>
      </c>
      <c r="D86" s="5">
        <f t="shared" si="9"/>
        <v>0</v>
      </c>
      <c r="E86" s="72" t="s">
        <v>51</v>
      </c>
      <c r="F86" s="4">
        <v>0</v>
      </c>
      <c r="G86" s="3">
        <f>($E$23+$E$25)*(B86+C86)</f>
        <v>27.006</v>
      </c>
      <c r="H86" s="72" t="s">
        <v>51</v>
      </c>
      <c r="I86" s="2">
        <f t="shared" si="10"/>
        <v>2.5000000000000001E-2</v>
      </c>
    </row>
    <row r="87" spans="1:9" ht="13.5" thickBot="1">
      <c r="A87" s="6">
        <f t="shared" si="6"/>
        <v>2022</v>
      </c>
      <c r="B87" s="4">
        <f t="shared" si="7"/>
        <v>103.73</v>
      </c>
      <c r="C87" s="4">
        <f t="shared" si="8"/>
        <v>25.49</v>
      </c>
      <c r="D87" s="5">
        <f t="shared" si="9"/>
        <v>0</v>
      </c>
      <c r="E87" s="72" t="s">
        <v>51</v>
      </c>
      <c r="F87" s="4">
        <v>0</v>
      </c>
      <c r="G87" s="3">
        <f>($E$23+$E$25)*(B87+C87)</f>
        <v>27.136200000000002</v>
      </c>
      <c r="H87" s="72" t="s">
        <v>51</v>
      </c>
      <c r="I87" s="2">
        <f t="shared" si="10"/>
        <v>2.5000000000000001E-2</v>
      </c>
    </row>
    <row r="88" spans="1:9" ht="13.5" thickBot="1">
      <c r="A88" s="6">
        <f t="shared" si="6"/>
        <v>2023</v>
      </c>
      <c r="B88" s="4">
        <f t="shared" si="7"/>
        <v>103.73</v>
      </c>
      <c r="C88" s="4">
        <f t="shared" si="8"/>
        <v>26.13</v>
      </c>
      <c r="D88" s="5">
        <f t="shared" si="9"/>
        <v>0</v>
      </c>
      <c r="E88" s="72" t="s">
        <v>51</v>
      </c>
      <c r="F88" s="4">
        <v>0</v>
      </c>
      <c r="G88" s="3">
        <f t="shared" ref="G88:G108" si="11">($E$23+$E$26)*(B88+C88)</f>
        <v>29.867800000000006</v>
      </c>
      <c r="H88" s="72" t="s">
        <v>51</v>
      </c>
      <c r="I88" s="2">
        <f t="shared" si="10"/>
        <v>2.5000000000000001E-2</v>
      </c>
    </row>
    <row r="89" spans="1:9" ht="13.5" thickBot="1">
      <c r="A89" s="6">
        <f t="shared" si="6"/>
        <v>2024</v>
      </c>
      <c r="B89" s="4">
        <f t="shared" si="7"/>
        <v>103.73</v>
      </c>
      <c r="C89" s="4">
        <f t="shared" si="8"/>
        <v>26.78</v>
      </c>
      <c r="D89" s="5">
        <f t="shared" si="9"/>
        <v>0</v>
      </c>
      <c r="E89" s="72" t="s">
        <v>51</v>
      </c>
      <c r="F89" s="4">
        <v>0</v>
      </c>
      <c r="G89" s="3">
        <f t="shared" si="11"/>
        <v>30.017299999999999</v>
      </c>
      <c r="H89" s="72" t="s">
        <v>51</v>
      </c>
      <c r="I89" s="2">
        <f t="shared" si="10"/>
        <v>2.5000000000000001E-2</v>
      </c>
    </row>
    <row r="90" spans="1:9" ht="13.5" thickBot="1">
      <c r="A90" s="6">
        <f t="shared" si="6"/>
        <v>2025</v>
      </c>
      <c r="B90" s="4">
        <f t="shared" si="7"/>
        <v>103.73</v>
      </c>
      <c r="C90" s="4">
        <f t="shared" si="8"/>
        <v>27.45</v>
      </c>
      <c r="D90" s="5">
        <f t="shared" si="9"/>
        <v>0</v>
      </c>
      <c r="E90" s="72" t="s">
        <v>51</v>
      </c>
      <c r="F90" s="4">
        <v>0</v>
      </c>
      <c r="G90" s="3">
        <f t="shared" si="11"/>
        <v>30.171400000000002</v>
      </c>
      <c r="H90" s="72" t="s">
        <v>51</v>
      </c>
      <c r="I90" s="2">
        <f t="shared" si="10"/>
        <v>2.5000000000000001E-2</v>
      </c>
    </row>
    <row r="91" spans="1:9" ht="13.5" thickBot="1">
      <c r="A91" s="6">
        <f t="shared" si="6"/>
        <v>2026</v>
      </c>
      <c r="B91" s="4">
        <f t="shared" si="7"/>
        <v>103.73</v>
      </c>
      <c r="C91" s="4">
        <f t="shared" si="8"/>
        <v>28.14</v>
      </c>
      <c r="D91" s="5">
        <f t="shared" si="9"/>
        <v>0</v>
      </c>
      <c r="E91" s="72" t="s">
        <v>51</v>
      </c>
      <c r="F91" s="4">
        <v>0</v>
      </c>
      <c r="G91" s="3">
        <f t="shared" si="11"/>
        <v>30.330100000000002</v>
      </c>
      <c r="H91" s="72" t="s">
        <v>51</v>
      </c>
      <c r="I91" s="2">
        <f t="shared" si="10"/>
        <v>2.5000000000000001E-2</v>
      </c>
    </row>
    <row r="92" spans="1:9" ht="13.5" thickBot="1">
      <c r="A92" s="6">
        <f t="shared" si="6"/>
        <v>2027</v>
      </c>
      <c r="B92" s="4">
        <f t="shared" si="7"/>
        <v>103.73</v>
      </c>
      <c r="C92" s="4">
        <f t="shared" si="8"/>
        <v>28.84</v>
      </c>
      <c r="D92" s="5">
        <f t="shared" si="9"/>
        <v>0</v>
      </c>
      <c r="E92" s="72" t="s">
        <v>51</v>
      </c>
      <c r="F92" s="4">
        <v>0</v>
      </c>
      <c r="G92" s="3">
        <f t="shared" si="11"/>
        <v>30.491099999999999</v>
      </c>
      <c r="H92" s="72" t="s">
        <v>51</v>
      </c>
      <c r="I92" s="2">
        <f t="shared" si="10"/>
        <v>2.5000000000000001E-2</v>
      </c>
    </row>
    <row r="93" spans="1:9" ht="13.5" thickBot="1">
      <c r="A93" s="6">
        <f t="shared" si="6"/>
        <v>2028</v>
      </c>
      <c r="B93" s="4">
        <f t="shared" si="7"/>
        <v>103.73</v>
      </c>
      <c r="C93" s="4">
        <f t="shared" si="8"/>
        <v>29.56</v>
      </c>
      <c r="D93" s="5">
        <f t="shared" si="9"/>
        <v>0</v>
      </c>
      <c r="E93" s="72" t="s">
        <v>51</v>
      </c>
      <c r="F93" s="4">
        <v>0</v>
      </c>
      <c r="G93" s="3">
        <f t="shared" si="11"/>
        <v>30.656700000000001</v>
      </c>
      <c r="H93" s="72" t="s">
        <v>51</v>
      </c>
      <c r="I93" s="2">
        <f t="shared" si="10"/>
        <v>2.5000000000000001E-2</v>
      </c>
    </row>
    <row r="94" spans="1:9" ht="13.5" thickBot="1">
      <c r="A94" s="6">
        <f t="shared" si="6"/>
        <v>2029</v>
      </c>
      <c r="B94" s="4">
        <f t="shared" si="7"/>
        <v>103.73</v>
      </c>
      <c r="C94" s="4">
        <f t="shared" si="8"/>
        <v>30.3</v>
      </c>
      <c r="D94" s="5">
        <f t="shared" si="9"/>
        <v>0</v>
      </c>
      <c r="E94" s="72" t="s">
        <v>51</v>
      </c>
      <c r="F94" s="4">
        <v>0</v>
      </c>
      <c r="G94" s="3">
        <f t="shared" si="11"/>
        <v>30.826900000000002</v>
      </c>
      <c r="H94" s="72" t="s">
        <v>51</v>
      </c>
      <c r="I94" s="2">
        <f t="shared" si="10"/>
        <v>2.5000000000000001E-2</v>
      </c>
    </row>
    <row r="95" spans="1:9" ht="13.5" thickBot="1">
      <c r="A95" s="6">
        <f t="shared" si="6"/>
        <v>2030</v>
      </c>
      <c r="B95" s="4">
        <f t="shared" si="7"/>
        <v>103.73</v>
      </c>
      <c r="C95" s="4">
        <f t="shared" si="8"/>
        <v>31.06</v>
      </c>
      <c r="D95" s="5">
        <f t="shared" si="9"/>
        <v>0</v>
      </c>
      <c r="E95" s="72" t="s">
        <v>51</v>
      </c>
      <c r="F95" s="4">
        <v>0</v>
      </c>
      <c r="G95" s="3">
        <f t="shared" si="11"/>
        <v>31.0017</v>
      </c>
      <c r="H95" s="72" t="s">
        <v>51</v>
      </c>
      <c r="I95" s="2">
        <f t="shared" si="10"/>
        <v>2.5000000000000001E-2</v>
      </c>
    </row>
    <row r="96" spans="1:9" ht="13.5" thickBot="1">
      <c r="A96" s="6">
        <f t="shared" si="6"/>
        <v>2031</v>
      </c>
      <c r="B96" s="4">
        <f t="shared" si="7"/>
        <v>103.73</v>
      </c>
      <c r="C96" s="4">
        <f t="shared" si="8"/>
        <v>31.84</v>
      </c>
      <c r="D96" s="5">
        <f t="shared" si="9"/>
        <v>0</v>
      </c>
      <c r="E96" s="72" t="s">
        <v>51</v>
      </c>
      <c r="F96" s="4">
        <v>0</v>
      </c>
      <c r="G96" s="3">
        <f t="shared" si="11"/>
        <v>31.181100000000001</v>
      </c>
      <c r="H96" s="72" t="s">
        <v>51</v>
      </c>
      <c r="I96" s="2">
        <f t="shared" si="10"/>
        <v>2.5000000000000001E-2</v>
      </c>
    </row>
    <row r="97" spans="1:9" ht="13.5" thickBot="1">
      <c r="A97" s="6">
        <f t="shared" si="6"/>
        <v>2032</v>
      </c>
      <c r="B97" s="4">
        <f t="shared" si="7"/>
        <v>103.73</v>
      </c>
      <c r="C97" s="4">
        <f t="shared" si="8"/>
        <v>32.64</v>
      </c>
      <c r="D97" s="5">
        <f t="shared" si="9"/>
        <v>0</v>
      </c>
      <c r="E97" s="72" t="s">
        <v>51</v>
      </c>
      <c r="F97" s="4">
        <v>0</v>
      </c>
      <c r="G97" s="3">
        <f t="shared" si="11"/>
        <v>31.365100000000002</v>
      </c>
      <c r="H97" s="72" t="s">
        <v>51</v>
      </c>
      <c r="I97" s="2">
        <f t="shared" si="10"/>
        <v>2.5000000000000001E-2</v>
      </c>
    </row>
    <row r="98" spans="1:9" ht="13.5" thickBot="1">
      <c r="A98" s="6">
        <f t="shared" si="6"/>
        <v>2033</v>
      </c>
      <c r="B98" s="4">
        <f t="shared" si="7"/>
        <v>103.73</v>
      </c>
      <c r="C98" s="4">
        <f t="shared" si="8"/>
        <v>33.46</v>
      </c>
      <c r="D98" s="5">
        <f t="shared" si="9"/>
        <v>0</v>
      </c>
      <c r="E98" s="72" t="s">
        <v>51</v>
      </c>
      <c r="F98" s="4">
        <v>0</v>
      </c>
      <c r="G98" s="3">
        <f t="shared" si="11"/>
        <v>31.553699999999999</v>
      </c>
      <c r="H98" s="72" t="s">
        <v>51</v>
      </c>
      <c r="I98" s="2">
        <f t="shared" si="10"/>
        <v>2.5000000000000001E-2</v>
      </c>
    </row>
    <row r="99" spans="1:9" ht="13.5" thickBot="1">
      <c r="A99" s="6">
        <f t="shared" si="6"/>
        <v>2034</v>
      </c>
      <c r="B99" s="4">
        <f t="shared" si="7"/>
        <v>103.73</v>
      </c>
      <c r="C99" s="4">
        <f t="shared" si="8"/>
        <v>34.299999999999997</v>
      </c>
      <c r="D99" s="5">
        <f t="shared" si="9"/>
        <v>0</v>
      </c>
      <c r="E99" s="72" t="s">
        <v>51</v>
      </c>
      <c r="F99" s="4">
        <v>0</v>
      </c>
      <c r="G99" s="3">
        <f t="shared" si="11"/>
        <v>31.7469</v>
      </c>
      <c r="H99" s="72" t="s">
        <v>51</v>
      </c>
      <c r="I99" s="2">
        <f t="shared" si="10"/>
        <v>2.5000000000000001E-2</v>
      </c>
    </row>
    <row r="100" spans="1:9" ht="13.5" thickBot="1">
      <c r="A100" s="6">
        <f t="shared" si="6"/>
        <v>2035</v>
      </c>
      <c r="B100" s="4">
        <f t="shared" si="7"/>
        <v>103.73</v>
      </c>
      <c r="C100" s="4">
        <f t="shared" si="8"/>
        <v>35.159999999999997</v>
      </c>
      <c r="D100" s="5">
        <f t="shared" si="9"/>
        <v>0</v>
      </c>
      <c r="E100" s="72" t="s">
        <v>51</v>
      </c>
      <c r="F100" s="4">
        <v>0</v>
      </c>
      <c r="G100" s="3">
        <f t="shared" si="11"/>
        <v>31.944699999999997</v>
      </c>
      <c r="H100" s="72" t="s">
        <v>51</v>
      </c>
      <c r="I100" s="2">
        <f t="shared" si="10"/>
        <v>2.5000000000000001E-2</v>
      </c>
    </row>
    <row r="101" spans="1:9" ht="13.5" thickBot="1">
      <c r="A101" s="6">
        <f t="shared" si="6"/>
        <v>2036</v>
      </c>
      <c r="B101" s="4">
        <f t="shared" si="7"/>
        <v>103.73</v>
      </c>
      <c r="C101" s="4">
        <f t="shared" si="8"/>
        <v>36.04</v>
      </c>
      <c r="D101" s="5">
        <f t="shared" si="9"/>
        <v>0</v>
      </c>
      <c r="E101" s="72" t="s">
        <v>51</v>
      </c>
      <c r="F101" s="4">
        <v>0</v>
      </c>
      <c r="G101" s="3">
        <f t="shared" si="11"/>
        <v>32.147100000000002</v>
      </c>
      <c r="H101" s="72" t="s">
        <v>51</v>
      </c>
      <c r="I101" s="2">
        <f t="shared" si="10"/>
        <v>2.5000000000000001E-2</v>
      </c>
    </row>
    <row r="102" spans="1:9" ht="13.5" thickBot="1">
      <c r="A102" s="6">
        <f t="shared" si="6"/>
        <v>2037</v>
      </c>
      <c r="B102" s="4">
        <f t="shared" si="7"/>
        <v>103.73</v>
      </c>
      <c r="C102" s="4">
        <f t="shared" si="8"/>
        <v>36.94</v>
      </c>
      <c r="D102" s="5">
        <f t="shared" si="9"/>
        <v>0</v>
      </c>
      <c r="E102" s="72" t="s">
        <v>51</v>
      </c>
      <c r="F102" s="4">
        <v>0</v>
      </c>
      <c r="G102" s="3">
        <f t="shared" si="11"/>
        <v>32.354100000000003</v>
      </c>
      <c r="H102" s="72" t="s">
        <v>51</v>
      </c>
      <c r="I102" s="2">
        <f t="shared" si="10"/>
        <v>2.5000000000000001E-2</v>
      </c>
    </row>
    <row r="103" spans="1:9" ht="13.5" thickBot="1">
      <c r="A103" s="6">
        <f t="shared" si="6"/>
        <v>2038</v>
      </c>
      <c r="B103" s="4">
        <f t="shared" si="7"/>
        <v>103.73</v>
      </c>
      <c r="C103" s="4">
        <f t="shared" si="8"/>
        <v>37.86</v>
      </c>
      <c r="D103" s="5">
        <f t="shared" si="9"/>
        <v>0</v>
      </c>
      <c r="E103" s="72" t="s">
        <v>51</v>
      </c>
      <c r="F103" s="4">
        <v>0</v>
      </c>
      <c r="G103" s="3">
        <f t="shared" si="11"/>
        <v>32.5657</v>
      </c>
      <c r="H103" s="72" t="s">
        <v>51</v>
      </c>
      <c r="I103" s="2">
        <f t="shared" si="10"/>
        <v>2.5000000000000001E-2</v>
      </c>
    </row>
    <row r="104" spans="1:9" ht="13.5" thickBot="1">
      <c r="A104" s="6">
        <f t="shared" si="6"/>
        <v>2039</v>
      </c>
      <c r="B104" s="4">
        <f t="shared" si="7"/>
        <v>103.73</v>
      </c>
      <c r="C104" s="4">
        <f t="shared" si="8"/>
        <v>38.81</v>
      </c>
      <c r="D104" s="5">
        <f t="shared" si="9"/>
        <v>0</v>
      </c>
      <c r="E104" s="72" t="s">
        <v>51</v>
      </c>
      <c r="F104" s="4">
        <v>0</v>
      </c>
      <c r="G104" s="3">
        <f t="shared" si="11"/>
        <v>32.784200000000006</v>
      </c>
      <c r="H104" s="72" t="s">
        <v>51</v>
      </c>
      <c r="I104" s="2">
        <f t="shared" si="10"/>
        <v>2.5000000000000001E-2</v>
      </c>
    </row>
    <row r="105" spans="1:9" ht="13.5" thickBot="1">
      <c r="A105" s="6">
        <f t="shared" si="6"/>
        <v>2040</v>
      </c>
      <c r="B105" s="4">
        <f t="shared" si="7"/>
        <v>103.73</v>
      </c>
      <c r="C105" s="4">
        <f t="shared" si="8"/>
        <v>39.78</v>
      </c>
      <c r="D105" s="5">
        <f t="shared" si="9"/>
        <v>0</v>
      </c>
      <c r="E105" s="72" t="s">
        <v>51</v>
      </c>
      <c r="F105" s="4">
        <v>0</v>
      </c>
      <c r="G105" s="3">
        <f t="shared" si="11"/>
        <v>33.007300000000001</v>
      </c>
      <c r="H105" s="72" t="s">
        <v>51</v>
      </c>
      <c r="I105" s="2">
        <f t="shared" si="10"/>
        <v>2.5000000000000001E-2</v>
      </c>
    </row>
    <row r="106" spans="1:9" ht="13.5" thickBot="1">
      <c r="A106" s="6">
        <f t="shared" si="6"/>
        <v>2041</v>
      </c>
      <c r="B106" s="4">
        <f t="shared" si="7"/>
        <v>103.73</v>
      </c>
      <c r="C106" s="4">
        <f t="shared" si="8"/>
        <v>40.770000000000003</v>
      </c>
      <c r="D106" s="5">
        <f t="shared" si="9"/>
        <v>0</v>
      </c>
      <c r="E106" s="72" t="s">
        <v>51</v>
      </c>
      <c r="F106" s="4">
        <v>0</v>
      </c>
      <c r="G106" s="3">
        <f t="shared" si="11"/>
        <v>33.234999999999999</v>
      </c>
      <c r="H106" s="72" t="s">
        <v>51</v>
      </c>
      <c r="I106" s="2">
        <f t="shared" si="10"/>
        <v>2.5000000000000001E-2</v>
      </c>
    </row>
    <row r="107" spans="1:9" ht="13.5" thickBot="1">
      <c r="A107" s="6">
        <f t="shared" si="6"/>
        <v>2042</v>
      </c>
      <c r="B107" s="4">
        <f t="shared" si="7"/>
        <v>103.73</v>
      </c>
      <c r="C107" s="4">
        <f t="shared" si="8"/>
        <v>41.79</v>
      </c>
      <c r="D107" s="5">
        <f t="shared" si="9"/>
        <v>0</v>
      </c>
      <c r="E107" s="72" t="s">
        <v>51</v>
      </c>
      <c r="F107" s="4">
        <v>0</v>
      </c>
      <c r="G107" s="3">
        <f t="shared" si="11"/>
        <v>33.469600000000007</v>
      </c>
      <c r="H107" s="72" t="s">
        <v>51</v>
      </c>
      <c r="I107" s="2">
        <f t="shared" si="10"/>
        <v>2.5000000000000001E-2</v>
      </c>
    </row>
    <row r="108" spans="1:9">
      <c r="A108" s="6">
        <f t="shared" si="6"/>
        <v>2043</v>
      </c>
      <c r="B108" s="4">
        <f t="shared" si="7"/>
        <v>103.73</v>
      </c>
      <c r="C108" s="4">
        <f t="shared" si="8"/>
        <v>42.83</v>
      </c>
      <c r="D108" s="5">
        <f t="shared" si="9"/>
        <v>0</v>
      </c>
      <c r="E108" s="72" t="s">
        <v>51</v>
      </c>
      <c r="F108" s="4">
        <v>0</v>
      </c>
      <c r="G108" s="3">
        <f t="shared" si="11"/>
        <v>33.708800000000004</v>
      </c>
      <c r="H108" s="72" t="s">
        <v>51</v>
      </c>
      <c r="I108" s="2">
        <f t="shared" si="10"/>
        <v>2.5000000000000001E-2</v>
      </c>
    </row>
  </sheetData>
  <mergeCells count="7">
    <mergeCell ref="A1:I1"/>
    <mergeCell ref="A75:I75"/>
    <mergeCell ref="A2:I2"/>
    <mergeCell ref="A3:I3"/>
    <mergeCell ref="E14:F14"/>
    <mergeCell ref="E30:G30"/>
    <mergeCell ref="A39:I39"/>
  </mergeCells>
  <printOptions horizontalCentered="1"/>
  <pageMargins left="0.7" right="0.7" top="0.75" bottom="0.75" header="0.3" footer="0.3"/>
  <pageSetup orientation="portrait" r:id="rId1"/>
  <rowBreaks count="2" manualBreakCount="2">
    <brk id="37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2014-07-01T07:00:00+00:00</OpenedDate>
    <Date1 xmlns="dc463f71-b30c-4ab2-9473-d307f9d35888">2014-07-01T07:00:00+00:00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141368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5296AFC28A6A4097D79ED5E52C4174" ma:contentTypeVersion="167" ma:contentTypeDescription="" ma:contentTypeScope="" ma:versionID="bf8c0e7d77c0e2867fb93597929f95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36C1F-10CD-407A-BE14-DADBF6772813}"/>
</file>

<file path=customXml/itemProps2.xml><?xml version="1.0" encoding="utf-8"?>
<ds:datastoreItem xmlns:ds="http://schemas.openxmlformats.org/officeDocument/2006/customXml" ds:itemID="{35103031-8462-4E95-972E-13CB76A37901}"/>
</file>

<file path=customXml/itemProps3.xml><?xml version="1.0" encoding="utf-8"?>
<ds:datastoreItem xmlns:ds="http://schemas.openxmlformats.org/officeDocument/2006/customXml" ds:itemID="{A66EC7AE-FD81-44BF-A747-64CAC11C917C}"/>
</file>

<file path=customXml/itemProps4.xml><?xml version="1.0" encoding="utf-8"?>
<ds:datastoreItem xmlns:ds="http://schemas.openxmlformats.org/officeDocument/2006/customXml" ds:itemID="{BDDAEADC-45BB-434D-AC6E-C77B65C87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JAP-4C(C)</vt:lpstr>
      <vt:lpstr>'JAP-4C(C)'!Print_Area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2014-06-30T21:35:38Z</cp:lastPrinted>
  <dcterms:created xsi:type="dcterms:W3CDTF">2014-06-30T19:21:54Z</dcterms:created>
  <dcterms:modified xsi:type="dcterms:W3CDTF">2014-06-30T21:36:45Z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0x0101006E56B4D1795A2E4DB2F0B01679ED314A00DD5296AFC28A6A4097D79ED5E52C4174</vt:lpwstr>
  </property>
  <property fmtid="{D5CDD505-2E9C-101B-9397-08002B2CF9AE}" pid="3" name="_docset_NoMedatataSyncRequired">
    <vt:lpwstr>False</vt:lpwstr>
  </property>
</Properties>
</file>