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0100" windowHeight="9000"/>
  </bookViews>
  <sheets>
    <sheet name="Summary Table" sheetId="2" r:id="rId1"/>
    <sheet name="Detail Accounting Activity" sheetId="1" r:id="rId2"/>
    <sheet name="Tables" sheetId="5" r:id="rId3"/>
  </sheets>
  <calcPr calcId="125725"/>
</workbook>
</file>

<file path=xl/calcChain.xml><?xml version="1.0" encoding="utf-8"?>
<calcChain xmlns="http://schemas.openxmlformats.org/spreadsheetml/2006/main">
  <c r="C9" i="5"/>
  <c r="C16"/>
  <c r="C14"/>
  <c r="C12"/>
  <c r="C10"/>
  <c r="C8"/>
  <c r="C5"/>
  <c r="C4"/>
  <c r="C6" l="1"/>
  <c r="C11" s="1"/>
  <c r="C13" s="1"/>
  <c r="C15" s="1"/>
  <c r="C17" s="1"/>
  <c r="G11" i="1" l="1"/>
  <c r="C10"/>
  <c r="M38"/>
  <c r="N38"/>
  <c r="P38"/>
  <c r="M36"/>
  <c r="N36"/>
  <c r="P36"/>
  <c r="M34"/>
  <c r="N34"/>
  <c r="P34"/>
  <c r="L38"/>
  <c r="L36"/>
  <c r="L34"/>
  <c r="M32"/>
  <c r="N32"/>
  <c r="P32"/>
  <c r="L32"/>
  <c r="M30"/>
  <c r="N30"/>
  <c r="P30"/>
  <c r="L30"/>
  <c r="M28"/>
  <c r="N28"/>
  <c r="P28"/>
  <c r="L28"/>
  <c r="M26"/>
  <c r="N26"/>
  <c r="P26"/>
  <c r="L26"/>
  <c r="M22"/>
  <c r="N22"/>
  <c r="L22"/>
  <c r="M18"/>
  <c r="N18"/>
  <c r="P18"/>
  <c r="P22" s="1"/>
  <c r="L18"/>
  <c r="M14"/>
  <c r="N14"/>
  <c r="P14"/>
  <c r="L14"/>
  <c r="O37"/>
  <c r="J37" s="1"/>
  <c r="G6"/>
  <c r="D24"/>
  <c r="F24" s="1"/>
  <c r="C14"/>
  <c r="C18" s="1"/>
  <c r="C22" s="1"/>
  <c r="D28"/>
  <c r="D30" s="1"/>
  <c r="D32" s="1"/>
  <c r="D34" s="1"/>
  <c r="E10"/>
  <c r="E14" s="1"/>
  <c r="E18" s="1"/>
  <c r="E22" s="1"/>
  <c r="E26" s="1"/>
  <c r="E28" s="1"/>
  <c r="E30" s="1"/>
  <c r="E32" s="1"/>
  <c r="E34" s="1"/>
  <c r="H10"/>
  <c r="H14" s="1"/>
  <c r="H18" s="1"/>
  <c r="H22" s="1"/>
  <c r="H26" s="1"/>
  <c r="H28" s="1"/>
  <c r="H30" s="1"/>
  <c r="H32" s="1"/>
  <c r="H34" s="1"/>
  <c r="J10"/>
  <c r="K10"/>
  <c r="K14" s="1"/>
  <c r="K18" s="1"/>
  <c r="K22" s="1"/>
  <c r="K26" s="1"/>
  <c r="K28" s="1"/>
  <c r="K30" s="1"/>
  <c r="K32" s="1"/>
  <c r="K34" s="1"/>
  <c r="L10"/>
  <c r="M10"/>
  <c r="N10"/>
  <c r="O10"/>
  <c r="P10"/>
  <c r="O35"/>
  <c r="J35" s="1"/>
  <c r="O33"/>
  <c r="J33" s="1"/>
  <c r="O31"/>
  <c r="O32" s="1"/>
  <c r="O29"/>
  <c r="O30" s="1"/>
  <c r="O27"/>
  <c r="O28" s="1"/>
  <c r="O25"/>
  <c r="J25" s="1"/>
  <c r="O21"/>
  <c r="J21" s="1"/>
  <c r="O17"/>
  <c r="O18" s="1"/>
  <c r="O13"/>
  <c r="O14" s="1"/>
  <c r="F12"/>
  <c r="F16"/>
  <c r="F20"/>
  <c r="F8"/>
  <c r="G15"/>
  <c r="G19"/>
  <c r="G23"/>
  <c r="G7"/>
  <c r="L5" i="2"/>
  <c r="J5"/>
  <c r="H5"/>
  <c r="F5"/>
  <c r="D5"/>
  <c r="D9" s="1"/>
  <c r="D6" s="1"/>
  <c r="C7"/>
  <c r="E5"/>
  <c r="G10" i="1" l="1"/>
  <c r="I6"/>
  <c r="I10" s="1"/>
  <c r="G14"/>
  <c r="G18" s="1"/>
  <c r="G22" s="1"/>
  <c r="G26" s="1"/>
  <c r="G28" s="1"/>
  <c r="G30" s="1"/>
  <c r="G32" s="1"/>
  <c r="G34" s="1"/>
  <c r="R10"/>
  <c r="R14"/>
  <c r="R18"/>
  <c r="R28"/>
  <c r="R30"/>
  <c r="R32"/>
  <c r="C26"/>
  <c r="C28" s="1"/>
  <c r="C30" s="1"/>
  <c r="C32" s="1"/>
  <c r="C34" s="1"/>
  <c r="C36" s="1"/>
  <c r="C38" s="1"/>
  <c r="O22"/>
  <c r="R22" s="1"/>
  <c r="J13"/>
  <c r="J17"/>
  <c r="J27"/>
  <c r="J31"/>
  <c r="O26"/>
  <c r="R26" s="1"/>
  <c r="E36"/>
  <c r="E38" s="1"/>
  <c r="H36"/>
  <c r="H38" s="1"/>
  <c r="K36"/>
  <c r="K38" s="1"/>
  <c r="J29"/>
  <c r="O34"/>
  <c r="R34" s="1"/>
  <c r="O36"/>
  <c r="R36" s="1"/>
  <c r="O38"/>
  <c r="R38" s="1"/>
  <c r="F28"/>
  <c r="F30" s="1"/>
  <c r="F32" s="1"/>
  <c r="F34" s="1"/>
  <c r="F36" s="1"/>
  <c r="F38" s="1"/>
  <c r="D36"/>
  <c r="D38" s="1"/>
  <c r="E6" i="2"/>
  <c r="E7" s="1"/>
  <c r="D7"/>
  <c r="F9"/>
  <c r="F6" s="1"/>
  <c r="G5"/>
  <c r="R39" i="1" l="1"/>
  <c r="I14"/>
  <c r="I18" s="1"/>
  <c r="I22" s="1"/>
  <c r="I26" s="1"/>
  <c r="I28" s="1"/>
  <c r="I30" s="1"/>
  <c r="I32" s="1"/>
  <c r="I34" s="1"/>
  <c r="I36" s="1"/>
  <c r="I38" s="1"/>
  <c r="G36"/>
  <c r="G38" s="1"/>
  <c r="H9" i="2"/>
  <c r="H6" s="1"/>
  <c r="H7" s="1"/>
  <c r="I5"/>
  <c r="G6"/>
  <c r="F7"/>
  <c r="I6" l="1"/>
  <c r="I7" s="1"/>
  <c r="J9"/>
  <c r="J6" s="1"/>
  <c r="J7" s="1"/>
  <c r="K5"/>
  <c r="K6"/>
  <c r="G7"/>
  <c r="M5" l="1"/>
  <c r="L9"/>
  <c r="L6" s="1"/>
  <c r="L7" s="1"/>
  <c r="K7"/>
  <c r="M6" l="1"/>
  <c r="M7" s="1"/>
</calcChain>
</file>

<file path=xl/sharedStrings.xml><?xml version="1.0" encoding="utf-8"?>
<sst xmlns="http://schemas.openxmlformats.org/spreadsheetml/2006/main" count="77" uniqueCount="50">
  <si>
    <t>Gross Meter Cost</t>
  </si>
  <si>
    <t>Accumulated Depreciation</t>
  </si>
  <si>
    <t>Meter Net Plant Value</t>
  </si>
  <si>
    <t xml:space="preserve">Depreciation Expense </t>
  </si>
  <si>
    <t>2016 Activity</t>
  </si>
  <si>
    <t>2017 Activity</t>
  </si>
  <si>
    <t>2018 Activity</t>
  </si>
  <si>
    <t>2019 Activity</t>
  </si>
  <si>
    <t>2020 Activity</t>
  </si>
  <si>
    <t>FERC 101 (Plant)</t>
  </si>
  <si>
    <t>FERC 108 (Accum. Deprec.)</t>
  </si>
  <si>
    <t>FERC 182 (Reg. Asset)</t>
  </si>
  <si>
    <t>FERC 407 (Reg. Amort.)</t>
  </si>
  <si>
    <t>Balance 12/31/2015</t>
  </si>
  <si>
    <t>Record Depreciation of Existing Meters</t>
  </si>
  <si>
    <t>Record Amortization of Regulatory Asset</t>
  </si>
  <si>
    <t>Record Regulatory Asset</t>
  </si>
  <si>
    <t>Balance 12/31/2016</t>
  </si>
  <si>
    <t>FERC 404 (Deprec. Exp.)</t>
  </si>
  <si>
    <t>Record Retirement of Meters</t>
  </si>
  <si>
    <t>Balance 12/31/2017</t>
  </si>
  <si>
    <t>Balance 12/31/2018</t>
  </si>
  <si>
    <t>Balance 12/31/2019</t>
  </si>
  <si>
    <t>Balance 12/31/2020</t>
  </si>
  <si>
    <t>Balance 12/31/2021</t>
  </si>
  <si>
    <t>Balance 12/31/2022</t>
  </si>
  <si>
    <t>Balance 12/31/2023</t>
  </si>
  <si>
    <t>Balance 12/31/2024</t>
  </si>
  <si>
    <t>Total Annual Deprec. and Amort. Expense</t>
  </si>
  <si>
    <t>PROPOSED TRANSACTIONS FOR EXISTING ELECTRIC METERS WITH REGULATORY APPROVAL TO RECORD NBV OF METERS AS REGULATORY ASSET</t>
  </si>
  <si>
    <t>NOTES:</t>
  </si>
  <si>
    <t>1) This example assumes a 5 year replacement program with an equal amount being replaced each year.  The Company is evaluating a 2-3 year replacement period.</t>
  </si>
  <si>
    <t>2) This example assumes the Company receives regulatory approval to defer the cost of the existing meters in early 2016.</t>
  </si>
  <si>
    <t>Balance 12/31/2025</t>
  </si>
  <si>
    <t>Balance 12/31/2026</t>
  </si>
  <si>
    <t>3) This example assumes a 10 year amortization period for the regulatory asset as requested by the Company in Docket No. UE-150204.</t>
  </si>
  <si>
    <t>Plant Balance 12/31/2015</t>
  </si>
  <si>
    <t>Balance Sheet</t>
  </si>
  <si>
    <t>Net Plant Balance 12/31/2015</t>
  </si>
  <si>
    <t>Accum Deprec. 12/31/2015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</si>
  <si>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Assumes 5-year replacement program with equal annual retirement of existing meters of approximately $5.4 million.</t>
    </r>
  </si>
  <si>
    <t>Existing Electric Meters</t>
  </si>
  <si>
    <r>
      <t>Record Depreciation of Meters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</si>
  <si>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 xml:space="preserve">Summary of Net Plant Value, Depreciation Expense and Calculation of Regulatory Asset Balance </t>
  </si>
  <si>
    <t>4) This example does not include the impact of federal taxes.</t>
  </si>
  <si>
    <t xml:space="preserve">5) This example assumes the regulatory asset is included in rate base earning the Company's allowed rate of return. </t>
  </si>
  <si>
    <t>Projected Regulatory Asset Value to be recorded First Quarter 2016 with Commission Approval (based on described assumptions - see page 2)</t>
  </si>
  <si>
    <t xml:space="preserve">Calculation of Regulatory Asset </t>
  </si>
  <si>
    <r>
      <t>Creation of Regulatory Asset             1st Quarter 2016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</si>
  <si>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$18.6 million would also be the amount of the required write-off without Commission approval to create a regulatory asset to defer and amortize the existing meters.  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</si>
</sst>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indent="2"/>
    </xf>
    <xf numFmtId="164" fontId="0" fillId="0" borderId="5" xfId="1" applyNumberFormat="1" applyFont="1" applyBorder="1"/>
    <xf numFmtId="164" fontId="0" fillId="0" borderId="0" xfId="1" applyNumberFormat="1" applyFont="1" applyBorder="1"/>
    <xf numFmtId="0" fontId="0" fillId="0" borderId="0" xfId="0" applyBorder="1"/>
    <xf numFmtId="0" fontId="0" fillId="0" borderId="2" xfId="0" applyBorder="1" applyAlignment="1">
      <alignment horizontal="center" wrapText="1"/>
    </xf>
    <xf numFmtId="164" fontId="0" fillId="0" borderId="1" xfId="0" applyNumberFormat="1" applyBorder="1"/>
    <xf numFmtId="0" fontId="0" fillId="0" borderId="0" xfId="0" applyFill="1"/>
    <xf numFmtId="0" fontId="3" fillId="0" borderId="0" xfId="0" applyFont="1"/>
    <xf numFmtId="164" fontId="3" fillId="0" borderId="0" xfId="0" applyNumberFormat="1" applyFont="1"/>
    <xf numFmtId="0" fontId="0" fillId="3" borderId="0" xfId="0" applyFill="1"/>
    <xf numFmtId="164" fontId="3" fillId="3" borderId="7" xfId="0" applyNumberFormat="1" applyFont="1" applyFill="1" applyBorder="1"/>
    <xf numFmtId="0" fontId="0" fillId="3" borderId="9" xfId="0" applyFill="1" applyBorder="1"/>
    <xf numFmtId="0" fontId="3" fillId="3" borderId="10" xfId="0" applyFont="1" applyFill="1" applyBorder="1"/>
    <xf numFmtId="0" fontId="3" fillId="3" borderId="0" xfId="0" applyFont="1" applyFill="1" applyBorder="1"/>
    <xf numFmtId="164" fontId="3" fillId="3" borderId="0" xfId="0" applyNumberFormat="1" applyFont="1" applyFill="1" applyBorder="1"/>
    <xf numFmtId="164" fontId="3" fillId="3" borderId="10" xfId="0" applyNumberFormat="1" applyFont="1" applyFill="1" applyBorder="1"/>
    <xf numFmtId="0" fontId="0" fillId="3" borderId="11" xfId="0" applyFill="1" applyBorder="1"/>
    <xf numFmtId="0" fontId="3" fillId="3" borderId="13" xfId="0" applyFont="1" applyFill="1" applyBorder="1" applyAlignment="1">
      <alignment wrapText="1"/>
    </xf>
    <xf numFmtId="164" fontId="3" fillId="3" borderId="12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6" fillId="0" borderId="0" xfId="0" applyFont="1"/>
    <xf numFmtId="0" fontId="0" fillId="0" borderId="0" xfId="0" applyAlignment="1">
      <alignment vertical="top" wrapText="1"/>
    </xf>
    <xf numFmtId="164" fontId="3" fillId="2" borderId="1" xfId="1" applyNumberFormat="1" applyFont="1" applyFill="1" applyBorder="1"/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0" xfId="0" applyFill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164" fontId="3" fillId="0" borderId="1" xfId="1" applyNumberFormat="1" applyFont="1" applyFill="1" applyBorder="1"/>
    <xf numFmtId="164" fontId="0" fillId="0" borderId="0" xfId="1" applyNumberFormat="1" applyFont="1" applyFill="1"/>
    <xf numFmtId="0" fontId="3" fillId="3" borderId="0" xfId="0" applyFont="1" applyFill="1" applyBorder="1" applyAlignment="1">
      <alignment vertical="center"/>
    </xf>
    <xf numFmtId="164" fontId="3" fillId="3" borderId="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wrapText="1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7</xdr:row>
      <xdr:rowOff>66675</xdr:rowOff>
    </xdr:from>
    <xdr:to>
      <xdr:col>12</xdr:col>
      <xdr:colOff>361950</xdr:colOff>
      <xdr:row>10</xdr:row>
      <xdr:rowOff>133350</xdr:rowOff>
    </xdr:to>
    <xdr:cxnSp macro="">
      <xdr:nvCxnSpPr>
        <xdr:cNvPr id="6" name="Straight Arrow Connector 5"/>
        <xdr:cNvCxnSpPr/>
      </xdr:nvCxnSpPr>
      <xdr:spPr>
        <a:xfrm flipV="1">
          <a:off x="10372725" y="1419225"/>
          <a:ext cx="19050" cy="638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N15"/>
  <sheetViews>
    <sheetView tabSelected="1" workbookViewId="0">
      <selection activeCell="D21" sqref="D21"/>
    </sheetView>
  </sheetViews>
  <sheetFormatPr defaultRowHeight="15"/>
  <cols>
    <col min="1" max="1" width="2.42578125" customWidth="1"/>
    <col min="2" max="2" width="22.7109375" bestFit="1" customWidth="1"/>
    <col min="3" max="3" width="11.5703125" bestFit="1" customWidth="1"/>
    <col min="4" max="4" width="12.140625" bestFit="1" customWidth="1"/>
    <col min="5" max="5" width="11.5703125" bestFit="1" customWidth="1"/>
    <col min="6" max="6" width="12.140625" bestFit="1" customWidth="1"/>
    <col min="7" max="7" width="11.5703125" bestFit="1" customWidth="1"/>
    <col min="8" max="8" width="12.140625" bestFit="1" customWidth="1"/>
    <col min="9" max="9" width="11.5703125" bestFit="1" customWidth="1"/>
    <col min="10" max="10" width="12.140625" bestFit="1" customWidth="1"/>
    <col min="11" max="11" width="11.5703125" bestFit="1" customWidth="1"/>
    <col min="12" max="12" width="12.140625" bestFit="1" customWidth="1"/>
    <col min="13" max="13" width="11.5703125" bestFit="1" customWidth="1"/>
  </cols>
  <sheetData>
    <row r="2" spans="2:14" ht="15.75">
      <c r="B2" s="28" t="s">
        <v>43</v>
      </c>
    </row>
    <row r="4" spans="2:14">
      <c r="C4" s="4">
        <v>42369</v>
      </c>
      <c r="D4" s="5" t="s">
        <v>4</v>
      </c>
      <c r="E4" s="4">
        <v>42735</v>
      </c>
      <c r="F4" s="5" t="s">
        <v>5</v>
      </c>
      <c r="G4" s="4">
        <v>43100</v>
      </c>
      <c r="H4" s="5" t="s">
        <v>6</v>
      </c>
      <c r="I4" s="4">
        <v>43465</v>
      </c>
      <c r="J4" s="5" t="s">
        <v>7</v>
      </c>
      <c r="K4" s="4">
        <v>43830</v>
      </c>
      <c r="L4" s="5" t="s">
        <v>8</v>
      </c>
      <c r="M4" s="4">
        <v>44196</v>
      </c>
    </row>
    <row r="5" spans="2:14">
      <c r="B5" t="s">
        <v>0</v>
      </c>
      <c r="C5" s="1">
        <v>27107217.43</v>
      </c>
      <c r="D5" s="1">
        <f>-$C$5/5</f>
        <v>-5421443.4859999996</v>
      </c>
      <c r="E5" s="1">
        <f>SUM(C5:D5)</f>
        <v>21685773.943999998</v>
      </c>
      <c r="F5" s="1">
        <f>-$C$5/5</f>
        <v>-5421443.4859999996</v>
      </c>
      <c r="G5" s="1">
        <f>SUM(E5:F5)</f>
        <v>16264330.457999999</v>
      </c>
      <c r="H5" s="1">
        <f>-$C$5/5</f>
        <v>-5421443.4859999996</v>
      </c>
      <c r="I5" s="1">
        <f>SUM(G5:H5)</f>
        <v>10842886.971999999</v>
      </c>
      <c r="J5" s="1">
        <f>-$C$5/5</f>
        <v>-5421443.4859999996</v>
      </c>
      <c r="K5" s="1">
        <f>SUM(I5:J5)</f>
        <v>5421443.4859999996</v>
      </c>
      <c r="L5" s="1">
        <f>-$C$5/5</f>
        <v>-5421443.4859999996</v>
      </c>
      <c r="M5" s="1">
        <f>SUM(K5:L5)</f>
        <v>0</v>
      </c>
    </row>
    <row r="6" spans="2:14">
      <c r="B6" t="s">
        <v>1</v>
      </c>
      <c r="C6" s="1">
        <v>-6199912.3169589993</v>
      </c>
      <c r="D6" s="1">
        <f>-D9-D5</f>
        <v>4594402.2822106993</v>
      </c>
      <c r="E6" s="1">
        <f>SUM(C6:D6)</f>
        <v>-1605510.0347483</v>
      </c>
      <c r="F6" s="1">
        <f>-F9-F5</f>
        <v>4778189.2163860993</v>
      </c>
      <c r="G6" s="1">
        <f>SUM(E6:F6)</f>
        <v>3172679.1816377994</v>
      </c>
      <c r="H6" s="1">
        <f>-H9-H5</f>
        <v>4961976.1505614994</v>
      </c>
      <c r="I6" s="1">
        <f>SUM(G6:H6)</f>
        <v>8134655.3321992988</v>
      </c>
      <c r="J6" s="1">
        <f>-J9-J5</f>
        <v>5145763.0847368995</v>
      </c>
      <c r="K6" s="1">
        <f>SUM(I6:J6)</f>
        <v>13280418.416936198</v>
      </c>
      <c r="L6" s="1">
        <f>-L9-L5</f>
        <v>5329550.0189122995</v>
      </c>
      <c r="M6" s="1">
        <f>SUM(K6:L6)</f>
        <v>18609968.435848497</v>
      </c>
    </row>
    <row r="7" spans="2:14" ht="15.75" thickBot="1">
      <c r="B7" t="s">
        <v>2</v>
      </c>
      <c r="C7" s="47">
        <f>SUM(C5:C6)</f>
        <v>20907305.113040999</v>
      </c>
      <c r="D7" s="3">
        <f t="shared" ref="D7:M7" si="0">SUM(D5:D6)</f>
        <v>-827041.20378930029</v>
      </c>
      <c r="E7" s="3">
        <f t="shared" si="0"/>
        <v>20080263.909251697</v>
      </c>
      <c r="F7" s="3">
        <f t="shared" si="0"/>
        <v>-643254.26961390022</v>
      </c>
      <c r="G7" s="3">
        <f t="shared" si="0"/>
        <v>19437009.639637798</v>
      </c>
      <c r="H7" s="3">
        <f t="shared" si="0"/>
        <v>-459467.33543850016</v>
      </c>
      <c r="I7" s="3">
        <f t="shared" si="0"/>
        <v>18977542.304199297</v>
      </c>
      <c r="J7" s="3">
        <f t="shared" si="0"/>
        <v>-275680.4012631001</v>
      </c>
      <c r="K7" s="3">
        <f t="shared" si="0"/>
        <v>18701861.902936198</v>
      </c>
      <c r="L7" s="3">
        <f t="shared" si="0"/>
        <v>-91893.467087700032</v>
      </c>
      <c r="M7" s="30">
        <f t="shared" si="0"/>
        <v>18609968.435848497</v>
      </c>
    </row>
    <row r="8" spans="2:14">
      <c r="D8" s="1"/>
      <c r="E8" s="1"/>
      <c r="F8" s="1"/>
      <c r="G8" s="1"/>
      <c r="H8" s="1"/>
      <c r="I8" s="1"/>
      <c r="J8" s="1"/>
      <c r="K8" s="1"/>
      <c r="L8" s="1"/>
      <c r="M8" s="1"/>
    </row>
    <row r="9" spans="2:14">
      <c r="B9" t="s">
        <v>3</v>
      </c>
      <c r="D9" s="1">
        <f>(C5+(D5*0.5))*0.0339</f>
        <v>827041.20378929994</v>
      </c>
      <c r="E9" s="1"/>
      <c r="F9" s="1">
        <f>(E5+(F5*0.5))*0.0339</f>
        <v>643254.26961389987</v>
      </c>
      <c r="G9" s="1"/>
      <c r="H9" s="1">
        <f>(G5+(H5*0.5))*0.0339</f>
        <v>459467.33543849998</v>
      </c>
      <c r="I9" s="1"/>
      <c r="J9" s="1">
        <f>(I5+(J5*0.5))*0.0339</f>
        <v>275680.40126309998</v>
      </c>
      <c r="K9" s="1"/>
      <c r="L9" s="1">
        <f>(K5+(L5*0.5))*0.0339</f>
        <v>91893.467087699988</v>
      </c>
      <c r="M9" s="1"/>
    </row>
    <row r="11" spans="2:14" ht="15.75" thickBot="1"/>
    <row r="12" spans="2:14" ht="15" customHeight="1">
      <c r="C12" s="46"/>
      <c r="D12" s="46"/>
      <c r="E12" s="46"/>
      <c r="K12" s="31" t="s">
        <v>46</v>
      </c>
      <c r="L12" s="32"/>
      <c r="M12" s="33"/>
      <c r="N12" s="29"/>
    </row>
    <row r="13" spans="2:14">
      <c r="C13" s="46"/>
      <c r="D13" s="46"/>
      <c r="E13" s="46"/>
      <c r="K13" s="37"/>
      <c r="L13" s="38"/>
      <c r="M13" s="39"/>
      <c r="N13" s="29"/>
    </row>
    <row r="14" spans="2:14">
      <c r="K14" s="37"/>
      <c r="L14" s="38"/>
      <c r="M14" s="39"/>
      <c r="N14" s="29"/>
    </row>
    <row r="15" spans="2:14" ht="15.75" thickBot="1">
      <c r="K15" s="34"/>
      <c r="L15" s="35"/>
      <c r="M15" s="36"/>
      <c r="N15" s="29"/>
    </row>
  </sheetData>
  <mergeCells count="1">
    <mergeCell ref="K12:M15"/>
  </mergeCells>
  <pageMargins left="0.7" right="0.7" top="0.75" bottom="0.75" header="0.3" footer="0.3"/>
  <pageSetup scale="78" orientation="landscape" r:id="rId1"/>
  <headerFooter scaleWithDoc="0">
    <oddFooter>&amp;L&amp;A&amp;CBench_DR_18-Attachment F&amp;RPage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5"/>
  <sheetViews>
    <sheetView tabSelected="1" workbookViewId="0">
      <selection activeCell="D21" sqref="D21"/>
    </sheetView>
  </sheetViews>
  <sheetFormatPr defaultRowHeight="15"/>
  <cols>
    <col min="1" max="1" width="1.140625" customWidth="1"/>
    <col min="2" max="2" width="37.28515625" bestFit="1" customWidth="1"/>
    <col min="3" max="4" width="13.7109375" bestFit="1" customWidth="1"/>
    <col min="5" max="5" width="0.85546875" style="10" customWidth="1"/>
    <col min="6" max="6" width="11.42578125" bestFit="1" customWidth="1"/>
    <col min="7" max="7" width="13.28515625" bestFit="1" customWidth="1"/>
    <col min="8" max="8" width="0.85546875" style="10" customWidth="1"/>
    <col min="9" max="9" width="12.7109375" customWidth="1"/>
    <col min="10" max="10" width="11.42578125" bestFit="1" customWidth="1"/>
    <col min="11" max="11" width="0.7109375" style="10" customWidth="1"/>
    <col min="12" max="12" width="11.42578125" bestFit="1" customWidth="1"/>
    <col min="13" max="13" width="11" bestFit="1" customWidth="1"/>
    <col min="14" max="14" width="0.85546875" style="10" customWidth="1"/>
    <col min="15" max="15" width="10.7109375" customWidth="1"/>
    <col min="17" max="17" width="1" customWidth="1"/>
    <col min="18" max="18" width="15.28515625" customWidth="1"/>
  </cols>
  <sheetData>
    <row r="1" spans="2:18" ht="16.5" thickBot="1">
      <c r="B1" s="40" t="s">
        <v>29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</row>
    <row r="3" spans="2:18" ht="15.75" thickBot="1"/>
    <row r="4" spans="2:18" ht="45.75" thickBot="1">
      <c r="C4" s="43" t="s">
        <v>9</v>
      </c>
      <c r="D4" s="44"/>
      <c r="E4" s="6"/>
      <c r="F4" s="43" t="s">
        <v>10</v>
      </c>
      <c r="G4" s="44"/>
      <c r="I4" s="43" t="s">
        <v>11</v>
      </c>
      <c r="J4" s="44"/>
      <c r="L4" s="43" t="s">
        <v>18</v>
      </c>
      <c r="M4" s="44"/>
      <c r="N4" s="6"/>
      <c r="O4" s="43" t="s">
        <v>12</v>
      </c>
      <c r="P4" s="44"/>
      <c r="R4" s="11" t="s">
        <v>28</v>
      </c>
    </row>
    <row r="5" spans="2:18">
      <c r="B5" t="s">
        <v>13</v>
      </c>
      <c r="C5" s="1">
        <v>27107217</v>
      </c>
      <c r="D5" s="1"/>
      <c r="E5" s="9"/>
      <c r="F5" s="1"/>
      <c r="G5" s="1">
        <v>-6199912</v>
      </c>
      <c r="H5" s="9"/>
      <c r="I5" s="1"/>
      <c r="J5" s="1"/>
      <c r="K5" s="9"/>
      <c r="L5" s="1"/>
      <c r="M5" s="1"/>
      <c r="N5" s="9"/>
      <c r="O5" s="1"/>
      <c r="P5" s="1"/>
    </row>
    <row r="6" spans="2:18">
      <c r="B6" s="7" t="s">
        <v>16</v>
      </c>
      <c r="C6" s="1"/>
      <c r="D6" s="1"/>
      <c r="E6" s="9"/>
      <c r="F6" s="1"/>
      <c r="G6" s="1">
        <f>-18609968-2</f>
        <v>-18609970</v>
      </c>
      <c r="H6" s="9"/>
      <c r="I6" s="1">
        <f>-G6</f>
        <v>18609970</v>
      </c>
      <c r="J6" s="1"/>
      <c r="K6" s="9"/>
      <c r="L6" s="1"/>
      <c r="M6" s="1"/>
      <c r="N6" s="9"/>
      <c r="O6" s="1"/>
      <c r="P6" s="1"/>
    </row>
    <row r="7" spans="2:18">
      <c r="B7" s="7" t="s">
        <v>14</v>
      </c>
      <c r="C7" s="48"/>
      <c r="D7" s="1"/>
      <c r="E7" s="9"/>
      <c r="F7" s="1"/>
      <c r="G7" s="1">
        <f>-L7</f>
        <v>-827041</v>
      </c>
      <c r="H7" s="9"/>
      <c r="I7" s="1"/>
      <c r="J7" s="1"/>
      <c r="K7" s="9"/>
      <c r="L7" s="1">
        <v>827041</v>
      </c>
      <c r="M7" s="1"/>
      <c r="N7" s="9"/>
      <c r="O7" s="1"/>
      <c r="P7" s="1"/>
    </row>
    <row r="8" spans="2:18">
      <c r="B8" s="7" t="s">
        <v>19</v>
      </c>
      <c r="C8" s="1"/>
      <c r="D8" s="1">
        <v>-5421443</v>
      </c>
      <c r="E8" s="9"/>
      <c r="F8" s="1">
        <f>-D8</f>
        <v>5421443</v>
      </c>
      <c r="G8" s="1"/>
      <c r="H8" s="9"/>
      <c r="I8" s="1"/>
      <c r="J8" s="1"/>
      <c r="K8" s="9"/>
      <c r="L8" s="1"/>
      <c r="M8" s="1"/>
      <c r="N8" s="9"/>
      <c r="O8" s="1"/>
      <c r="P8" s="1"/>
    </row>
    <row r="9" spans="2:18">
      <c r="B9" s="7" t="s">
        <v>15</v>
      </c>
      <c r="C9" s="1"/>
      <c r="D9" s="1"/>
      <c r="E9" s="9"/>
      <c r="F9" s="1"/>
      <c r="G9" s="1"/>
      <c r="H9" s="9"/>
      <c r="I9" s="1"/>
      <c r="J9" s="1"/>
      <c r="K9" s="9"/>
      <c r="L9" s="1"/>
      <c r="M9" s="1"/>
      <c r="N9" s="9"/>
      <c r="O9" s="1">
        <v>0</v>
      </c>
      <c r="P9" s="1"/>
    </row>
    <row r="10" spans="2:18">
      <c r="B10" t="s">
        <v>17</v>
      </c>
      <c r="C10" s="8">
        <f>C5+D8</f>
        <v>21685774</v>
      </c>
      <c r="D10" s="8"/>
      <c r="E10" s="9">
        <f>SUM(E5:E9)</f>
        <v>0</v>
      </c>
      <c r="F10" s="8"/>
      <c r="G10" s="8">
        <f>G5+G6+G7+F8</f>
        <v>-20215480</v>
      </c>
      <c r="H10" s="9">
        <f t="shared" ref="H10:P10" si="0">SUM(H5:H9)</f>
        <v>0</v>
      </c>
      <c r="I10" s="8">
        <f t="shared" si="0"/>
        <v>18609970</v>
      </c>
      <c r="J10" s="8">
        <f t="shared" si="0"/>
        <v>0</v>
      </c>
      <c r="K10" s="9">
        <f t="shared" si="0"/>
        <v>0</v>
      </c>
      <c r="L10" s="8">
        <f t="shared" si="0"/>
        <v>827041</v>
      </c>
      <c r="M10" s="8">
        <f t="shared" si="0"/>
        <v>0</v>
      </c>
      <c r="N10" s="9">
        <f t="shared" si="0"/>
        <v>0</v>
      </c>
      <c r="O10" s="8">
        <f t="shared" si="0"/>
        <v>0</v>
      </c>
      <c r="P10" s="8">
        <f t="shared" si="0"/>
        <v>0</v>
      </c>
      <c r="R10" s="2">
        <f>SUM(L10:P10)</f>
        <v>827041</v>
      </c>
    </row>
    <row r="11" spans="2:18">
      <c r="B11" s="7" t="s">
        <v>14</v>
      </c>
      <c r="C11" s="1"/>
      <c r="D11" s="1"/>
      <c r="E11" s="9"/>
      <c r="F11" s="1"/>
      <c r="G11" s="1">
        <f>-L11</f>
        <v>-643254</v>
      </c>
      <c r="H11" s="9"/>
      <c r="I11" s="1"/>
      <c r="J11" s="1"/>
      <c r="K11" s="9"/>
      <c r="L11" s="1">
        <v>643254</v>
      </c>
      <c r="M11" s="1"/>
      <c r="N11" s="9"/>
      <c r="O11" s="1"/>
      <c r="P11" s="1"/>
    </row>
    <row r="12" spans="2:18">
      <c r="B12" s="7" t="s">
        <v>19</v>
      </c>
      <c r="C12" s="1"/>
      <c r="D12" s="1">
        <v>-5421443</v>
      </c>
      <c r="E12" s="9"/>
      <c r="F12" s="1">
        <f>-D12</f>
        <v>5421443</v>
      </c>
      <c r="G12" s="1"/>
      <c r="H12" s="9"/>
      <c r="I12" s="1"/>
      <c r="J12" s="1"/>
      <c r="K12" s="9"/>
      <c r="L12" s="1"/>
      <c r="M12" s="1"/>
      <c r="N12" s="9"/>
      <c r="O12" s="1"/>
      <c r="P12" s="1"/>
    </row>
    <row r="13" spans="2:18">
      <c r="B13" s="7" t="s">
        <v>15</v>
      </c>
      <c r="C13" s="1"/>
      <c r="D13" s="1"/>
      <c r="E13" s="9"/>
      <c r="F13" s="1"/>
      <c r="G13" s="1"/>
      <c r="H13" s="9"/>
      <c r="I13" s="1"/>
      <c r="J13" s="1">
        <f>-O13</f>
        <v>-1860996.8</v>
      </c>
      <c r="K13" s="9"/>
      <c r="L13" s="1"/>
      <c r="M13" s="1"/>
      <c r="N13" s="9"/>
      <c r="O13" s="1">
        <f>18609968/10</f>
        <v>1860996.8</v>
      </c>
      <c r="P13" s="1"/>
    </row>
    <row r="14" spans="2:18">
      <c r="B14" t="s">
        <v>20</v>
      </c>
      <c r="C14" s="8">
        <f>C10+D12</f>
        <v>16264331</v>
      </c>
      <c r="D14" s="8"/>
      <c r="E14" s="9">
        <f>SUM(E9:E13)</f>
        <v>0</v>
      </c>
      <c r="F14" s="8"/>
      <c r="G14" s="8">
        <f>G10+G11+F12</f>
        <v>-15437291</v>
      </c>
      <c r="H14" s="9">
        <f>SUM(H9:H13)</f>
        <v>0</v>
      </c>
      <c r="I14" s="8">
        <f>I10+J13</f>
        <v>16748973.199999999</v>
      </c>
      <c r="J14" s="8"/>
      <c r="K14" s="9">
        <f>SUM(K9:K13)</f>
        <v>0</v>
      </c>
      <c r="L14" s="8">
        <f>SUM(L11:L13)</f>
        <v>643254</v>
      </c>
      <c r="M14" s="8">
        <f>SUM(M11:M13)</f>
        <v>0</v>
      </c>
      <c r="N14" s="9">
        <f>SUM(N11:N13)</f>
        <v>0</v>
      </c>
      <c r="O14" s="8">
        <f>SUM(O11:O13)</f>
        <v>1860996.8</v>
      </c>
      <c r="P14" s="8">
        <f>SUM(P11:P13)</f>
        <v>0</v>
      </c>
      <c r="R14" s="2">
        <f>SUM(L14:P14)</f>
        <v>2504250.7999999998</v>
      </c>
    </row>
    <row r="15" spans="2:18">
      <c r="B15" s="7" t="s">
        <v>14</v>
      </c>
      <c r="C15" s="1"/>
      <c r="D15" s="1"/>
      <c r="E15" s="9"/>
      <c r="F15" s="1"/>
      <c r="G15" s="1">
        <f>-L15</f>
        <v>-459467</v>
      </c>
      <c r="H15" s="9"/>
      <c r="I15" s="1"/>
      <c r="J15" s="1"/>
      <c r="K15" s="9"/>
      <c r="L15" s="1">
        <v>459467</v>
      </c>
      <c r="M15" s="1"/>
      <c r="N15" s="9"/>
      <c r="O15" s="1"/>
      <c r="P15" s="1"/>
    </row>
    <row r="16" spans="2:18">
      <c r="B16" s="7" t="s">
        <v>19</v>
      </c>
      <c r="C16" s="1"/>
      <c r="D16" s="1">
        <v>-5421443</v>
      </c>
      <c r="E16" s="9"/>
      <c r="F16" s="1">
        <f>-D16</f>
        <v>5421443</v>
      </c>
      <c r="G16" s="1"/>
      <c r="H16" s="9"/>
      <c r="I16" s="1"/>
      <c r="J16" s="1"/>
      <c r="K16" s="9"/>
      <c r="L16" s="1"/>
      <c r="M16" s="1"/>
      <c r="N16" s="9"/>
      <c r="O16" s="1"/>
      <c r="P16" s="1"/>
    </row>
    <row r="17" spans="2:18">
      <c r="B17" s="7" t="s">
        <v>15</v>
      </c>
      <c r="C17" s="1"/>
      <c r="D17" s="1"/>
      <c r="E17" s="9"/>
      <c r="F17" s="1"/>
      <c r="G17" s="1"/>
      <c r="H17" s="9"/>
      <c r="I17" s="1"/>
      <c r="J17" s="1">
        <f>-O17</f>
        <v>-1860996.8</v>
      </c>
      <c r="K17" s="9"/>
      <c r="L17" s="1"/>
      <c r="M17" s="1"/>
      <c r="N17" s="9"/>
      <c r="O17" s="1">
        <f>18609968/10</f>
        <v>1860996.8</v>
      </c>
      <c r="P17" s="1"/>
    </row>
    <row r="18" spans="2:18">
      <c r="B18" t="s">
        <v>21</v>
      </c>
      <c r="C18" s="8">
        <f>C14+D16</f>
        <v>10842888</v>
      </c>
      <c r="D18" s="8"/>
      <c r="E18" s="9">
        <f>SUM(E13:E17)</f>
        <v>0</v>
      </c>
      <c r="F18" s="8"/>
      <c r="G18" s="8">
        <f>G14+G15+F16</f>
        <v>-10475315</v>
      </c>
      <c r="H18" s="9">
        <f>SUM(H13:H17)</f>
        <v>0</v>
      </c>
      <c r="I18" s="8">
        <f>I14+J17</f>
        <v>14887976.399999999</v>
      </c>
      <c r="J18" s="8"/>
      <c r="K18" s="9">
        <f>SUM(K13:K17)</f>
        <v>0</v>
      </c>
      <c r="L18" s="8">
        <f>SUM(L15:L17)</f>
        <v>459467</v>
      </c>
      <c r="M18" s="8">
        <f>SUM(M15:M17)</f>
        <v>0</v>
      </c>
      <c r="N18" s="9">
        <f>SUM(N15:N17)</f>
        <v>0</v>
      </c>
      <c r="O18" s="8">
        <f>SUM(O15:O17)</f>
        <v>1860996.8</v>
      </c>
      <c r="P18" s="8">
        <f>SUM(P15:P17)</f>
        <v>0</v>
      </c>
      <c r="R18" s="2">
        <f>SUM(L18:P18)</f>
        <v>2320463.7999999998</v>
      </c>
    </row>
    <row r="19" spans="2:18">
      <c r="B19" s="7" t="s">
        <v>14</v>
      </c>
      <c r="C19" s="1"/>
      <c r="D19" s="1"/>
      <c r="E19" s="9"/>
      <c r="F19" s="1"/>
      <c r="G19" s="1">
        <f>-L19</f>
        <v>-275680</v>
      </c>
      <c r="H19" s="9"/>
      <c r="I19" s="1"/>
      <c r="J19" s="1"/>
      <c r="K19" s="9"/>
      <c r="L19" s="1">
        <v>275680</v>
      </c>
      <c r="M19" s="1"/>
      <c r="N19" s="9"/>
      <c r="O19" s="1"/>
      <c r="P19" s="1"/>
    </row>
    <row r="20" spans="2:18">
      <c r="B20" s="7" t="s">
        <v>19</v>
      </c>
      <c r="C20" s="1"/>
      <c r="D20" s="1">
        <v>-5421443</v>
      </c>
      <c r="E20" s="9"/>
      <c r="F20" s="1">
        <f>-D20</f>
        <v>5421443</v>
      </c>
      <c r="G20" s="1"/>
      <c r="H20" s="9"/>
      <c r="I20" s="1"/>
      <c r="J20" s="1"/>
      <c r="K20" s="9"/>
      <c r="L20" s="1"/>
      <c r="M20" s="1"/>
      <c r="N20" s="9"/>
      <c r="O20" s="1"/>
      <c r="P20" s="1"/>
    </row>
    <row r="21" spans="2:18">
      <c r="B21" s="7" t="s">
        <v>15</v>
      </c>
      <c r="C21" s="1"/>
      <c r="D21" s="1"/>
      <c r="E21" s="9"/>
      <c r="F21" s="1"/>
      <c r="G21" s="1"/>
      <c r="H21" s="9"/>
      <c r="I21" s="1"/>
      <c r="J21" s="1">
        <f>-O21</f>
        <v>-1860996.8</v>
      </c>
      <c r="K21" s="9"/>
      <c r="L21" s="1"/>
      <c r="M21" s="1"/>
      <c r="N21" s="9"/>
      <c r="O21" s="1">
        <f>18609968/10</f>
        <v>1860996.8</v>
      </c>
      <c r="P21" s="1"/>
    </row>
    <row r="22" spans="2:18">
      <c r="B22" t="s">
        <v>22</v>
      </c>
      <c r="C22" s="8">
        <f>C18+D20</f>
        <v>5421445</v>
      </c>
      <c r="D22" s="8"/>
      <c r="E22" s="9">
        <f>SUM(E17:E21)</f>
        <v>0</v>
      </c>
      <c r="F22" s="8"/>
      <c r="G22" s="8">
        <f>G18+G19+F20</f>
        <v>-5329552</v>
      </c>
      <c r="H22" s="9">
        <f>SUM(H17:H21)</f>
        <v>0</v>
      </c>
      <c r="I22" s="8">
        <f>I18+J21</f>
        <v>13026979.599999998</v>
      </c>
      <c r="J22" s="8"/>
      <c r="K22" s="9">
        <f>SUM(K17:K21)</f>
        <v>0</v>
      </c>
      <c r="L22" s="8">
        <f>SUM(L19:L21)</f>
        <v>275680</v>
      </c>
      <c r="M22" s="8">
        <f>SUM(M19:M21)</f>
        <v>0</v>
      </c>
      <c r="N22" s="9">
        <f>SUM(N19:N21)</f>
        <v>0</v>
      </c>
      <c r="O22" s="8">
        <f>SUM(O19:O21)</f>
        <v>1860996.8</v>
      </c>
      <c r="P22" s="8">
        <f>SUM(P17:P21)</f>
        <v>0</v>
      </c>
      <c r="R22" s="2">
        <f>SUM(L22:P22)</f>
        <v>2136676.7999999998</v>
      </c>
    </row>
    <row r="23" spans="2:18">
      <c r="B23" s="7" t="s">
        <v>14</v>
      </c>
      <c r="C23" s="1"/>
      <c r="D23" s="1"/>
      <c r="E23" s="9"/>
      <c r="F23" s="1"/>
      <c r="G23" s="1">
        <f>-L23</f>
        <v>-91893</v>
      </c>
      <c r="H23" s="9"/>
      <c r="I23" s="1"/>
      <c r="J23" s="1"/>
      <c r="K23" s="9"/>
      <c r="L23" s="1">
        <v>91893</v>
      </c>
      <c r="M23" s="1"/>
      <c r="N23" s="9"/>
      <c r="O23" s="1"/>
      <c r="P23" s="1"/>
    </row>
    <row r="24" spans="2:18" ht="17.25" customHeight="1">
      <c r="B24" s="7" t="s">
        <v>19</v>
      </c>
      <c r="C24" s="1"/>
      <c r="D24" s="1">
        <f>-5421443-2</f>
        <v>-5421445</v>
      </c>
      <c r="E24" s="9"/>
      <c r="F24" s="1">
        <f>-D24</f>
        <v>5421445</v>
      </c>
      <c r="G24" s="1"/>
      <c r="H24" s="9"/>
      <c r="I24" s="1"/>
      <c r="J24" s="1"/>
      <c r="K24" s="9"/>
      <c r="L24" s="1"/>
      <c r="M24" s="1"/>
      <c r="N24" s="9"/>
      <c r="O24" s="1"/>
      <c r="P24" s="1"/>
    </row>
    <row r="25" spans="2:18">
      <c r="B25" s="7" t="s">
        <v>15</v>
      </c>
      <c r="C25" s="1"/>
      <c r="D25" s="1"/>
      <c r="E25" s="9"/>
      <c r="F25" s="1"/>
      <c r="G25" s="1"/>
      <c r="H25" s="9"/>
      <c r="I25" s="1"/>
      <c r="J25" s="1">
        <f>-O25</f>
        <v>-1860996.8</v>
      </c>
      <c r="K25" s="9"/>
      <c r="L25" s="1"/>
      <c r="M25" s="1"/>
      <c r="N25" s="9"/>
      <c r="O25" s="1">
        <f>18609968/10</f>
        <v>1860996.8</v>
      </c>
      <c r="P25" s="1"/>
    </row>
    <row r="26" spans="2:18">
      <c r="B26" t="s">
        <v>23</v>
      </c>
      <c r="C26" s="8">
        <f>C22+D24</f>
        <v>0</v>
      </c>
      <c r="D26" s="8"/>
      <c r="E26" s="9">
        <f>SUM(E21:E25)</f>
        <v>0</v>
      </c>
      <c r="F26" s="8"/>
      <c r="G26" s="8">
        <f>G22+G23+F24</f>
        <v>0</v>
      </c>
      <c r="H26" s="9">
        <f>SUM(H21:H25)</f>
        <v>0</v>
      </c>
      <c r="I26" s="8">
        <f>I22+J25</f>
        <v>11165982.799999997</v>
      </c>
      <c r="J26" s="8"/>
      <c r="K26" s="9">
        <f>SUM(K21:K25)</f>
        <v>0</v>
      </c>
      <c r="L26" s="8">
        <f>SUM(L23:L25)</f>
        <v>91893</v>
      </c>
      <c r="M26" s="8">
        <f>SUM(M23:M25)</f>
        <v>0</v>
      </c>
      <c r="N26" s="9">
        <f>SUM(N23:N25)</f>
        <v>0</v>
      </c>
      <c r="O26" s="8">
        <f>SUM(O23:O25)</f>
        <v>1860996.8</v>
      </c>
      <c r="P26" s="8">
        <f>SUM(P23:P25)</f>
        <v>0</v>
      </c>
      <c r="R26" s="2">
        <f>SUM(L26:P26)</f>
        <v>1952889.8</v>
      </c>
    </row>
    <row r="27" spans="2:18">
      <c r="B27" s="7" t="s">
        <v>15</v>
      </c>
      <c r="C27" s="1"/>
      <c r="D27" s="1"/>
      <c r="E27" s="9"/>
      <c r="F27" s="1"/>
      <c r="G27" s="1"/>
      <c r="H27" s="9"/>
      <c r="I27" s="1"/>
      <c r="J27" s="1">
        <f>-O27</f>
        <v>-1860996.8</v>
      </c>
      <c r="K27" s="9"/>
      <c r="L27" s="1"/>
      <c r="M27" s="1"/>
      <c r="N27" s="9"/>
      <c r="O27" s="1">
        <f>18609968/10</f>
        <v>1860996.8</v>
      </c>
      <c r="P27" s="1"/>
      <c r="R27" s="2"/>
    </row>
    <row r="28" spans="2:18">
      <c r="B28" t="s">
        <v>24</v>
      </c>
      <c r="C28" s="8">
        <f t="shared" ref="C28:H28" si="1">SUM(C25:C27)</f>
        <v>0</v>
      </c>
      <c r="D28" s="8">
        <f t="shared" si="1"/>
        <v>0</v>
      </c>
      <c r="E28" s="9">
        <f t="shared" si="1"/>
        <v>0</v>
      </c>
      <c r="F28" s="8">
        <f t="shared" si="1"/>
        <v>0</v>
      </c>
      <c r="G28" s="8">
        <f t="shared" si="1"/>
        <v>0</v>
      </c>
      <c r="H28" s="9">
        <f t="shared" si="1"/>
        <v>0</v>
      </c>
      <c r="I28" s="8">
        <f>I26+J27</f>
        <v>9304985.9999999963</v>
      </c>
      <c r="J28" s="8"/>
      <c r="K28" s="9">
        <f>SUM(K25:K27)</f>
        <v>0</v>
      </c>
      <c r="L28" s="8">
        <f>SUM(L27:L27)</f>
        <v>0</v>
      </c>
      <c r="M28" s="8">
        <f>SUM(M27:M27)</f>
        <v>0</v>
      </c>
      <c r="N28" s="9">
        <f>SUM(N27:N27)</f>
        <v>0</v>
      </c>
      <c r="O28" s="8">
        <f>SUM(O27:O27)</f>
        <v>1860996.8</v>
      </c>
      <c r="P28" s="8">
        <f>SUM(P27:P27)</f>
        <v>0</v>
      </c>
      <c r="R28" s="2">
        <f>SUM(L28:P28)</f>
        <v>1860996.8</v>
      </c>
    </row>
    <row r="29" spans="2:18">
      <c r="B29" s="7" t="s">
        <v>15</v>
      </c>
      <c r="J29" s="1">
        <f>-O29</f>
        <v>-1860996.8</v>
      </c>
      <c r="K29" s="9"/>
      <c r="L29" s="1"/>
      <c r="M29" s="1"/>
      <c r="N29" s="9"/>
      <c r="O29" s="1">
        <f>18609968/10</f>
        <v>1860996.8</v>
      </c>
      <c r="R29" s="2"/>
    </row>
    <row r="30" spans="2:18">
      <c r="B30" t="s">
        <v>25</v>
      </c>
      <c r="C30" s="8">
        <f t="shared" ref="C30:H30" si="2">SUM(C27:C29)</f>
        <v>0</v>
      </c>
      <c r="D30" s="8">
        <f t="shared" si="2"/>
        <v>0</v>
      </c>
      <c r="E30" s="9">
        <f t="shared" si="2"/>
        <v>0</v>
      </c>
      <c r="F30" s="8">
        <f t="shared" si="2"/>
        <v>0</v>
      </c>
      <c r="G30" s="8">
        <f t="shared" si="2"/>
        <v>0</v>
      </c>
      <c r="H30" s="9">
        <f t="shared" si="2"/>
        <v>0</v>
      </c>
      <c r="I30" s="8">
        <f>I28+J29</f>
        <v>7443989.1999999965</v>
      </c>
      <c r="J30" s="8"/>
      <c r="K30" s="9">
        <f>SUM(K27:K29)</f>
        <v>0</v>
      </c>
      <c r="L30" s="8">
        <f>SUM(L29:L29)</f>
        <v>0</v>
      </c>
      <c r="M30" s="8">
        <f>SUM(M29:M29)</f>
        <v>0</v>
      </c>
      <c r="N30" s="9">
        <f>SUM(N29:N29)</f>
        <v>0</v>
      </c>
      <c r="O30" s="8">
        <f>SUM(O29:O29)</f>
        <v>1860996.8</v>
      </c>
      <c r="P30" s="8">
        <f>SUM(P29:P29)</f>
        <v>0</v>
      </c>
      <c r="R30" s="2">
        <f>SUM(L30:P30)</f>
        <v>1860996.8</v>
      </c>
    </row>
    <row r="31" spans="2:18">
      <c r="B31" s="7" t="s">
        <v>15</v>
      </c>
      <c r="J31" s="1">
        <f>-O31</f>
        <v>-1860996.8</v>
      </c>
      <c r="K31" s="9"/>
      <c r="L31" s="1"/>
      <c r="M31" s="1"/>
      <c r="N31" s="9"/>
      <c r="O31" s="1">
        <f>18609968/10</f>
        <v>1860996.8</v>
      </c>
      <c r="R31" s="2"/>
    </row>
    <row r="32" spans="2:18">
      <c r="B32" t="s">
        <v>26</v>
      </c>
      <c r="C32" s="8">
        <f t="shared" ref="C32:H32" si="3">SUM(C29:C31)</f>
        <v>0</v>
      </c>
      <c r="D32" s="8">
        <f t="shared" si="3"/>
        <v>0</v>
      </c>
      <c r="E32" s="9">
        <f t="shared" si="3"/>
        <v>0</v>
      </c>
      <c r="F32" s="8">
        <f t="shared" si="3"/>
        <v>0</v>
      </c>
      <c r="G32" s="8">
        <f t="shared" si="3"/>
        <v>0</v>
      </c>
      <c r="H32" s="9">
        <f t="shared" si="3"/>
        <v>0</v>
      </c>
      <c r="I32" s="8">
        <f>I30+J31</f>
        <v>5582992.3999999966</v>
      </c>
      <c r="J32" s="8"/>
      <c r="K32" s="9">
        <f>SUM(K29:K31)</f>
        <v>0</v>
      </c>
      <c r="L32" s="8">
        <f>SUM(L31:L31)</f>
        <v>0</v>
      </c>
      <c r="M32" s="8">
        <f>SUM(M31:M31)</f>
        <v>0</v>
      </c>
      <c r="N32" s="9">
        <f>SUM(N31:N31)</f>
        <v>0</v>
      </c>
      <c r="O32" s="8">
        <f>SUM(O31:O31)</f>
        <v>1860996.8</v>
      </c>
      <c r="P32" s="8">
        <f>SUM(P31:P31)</f>
        <v>0</v>
      </c>
      <c r="R32" s="2">
        <f>SUM(L32:P32)</f>
        <v>1860996.8</v>
      </c>
    </row>
    <row r="33" spans="2:18">
      <c r="B33" s="7" t="s">
        <v>15</v>
      </c>
      <c r="J33" s="1">
        <f>-O33</f>
        <v>-1860996.8</v>
      </c>
      <c r="K33" s="9"/>
      <c r="L33" s="1"/>
      <c r="M33" s="1"/>
      <c r="N33" s="9"/>
      <c r="O33" s="1">
        <f>18609968/10</f>
        <v>1860996.8</v>
      </c>
      <c r="R33" s="2"/>
    </row>
    <row r="34" spans="2:18">
      <c r="B34" t="s">
        <v>27</v>
      </c>
      <c r="C34" s="8">
        <f t="shared" ref="C34:H34" si="4">SUM(C31:C33)</f>
        <v>0</v>
      </c>
      <c r="D34" s="8">
        <f t="shared" si="4"/>
        <v>0</v>
      </c>
      <c r="E34" s="9">
        <f t="shared" si="4"/>
        <v>0</v>
      </c>
      <c r="F34" s="8">
        <f t="shared" si="4"/>
        <v>0</v>
      </c>
      <c r="G34" s="8">
        <f t="shared" si="4"/>
        <v>0</v>
      </c>
      <c r="H34" s="9">
        <f t="shared" si="4"/>
        <v>0</v>
      </c>
      <c r="I34" s="8">
        <f>I32+J33</f>
        <v>3721995.5999999968</v>
      </c>
      <c r="J34" s="8"/>
      <c r="K34" s="9">
        <f>SUM(K31:K33)</f>
        <v>0</v>
      </c>
      <c r="L34" s="8">
        <f>SUM(L33)</f>
        <v>0</v>
      </c>
      <c r="M34" s="8">
        <f>SUM(M33)</f>
        <v>0</v>
      </c>
      <c r="N34" s="9">
        <f>SUM(N33)</f>
        <v>0</v>
      </c>
      <c r="O34" s="8">
        <f>SUM(O33)</f>
        <v>1860996.8</v>
      </c>
      <c r="P34" s="8">
        <f>SUM(P33)</f>
        <v>0</v>
      </c>
      <c r="R34" s="2">
        <f>SUM(L34:P34)</f>
        <v>1860996.8</v>
      </c>
    </row>
    <row r="35" spans="2:18">
      <c r="B35" s="7" t="s">
        <v>15</v>
      </c>
      <c r="J35" s="1">
        <f>-O35</f>
        <v>-1860996.8</v>
      </c>
      <c r="K35" s="9"/>
      <c r="L35" s="1"/>
      <c r="M35" s="1"/>
      <c r="N35" s="9"/>
      <c r="O35" s="1">
        <f>18609968/10</f>
        <v>1860996.8</v>
      </c>
      <c r="R35" s="2"/>
    </row>
    <row r="36" spans="2:18">
      <c r="B36" t="s">
        <v>33</v>
      </c>
      <c r="C36" s="8">
        <f t="shared" ref="C36:H36" si="5">SUM(C33:C35)</f>
        <v>0</v>
      </c>
      <c r="D36" s="8">
        <f t="shared" si="5"/>
        <v>0</v>
      </c>
      <c r="E36" s="9">
        <f t="shared" si="5"/>
        <v>0</v>
      </c>
      <c r="F36" s="8">
        <f t="shared" si="5"/>
        <v>0</v>
      </c>
      <c r="G36" s="8">
        <f t="shared" si="5"/>
        <v>0</v>
      </c>
      <c r="H36" s="9">
        <f t="shared" si="5"/>
        <v>0</v>
      </c>
      <c r="I36" s="8">
        <f>I34+J35</f>
        <v>1860998.7999999968</v>
      </c>
      <c r="J36" s="8"/>
      <c r="K36" s="9">
        <f>SUM(K33:K35)</f>
        <v>0</v>
      </c>
      <c r="L36" s="8">
        <f>SUM(L35)</f>
        <v>0</v>
      </c>
      <c r="M36" s="8">
        <f>SUM(M35)</f>
        <v>0</v>
      </c>
      <c r="N36" s="9">
        <f>SUM(N35)</f>
        <v>0</v>
      </c>
      <c r="O36" s="8">
        <f>SUM(O35)</f>
        <v>1860996.8</v>
      </c>
      <c r="P36" s="8">
        <f>SUM(P35)</f>
        <v>0</v>
      </c>
      <c r="R36" s="2">
        <f>SUM(L36:P36)</f>
        <v>1860996.8</v>
      </c>
    </row>
    <row r="37" spans="2:18">
      <c r="B37" s="7" t="s">
        <v>15</v>
      </c>
      <c r="J37" s="1">
        <f>-O37</f>
        <v>-1860998.8</v>
      </c>
      <c r="K37" s="9"/>
      <c r="L37" s="1"/>
      <c r="M37" s="1"/>
      <c r="N37" s="9"/>
      <c r="O37" s="1">
        <f>(18609968/10)+2</f>
        <v>1860998.8</v>
      </c>
      <c r="R37" s="2"/>
    </row>
    <row r="38" spans="2:18">
      <c r="B38" t="s">
        <v>34</v>
      </c>
      <c r="C38" s="8">
        <f t="shared" ref="C38:H38" si="6">SUM(C33:C37)</f>
        <v>0</v>
      </c>
      <c r="D38" s="8">
        <f t="shared" si="6"/>
        <v>0</v>
      </c>
      <c r="E38" s="9">
        <f t="shared" si="6"/>
        <v>0</v>
      </c>
      <c r="F38" s="8">
        <f t="shared" si="6"/>
        <v>0</v>
      </c>
      <c r="G38" s="8">
        <f t="shared" si="6"/>
        <v>0</v>
      </c>
      <c r="H38" s="9">
        <f t="shared" si="6"/>
        <v>0</v>
      </c>
      <c r="I38" s="8">
        <f>I36+J37</f>
        <v>-3.2596290111541748E-9</v>
      </c>
      <c r="J38" s="8"/>
      <c r="K38" s="9">
        <f>SUM(K33:K37)</f>
        <v>0</v>
      </c>
      <c r="L38" s="8">
        <f>SUM(L37)</f>
        <v>0</v>
      </c>
      <c r="M38" s="8">
        <f>SUM(M37)</f>
        <v>0</v>
      </c>
      <c r="N38" s="9">
        <f>SUM(N37)</f>
        <v>0</v>
      </c>
      <c r="O38" s="8">
        <f>SUM(O37)</f>
        <v>1860998.8</v>
      </c>
      <c r="P38" s="8">
        <f>SUM(P37)</f>
        <v>0</v>
      </c>
      <c r="R38" s="2">
        <f>SUM(L38:P38)</f>
        <v>1860998.8</v>
      </c>
    </row>
    <row r="39" spans="2:18" ht="15.75" thickBot="1">
      <c r="R39" s="12">
        <f>SUM(R38,R36,R34,R32,R30,R28,R26,R22,R18,R14,R10)</f>
        <v>20907305.000000004</v>
      </c>
    </row>
    <row r="40" spans="2:18">
      <c r="B40" t="s">
        <v>30</v>
      </c>
    </row>
    <row r="41" spans="2:18">
      <c r="B41" t="s">
        <v>31</v>
      </c>
    </row>
    <row r="42" spans="2:18">
      <c r="B42" t="s">
        <v>32</v>
      </c>
    </row>
    <row r="43" spans="2:18">
      <c r="B43" t="s">
        <v>35</v>
      </c>
      <c r="F43" s="13"/>
    </row>
    <row r="44" spans="2:18">
      <c r="B44" t="s">
        <v>44</v>
      </c>
    </row>
    <row r="45" spans="2:18">
      <c r="B45" t="s">
        <v>45</v>
      </c>
    </row>
  </sheetData>
  <mergeCells count="6">
    <mergeCell ref="B1:R1"/>
    <mergeCell ref="C4:D4"/>
    <mergeCell ref="F4:G4"/>
    <mergeCell ref="I4:J4"/>
    <mergeCell ref="L4:M4"/>
    <mergeCell ref="O4:P4"/>
  </mergeCells>
  <printOptions horizontalCentered="1"/>
  <pageMargins left="0.2" right="0.7" top="0.75" bottom="0.75" header="0.3" footer="0.3"/>
  <pageSetup scale="72" orientation="landscape" r:id="rId1"/>
  <headerFooter scaleWithDoc="0">
    <oddFooter>&amp;L&amp;A&amp;CBench_DR_18-Attachment 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J11" sqref="J11"/>
    </sheetView>
  </sheetViews>
  <sheetFormatPr defaultRowHeight="15"/>
  <cols>
    <col min="1" max="1" width="5" bestFit="1" customWidth="1"/>
    <col min="2" max="2" width="30.28515625" customWidth="1"/>
    <col min="3" max="3" width="17.42578125" customWidth="1"/>
    <col min="4" max="4" width="31" customWidth="1"/>
    <col min="5" max="5" width="16.42578125" customWidth="1"/>
  </cols>
  <sheetData>
    <row r="1" spans="1:5" ht="15.75" thickBot="1"/>
    <row r="2" spans="1:5" ht="15.75">
      <c r="A2" s="52" t="s">
        <v>47</v>
      </c>
      <c r="B2" s="53"/>
      <c r="C2" s="53"/>
      <c r="D2" s="54"/>
    </row>
    <row r="3" spans="1:5">
      <c r="A3" s="18"/>
      <c r="B3" s="20" t="s">
        <v>41</v>
      </c>
      <c r="C3" s="26" t="s">
        <v>37</v>
      </c>
      <c r="D3" s="19"/>
    </row>
    <row r="4" spans="1:5">
      <c r="A4" s="18"/>
      <c r="B4" s="20" t="s">
        <v>36</v>
      </c>
      <c r="C4" s="21">
        <f>'Detail Accounting Activity'!C5</f>
        <v>27107217</v>
      </c>
      <c r="D4" s="19"/>
    </row>
    <row r="5" spans="1:5">
      <c r="A5" s="18"/>
      <c r="B5" s="20" t="s">
        <v>39</v>
      </c>
      <c r="C5" s="17">
        <f>'Detail Accounting Activity'!G5</f>
        <v>-6199912</v>
      </c>
      <c r="D5" s="19"/>
    </row>
    <row r="6" spans="1:5">
      <c r="A6" s="18"/>
      <c r="B6" s="49" t="s">
        <v>38</v>
      </c>
      <c r="C6" s="50">
        <f>SUM(C4:C5)</f>
        <v>20907305</v>
      </c>
      <c r="D6" s="51"/>
    </row>
    <row r="7" spans="1:5">
      <c r="A7" s="18"/>
      <c r="B7" s="20"/>
      <c r="C7" s="21"/>
      <c r="D7" s="22"/>
      <c r="E7" s="2"/>
    </row>
    <row r="8" spans="1:5" ht="17.25">
      <c r="A8" s="18">
        <v>2016</v>
      </c>
      <c r="B8" s="20" t="s">
        <v>42</v>
      </c>
      <c r="C8" s="17">
        <f>-'Detail Accounting Activity'!L7</f>
        <v>-827041</v>
      </c>
      <c r="D8" s="19"/>
    </row>
    <row r="9" spans="1:5">
      <c r="A9" s="18"/>
      <c r="B9" s="20" t="s">
        <v>17</v>
      </c>
      <c r="C9" s="21">
        <f>SUM(C6:C8)</f>
        <v>20080264</v>
      </c>
      <c r="D9" s="19"/>
    </row>
    <row r="10" spans="1:5" ht="17.25">
      <c r="A10" s="18">
        <v>2017</v>
      </c>
      <c r="B10" s="20" t="s">
        <v>42</v>
      </c>
      <c r="C10" s="17">
        <f>-'Detail Accounting Activity'!L11</f>
        <v>-643254</v>
      </c>
      <c r="D10" s="19"/>
    </row>
    <row r="11" spans="1:5">
      <c r="A11" s="18"/>
      <c r="B11" s="20" t="s">
        <v>20</v>
      </c>
      <c r="C11" s="21">
        <f>SUM(C9:C10)</f>
        <v>19437010</v>
      </c>
      <c r="D11" s="19"/>
    </row>
    <row r="12" spans="1:5" ht="17.25">
      <c r="A12" s="18">
        <v>2018</v>
      </c>
      <c r="B12" s="20" t="s">
        <v>42</v>
      </c>
      <c r="C12" s="17">
        <f>-'Detail Accounting Activity'!L15</f>
        <v>-459467</v>
      </c>
      <c r="D12" s="19"/>
    </row>
    <row r="13" spans="1:5">
      <c r="A13" s="18"/>
      <c r="B13" s="20" t="s">
        <v>21</v>
      </c>
      <c r="C13" s="21">
        <f>SUM(C11:C12)</f>
        <v>18977543</v>
      </c>
      <c r="D13" s="19"/>
    </row>
    <row r="14" spans="1:5" ht="17.25">
      <c r="A14" s="18">
        <v>2019</v>
      </c>
      <c r="B14" s="20" t="s">
        <v>42</v>
      </c>
      <c r="C14" s="17">
        <f>-'Detail Accounting Activity'!L19</f>
        <v>-275680</v>
      </c>
      <c r="D14" s="19"/>
    </row>
    <row r="15" spans="1:5">
      <c r="A15" s="18"/>
      <c r="B15" s="20" t="s">
        <v>22</v>
      </c>
      <c r="C15" s="21">
        <f>SUM(C13:C14)</f>
        <v>18701863</v>
      </c>
      <c r="D15" s="19"/>
    </row>
    <row r="16" spans="1:5" ht="17.25">
      <c r="A16" s="18">
        <v>2020</v>
      </c>
      <c r="B16" s="20" t="s">
        <v>42</v>
      </c>
      <c r="C16" s="17">
        <f>-'Detail Accounting Activity'!L23</f>
        <v>-91893</v>
      </c>
      <c r="D16" s="19"/>
    </row>
    <row r="17" spans="1:4" ht="33" thickBot="1">
      <c r="A17" s="23"/>
      <c r="B17" s="27" t="s">
        <v>23</v>
      </c>
      <c r="C17" s="25">
        <f>SUM(C15:C16)</f>
        <v>18609970</v>
      </c>
      <c r="D17" s="24" t="s">
        <v>48</v>
      </c>
    </row>
    <row r="18" spans="1:4">
      <c r="A18" s="16"/>
      <c r="B18" s="45" t="s">
        <v>40</v>
      </c>
      <c r="C18" s="45"/>
      <c r="D18" s="45"/>
    </row>
    <row r="19" spans="1:4" ht="18" customHeight="1">
      <c r="A19" s="16"/>
      <c r="B19" s="45"/>
      <c r="C19" s="45"/>
      <c r="D19" s="45"/>
    </row>
    <row r="20" spans="1:4" ht="36" customHeight="1">
      <c r="A20" s="16"/>
      <c r="B20" s="45" t="s">
        <v>49</v>
      </c>
      <c r="C20" s="45"/>
      <c r="D20" s="45"/>
    </row>
    <row r="21" spans="1:4">
      <c r="B21" s="14"/>
      <c r="C21" s="15"/>
      <c r="D21" s="14"/>
    </row>
    <row r="22" spans="1:4">
      <c r="B22" s="14"/>
      <c r="C22" s="15"/>
      <c r="D22" s="14"/>
    </row>
    <row r="23" spans="1:4">
      <c r="C23" s="15"/>
    </row>
    <row r="24" spans="1:4">
      <c r="C24" s="15"/>
    </row>
    <row r="25" spans="1:4">
      <c r="C25" s="15"/>
    </row>
    <row r="26" spans="1:4">
      <c r="C26" s="15"/>
    </row>
    <row r="27" spans="1:4">
      <c r="C27" s="15"/>
    </row>
    <row r="28" spans="1:4">
      <c r="C28" s="15"/>
    </row>
    <row r="29" spans="1:4">
      <c r="C29" s="15"/>
    </row>
    <row r="30" spans="1:4">
      <c r="C30" s="15"/>
    </row>
    <row r="31" spans="1:4">
      <c r="C31" s="15"/>
    </row>
    <row r="32" spans="1:4">
      <c r="C32" s="15"/>
    </row>
  </sheetData>
  <mergeCells count="3">
    <mergeCell ref="B18:D19"/>
    <mergeCell ref="A2:D2"/>
    <mergeCell ref="B20:D20"/>
  </mergeCells>
  <pageMargins left="0.7" right="0.7" top="0.75" bottom="0.75" header="0.3" footer="0.3"/>
  <pageSetup orientation="portrait" r:id="rId1"/>
  <ignoredErrors>
    <ignoredError sqref="C10 C12 C14 C1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2015-11-13T08:00:00+00:00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EE8F11-2343-4F5F-BFEC-AD243F2EADCA}"/>
</file>

<file path=customXml/itemProps2.xml><?xml version="1.0" encoding="utf-8"?>
<ds:datastoreItem xmlns:ds="http://schemas.openxmlformats.org/officeDocument/2006/customXml" ds:itemID="{5783DEBD-24D7-46F7-91A0-C64104967EF7}"/>
</file>

<file path=customXml/itemProps3.xml><?xml version="1.0" encoding="utf-8"?>
<ds:datastoreItem xmlns:ds="http://schemas.openxmlformats.org/officeDocument/2006/customXml" ds:itemID="{CC88ED7A-2E5D-4D7D-9FC6-90C99D6652C9}"/>
</file>

<file path=customXml/itemProps4.xml><?xml version="1.0" encoding="utf-8"?>
<ds:datastoreItem xmlns:ds="http://schemas.openxmlformats.org/officeDocument/2006/customXml" ds:itemID="{7CBF2E77-BA82-4534-A726-E74974E863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Table</vt:lpstr>
      <vt:lpstr>Detail Accounting Activity</vt:lpstr>
      <vt:lpstr>Tables</vt:lpstr>
    </vt:vector>
  </TitlesOfParts>
  <Company>Avista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Liz Andrews</cp:lastModifiedBy>
  <cp:lastPrinted>2015-11-13T19:40:33Z</cp:lastPrinted>
  <dcterms:created xsi:type="dcterms:W3CDTF">2015-11-11T20:48:04Z</dcterms:created>
  <dcterms:modified xsi:type="dcterms:W3CDTF">2015-11-13T19:59:17Z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