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sonsbehle-my.sharepoint.com/personal/morton-brown_parsonsbehle_com/Documents/Desktop/"/>
    </mc:Choice>
  </mc:AlternateContent>
  <xr:revisionPtr revIDLastSave="2" documentId="8_{A5752FE7-4615-467E-938C-E953C8D85E47}" xr6:coauthVersionLast="47" xr6:coauthVersionMax="47" xr10:uidLastSave="{753E9988-5807-403D-9AA3-D45C2DB4902E}"/>
  <bookViews>
    <workbookView xWindow="16080" yWindow="5115" windowWidth="29040" windowHeight="15840" activeTab="13" xr2:uid="{E4DD769C-EEA3-4155-ABDE-E24CF5846502}"/>
  </bookViews>
  <sheets>
    <sheet name="AJK-3" sheetId="26" r:id="rId1"/>
    <sheet name="AJK-4" sheetId="27" r:id="rId2"/>
    <sheet name="AJK-5" sheetId="28" r:id="rId3"/>
    <sheet name="AJK-6" sheetId="20" r:id="rId4"/>
    <sheet name="AJK-7" sheetId="29" r:id="rId5"/>
    <sheet name="AJK-8" sheetId="30" r:id="rId6"/>
    <sheet name="AJK-9" sheetId="31" r:id="rId7"/>
    <sheet name="AJK-10" sheetId="32" r:id="rId8"/>
    <sheet name="AJK-11" sheetId="33" r:id="rId9"/>
    <sheet name="AJK-12" sheetId="34" r:id="rId10"/>
    <sheet name="AJK-13" sheetId="35" r:id="rId11"/>
    <sheet name="AJK-14" sheetId="36" r:id="rId12"/>
    <sheet name="AJK-15" sheetId="37" r:id="rId13"/>
    <sheet name="AJK-16" sheetId="3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'[1]OKLA DATA'!$D$205</definedName>
    <definedName name="\P">'[1]OKLA DATA'!$A$136</definedName>
    <definedName name="_DAT1" localSheetId="7">'[2]WP-H-14-682010_Lobby'!$A$3:$A$31</definedName>
    <definedName name="_DAT1" localSheetId="8">'[2]WP-H-14-682010_Lobby'!$A$3:$A$31</definedName>
    <definedName name="_DAT1" localSheetId="9">'[2]WP-H-14-682010_Lobby'!$A$3:$A$31</definedName>
    <definedName name="_DAT1" localSheetId="0">'[2]WP-H-14-682010_Lobby'!$A$3:$A$31</definedName>
    <definedName name="_DAT1" localSheetId="1">'[2]WP-H-14-682010_Lobby'!$A$3:$A$31</definedName>
    <definedName name="_DAT1" localSheetId="2">'[2]WP-H-14-682010_Lobby'!$A$3:$A$31</definedName>
    <definedName name="_DAT1" localSheetId="4">'[2]WP-H-14-682010_Lobby'!$A$3:$A$31</definedName>
    <definedName name="_DAT1" localSheetId="5">'[2]WP-H-14-682010_Lobby'!$A$3:$A$31</definedName>
    <definedName name="_DAT1" localSheetId="6">'[2]WP-H-14-682010_Lobby'!$A$3:$A$31</definedName>
    <definedName name="_DAT1">'[3]WP-H-14-682010_Lobby'!$A$3:$A$31</definedName>
    <definedName name="_DAT10" localSheetId="7">'[2]WP-H-14-682010_LobbyA'!$J$2:$J$586</definedName>
    <definedName name="_DAT10" localSheetId="8">'[2]WP-H-14-682010_LobbyA'!$J$2:$J$586</definedName>
    <definedName name="_DAT10" localSheetId="9">'[2]WP-H-14-682010_LobbyA'!$J$2:$J$586</definedName>
    <definedName name="_DAT10" localSheetId="0">'[2]WP-H-14-682010_LobbyA'!$J$2:$J$586</definedName>
    <definedName name="_DAT10" localSheetId="1">'[2]WP-H-14-682010_LobbyA'!$J$2:$J$586</definedName>
    <definedName name="_DAT10" localSheetId="2">'[2]WP-H-14-682010_LobbyA'!$J$2:$J$586</definedName>
    <definedName name="_DAT10" localSheetId="4">'[2]WP-H-14-682010_LobbyA'!$J$2:$J$586</definedName>
    <definedName name="_DAT10" localSheetId="5">'[2]WP-H-14-682010_LobbyA'!$J$2:$J$586</definedName>
    <definedName name="_DAT10" localSheetId="6">'[2]WP-H-14-682010_LobbyA'!$J$2:$J$586</definedName>
    <definedName name="_DAT10">'[3]WP-H-14-682010_LobbyA'!$J$2:$J$586</definedName>
    <definedName name="_DAT2" localSheetId="7">'[2]WP-H-14-682010_Lobby'!$B$3:$B$31</definedName>
    <definedName name="_DAT2" localSheetId="8">'[2]WP-H-14-682010_Lobby'!$B$3:$B$31</definedName>
    <definedName name="_DAT2" localSheetId="9">'[2]WP-H-14-682010_Lobby'!$B$3:$B$31</definedName>
    <definedName name="_DAT2" localSheetId="0">'[2]WP-H-14-682010_Lobby'!$B$3:$B$31</definedName>
    <definedName name="_DAT2" localSheetId="1">'[2]WP-H-14-682010_Lobby'!$B$3:$B$31</definedName>
    <definedName name="_DAT2" localSheetId="2">'[2]WP-H-14-682010_Lobby'!$B$3:$B$31</definedName>
    <definedName name="_DAT2" localSheetId="4">'[2]WP-H-14-682010_Lobby'!$B$3:$B$31</definedName>
    <definedName name="_DAT2" localSheetId="5">'[2]WP-H-14-682010_Lobby'!$B$3:$B$31</definedName>
    <definedName name="_DAT2" localSheetId="6">'[2]WP-H-14-682010_Lobby'!$B$3:$B$31</definedName>
    <definedName name="_DAT2">'[3]WP-H-14-682010_Lobby'!$B$3:$B$31</definedName>
    <definedName name="_DAT3" localSheetId="7">'[2]WP-H-14-682010_Lobby'!$C$3:$C$31</definedName>
    <definedName name="_DAT3" localSheetId="8">'[2]WP-H-14-682010_Lobby'!$C$3:$C$31</definedName>
    <definedName name="_DAT3" localSheetId="9">'[2]WP-H-14-682010_Lobby'!$C$3:$C$31</definedName>
    <definedName name="_DAT3" localSheetId="0">'[2]WP-H-14-682010_Lobby'!$C$3:$C$31</definedName>
    <definedName name="_DAT3" localSheetId="1">'[2]WP-H-14-682010_Lobby'!$C$3:$C$31</definedName>
    <definedName name="_DAT3" localSheetId="2">'[2]WP-H-14-682010_Lobby'!$C$3:$C$31</definedName>
    <definedName name="_DAT3" localSheetId="4">'[2]WP-H-14-682010_Lobby'!$C$3:$C$31</definedName>
    <definedName name="_DAT3" localSheetId="5">'[2]WP-H-14-682010_Lobby'!$C$3:$C$31</definedName>
    <definedName name="_DAT3" localSheetId="6">'[2]WP-H-14-682010_Lobby'!$C$3:$C$31</definedName>
    <definedName name="_DAT3">'[3]WP-H-14-682010_Lobby'!$C$3:$C$31</definedName>
    <definedName name="_DAT4" localSheetId="7">'[2]WP-H-14-682010_Lobby'!$E$3:$E$31</definedName>
    <definedName name="_DAT4" localSheetId="8">'[2]WP-H-14-682010_Lobby'!$E$3:$E$31</definedName>
    <definedName name="_DAT4" localSheetId="9">'[2]WP-H-14-682010_Lobby'!$E$3:$E$31</definedName>
    <definedName name="_DAT4" localSheetId="0">'[2]WP-H-14-682010_Lobby'!$E$3:$E$31</definedName>
    <definedName name="_DAT4" localSheetId="1">'[2]WP-H-14-682010_Lobby'!$E$3:$E$31</definedName>
    <definedName name="_DAT4" localSheetId="2">'[2]WP-H-14-682010_Lobby'!$E$3:$E$31</definedName>
    <definedName name="_DAT4" localSheetId="4">'[2]WP-H-14-682010_Lobby'!$E$3:$E$31</definedName>
    <definedName name="_DAT4" localSheetId="5">'[2]WP-H-14-682010_Lobby'!$E$3:$E$31</definedName>
    <definedName name="_DAT4" localSheetId="6">'[2]WP-H-14-682010_Lobby'!$E$3:$E$31</definedName>
    <definedName name="_DAT4">'[3]WP-H-14-682010_Lobby'!$E$3:$E$31</definedName>
    <definedName name="_DAT5" localSheetId="7">'[2]WP-H-14-682010_Lobby'!$F$3:$F$31</definedName>
    <definedName name="_DAT5" localSheetId="8">'[2]WP-H-14-682010_Lobby'!$F$3:$F$31</definedName>
    <definedName name="_DAT5" localSheetId="9">'[2]WP-H-14-682010_Lobby'!$F$3:$F$31</definedName>
    <definedName name="_DAT5" localSheetId="0">'[2]WP-H-14-682010_Lobby'!$F$3:$F$31</definedName>
    <definedName name="_DAT5" localSheetId="1">'[2]WP-H-14-682010_Lobby'!$F$3:$F$31</definedName>
    <definedName name="_DAT5" localSheetId="2">'[2]WP-H-14-682010_Lobby'!$F$3:$F$31</definedName>
    <definedName name="_DAT5" localSheetId="4">'[2]WP-H-14-682010_Lobby'!$F$3:$F$31</definedName>
    <definedName name="_DAT5" localSheetId="5">'[2]WP-H-14-682010_Lobby'!$F$3:$F$31</definedName>
    <definedName name="_DAT5" localSheetId="6">'[2]WP-H-14-682010_Lobby'!$F$3:$F$31</definedName>
    <definedName name="_DAT5">'[3]WP-H-14-682010_Lobby'!$F$3:$F$31</definedName>
    <definedName name="_DAT6" localSheetId="7">'[2]WP-H-14-682010_Lobby'!$G$3:$G$31</definedName>
    <definedName name="_DAT6" localSheetId="8">'[2]WP-H-14-682010_Lobby'!$G$3:$G$31</definedName>
    <definedName name="_DAT6" localSheetId="9">'[2]WP-H-14-682010_Lobby'!$G$3:$G$31</definedName>
    <definedName name="_DAT6" localSheetId="0">'[2]WP-H-14-682010_Lobby'!$G$3:$G$31</definedName>
    <definedName name="_DAT6" localSheetId="1">'[2]WP-H-14-682010_Lobby'!$G$3:$G$31</definedName>
    <definedName name="_DAT6" localSheetId="2">'[2]WP-H-14-682010_Lobby'!$G$3:$G$31</definedName>
    <definedName name="_DAT6" localSheetId="4">'[2]WP-H-14-682010_Lobby'!$G$3:$G$31</definedName>
    <definedName name="_DAT6" localSheetId="5">'[2]WP-H-14-682010_Lobby'!$G$3:$G$31</definedName>
    <definedName name="_DAT6" localSheetId="6">'[2]WP-H-14-682010_Lobby'!$G$3:$G$31</definedName>
    <definedName name="_DAT6">'[3]WP-H-14-682010_Lobby'!$G$3:$G$31</definedName>
    <definedName name="_DAT7" localSheetId="7">'[2]WP-H-14-682010_LobbyA'!$G$2:$G$586</definedName>
    <definedName name="_DAT7" localSheetId="8">'[2]WP-H-14-682010_LobbyA'!$G$2:$G$586</definedName>
    <definedName name="_DAT7" localSheetId="9">'[2]WP-H-14-682010_LobbyA'!$G$2:$G$586</definedName>
    <definedName name="_DAT7" localSheetId="0">'[2]WP-H-14-682010_LobbyA'!$G$2:$G$586</definedName>
    <definedName name="_DAT7" localSheetId="1">'[2]WP-H-14-682010_LobbyA'!$G$2:$G$586</definedName>
    <definedName name="_DAT7" localSheetId="2">'[2]WP-H-14-682010_LobbyA'!$G$2:$G$586</definedName>
    <definedName name="_DAT7" localSheetId="4">'[2]WP-H-14-682010_LobbyA'!$G$2:$G$586</definedName>
    <definedName name="_DAT7" localSheetId="5">'[2]WP-H-14-682010_LobbyA'!$G$2:$G$586</definedName>
    <definedName name="_DAT7" localSheetId="6">'[2]WP-H-14-682010_LobbyA'!$G$2:$G$586</definedName>
    <definedName name="_DAT7">'[3]WP-H-14-682010_LobbyA'!$G$2:$G$586</definedName>
    <definedName name="_DAT8" localSheetId="7">'[2]WP-H-14-682010_LobbyA'!$H$2:$H$586</definedName>
    <definedName name="_DAT8" localSheetId="8">'[2]WP-H-14-682010_LobbyA'!$H$2:$H$586</definedName>
    <definedName name="_DAT8" localSheetId="9">'[2]WP-H-14-682010_LobbyA'!$H$2:$H$586</definedName>
    <definedName name="_DAT8" localSheetId="0">'[2]WP-H-14-682010_LobbyA'!$H$2:$H$586</definedName>
    <definedName name="_DAT8" localSheetId="1">'[2]WP-H-14-682010_LobbyA'!$H$2:$H$586</definedName>
    <definedName name="_DAT8" localSheetId="2">'[2]WP-H-14-682010_LobbyA'!$H$2:$H$586</definedName>
    <definedName name="_DAT8" localSheetId="4">'[2]WP-H-14-682010_LobbyA'!$H$2:$H$586</definedName>
    <definedName name="_DAT8" localSheetId="5">'[2]WP-H-14-682010_LobbyA'!$H$2:$H$586</definedName>
    <definedName name="_DAT8" localSheetId="6">'[2]WP-H-14-682010_LobbyA'!$H$2:$H$586</definedName>
    <definedName name="_DAT8">'[3]WP-H-14-682010_LobbyA'!$H$2:$H$586</definedName>
    <definedName name="_DAT9" localSheetId="7">'[2]WP-H-14-682010_LobbyA'!$I$2:$I$586</definedName>
    <definedName name="_DAT9" localSheetId="8">'[2]WP-H-14-682010_LobbyA'!$I$2:$I$586</definedName>
    <definedName name="_DAT9" localSheetId="9">'[2]WP-H-14-682010_LobbyA'!$I$2:$I$586</definedName>
    <definedName name="_DAT9" localSheetId="0">'[2]WP-H-14-682010_LobbyA'!$I$2:$I$586</definedName>
    <definedName name="_DAT9" localSheetId="1">'[2]WP-H-14-682010_LobbyA'!$I$2:$I$586</definedName>
    <definedName name="_DAT9" localSheetId="2">'[2]WP-H-14-682010_LobbyA'!$I$2:$I$586</definedName>
    <definedName name="_DAT9" localSheetId="4">'[2]WP-H-14-682010_LobbyA'!$I$2:$I$586</definedName>
    <definedName name="_DAT9" localSheetId="5">'[2]WP-H-14-682010_LobbyA'!$I$2:$I$586</definedName>
    <definedName name="_DAT9" localSheetId="6">'[2]WP-H-14-682010_LobbyA'!$I$2:$I$586</definedName>
    <definedName name="_DAT9">'[3]WP-H-14-682010_LobbyA'!$I$2:$I$586</definedName>
    <definedName name="_Fill" localSheetId="7" hidden="1">'[4]COST OF SERVICE'!#REF!</definedName>
    <definedName name="_Fill" localSheetId="8" hidden="1">'[4]COST OF SERVICE'!#REF!</definedName>
    <definedName name="_Fill" localSheetId="9" hidden="1">'[4]COST OF SERVICE'!#REF!</definedName>
    <definedName name="_Fill" localSheetId="10" hidden="1">'[5]COST OF SERVICE'!#REF!</definedName>
    <definedName name="_Fill" localSheetId="11" hidden="1">'[5]COST OF SERVICE'!#REF!</definedName>
    <definedName name="_Fill" localSheetId="12" hidden="1">'[5]COST OF SERVICE'!#REF!</definedName>
    <definedName name="_Fill" localSheetId="13" hidden="1">'[5]COST OF SERVICE'!#REF!</definedName>
    <definedName name="_Fill" localSheetId="0" hidden="1">'[4]COST OF SERVICE'!#REF!</definedName>
    <definedName name="_Fill" localSheetId="1" hidden="1">'[4]COST OF SERVICE'!#REF!</definedName>
    <definedName name="_Fill" localSheetId="2" hidden="1">'[4]COST OF SERVICE'!#REF!</definedName>
    <definedName name="_Fill" localSheetId="3" hidden="1">'[5]COST OF SERVICE'!#REF!</definedName>
    <definedName name="_Fill" localSheetId="4" hidden="1">'[4]COST OF SERVICE'!#REF!</definedName>
    <definedName name="_Fill" localSheetId="5" hidden="1">'[4]COST OF SERVICE'!#REF!</definedName>
    <definedName name="_Fill" localSheetId="6" hidden="1">'[4]COST OF SERVICE'!#REF!</definedName>
    <definedName name="_Fill" hidden="1">'[5]COST OF SERVICE'!#REF!</definedName>
    <definedName name="_xlnm._FilterDatabase" localSheetId="10" hidden="1">'AJK-13'!$A$7:$Z$90</definedName>
    <definedName name="_xlnm._FilterDatabase" localSheetId="3" hidden="1">'AJK-6'!$A$7:$AA$91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Airport">'[6]Customer Bill Details (External'!$O$157</definedName>
    <definedName name="ATOKA">[7]Atoka!$A$1:$K$33</definedName>
    <definedName name="Calculation_of_Ok_Juris_Cost_of_Fuel" localSheetId="7">#REF!</definedName>
    <definedName name="Calculation_of_Ok_Juris_Cost_of_Fuel" localSheetId="8">#REF!</definedName>
    <definedName name="Calculation_of_Ok_Juris_Cost_of_Fuel" localSheetId="9">#REF!</definedName>
    <definedName name="Calculation_of_Ok_Juris_Cost_of_Fuel" localSheetId="10">#REF!</definedName>
    <definedName name="Calculation_of_Ok_Juris_Cost_of_Fuel" localSheetId="11">#REF!</definedName>
    <definedName name="Calculation_of_Ok_Juris_Cost_of_Fuel" localSheetId="12">#REF!</definedName>
    <definedName name="Calculation_of_Ok_Juris_Cost_of_Fuel" localSheetId="13">#REF!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4">#REF!</definedName>
    <definedName name="Calculation_of_Ok_Juris_Cost_of_Fuel" localSheetId="5">#REF!</definedName>
    <definedName name="Calculation_of_Ok_Juris_Cost_of_Fuel" localSheetId="6">#REF!</definedName>
    <definedName name="Calculation_of_Ok_Juris_Cost_of_Fuel">#REF!</definedName>
    <definedName name="Comparison_of_Fuel_Okla_Juris" localSheetId="7">#REF!</definedName>
    <definedName name="Comparison_of_Fuel_Okla_Juris" localSheetId="8">#REF!</definedName>
    <definedName name="Comparison_of_Fuel_Okla_Juris" localSheetId="9">#REF!</definedName>
    <definedName name="Comparison_of_Fuel_Okla_Juris" localSheetId="10">#REF!</definedName>
    <definedName name="Comparison_of_Fuel_Okla_Juris" localSheetId="11">#REF!</definedName>
    <definedName name="Comparison_of_Fuel_Okla_Juris" localSheetId="12">#REF!</definedName>
    <definedName name="Comparison_of_Fuel_Okla_Juris" localSheetId="13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 localSheetId="4">#REF!</definedName>
    <definedName name="Comparison_of_Fuel_Okla_Juris" localSheetId="5">#REF!</definedName>
    <definedName name="Comparison_of_Fuel_Okla_Juris" localSheetId="6">#REF!</definedName>
    <definedName name="Comparison_of_Fuel_Okla_Juris">#REF!</definedName>
    <definedName name="CONOCO_FAC" localSheetId="7">#REF!</definedName>
    <definedName name="CONOCO_FAC" localSheetId="8">#REF!</definedName>
    <definedName name="CONOCO_FAC" localSheetId="9">#REF!</definedName>
    <definedName name="CONOCO_FAC" localSheetId="10">#REF!</definedName>
    <definedName name="CONOCO_FAC" localSheetId="11">#REF!</definedName>
    <definedName name="CONOCO_FAC" localSheetId="12">#REF!</definedName>
    <definedName name="CONOCO_FAC" localSheetId="13">#REF!</definedName>
    <definedName name="CONOCO_FAC" localSheetId="0">#REF!</definedName>
    <definedName name="CONOCO_FAC" localSheetId="1">#REF!</definedName>
    <definedName name="CONOCO_FAC" localSheetId="2">#REF!</definedName>
    <definedName name="CONOCO_FAC" localSheetId="3">#REF!</definedName>
    <definedName name="CONOCO_FAC" localSheetId="4">#REF!</definedName>
    <definedName name="CONOCO_FAC" localSheetId="5">#REF!</definedName>
    <definedName name="CONOCO_FAC" localSheetId="6">#REF!</definedName>
    <definedName name="CONOCO_FAC">#REF!</definedName>
    <definedName name="cp_by_group" localSheetId="7">#REF!</definedName>
    <definedName name="cp_by_group" localSheetId="8">#REF!</definedName>
    <definedName name="cp_by_group" localSheetId="9">#REF!</definedName>
    <definedName name="cp_by_group" localSheetId="10">#REF!</definedName>
    <definedName name="cp_by_group" localSheetId="11">#REF!</definedName>
    <definedName name="cp_by_group" localSheetId="12">#REF!</definedName>
    <definedName name="cp_by_group" localSheetId="13">#REF!</definedName>
    <definedName name="cp_by_group" localSheetId="0">#REF!</definedName>
    <definedName name="cp_by_group" localSheetId="1">#REF!</definedName>
    <definedName name="cp_by_group" localSheetId="2">#REF!</definedName>
    <definedName name="cp_by_group" localSheetId="3">#REF!</definedName>
    <definedName name="cp_by_group" localSheetId="4">#REF!</definedName>
    <definedName name="cp_by_group" localSheetId="5">#REF!</definedName>
    <definedName name="cp_by_group" localSheetId="6">#REF!</definedName>
    <definedName name="cp_by_group">#REF!</definedName>
    <definedName name="cp_by_serv_level" localSheetId="7">#REF!</definedName>
    <definedName name="cp_by_serv_level" localSheetId="8">#REF!</definedName>
    <definedName name="cp_by_serv_level" localSheetId="9">#REF!</definedName>
    <definedName name="cp_by_serv_level" localSheetId="10">#REF!</definedName>
    <definedName name="cp_by_serv_level" localSheetId="11">#REF!</definedName>
    <definedName name="cp_by_serv_level" localSheetId="12">#REF!</definedName>
    <definedName name="cp_by_serv_level" localSheetId="13">#REF!</definedName>
    <definedName name="cp_by_serv_level" localSheetId="0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 localSheetId="4">#REF!</definedName>
    <definedName name="cp_by_serv_level" localSheetId="5">#REF!</definedName>
    <definedName name="cp_by_serv_level" localSheetId="6">#REF!</definedName>
    <definedName name="cp_by_serv_level">#REF!</definedName>
    <definedName name="cp_input_area" localSheetId="7">#REF!</definedName>
    <definedName name="cp_input_area" localSheetId="8">#REF!</definedName>
    <definedName name="cp_input_area" localSheetId="9">#REF!</definedName>
    <definedName name="cp_input_area" localSheetId="10">#REF!</definedName>
    <definedName name="cp_input_area" localSheetId="11">#REF!</definedName>
    <definedName name="cp_input_area" localSheetId="12">#REF!</definedName>
    <definedName name="cp_input_area" localSheetId="13">#REF!</definedName>
    <definedName name="cp_input_area" localSheetId="0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 localSheetId="4">#REF!</definedName>
    <definedName name="cp_input_area" localSheetId="5">#REF!</definedName>
    <definedName name="cp_input_area" localSheetId="6">#REF!</definedName>
    <definedName name="cp_input_area">#REF!</definedName>
    <definedName name="DATA">'[1]OKLA DATA'!$A$1:$B$118</definedName>
    <definedName name="Data_for_Above_Calculations" localSheetId="7">#REF!</definedName>
    <definedName name="Data_for_Above_Calculations" localSheetId="8">#REF!</definedName>
    <definedName name="Data_for_Above_Calculations" localSheetId="9">#REF!</definedName>
    <definedName name="Data_for_Above_Calculations" localSheetId="10">#REF!</definedName>
    <definedName name="Data_for_Above_Calculations" localSheetId="11">#REF!</definedName>
    <definedName name="Data_for_Above_Calculations" localSheetId="12">#REF!</definedName>
    <definedName name="Data_for_Above_Calculations" localSheetId="13">#REF!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4">#REF!</definedName>
    <definedName name="Data_for_Above_Calculations" localSheetId="5">#REF!</definedName>
    <definedName name="Data_for_Above_Calculations" localSheetId="6">#REF!</definedName>
    <definedName name="Data_for_Above_Calculations">#REF!</definedName>
    <definedName name="dfsdfsdfsdf" localSheetId="7" hidden="1">'[4]COST OF SERVICE'!#REF!</definedName>
    <definedName name="dfsdfsdfsdf" localSheetId="8" hidden="1">'[4]COST OF SERVICE'!#REF!</definedName>
    <definedName name="dfsdfsdfsdf" localSheetId="9" hidden="1">'[4]COST OF SERVICE'!#REF!</definedName>
    <definedName name="dfsdfsdfsdf" localSheetId="11" hidden="1">'[5]COST OF SERVICE'!#REF!</definedName>
    <definedName name="dfsdfsdfsdf" localSheetId="12" hidden="1">'[5]COST OF SERVICE'!#REF!</definedName>
    <definedName name="dfsdfsdfsdf" localSheetId="13" hidden="1">'[5]COST OF SERVICE'!#REF!</definedName>
    <definedName name="dfsdfsdfsdf" localSheetId="0" hidden="1">'[4]COST OF SERVICE'!#REF!</definedName>
    <definedName name="dfsdfsdfsdf" localSheetId="1" hidden="1">'[4]COST OF SERVICE'!#REF!</definedName>
    <definedName name="dfsdfsdfsdf" localSheetId="2" hidden="1">'[4]COST OF SERVICE'!#REF!</definedName>
    <definedName name="dfsdfsdfsdf" localSheetId="4" hidden="1">'[4]COST OF SERVICE'!#REF!</definedName>
    <definedName name="dfsdfsdfsdf" localSheetId="5" hidden="1">'[4]COST OF SERVICE'!#REF!</definedName>
    <definedName name="dfsdfsdfsdf" localSheetId="6" hidden="1">'[4]COST OF SERVICE'!#REF!</definedName>
    <definedName name="dfsdfsdfsdf" hidden="1">'[5]COST OF SERVICE'!#REF!</definedName>
    <definedName name="EGEXMPCA.XLS" localSheetId="7">[8]Input_Data!#REF!</definedName>
    <definedName name="EGEXMPCA.XLS" localSheetId="8">[8]Input_Data!#REF!</definedName>
    <definedName name="EGEXMPCA.XLS" localSheetId="9">[8]Input_Data!#REF!</definedName>
    <definedName name="EGEXMPCA.XLS" localSheetId="11">[9]Input_Data!#REF!</definedName>
    <definedName name="EGEXMPCA.XLS" localSheetId="12">[9]Input_Data!#REF!</definedName>
    <definedName name="EGEXMPCA.XLS" localSheetId="13">[9]Input_Data!#REF!</definedName>
    <definedName name="EGEXMPCA.XLS" localSheetId="0">[8]Input_Data!#REF!</definedName>
    <definedName name="EGEXMPCA.XLS" localSheetId="1">[8]Input_Data!#REF!</definedName>
    <definedName name="EGEXMPCA.XLS" localSheetId="2">[8]Input_Data!#REF!</definedName>
    <definedName name="EGEXMPCA.XLS" localSheetId="4">[8]Input_Data!#REF!</definedName>
    <definedName name="EGEXMPCA.XLS" localSheetId="5">[8]Input_Data!#REF!</definedName>
    <definedName name="EGEXMPCA.XLS" localSheetId="6">[8]Input_Data!#REF!</definedName>
    <definedName name="EGEXMPCA.XLS">[9]Input_Data!#REF!</definedName>
    <definedName name="ExpDurant">'[6]Customer Bill Details (External'!$O$113</definedName>
    <definedName name="ExpGlenpool">'[6]Customer Bill Details (External'!$O$41</definedName>
    <definedName name="FAC_CALC" localSheetId="7">#REF!</definedName>
    <definedName name="FAC_CALC" localSheetId="8">#REF!</definedName>
    <definedName name="FAC_CALC" localSheetId="9">#REF!</definedName>
    <definedName name="FAC_CALC" localSheetId="10">#REF!</definedName>
    <definedName name="FAC_CALC" localSheetId="11">#REF!</definedName>
    <definedName name="FAC_CALC" localSheetId="12">#REF!</definedName>
    <definedName name="FAC_CALC" localSheetId="13">#REF!</definedName>
    <definedName name="FAC_CALC" localSheetId="0">#REF!</definedName>
    <definedName name="FAC_CALC" localSheetId="1">#REF!</definedName>
    <definedName name="FAC_CALC" localSheetId="2">#REF!</definedName>
    <definedName name="FAC_CALC" localSheetId="3">#REF!</definedName>
    <definedName name="FAC_CALC" localSheetId="4">#REF!</definedName>
    <definedName name="FAC_CALC" localSheetId="5">#REF!</definedName>
    <definedName name="FAC_CALC" localSheetId="6">#REF!</definedName>
    <definedName name="FAC_CALC">#REF!</definedName>
    <definedName name="FCTCcalcN">"optbox_FCcalcN"</definedName>
    <definedName name="FCTCcalcY">"optbox_FccalcY"</definedName>
    <definedName name="FUEL_EXCLUSION_SECTION" localSheetId="7">#REF!</definedName>
    <definedName name="FUEL_EXCLUSION_SECTION" localSheetId="8">#REF!</definedName>
    <definedName name="FUEL_EXCLUSION_SECTION" localSheetId="9">#REF!</definedName>
    <definedName name="FUEL_EXCLUSION_SECTION" localSheetId="10">#REF!</definedName>
    <definedName name="FUEL_EXCLUSION_SECTION" localSheetId="11">#REF!</definedName>
    <definedName name="FUEL_EXCLUSION_SECTION" localSheetId="12">#REF!</definedName>
    <definedName name="FUEL_EXCLUSION_SECTION" localSheetId="13">#REF!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4">#REF!</definedName>
    <definedName name="FUEL_EXCLUSION_SECTION" localSheetId="5">#REF!</definedName>
    <definedName name="FUEL_EXCLUSION_SECTION" localSheetId="6">#REF!</definedName>
    <definedName name="FUEL_EXCLUSION_SECTION">#REF!</definedName>
    <definedName name="Fuel_Pro_Forma_Adj" localSheetId="7">#REF!</definedName>
    <definedName name="Fuel_Pro_Forma_Adj" localSheetId="8">#REF!</definedName>
    <definedName name="Fuel_Pro_Forma_Adj" localSheetId="9">#REF!</definedName>
    <definedName name="Fuel_Pro_Forma_Adj" localSheetId="10">#REF!</definedName>
    <definedName name="Fuel_Pro_Forma_Adj" localSheetId="11">#REF!</definedName>
    <definedName name="Fuel_Pro_Forma_Adj" localSheetId="12">#REF!</definedName>
    <definedName name="Fuel_Pro_Forma_Adj" localSheetId="13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 localSheetId="4">#REF!</definedName>
    <definedName name="Fuel_Pro_Forma_Adj" localSheetId="5">#REF!</definedName>
    <definedName name="Fuel_Pro_Forma_Adj" localSheetId="6">#REF!</definedName>
    <definedName name="Fuel_Pro_Forma_Adj">#REF!</definedName>
    <definedName name="GASCOST" localSheetId="7">#REF!</definedName>
    <definedName name="GASCOST" localSheetId="8">#REF!</definedName>
    <definedName name="GASCOST" localSheetId="9">#REF!</definedName>
    <definedName name="GASCOST" localSheetId="10">#REF!</definedName>
    <definedName name="GASCOST" localSheetId="11">#REF!</definedName>
    <definedName name="GASCOST" localSheetId="12">#REF!</definedName>
    <definedName name="GASCOST" localSheetId="13">#REF!</definedName>
    <definedName name="GASCOST" localSheetId="0">#REF!</definedName>
    <definedName name="GASCOST" localSheetId="1">#REF!</definedName>
    <definedName name="GASCOST" localSheetId="2">#REF!</definedName>
    <definedName name="GASCOST" localSheetId="3">#REF!</definedName>
    <definedName name="GASCOST" localSheetId="4">#REF!</definedName>
    <definedName name="GASCOST" localSheetId="5">#REF!</definedName>
    <definedName name="GASCOST" localSheetId="6">#REF!</definedName>
    <definedName name="GASCOST">#REF!</definedName>
    <definedName name="GeogiaPac">'[6]Customer Bill Details (External'!$O$319</definedName>
    <definedName name="ghfgh" localSheetId="7">#REF!</definedName>
    <definedName name="ghfgh" localSheetId="8">#REF!</definedName>
    <definedName name="ghfgh" localSheetId="9">#REF!</definedName>
    <definedName name="ghfgh" localSheetId="10">#REF!</definedName>
    <definedName name="ghfgh" localSheetId="11">#REF!</definedName>
    <definedName name="ghfgh" localSheetId="12">#REF!</definedName>
    <definedName name="ghfgh" localSheetId="13">#REF!</definedName>
    <definedName name="ghfgh" localSheetId="0">#REF!</definedName>
    <definedName name="ghfgh" localSheetId="1">#REF!</definedName>
    <definedName name="ghfgh" localSheetId="2">#REF!</definedName>
    <definedName name="ghfgh" localSheetId="3">#REF!</definedName>
    <definedName name="ghfgh" localSheetId="4">#REF!</definedName>
    <definedName name="ghfgh" localSheetId="5">#REF!</definedName>
    <definedName name="ghfgh" localSheetId="6">#REF!</definedName>
    <definedName name="ghfgh">#REF!</definedName>
    <definedName name="HertzData">'[6]Customer Bill Details (External'!$O$280</definedName>
    <definedName name="HertzRes">'[6]Customer Bill Details (External'!$O$239</definedName>
    <definedName name="JBL" localSheetId="7">#REF!</definedName>
    <definedName name="JBL" localSheetId="8">#REF!</definedName>
    <definedName name="JBL" localSheetId="9">#REF!</definedName>
    <definedName name="JBL" localSheetId="10">#REF!</definedName>
    <definedName name="JBL" localSheetId="11">#REF!</definedName>
    <definedName name="JBL" localSheetId="12">#REF!</definedName>
    <definedName name="JBL" localSheetId="13">#REF!</definedName>
    <definedName name="JBL" localSheetId="0">#REF!</definedName>
    <definedName name="JBL" localSheetId="1">#REF!</definedName>
    <definedName name="JBL" localSheetId="2">#REF!</definedName>
    <definedName name="JBL" localSheetId="3">#REF!</definedName>
    <definedName name="JBL" localSheetId="4">#REF!</definedName>
    <definedName name="JBL" localSheetId="5">#REF!</definedName>
    <definedName name="JBL" localSheetId="6">#REF!</definedName>
    <definedName name="JBL">#REF!</definedName>
    <definedName name="Juris_Weather_Adj_Data" localSheetId="7">#REF!</definedName>
    <definedName name="Juris_Weather_Adj_Data" localSheetId="8">#REF!</definedName>
    <definedName name="Juris_Weather_Adj_Data" localSheetId="9">#REF!</definedName>
    <definedName name="Juris_Weather_Adj_Data" localSheetId="10">#REF!</definedName>
    <definedName name="Juris_Weather_Adj_Data" localSheetId="11">#REF!</definedName>
    <definedName name="Juris_Weather_Adj_Data" localSheetId="12">#REF!</definedName>
    <definedName name="Juris_Weather_Adj_Data" localSheetId="13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 localSheetId="4">#REF!</definedName>
    <definedName name="Juris_Weather_Adj_Data" localSheetId="5">#REF!</definedName>
    <definedName name="Juris_Weather_Adj_Data" localSheetId="6">#REF!</definedName>
    <definedName name="Juris_Weather_Adj_Data">#REF!</definedName>
    <definedName name="MacSteel">'[6]Customer Bill Details (External'!$O$77</definedName>
    <definedName name="movelines">"movelines"</definedName>
    <definedName name="OKCOALADJ" localSheetId="7">#REF!</definedName>
    <definedName name="OKCOALADJ" localSheetId="8">#REF!</definedName>
    <definedName name="OKCOALADJ" localSheetId="9">#REF!</definedName>
    <definedName name="OKCOALADJ" localSheetId="10">#REF!</definedName>
    <definedName name="OKCOALADJ" localSheetId="11">#REF!</definedName>
    <definedName name="OKCOALADJ" localSheetId="12">#REF!</definedName>
    <definedName name="OKCOALADJ" localSheetId="13">#REF!</definedName>
    <definedName name="OKCOALADJ" localSheetId="0">#REF!</definedName>
    <definedName name="OKCOALADJ" localSheetId="1">#REF!</definedName>
    <definedName name="OKCOALADJ" localSheetId="2">#REF!</definedName>
    <definedName name="OKCOALADJ" localSheetId="3">#REF!</definedName>
    <definedName name="OKCOALADJ" localSheetId="4">#REF!</definedName>
    <definedName name="OKCOALADJ" localSheetId="5">#REF!</definedName>
    <definedName name="OKCOALADJ" localSheetId="6">#REF!</definedName>
    <definedName name="OKCOALADJ">#REF!</definedName>
    <definedName name="OKLAFAC" localSheetId="7">#REF!</definedName>
    <definedName name="OKLAFAC" localSheetId="8">#REF!</definedName>
    <definedName name="OKLAFAC" localSheetId="9">#REF!</definedName>
    <definedName name="OKLAFAC" localSheetId="10">#REF!</definedName>
    <definedName name="OKLAFAC" localSheetId="11">#REF!</definedName>
    <definedName name="OKLAFAC" localSheetId="12">#REF!</definedName>
    <definedName name="OKLAFAC" localSheetId="13">#REF!</definedName>
    <definedName name="OKLAFAC" localSheetId="0">#REF!</definedName>
    <definedName name="OKLAFAC" localSheetId="1">#REF!</definedName>
    <definedName name="OKLAFAC" localSheetId="2">#REF!</definedName>
    <definedName name="OKLAFAC" localSheetId="3">#REF!</definedName>
    <definedName name="OKLAFAC" localSheetId="4">#REF!</definedName>
    <definedName name="OKLAFAC" localSheetId="5">#REF!</definedName>
    <definedName name="OKLAFAC" localSheetId="6">#REF!</definedName>
    <definedName name="OKLAFAC">#REF!</definedName>
    <definedName name="Page" localSheetId="7">#REF!</definedName>
    <definedName name="Page" localSheetId="8">#REF!</definedName>
    <definedName name="Page" localSheetId="9">#REF!</definedName>
    <definedName name="Page" localSheetId="10">#REF!</definedName>
    <definedName name="Page" localSheetId="11">#REF!</definedName>
    <definedName name="Page" localSheetId="12">#REF!</definedName>
    <definedName name="Page" localSheetId="13">#REF!</definedName>
    <definedName name="Page" localSheetId="0">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 localSheetId="5">#REF!</definedName>
    <definedName name="Page" localSheetId="6">#REF!</definedName>
    <definedName name="Page">#REF!</definedName>
    <definedName name="PAGE_1" localSheetId="7">#REF!</definedName>
    <definedName name="PAGE_1" localSheetId="8">#REF!</definedName>
    <definedName name="PAGE_1" localSheetId="9">#REF!</definedName>
    <definedName name="PAGE_1" localSheetId="10">#REF!</definedName>
    <definedName name="PAGE_1" localSheetId="11">#REF!</definedName>
    <definedName name="PAGE_1" localSheetId="12">#REF!</definedName>
    <definedName name="PAGE_1" localSheetId="13">#REF!</definedName>
    <definedName name="PAGE_1" localSheetId="0">#REF!</definedName>
    <definedName name="PAGE_1" localSheetId="1">#REF!</definedName>
    <definedName name="PAGE_1" localSheetId="2">#REF!</definedName>
    <definedName name="PAGE_1" localSheetId="3">#REF!</definedName>
    <definedName name="PAGE_1" localSheetId="4">#REF!</definedName>
    <definedName name="PAGE_1" localSheetId="5">#REF!</definedName>
    <definedName name="PAGE_1" localSheetId="6">#REF!</definedName>
    <definedName name="PAGE_1">#REF!</definedName>
    <definedName name="PAGE_2" localSheetId="7">#REF!</definedName>
    <definedName name="PAGE_2" localSheetId="8">#REF!</definedName>
    <definedName name="PAGE_2" localSheetId="9">#REF!</definedName>
    <definedName name="PAGE_2" localSheetId="10">#REF!</definedName>
    <definedName name="PAGE_2" localSheetId="11">#REF!</definedName>
    <definedName name="PAGE_2" localSheetId="12">#REF!</definedName>
    <definedName name="PAGE_2" localSheetId="13">#REF!</definedName>
    <definedName name="PAGE_2" localSheetId="0">#REF!</definedName>
    <definedName name="PAGE_2" localSheetId="1">#REF!</definedName>
    <definedName name="PAGE_2" localSheetId="2">#REF!</definedName>
    <definedName name="PAGE_2" localSheetId="3">#REF!</definedName>
    <definedName name="PAGE_2" localSheetId="4">#REF!</definedName>
    <definedName name="PAGE_2" localSheetId="5">#REF!</definedName>
    <definedName name="PAGE_2" localSheetId="6">#REF!</definedName>
    <definedName name="PAGE_2">#REF!</definedName>
    <definedName name="PAGE_3">#N/A</definedName>
    <definedName name="PAGE_4">#N/A</definedName>
    <definedName name="Pageheaders" localSheetId="7">'[10]COST OF SERVICE'!#REF!</definedName>
    <definedName name="Pageheaders" localSheetId="8">'[10]COST OF SERVICE'!#REF!</definedName>
    <definedName name="Pageheaders" localSheetId="9">'[10]COST OF SERVICE'!#REF!</definedName>
    <definedName name="Pageheaders" localSheetId="10">'[11]COST OF SERVICE'!#REF!</definedName>
    <definedName name="Pageheaders" localSheetId="11">'[11]COST OF SERVICE'!#REF!</definedName>
    <definedName name="Pageheaders" localSheetId="12">'[11]COST OF SERVICE'!#REF!</definedName>
    <definedName name="Pageheaders" localSheetId="13">'[11]COST OF SERVICE'!#REF!</definedName>
    <definedName name="Pageheaders" localSheetId="0">'[10]COST OF SERVICE'!#REF!</definedName>
    <definedName name="Pageheaders" localSheetId="1">'[10]COST OF SERVICE'!#REF!</definedName>
    <definedName name="Pageheaders" localSheetId="2">'[10]COST OF SERVICE'!#REF!</definedName>
    <definedName name="Pageheaders" localSheetId="3">'[11]COST OF SERVICE'!#REF!</definedName>
    <definedName name="Pageheaders" localSheetId="4">'[10]COST OF SERVICE'!#REF!</definedName>
    <definedName name="Pageheaders" localSheetId="5">'[10]COST OF SERVICE'!#REF!</definedName>
    <definedName name="Pageheaders" localSheetId="6">'[10]COST OF SERVICE'!#REF!</definedName>
    <definedName name="Pageheaders">'[11]COST OF SERVICE'!#REF!</definedName>
    <definedName name="Percent" localSheetId="7">#REF!</definedName>
    <definedName name="Percent" localSheetId="8">#REF!</definedName>
    <definedName name="Percent" localSheetId="9">#REF!</definedName>
    <definedName name="Percent" localSheetId="10">#REF!</definedName>
    <definedName name="Percent" localSheetId="11">#REF!</definedName>
    <definedName name="Percent" localSheetId="12">#REF!</definedName>
    <definedName name="Percent" localSheetId="13">#REF!</definedName>
    <definedName name="Percent" localSheetId="0">#REF!</definedName>
    <definedName name="Percent" localSheetId="1">#REF!</definedName>
    <definedName name="Percent" localSheetId="2">#REF!</definedName>
    <definedName name="Percent" localSheetId="3">#REF!</definedName>
    <definedName name="Percent" localSheetId="4">#REF!</definedName>
    <definedName name="Percent" localSheetId="5">#REF!</definedName>
    <definedName name="Percent" localSheetId="6">#REF!</definedName>
    <definedName name="Percent">#REF!</definedName>
    <definedName name="Plains">'[6]Customer Bill Details (External'!$O$402</definedName>
    <definedName name="print_all_D_1" localSheetId="7">#REF!</definedName>
    <definedName name="print_all_D_1" localSheetId="8">#REF!</definedName>
    <definedName name="print_all_D_1" localSheetId="9">#REF!</definedName>
    <definedName name="print_all_D_1" localSheetId="10">#REF!</definedName>
    <definedName name="print_all_D_1" localSheetId="11">#REF!</definedName>
    <definedName name="print_all_D_1" localSheetId="12">#REF!</definedName>
    <definedName name="print_all_D_1" localSheetId="13">#REF!</definedName>
    <definedName name="print_all_D_1" localSheetId="0">#REF!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4">#REF!</definedName>
    <definedName name="print_all_D_1" localSheetId="5">#REF!</definedName>
    <definedName name="print_all_D_1" localSheetId="6">#REF!</definedName>
    <definedName name="print_all_D_1">#REF!</definedName>
    <definedName name="_xlnm.Print_Area" localSheetId="7">'AJK-10'!$A$3:$G$35</definedName>
    <definedName name="_xlnm.Print_Area" localSheetId="8">'AJK-11'!$A$3:$G$35</definedName>
    <definedName name="_xlnm.Print_Area" localSheetId="9">'AJK-12'!$A$3:$G$35</definedName>
    <definedName name="_xlnm.Print_Area" localSheetId="0">'AJK-3'!$A$3:$G$36</definedName>
    <definedName name="_xlnm.Print_Area" localSheetId="1">'AJK-4'!$A$3:$G$36</definedName>
    <definedName name="_xlnm.Print_Area" localSheetId="2">'AJK-5'!$A$3:$G$36</definedName>
    <definedName name="_xlnm.Print_Area" localSheetId="4">'AJK-7'!$A$3:$G$36</definedName>
    <definedName name="_xlnm.Print_Area" localSheetId="5">'AJK-8'!$A$3:$G$36</definedName>
    <definedName name="_xlnm.Print_Area" localSheetId="6">'AJK-9'!$A$3:$G$36</definedName>
    <definedName name="_xlnm.Print_Titles" localSheetId="10">'AJK-13'!$1:$10</definedName>
    <definedName name="_xlnm.Print_Titles" localSheetId="3">'AJK-6'!$1:$10</definedName>
    <definedName name="QF1_PG1">[12]QF1_PG1!$A$1:$F$47</definedName>
    <definedName name="QF1_PG2">[12]QF1_PG2!$A$1:$H$55</definedName>
    <definedName name="QF1_PG3">[12]QF1_PG3!$A$1:$E$42</definedName>
    <definedName name="Reconcilement" localSheetId="7">#REF!</definedName>
    <definedName name="Reconcilement" localSheetId="8">#REF!</definedName>
    <definedName name="Reconcilement" localSheetId="9">#REF!</definedName>
    <definedName name="Reconcilement" localSheetId="10">#REF!</definedName>
    <definedName name="Reconcilement" localSheetId="11">#REF!</definedName>
    <definedName name="Reconcilement" localSheetId="12">#REF!</definedName>
    <definedName name="Reconcilement" localSheetId="13">#REF!</definedName>
    <definedName name="Reconcilement" localSheetId="0">#REF!</definedName>
    <definedName name="Reconcilement" localSheetId="1">#REF!</definedName>
    <definedName name="Reconcilement" localSheetId="2">#REF!</definedName>
    <definedName name="Reconcilement" localSheetId="3">#REF!</definedName>
    <definedName name="Reconcilement" localSheetId="4">#REF!</definedName>
    <definedName name="Reconcilement" localSheetId="5">#REF!</definedName>
    <definedName name="Reconcilement" localSheetId="6">#REF!</definedName>
    <definedName name="Reconcilement">#REF!</definedName>
    <definedName name="RORINPUT" localSheetId="7">'[10]COST OF SERVICE'!$AK$1489</definedName>
    <definedName name="RORINPUT" localSheetId="8">'[10]COST OF SERVICE'!$AK$1489</definedName>
    <definedName name="RORINPUT" localSheetId="9">'[10]COST OF SERVICE'!$AK$1489</definedName>
    <definedName name="RORINPUT" localSheetId="0">'[10]COST OF SERVICE'!$AK$1489</definedName>
    <definedName name="RORINPUT" localSheetId="1">'[10]COST OF SERVICE'!$AK$1489</definedName>
    <definedName name="RORINPUT" localSheetId="2">'[10]COST OF SERVICE'!$AK$1489</definedName>
    <definedName name="RORINPUT" localSheetId="4">'[10]COST OF SERVICE'!$AK$1489</definedName>
    <definedName name="RORINPUT" localSheetId="5">'[10]COST OF SERVICE'!$AK$1489</definedName>
    <definedName name="RORINPUT" localSheetId="6">'[10]COST OF SERVICE'!$AK$1489</definedName>
    <definedName name="RORINPUT">'[11]COST OF SERVICE'!$AK$1489</definedName>
    <definedName name="RoseState">'[6]Customer Bill Details (External'!$O$198</definedName>
    <definedName name="SAPBEXdnldView" hidden="1">"D3AGMWPPTUYDCJTDZ8WJR9VSG"</definedName>
    <definedName name="SAPBEXsysID" hidden="1">"PBW"</definedName>
    <definedName name="sch" localSheetId="7">#REF!</definedName>
    <definedName name="sch" localSheetId="8">#REF!</definedName>
    <definedName name="sch" localSheetId="9">#REF!</definedName>
    <definedName name="sch" localSheetId="10">#REF!</definedName>
    <definedName name="sch" localSheetId="11">#REF!</definedName>
    <definedName name="sch" localSheetId="12">#REF!</definedName>
    <definedName name="sch" localSheetId="13">#REF!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 localSheetId="5">#REF!</definedName>
    <definedName name="sch" localSheetId="6">#REF!</definedName>
    <definedName name="sch">#REF!</definedName>
    <definedName name="SCH_B1" localSheetId="7">[13]SCH_B1!$A$1:$G$30</definedName>
    <definedName name="SCH_B1" localSheetId="8">[13]SCH_B1!$A$1:$G$30</definedName>
    <definedName name="SCH_B1" localSheetId="9">[13]SCH_B1!$A$1:$G$30</definedName>
    <definedName name="SCH_B1" localSheetId="0">[13]SCH_B1!$A$1:$G$30</definedName>
    <definedName name="SCH_B1" localSheetId="1">[13]SCH_B1!$A$1:$G$30</definedName>
    <definedName name="SCH_B1" localSheetId="2">[13]SCH_B1!$A$1:$G$30</definedName>
    <definedName name="SCH_B1" localSheetId="4">[13]SCH_B1!$A$1:$G$30</definedName>
    <definedName name="SCH_B1" localSheetId="5">[13]SCH_B1!$A$1:$G$30</definedName>
    <definedName name="SCH_B1" localSheetId="6">[13]SCH_B1!$A$1:$G$30</definedName>
    <definedName name="SCH_B1">[14]SCH_B1!$A$1:$G$30</definedName>
    <definedName name="SCH_B3" localSheetId="7">[13]SCH_B3!$A$1:$G$42</definedName>
    <definedName name="SCH_B3" localSheetId="8">[13]SCH_B3!$A$1:$G$42</definedName>
    <definedName name="SCH_B3" localSheetId="9">[13]SCH_B3!$A$1:$G$42</definedName>
    <definedName name="SCH_B3" localSheetId="0">[13]SCH_B3!$A$1:$G$42</definedName>
    <definedName name="SCH_B3" localSheetId="1">[13]SCH_B3!$A$1:$G$42</definedName>
    <definedName name="SCH_B3" localSheetId="2">[13]SCH_B3!$A$1:$G$42</definedName>
    <definedName name="SCH_B3" localSheetId="4">[13]SCH_B3!$A$1:$G$42</definedName>
    <definedName name="SCH_B3" localSheetId="5">[13]SCH_B3!$A$1:$G$42</definedName>
    <definedName name="SCH_B3" localSheetId="6">[13]SCH_B3!$A$1:$G$42</definedName>
    <definedName name="SCH_B3">[14]SCH_B3!$A$1:$G$42</definedName>
    <definedName name="SCH_C2" localSheetId="7">[13]SCH_C2!$A$1:$G$42</definedName>
    <definedName name="SCH_C2" localSheetId="8">[13]SCH_C2!$A$1:$G$42</definedName>
    <definedName name="SCH_C2" localSheetId="9">[13]SCH_C2!$A$1:$G$42</definedName>
    <definedName name="SCH_C2" localSheetId="0">[13]SCH_C2!$A$1:$G$42</definedName>
    <definedName name="SCH_C2" localSheetId="1">[13]SCH_C2!$A$1:$G$42</definedName>
    <definedName name="SCH_C2" localSheetId="2">[13]SCH_C2!$A$1:$G$42</definedName>
    <definedName name="SCH_C2" localSheetId="4">[13]SCH_C2!$A$1:$G$42</definedName>
    <definedName name="SCH_C2" localSheetId="5">[13]SCH_C2!$A$1:$G$42</definedName>
    <definedName name="SCH_C2" localSheetId="6">[13]SCH_C2!$A$1:$G$42</definedName>
    <definedName name="SCH_C2">[14]SCH_C2!$A$1:$G$42</definedName>
    <definedName name="SCH_D2" localSheetId="7">[13]SCH_D2!$A$1:$G$42</definedName>
    <definedName name="SCH_D2" localSheetId="8">[13]SCH_D2!$A$1:$G$42</definedName>
    <definedName name="SCH_D2" localSheetId="9">[13]SCH_D2!$A$1:$G$42</definedName>
    <definedName name="SCH_D2" localSheetId="0">[13]SCH_D2!$A$1:$G$42</definedName>
    <definedName name="SCH_D2" localSheetId="1">[13]SCH_D2!$A$1:$G$42</definedName>
    <definedName name="SCH_D2" localSheetId="2">[13]SCH_D2!$A$1:$G$42</definedName>
    <definedName name="SCH_D2" localSheetId="4">[13]SCH_D2!$A$1:$G$42</definedName>
    <definedName name="SCH_D2" localSheetId="5">[13]SCH_D2!$A$1:$G$42</definedName>
    <definedName name="SCH_D2" localSheetId="6">[13]SCH_D2!$A$1:$G$42</definedName>
    <definedName name="SCH_D2">[14]SCH_D2!$A$1:$G$42</definedName>
    <definedName name="SCH_H2" localSheetId="7">[13]SCH_H2!$A$1:$G$42</definedName>
    <definedName name="SCH_H2" localSheetId="8">[13]SCH_H2!$A$1:$G$42</definedName>
    <definedName name="SCH_H2" localSheetId="9">[13]SCH_H2!$A$1:$G$42</definedName>
    <definedName name="SCH_H2" localSheetId="0">[13]SCH_H2!$A$1:$G$42</definedName>
    <definedName name="SCH_H2" localSheetId="1">[13]SCH_H2!$A$1:$G$42</definedName>
    <definedName name="SCH_H2" localSheetId="2">[13]SCH_H2!$A$1:$G$42</definedName>
    <definedName name="SCH_H2" localSheetId="4">[13]SCH_H2!$A$1:$G$42</definedName>
    <definedName name="SCH_H2" localSheetId="5">[13]SCH_H2!$A$1:$G$42</definedName>
    <definedName name="SCH_H2" localSheetId="6">[13]SCH_H2!$A$1:$G$42</definedName>
    <definedName name="SCH_H2">[14]SCH_H2!$A$1:$G$42</definedName>
    <definedName name="SummaryDownload" comment="'=OFFSET('Monthly Revenue'!$A$5,0,0,COUNTA('Monthly Revenue'!$A:$A),9)">OFFSET('[15](1)Summary Download'!$B$6,0,0,COUNTA('[15](1)Summary Download'!$B:$B),43)</definedName>
    <definedName name="Sysco">'[6]Customer Bill Details (External'!$O$362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11">#REF!</definedName>
    <definedName name="test" localSheetId="12">#REF!</definedName>
    <definedName name="test" localSheetId="13">#REF!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>#REF!</definedName>
    <definedName name="TEST0" localSheetId="7">'[2]WP-H-14-682010_Lobby'!$A$3:$G$31</definedName>
    <definedName name="TEST0" localSheetId="8">'[2]WP-H-14-682010_Lobby'!$A$3:$G$31</definedName>
    <definedName name="TEST0" localSheetId="9">'[2]WP-H-14-682010_Lobby'!$A$3:$G$31</definedName>
    <definedName name="TEST0" localSheetId="0">'[2]WP-H-14-682010_Lobby'!$A$3:$G$31</definedName>
    <definedName name="TEST0" localSheetId="1">'[2]WP-H-14-682010_Lobby'!$A$3:$G$31</definedName>
    <definedName name="TEST0" localSheetId="2">'[2]WP-H-14-682010_Lobby'!$A$3:$G$31</definedName>
    <definedName name="TEST0" localSheetId="4">'[2]WP-H-14-682010_Lobby'!$A$3:$G$31</definedName>
    <definedName name="TEST0" localSheetId="5">'[2]WP-H-14-682010_Lobby'!$A$3:$G$31</definedName>
    <definedName name="TEST0" localSheetId="6">'[2]WP-H-14-682010_Lobby'!$A$3:$G$31</definedName>
    <definedName name="TEST0">'[3]WP-H-14-682010_Lobby'!$A$3:$G$31</definedName>
    <definedName name="TESTHKEY" localSheetId="7">'[2]WP-H-14-682010_Lobby'!$G$1</definedName>
    <definedName name="TESTHKEY" localSheetId="8">'[2]WP-H-14-682010_Lobby'!$G$1</definedName>
    <definedName name="TESTHKEY" localSheetId="9">'[2]WP-H-14-682010_Lobby'!$G$1</definedName>
    <definedName name="TESTHKEY" localSheetId="0">'[2]WP-H-14-682010_Lobby'!$G$1</definedName>
    <definedName name="TESTHKEY" localSheetId="1">'[2]WP-H-14-682010_Lobby'!$G$1</definedName>
    <definedName name="TESTHKEY" localSheetId="2">'[2]WP-H-14-682010_Lobby'!$G$1</definedName>
    <definedName name="TESTHKEY" localSheetId="4">'[2]WP-H-14-682010_Lobby'!$G$1</definedName>
    <definedName name="TESTHKEY" localSheetId="5">'[2]WP-H-14-682010_Lobby'!$G$1</definedName>
    <definedName name="TESTHKEY" localSheetId="6">'[2]WP-H-14-682010_Lobby'!$G$1</definedName>
    <definedName name="TESTHKEY">'[3]WP-H-14-682010_Lobby'!$G$1</definedName>
    <definedName name="TESTKEYS" localSheetId="7">'[2]WP-H-14-682010_Lobby'!$A$3:$F$31</definedName>
    <definedName name="TESTKEYS" localSheetId="8">'[2]WP-H-14-682010_Lobby'!$A$3:$F$31</definedName>
    <definedName name="TESTKEYS" localSheetId="9">'[2]WP-H-14-682010_Lobby'!$A$3:$F$31</definedName>
    <definedName name="TESTKEYS" localSheetId="0">'[2]WP-H-14-682010_Lobby'!$A$3:$F$31</definedName>
    <definedName name="TESTKEYS" localSheetId="1">'[2]WP-H-14-682010_Lobby'!$A$3:$F$31</definedName>
    <definedName name="TESTKEYS" localSheetId="2">'[2]WP-H-14-682010_Lobby'!$A$3:$F$31</definedName>
    <definedName name="TESTKEYS" localSheetId="4">'[2]WP-H-14-682010_Lobby'!$A$3:$F$31</definedName>
    <definedName name="TESTKEYS" localSheetId="5">'[2]WP-H-14-682010_Lobby'!$A$3:$F$31</definedName>
    <definedName name="TESTKEYS" localSheetId="6">'[2]WP-H-14-682010_Lobby'!$A$3:$F$31</definedName>
    <definedName name="TESTKEYS">'[3]WP-H-14-682010_Lobby'!$A$3:$F$31</definedName>
    <definedName name="TESTVKEY" localSheetId="7">'[2]WP-H-14-682010_Lobby'!$A$1:$F$1</definedName>
    <definedName name="TESTVKEY" localSheetId="8">'[2]WP-H-14-682010_Lobby'!$A$1:$F$1</definedName>
    <definedName name="TESTVKEY" localSheetId="9">'[2]WP-H-14-682010_Lobby'!$A$1:$F$1</definedName>
    <definedName name="TESTVKEY" localSheetId="0">'[2]WP-H-14-682010_Lobby'!$A$1:$F$1</definedName>
    <definedName name="TESTVKEY" localSheetId="1">'[2]WP-H-14-682010_Lobby'!$A$1:$F$1</definedName>
    <definedName name="TESTVKEY" localSheetId="2">'[2]WP-H-14-682010_Lobby'!$A$1:$F$1</definedName>
    <definedName name="TESTVKEY" localSheetId="4">'[2]WP-H-14-682010_Lobby'!$A$1:$F$1</definedName>
    <definedName name="TESTVKEY" localSheetId="5">'[2]WP-H-14-682010_Lobby'!$A$1:$F$1</definedName>
    <definedName name="TESTVKEY" localSheetId="6">'[2]WP-H-14-682010_Lobby'!$A$1:$F$1</definedName>
    <definedName name="TESTVKEY">'[3]WP-H-14-682010_Lobby'!$A$1:$F$1</definedName>
    <definedName name="Weather_Fuel_Cost_Calc" localSheetId="7">#REF!</definedName>
    <definedName name="Weather_Fuel_Cost_Calc" localSheetId="8">#REF!</definedName>
    <definedName name="Weather_Fuel_Cost_Calc" localSheetId="9">#REF!</definedName>
    <definedName name="Weather_Fuel_Cost_Calc" localSheetId="10">#REF!</definedName>
    <definedName name="Weather_Fuel_Cost_Calc" localSheetId="11">#REF!</definedName>
    <definedName name="Weather_Fuel_Cost_Calc" localSheetId="12">#REF!</definedName>
    <definedName name="Weather_Fuel_Cost_Calc" localSheetId="13">#REF!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4">#REF!</definedName>
    <definedName name="Weather_Fuel_Cost_Calc" localSheetId="5">#REF!</definedName>
    <definedName name="Weather_Fuel_Cost_Calc" localSheetId="6">#REF!</definedName>
    <definedName name="Weather_Fuel_Cost_Calc">#REF!</definedName>
    <definedName name="WEIGHAVG" localSheetId="7">#REF!</definedName>
    <definedName name="WEIGHAVG" localSheetId="8">#REF!</definedName>
    <definedName name="WEIGHAVG" localSheetId="9">#REF!</definedName>
    <definedName name="WEIGHAVG" localSheetId="10">#REF!</definedName>
    <definedName name="WEIGHAVG" localSheetId="11">#REF!</definedName>
    <definedName name="WEIGHAVG" localSheetId="12">#REF!</definedName>
    <definedName name="WEIGHAVG" localSheetId="13">#REF!</definedName>
    <definedName name="WEIGHAVG" localSheetId="0">#REF!</definedName>
    <definedName name="WEIGHAVG" localSheetId="1">#REF!</definedName>
    <definedName name="WEIGHAVG" localSheetId="2">#REF!</definedName>
    <definedName name="WEIGHAVG" localSheetId="3">#REF!</definedName>
    <definedName name="WEIGHAVG" localSheetId="4">#REF!</definedName>
    <definedName name="WEIGHAVG" localSheetId="5">#REF!</definedName>
    <definedName name="WEIGHAVG" localSheetId="6">#REF!</definedName>
    <definedName name="WEIGHAVG">#REF!</definedName>
    <definedName name="WP_B9a">[16]WP_B9!$A$29:$U$61</definedName>
    <definedName name="WP_B9b" localSheetId="7">[16]WP_B9!#REF!</definedName>
    <definedName name="WP_B9b" localSheetId="8">[16]WP_B9!#REF!</definedName>
    <definedName name="WP_B9b" localSheetId="9">[16]WP_B9!#REF!</definedName>
    <definedName name="WP_B9b" localSheetId="10">[16]WP_B9!#REF!</definedName>
    <definedName name="WP_B9b" localSheetId="11">[16]WP_B9!#REF!</definedName>
    <definedName name="WP_B9b" localSheetId="12">[16]WP_B9!#REF!</definedName>
    <definedName name="WP_B9b" localSheetId="13">[16]WP_B9!#REF!</definedName>
    <definedName name="WP_B9b" localSheetId="0">[16]WP_B9!#REF!</definedName>
    <definedName name="WP_B9b" localSheetId="1">[16]WP_B9!#REF!</definedName>
    <definedName name="WP_B9b" localSheetId="2">[16]WP_B9!#REF!</definedName>
    <definedName name="WP_B9b" localSheetId="3">[16]WP_B9!#REF!</definedName>
    <definedName name="WP_B9b" localSheetId="4">[16]WP_B9!#REF!</definedName>
    <definedName name="WP_B9b" localSheetId="5">[16]WP_B9!#REF!</definedName>
    <definedName name="WP_B9b" localSheetId="6">[16]WP_B9!#REF!</definedName>
    <definedName name="WP_B9b">[16]WP_B9!#REF!</definedName>
    <definedName name="WP_G6" localSheetId="7">#REF!</definedName>
    <definedName name="WP_G6" localSheetId="8">#REF!</definedName>
    <definedName name="WP_G6" localSheetId="9">#REF!</definedName>
    <definedName name="WP_G6" localSheetId="10">#REF!</definedName>
    <definedName name="WP_G6" localSheetId="11">#REF!</definedName>
    <definedName name="WP_G6" localSheetId="12">#REF!</definedName>
    <definedName name="WP_G6" localSheetId="13">#REF!</definedName>
    <definedName name="WP_G6" localSheetId="0">#REF!</definedName>
    <definedName name="WP_G6" localSheetId="1">#REF!</definedName>
    <definedName name="WP_G6" localSheetId="2">#REF!</definedName>
    <definedName name="WP_G6" localSheetId="3">#REF!</definedName>
    <definedName name="WP_G6" localSheetId="4">#REF!</definedName>
    <definedName name="WP_G6" localSheetId="5">#REF!</definedName>
    <definedName name="WP_G6" localSheetId="6">#REF!</definedName>
    <definedName name="WP_G6">#REF!</definedName>
    <definedName name="wrn.ACC._.PROV." localSheetId="7" hidden="1">{"JURIS_ACC_PROV",#N/A,FALSE,"COSTSTUDY";"OKCLS_ACC_PROV",#N/A,FALSE,"COSTSTUDY"}</definedName>
    <definedName name="wrn.ACC._.PROV." localSheetId="8" hidden="1">{"JURIS_ACC_PROV",#N/A,FALSE,"COSTSTUDY";"OKCLS_ACC_PROV",#N/A,FALSE,"COSTSTUDY"}</definedName>
    <definedName name="wrn.ACC._.PROV." localSheetId="9" hidden="1">{"JURIS_ACC_PROV",#N/A,FALSE,"COSTSTUDY";"OKCLS_ACC_PROV",#N/A,FALSE,"COSTSTUDY"}</definedName>
    <definedName name="wrn.ACC._.PROV." localSheetId="10" hidden="1">{"JURIS_ACC_PROV",#N/A,FALSE,"COSTSTUDY";"OKCLS_ACC_PROV",#N/A,FALSE,"COSTSTUDY"}</definedName>
    <definedName name="wrn.ACC._.PROV." localSheetId="11" hidden="1">{"JURIS_ACC_PROV",#N/A,FALSE,"COSTSTUDY";"OKCLS_ACC_PROV",#N/A,FALSE,"COSTSTUDY"}</definedName>
    <definedName name="wrn.ACC._.PROV." localSheetId="12" hidden="1">{"JURIS_ACC_PROV",#N/A,FALSE,"COSTSTUDY";"OKCLS_ACC_PROV",#N/A,FALSE,"COSTSTUDY"}</definedName>
    <definedName name="wrn.ACC._.PROV." localSheetId="13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4" hidden="1">{"JURIS_ACC_PROV",#N/A,FALSE,"COSTSTUDY";"OKCLS_ACC_PROV",#N/A,FALSE,"COSTSTUDY"}</definedName>
    <definedName name="wrn.ACC._.PROV." localSheetId="5" hidden="1">{"JURIS_ACC_PROV",#N/A,FALSE,"COSTSTUDY";"OKCLS_ACC_PROV",#N/A,FALSE,"COSTSTUDY"}</definedName>
    <definedName name="wrn.ACC._.PROV." localSheetId="6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7" hidden="1">{"CAP_ALLOC_SUMMARY",#N/A,FALSE,"Alloc Summary"}</definedName>
    <definedName name="wrn.CAPACITY._.ALLOC._.SUMMARY." localSheetId="8" hidden="1">{"CAP_ALLOC_SUMMARY",#N/A,FALSE,"Alloc Summary"}</definedName>
    <definedName name="wrn.CAPACITY._.ALLOC._.SUMMARY." localSheetId="9" hidden="1">{"CAP_ALLOC_SUMMARY",#N/A,FALSE,"Alloc Summary"}</definedName>
    <definedName name="wrn.CAPACITY._.ALLOC._.SUMMARY." localSheetId="10" hidden="1">{"CAP_ALLOC_SUMMARY",#N/A,FALSE,"Alloc Summary"}</definedName>
    <definedName name="wrn.CAPACITY._.ALLOC._.SUMMARY." localSheetId="11" hidden="1">{"CAP_ALLOC_SUMMARY",#N/A,FALSE,"Alloc Summary"}</definedName>
    <definedName name="wrn.CAPACITY._.ALLOC._.SUMMARY." localSheetId="12" hidden="1">{"CAP_ALLOC_SUMMARY",#N/A,FALSE,"Alloc Summary"}</definedName>
    <definedName name="wrn.CAPACITY._.ALLOC._.SUMMARY." localSheetId="13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4" hidden="1">{"CAP_ALLOC_SUMMARY",#N/A,FALSE,"Alloc Summary"}</definedName>
    <definedName name="wrn.CAPACITY._.ALLOC._.SUMMARY." localSheetId="5" hidden="1">{"CAP_ALLOC_SUMMARY",#N/A,FALSE,"Alloc Summary"}</definedName>
    <definedName name="wrn.CAPACITY._.ALLOC._.SUMMARY." localSheetId="6" hidden="1">{"CAP_ALLOC_SUMMARY",#N/A,FALSE,"Alloc Summary"}</definedName>
    <definedName name="wrn.CAPACITY._.ALLOC._.SUMMARY." hidden="1">{"CAP_ALLOC_SUMMARY",#N/A,FALSE,"Alloc Summary"}</definedName>
    <definedName name="wrn.CUST._.REV._.ALLOC._.INPUT." localSheetId="7" hidden="1">{"SECTK_JURIS_CUSTREV",#N/A,FALSE,"COSTSTUDY";"SECTK_OKCLS_CUSTREV",#N/A,FALSE,"COSTSTUDY"}</definedName>
    <definedName name="wrn.CUST._.REV._.ALLOC._.INPUT." localSheetId="8" hidden="1">{"SECTK_JURIS_CUSTREV",#N/A,FALSE,"COSTSTUDY";"SECTK_OKCLS_CUSTREV",#N/A,FALSE,"COSTSTUDY"}</definedName>
    <definedName name="wrn.CUST._.REV._.ALLOC._.INPUT." localSheetId="9" hidden="1">{"SECTK_JURIS_CUSTREV",#N/A,FALSE,"COSTSTUDY";"SECTK_OKCLS_CUSTREV",#N/A,FALSE,"COSTSTUDY"}</definedName>
    <definedName name="wrn.CUST._.REV._.ALLOC._.INPUT." localSheetId="10" hidden="1">{"SECTK_JURIS_CUSTREV",#N/A,FALSE,"COSTSTUDY";"SECTK_OKCLS_CUSTREV",#N/A,FALSE,"COSTSTUDY"}</definedName>
    <definedName name="wrn.CUST._.REV._.ALLOC._.INPUT." localSheetId="11" hidden="1">{"SECTK_JURIS_CUSTREV",#N/A,FALSE,"COSTSTUDY";"SECTK_OKCLS_CUSTREV",#N/A,FALSE,"COSTSTUDY"}</definedName>
    <definedName name="wrn.CUST._.REV._.ALLOC._.INPUT." localSheetId="12" hidden="1">{"SECTK_JURIS_CUSTREV",#N/A,FALSE,"COSTSTUDY";"SECTK_OKCLS_CUSTREV",#N/A,FALSE,"COSTSTUDY"}</definedName>
    <definedName name="wrn.CUST._.REV._.ALLOC._.INPUT." localSheetId="13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4" hidden="1">{"SECTK_JURIS_CUSTREV",#N/A,FALSE,"COSTSTUDY";"SECTK_OKCLS_CUSTREV",#N/A,FALSE,"COSTSTUDY"}</definedName>
    <definedName name="wrn.CUST._.REV._.ALLOC._.INPUT." localSheetId="5" hidden="1">{"SECTK_JURIS_CUSTREV",#N/A,FALSE,"COSTSTUDY";"SECTK_OKCLS_CUSTREV",#N/A,FALSE,"COSTSTUDY"}</definedName>
    <definedName name="wrn.CUST._.REV._.ALLOC._.INPUT." localSheetId="6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7" hidden="1">{"JURIS_CUST_ALLOC_RATIOS",#N/A,FALSE,"COSTSTUDY";"OKCLS_CUST_ALLOC_RATIOS",#N/A,FALSE,"COSTSTUDY"}</definedName>
    <definedName name="wrn.CUSTOMER._.ALLOC._.RATIOS." localSheetId="8" hidden="1">{"JURIS_CUST_ALLOC_RATIOS",#N/A,FALSE,"COSTSTUDY";"OKCLS_CUST_ALLOC_RATIOS",#N/A,FALSE,"COSTSTUDY"}</definedName>
    <definedName name="wrn.CUSTOMER._.ALLOC._.RATIOS." localSheetId="9" hidden="1">{"JURIS_CUST_ALLOC_RATIOS",#N/A,FALSE,"COSTSTUDY";"OKCLS_CUST_ALLOC_RATIOS",#N/A,FALSE,"COSTSTUDY"}</definedName>
    <definedName name="wrn.CUSTOMER._.ALLOC._.RATIOS." localSheetId="10" hidden="1">{"JURIS_CUST_ALLOC_RATIOS",#N/A,FALSE,"COSTSTUDY";"OKCLS_CUST_ALLOC_RATIOS",#N/A,FALSE,"COSTSTUDY"}</definedName>
    <definedName name="wrn.CUSTOMER._.ALLOC._.RATIOS." localSheetId="11" hidden="1">{"JURIS_CUST_ALLOC_RATIOS",#N/A,FALSE,"COSTSTUDY";"OKCLS_CUST_ALLOC_RATIOS",#N/A,FALSE,"COSTSTUDY"}</definedName>
    <definedName name="wrn.CUSTOMER._.ALLOC._.RATIOS." localSheetId="12" hidden="1">{"JURIS_CUST_ALLOC_RATIOS",#N/A,FALSE,"COSTSTUDY";"OKCLS_CUST_ALLOC_RATIOS",#N/A,FALSE,"COSTSTUDY"}</definedName>
    <definedName name="wrn.CUSTOMER._.ALLOC._.RATIOS." localSheetId="13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localSheetId="5" hidden="1">{"JURIS_CUST_ALLOC_RATIOS",#N/A,FALSE,"COSTSTUDY";"OKCLS_CUST_ALLOC_RATIOS",#N/A,FALSE,"COSTSTUDY"}</definedName>
    <definedName name="wrn.CUSTOMER._.ALLOC._.RATIOS." localSheetId="6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7" hidden="1">{"JURIS_DMDENRGY_RATIOS",#N/A,FALSE,"COSTSTUDY";"OKCLS_DMDENRGY_RATIOS",#N/A,FALSE,"COSTSTUDY"}</definedName>
    <definedName name="wrn.DEMAND._.ENERGY._.RATIOS." localSheetId="8" hidden="1">{"JURIS_DMDENRGY_RATIOS",#N/A,FALSE,"COSTSTUDY";"OKCLS_DMDENRGY_RATIOS",#N/A,FALSE,"COSTSTUDY"}</definedName>
    <definedName name="wrn.DEMAND._.ENERGY._.RATIOS." localSheetId="9" hidden="1">{"JURIS_DMDENRGY_RATIOS",#N/A,FALSE,"COSTSTUDY";"OKCLS_DMDENRGY_RATIOS",#N/A,FALSE,"COSTSTUDY"}</definedName>
    <definedName name="wrn.DEMAND._.ENERGY._.RATIOS." localSheetId="10" hidden="1">{"JURIS_DMDENRGY_RATIOS",#N/A,FALSE,"COSTSTUDY";"OKCLS_DMDENRGY_RATIOS",#N/A,FALSE,"COSTSTUDY"}</definedName>
    <definedName name="wrn.DEMAND._.ENERGY._.RATIOS." localSheetId="11" hidden="1">{"JURIS_DMDENRGY_RATIOS",#N/A,FALSE,"COSTSTUDY";"OKCLS_DMDENRGY_RATIOS",#N/A,FALSE,"COSTSTUDY"}</definedName>
    <definedName name="wrn.DEMAND._.ENERGY._.RATIOS." localSheetId="12" hidden="1">{"JURIS_DMDENRGY_RATIOS",#N/A,FALSE,"COSTSTUDY";"OKCLS_DMDENRGY_RATIOS",#N/A,FALSE,"COSTSTUDY"}</definedName>
    <definedName name="wrn.DEMAND._.ENERGY._.RATIOS." localSheetId="13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localSheetId="5" hidden="1">{"JURIS_DMDENRGY_RATIOS",#N/A,FALSE,"COSTSTUDY";"OKCLS_DMDENRGY_RATIOS",#N/A,FALSE,"COSTSTUDY"}</definedName>
    <definedName name="wrn.DEMAND._.ENERGY._.RATIOS." localSheetId="6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7" hidden="1">{"JURIS_DEPR_EXP",#N/A,FALSE,"COSTSTUDY";"OKCLS_DEPR_EXP",#N/A,FALSE,"COSTSTUDY"}</definedName>
    <definedName name="wrn.DEPRECIATION._.EXPENSE." localSheetId="8" hidden="1">{"JURIS_DEPR_EXP",#N/A,FALSE,"COSTSTUDY";"OKCLS_DEPR_EXP",#N/A,FALSE,"COSTSTUDY"}</definedName>
    <definedName name="wrn.DEPRECIATION._.EXPENSE." localSheetId="9" hidden="1">{"JURIS_DEPR_EXP",#N/A,FALSE,"COSTSTUDY";"OKCLS_DEPR_EXP",#N/A,FALSE,"COSTSTUDY"}</definedName>
    <definedName name="wrn.DEPRECIATION._.EXPENSE." localSheetId="10" hidden="1">{"JURIS_DEPR_EXP",#N/A,FALSE,"COSTSTUDY";"OKCLS_DEPR_EXP",#N/A,FALSE,"COSTSTUDY"}</definedName>
    <definedName name="wrn.DEPRECIATION._.EXPENSE." localSheetId="11" hidden="1">{"JURIS_DEPR_EXP",#N/A,FALSE,"COSTSTUDY";"OKCLS_DEPR_EXP",#N/A,FALSE,"COSTSTUDY"}</definedName>
    <definedName name="wrn.DEPRECIATION._.EXPENSE." localSheetId="12" hidden="1">{"JURIS_DEPR_EXP",#N/A,FALSE,"COSTSTUDY";"OKCLS_DEPR_EXP",#N/A,FALSE,"COSTSTUDY"}</definedName>
    <definedName name="wrn.DEPRECIATION._.EXPENSE." localSheetId="13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4" hidden="1">{"JURIS_DEPR_EXP",#N/A,FALSE,"COSTSTUDY";"OKCLS_DEPR_EXP",#N/A,FALSE,"COSTSTUDY"}</definedName>
    <definedName name="wrn.DEPRECIATION._.EXPENSE." localSheetId="5" hidden="1">{"JURIS_DEPR_EXP",#N/A,FALSE,"COSTSTUDY";"OKCLS_DEPR_EXP",#N/A,FALSE,"COSTSTUDY"}</definedName>
    <definedName name="wrn.DEPRECIATION._.EXPENSE." localSheetId="6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7" hidden="1">{"JURIS_LAB_ALOC_DEVLP",#N/A,FALSE,"COSTSTUDY";"OKCLS_LAB_ALOC_DEVLP",#N/A,FALSE,"COSTSTUDY"}</definedName>
    <definedName name="wrn.DEVLP._.LABOR._.ALLOC." localSheetId="8" hidden="1">{"JURIS_LAB_ALOC_DEVLP",#N/A,FALSE,"COSTSTUDY";"OKCLS_LAB_ALOC_DEVLP",#N/A,FALSE,"COSTSTUDY"}</definedName>
    <definedName name="wrn.DEVLP._.LABOR._.ALLOC." localSheetId="9" hidden="1">{"JURIS_LAB_ALOC_DEVLP",#N/A,FALSE,"COSTSTUDY";"OKCLS_LAB_ALOC_DEVLP",#N/A,FALSE,"COSTSTUDY"}</definedName>
    <definedName name="wrn.DEVLP._.LABOR._.ALLOC." localSheetId="10" hidden="1">{"JURIS_LAB_ALOC_DEVLP",#N/A,FALSE,"COSTSTUDY";"OKCLS_LAB_ALOC_DEVLP",#N/A,FALSE,"COSTSTUDY"}</definedName>
    <definedName name="wrn.DEVLP._.LABOR._.ALLOC." localSheetId="11" hidden="1">{"JURIS_LAB_ALOC_DEVLP",#N/A,FALSE,"COSTSTUDY";"OKCLS_LAB_ALOC_DEVLP",#N/A,FALSE,"COSTSTUDY"}</definedName>
    <definedName name="wrn.DEVLP._.LABOR._.ALLOC." localSheetId="12" hidden="1">{"JURIS_LAB_ALOC_DEVLP",#N/A,FALSE,"COSTSTUDY";"OKCLS_LAB_ALOC_DEVLP",#N/A,FALSE,"COSTSTUDY"}</definedName>
    <definedName name="wrn.DEVLP._.LABOR._.ALLOC." localSheetId="13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4" hidden="1">{"JURIS_LAB_ALOC_DEVLP",#N/A,FALSE,"COSTSTUDY";"OKCLS_LAB_ALOC_DEVLP",#N/A,FALSE,"COSTSTUDY"}</definedName>
    <definedName name="wrn.DEVLP._.LABOR._.ALLOC." localSheetId="5" hidden="1">{"JURIS_LAB_ALOC_DEVLP",#N/A,FALSE,"COSTSTUDY";"OKCLS_LAB_ALOC_DEVLP",#N/A,FALSE,"COSTSTUDY"}</definedName>
    <definedName name="wrn.DEVLP._.LABOR._.ALLOC." localSheetId="6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7" hidden="1">{"JURIS_DMDENRGY_AL_INPUT",#N/A,FALSE,"COSTSTUDY";"OKCLS_DMDENRGY_AL_INPUT",#N/A,FALSE,"COSTSTUDY"}</definedName>
    <definedName name="wrn.DMD._.ENERGY._.ALLOC._.INPUT." localSheetId="8" hidden="1">{"JURIS_DMDENRGY_AL_INPUT",#N/A,FALSE,"COSTSTUDY";"OKCLS_DMDENRGY_AL_INPUT",#N/A,FALSE,"COSTSTUDY"}</definedName>
    <definedName name="wrn.DMD._.ENERGY._.ALLOC._.INPUT." localSheetId="9" hidden="1">{"JURIS_DMDENRGY_AL_INPUT",#N/A,FALSE,"COSTSTUDY";"OKCLS_DMDENRGY_AL_INPUT",#N/A,FALSE,"COSTSTUDY"}</definedName>
    <definedName name="wrn.DMD._.ENERGY._.ALLOC._.INPUT." localSheetId="10" hidden="1">{"JURIS_DMDENRGY_AL_INPUT",#N/A,FALSE,"COSTSTUDY";"OKCLS_DMDENRGY_AL_INPUT",#N/A,FALSE,"COSTSTUDY"}</definedName>
    <definedName name="wrn.DMD._.ENERGY._.ALLOC._.INPUT." localSheetId="11" hidden="1">{"JURIS_DMDENRGY_AL_INPUT",#N/A,FALSE,"COSTSTUDY";"OKCLS_DMDENRGY_AL_INPUT",#N/A,FALSE,"COSTSTUDY"}</definedName>
    <definedName name="wrn.DMD._.ENERGY._.ALLOC._.INPUT." localSheetId="12" hidden="1">{"JURIS_DMDENRGY_AL_INPUT",#N/A,FALSE,"COSTSTUDY";"OKCLS_DMDENRGY_AL_INPUT",#N/A,FALSE,"COSTSTUDY"}</definedName>
    <definedName name="wrn.DMD._.ENERGY._.ALLOC._.INPUT." localSheetId="13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localSheetId="5" hidden="1">{"JURIS_DMDENRGY_AL_INPUT",#N/A,FALSE,"COSTSTUDY";"OKCLS_DMDENRGY_AL_INPUT",#N/A,FALSE,"COSTSTUDY"}</definedName>
    <definedName name="wrn.DMD._.ENERGY._.ALLOC._.INPUT." localSheetId="6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7" hidden="1">{"JURIS_INC_TAX_CALC",#N/A,FALSE,"COSTSTUDY";"OKCLS_INC_TAX_CALC",#N/A,FALSE,"COSTSTUDY"}</definedName>
    <definedName name="wrn.INCOME._.TAX._.CALCULATION." localSheetId="8" hidden="1">{"JURIS_INC_TAX_CALC",#N/A,FALSE,"COSTSTUDY";"OKCLS_INC_TAX_CALC",#N/A,FALSE,"COSTSTUDY"}</definedName>
    <definedName name="wrn.INCOME._.TAX._.CALCULATION." localSheetId="9" hidden="1">{"JURIS_INC_TAX_CALC",#N/A,FALSE,"COSTSTUDY";"OKCLS_INC_TAX_CALC",#N/A,FALSE,"COSTSTUDY"}</definedName>
    <definedName name="wrn.INCOME._.TAX._.CALCULATION." localSheetId="10" hidden="1">{"JURIS_INC_TAX_CALC",#N/A,FALSE,"COSTSTUDY";"OKCLS_INC_TAX_CALC",#N/A,FALSE,"COSTSTUDY"}</definedName>
    <definedName name="wrn.INCOME._.TAX._.CALCULATION." localSheetId="11" hidden="1">{"JURIS_INC_TAX_CALC",#N/A,FALSE,"COSTSTUDY";"OKCLS_INC_TAX_CALC",#N/A,FALSE,"COSTSTUDY"}</definedName>
    <definedName name="wrn.INCOME._.TAX._.CALCULATION." localSheetId="12" hidden="1">{"JURIS_INC_TAX_CALC",#N/A,FALSE,"COSTSTUDY";"OKCLS_INC_TAX_CALC",#N/A,FALSE,"COSTSTUDY"}</definedName>
    <definedName name="wrn.INCOME._.TAX._.CALCULATION." localSheetId="13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localSheetId="5" hidden="1">{"JURIS_INC_TAX_CALC",#N/A,FALSE,"COSTSTUDY";"OKCLS_INC_TAX_CALC",#N/A,FALSE,"COSTSTUDY"}</definedName>
    <definedName name="wrn.INCOME._.TAX._.CALCULATION." localSheetId="6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7" hidden="1">{"JURIS_INT_ALOC_AMTS",#N/A,FALSE,"COSTSTUDY";"OKCLS_INT_ALOC_AMTS",#N/A,FALSE,"COSTSTUDY"}</definedName>
    <definedName name="wrn.INTERNAL._.ALLOC._.INPUT." localSheetId="8" hidden="1">{"JURIS_INT_ALOC_AMTS",#N/A,FALSE,"COSTSTUDY";"OKCLS_INT_ALOC_AMTS",#N/A,FALSE,"COSTSTUDY"}</definedName>
    <definedName name="wrn.INTERNAL._.ALLOC._.INPUT." localSheetId="9" hidden="1">{"JURIS_INT_ALOC_AMTS",#N/A,FALSE,"COSTSTUDY";"OKCLS_INT_ALOC_AMTS",#N/A,FALSE,"COSTSTUDY"}</definedName>
    <definedName name="wrn.INTERNAL._.ALLOC._.INPUT." localSheetId="10" hidden="1">{"JURIS_INT_ALOC_AMTS",#N/A,FALSE,"COSTSTUDY";"OKCLS_INT_ALOC_AMTS",#N/A,FALSE,"COSTSTUDY"}</definedName>
    <definedName name="wrn.INTERNAL._.ALLOC._.INPUT." localSheetId="11" hidden="1">{"JURIS_INT_ALOC_AMTS",#N/A,FALSE,"COSTSTUDY";"OKCLS_INT_ALOC_AMTS",#N/A,FALSE,"COSTSTUDY"}</definedName>
    <definedName name="wrn.INTERNAL._.ALLOC._.INPUT." localSheetId="12" hidden="1">{"JURIS_INT_ALOC_AMTS",#N/A,FALSE,"COSTSTUDY";"OKCLS_INT_ALOC_AMTS",#N/A,FALSE,"COSTSTUDY"}</definedName>
    <definedName name="wrn.INTERNAL._.ALLOC._.INPUT." localSheetId="13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localSheetId="5" hidden="1">{"JURIS_INT_ALOC_AMTS",#N/A,FALSE,"COSTSTUDY";"OKCLS_INT_ALOC_AMTS",#N/A,FALSE,"COSTSTUDY"}</definedName>
    <definedName name="wrn.INTERNAL._.ALLOC._.INPUT." localSheetId="6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7" hidden="1">{"JURIS_INTAL_RATIOS",#N/A,FALSE,"COSTSTUDY";"OKCLS_INTAL_RATIOS",#N/A,FALSE,"COSTSTUDY"}</definedName>
    <definedName name="wrn.INTERNAL._.ALLOC._.RATIOS." localSheetId="8" hidden="1">{"JURIS_INTAL_RATIOS",#N/A,FALSE,"COSTSTUDY";"OKCLS_INTAL_RATIOS",#N/A,FALSE,"COSTSTUDY"}</definedName>
    <definedName name="wrn.INTERNAL._.ALLOC._.RATIOS." localSheetId="9" hidden="1">{"JURIS_INTAL_RATIOS",#N/A,FALSE,"COSTSTUDY";"OKCLS_INTAL_RATIOS",#N/A,FALSE,"COSTSTUDY"}</definedName>
    <definedName name="wrn.INTERNAL._.ALLOC._.RATIOS." localSheetId="10" hidden="1">{"JURIS_INTAL_RATIOS",#N/A,FALSE,"COSTSTUDY";"OKCLS_INTAL_RATIOS",#N/A,FALSE,"COSTSTUDY"}</definedName>
    <definedName name="wrn.INTERNAL._.ALLOC._.RATIOS." localSheetId="11" hidden="1">{"JURIS_INTAL_RATIOS",#N/A,FALSE,"COSTSTUDY";"OKCLS_INTAL_RATIOS",#N/A,FALSE,"COSTSTUDY"}</definedName>
    <definedName name="wrn.INTERNAL._.ALLOC._.RATIOS." localSheetId="12" hidden="1">{"JURIS_INTAL_RATIOS",#N/A,FALSE,"COSTSTUDY";"OKCLS_INTAL_RATIOS",#N/A,FALSE,"COSTSTUDY"}</definedName>
    <definedName name="wrn.INTERNAL._.ALLOC._.RATIOS." localSheetId="13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localSheetId="5" hidden="1">{"JURIS_INTAL_RATIOS",#N/A,FALSE,"COSTSTUDY";"OKCLS_INTAL_RATIOS",#N/A,FALSE,"COSTSTUDY"}</definedName>
    <definedName name="wrn.INTERNAL._.ALLOC._.RATIOS." localSheetId="6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7" hidden="1">{"JURIS_OM_EXP",#N/A,FALSE,"COSTSTUDY";"OKCLS_OM_EXP",#N/A,FALSE,"COSTSTUDY"}</definedName>
    <definedName name="wrn.OM._.EXPENSES." localSheetId="8" hidden="1">{"JURIS_OM_EXP",#N/A,FALSE,"COSTSTUDY";"OKCLS_OM_EXP",#N/A,FALSE,"COSTSTUDY"}</definedName>
    <definedName name="wrn.OM._.EXPENSES." localSheetId="9" hidden="1">{"JURIS_OM_EXP",#N/A,FALSE,"COSTSTUDY";"OKCLS_OM_EXP",#N/A,FALSE,"COSTSTUDY"}</definedName>
    <definedName name="wrn.OM._.EXPENSES." localSheetId="10" hidden="1">{"JURIS_OM_EXP",#N/A,FALSE,"COSTSTUDY";"OKCLS_OM_EXP",#N/A,FALSE,"COSTSTUDY"}</definedName>
    <definedName name="wrn.OM._.EXPENSES." localSheetId="11" hidden="1">{"JURIS_OM_EXP",#N/A,FALSE,"COSTSTUDY";"OKCLS_OM_EXP",#N/A,FALSE,"COSTSTUDY"}</definedName>
    <definedName name="wrn.OM._.EXPENSES." localSheetId="12" hidden="1">{"JURIS_OM_EXP",#N/A,FALSE,"COSTSTUDY";"OKCLS_OM_EXP",#N/A,FALSE,"COSTSTUDY"}</definedName>
    <definedName name="wrn.OM._.EXPENSES." localSheetId="13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4" hidden="1">{"JURIS_OM_EXP",#N/A,FALSE,"COSTSTUDY";"OKCLS_OM_EXP",#N/A,FALSE,"COSTSTUDY"}</definedName>
    <definedName name="wrn.OM._.EXPENSES." localSheetId="5" hidden="1">{"JURIS_OM_EXP",#N/A,FALSE,"COSTSTUDY";"OKCLS_OM_EXP",#N/A,FALSE,"COSTSTUDY"}</definedName>
    <definedName name="wrn.OM._.EXPENSES." localSheetId="6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7" hidden="1">{"JURIS_PLT_IN_SERV",#N/A,FALSE,"COSTSTUDY";"OKCLS_PLT_IN_SERV",#N/A,FALSE,"COSTSTUDY"}</definedName>
    <definedName name="wrn.PLANT._.IN._.SERVICE." localSheetId="8" hidden="1">{"JURIS_PLT_IN_SERV",#N/A,FALSE,"COSTSTUDY";"OKCLS_PLT_IN_SERV",#N/A,FALSE,"COSTSTUDY"}</definedName>
    <definedName name="wrn.PLANT._.IN._.SERVICE." localSheetId="9" hidden="1">{"JURIS_PLT_IN_SERV",#N/A,FALSE,"COSTSTUDY";"OKCLS_PLT_IN_SERV",#N/A,FALSE,"COSTSTUDY"}</definedName>
    <definedName name="wrn.PLANT._.IN._.SERVICE." localSheetId="10" hidden="1">{"JURIS_PLT_IN_SERV",#N/A,FALSE,"COSTSTUDY";"OKCLS_PLT_IN_SERV",#N/A,FALSE,"COSTSTUDY"}</definedName>
    <definedName name="wrn.PLANT._.IN._.SERVICE." localSheetId="11" hidden="1">{"JURIS_PLT_IN_SERV",#N/A,FALSE,"COSTSTUDY";"OKCLS_PLT_IN_SERV",#N/A,FALSE,"COSTSTUDY"}</definedName>
    <definedName name="wrn.PLANT._.IN._.SERVICE." localSheetId="12" hidden="1">{"JURIS_PLT_IN_SERV",#N/A,FALSE,"COSTSTUDY";"OKCLS_PLT_IN_SERV",#N/A,FALSE,"COSTSTUDY"}</definedName>
    <definedName name="wrn.PLANT._.IN._.SERVICE." localSheetId="13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4" hidden="1">{"JURIS_PLT_IN_SERV",#N/A,FALSE,"COSTSTUDY";"OKCLS_PLT_IN_SERV",#N/A,FALSE,"COSTSTUDY"}</definedName>
    <definedName name="wrn.PLANT._.IN._.SERVICE." localSheetId="5" hidden="1">{"JURIS_PLT_IN_SERV",#N/A,FALSE,"COSTSTUDY";"OKCLS_PLT_IN_SERV",#N/A,FALSE,"COSTSTUDY"}</definedName>
    <definedName name="wrn.PLANT._.IN._.SERVICE." localSheetId="6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7" hidden="1">{"JURIS_RB_ADJS",#N/A,FALSE,"COSTSTUDY";"OKCLS_RB_ADJS",#N/A,FALSE,"COSTSTUDY"}</definedName>
    <definedName name="wrn.RATEBASE._.ADJUSTMENTS." localSheetId="8" hidden="1">{"JURIS_RB_ADJS",#N/A,FALSE,"COSTSTUDY";"OKCLS_RB_ADJS",#N/A,FALSE,"COSTSTUDY"}</definedName>
    <definedName name="wrn.RATEBASE._.ADJUSTMENTS." localSheetId="9" hidden="1">{"JURIS_RB_ADJS",#N/A,FALSE,"COSTSTUDY";"OKCLS_RB_ADJS",#N/A,FALSE,"COSTSTUDY"}</definedName>
    <definedName name="wrn.RATEBASE._.ADJUSTMENTS." localSheetId="10" hidden="1">{"JURIS_RB_ADJS",#N/A,FALSE,"COSTSTUDY";"OKCLS_RB_ADJS",#N/A,FALSE,"COSTSTUDY"}</definedName>
    <definedName name="wrn.RATEBASE._.ADJUSTMENTS." localSheetId="11" hidden="1">{"JURIS_RB_ADJS",#N/A,FALSE,"COSTSTUDY";"OKCLS_RB_ADJS",#N/A,FALSE,"COSTSTUDY"}</definedName>
    <definedName name="wrn.RATEBASE._.ADJUSTMENTS." localSheetId="12" hidden="1">{"JURIS_RB_ADJS",#N/A,FALSE,"COSTSTUDY";"OKCLS_RB_ADJS",#N/A,FALSE,"COSTSTUDY"}</definedName>
    <definedName name="wrn.RATEBASE._.ADJUSTMENTS." localSheetId="13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4" hidden="1">{"JURIS_RB_ADJS",#N/A,FALSE,"COSTSTUDY";"OKCLS_RB_ADJS",#N/A,FALSE,"COSTSTUDY"}</definedName>
    <definedName name="wrn.RATEBASE._.ADJUSTMENTS." localSheetId="5" hidden="1">{"JURIS_RB_ADJS",#N/A,FALSE,"COSTSTUDY";"OKCLS_RB_ADJS",#N/A,FALSE,"COSTSTUDY"}</definedName>
    <definedName name="wrn.RATEBASE._.ADJUSTMENTS." localSheetId="6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7" hidden="1">{"SCHK1",#N/A,FALSE,"FILING REPORTS"}</definedName>
    <definedName name="wrn.SCHEDULE_K_1." localSheetId="8" hidden="1">{"SCHK1",#N/A,FALSE,"FILING REPORTS"}</definedName>
    <definedName name="wrn.SCHEDULE_K_1." localSheetId="9" hidden="1">{"SCHK1",#N/A,FALSE,"FILING REPORTS"}</definedName>
    <definedName name="wrn.SCHEDULE_K_1." localSheetId="10" hidden="1">{"SCHK1",#N/A,FALSE,"FILING REPORTS"}</definedName>
    <definedName name="wrn.SCHEDULE_K_1." localSheetId="11" hidden="1">{"SCHK1",#N/A,FALSE,"FILING REPORTS"}</definedName>
    <definedName name="wrn.SCHEDULE_K_1." localSheetId="12" hidden="1">{"SCHK1",#N/A,FALSE,"FILING REPORTS"}</definedName>
    <definedName name="wrn.SCHEDULE_K_1." localSheetId="13" hidden="1">{"SCHK1",#N/A,FALSE,"FILING REPORTS"}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4" hidden="1">{"SCHK1",#N/A,FALSE,"FILING REPORTS"}</definedName>
    <definedName name="wrn.SCHEDULE_K_1." localSheetId="5" hidden="1">{"SCHK1",#N/A,FALSE,"FILING REPORTS"}</definedName>
    <definedName name="wrn.SCHEDULE_K_1." localSheetId="6" hidden="1">{"SCHK1",#N/A,FALSE,"FILING REPORTS"}</definedName>
    <definedName name="wrn.SCHEDULE_K_1." hidden="1">{"SCHK1",#N/A,FALSE,"FILING REPORTS"}</definedName>
    <definedName name="wrn.SECTLREPORTS." localSheetId="7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8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9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6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7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8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9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5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6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7" hidden="1">{"OKCLS_SUMMARY",#N/A,FALSE,"INTERNAL REPORTS";"JURIS_SUMMARY",#N/A,FALSE,"INTERNAL REPORTS"}</definedName>
    <definedName name="wrn.SUMMARY." localSheetId="8" hidden="1">{"OKCLS_SUMMARY",#N/A,FALSE,"INTERNAL REPORTS";"JURIS_SUMMARY",#N/A,FALSE,"INTERNAL REPORTS"}</definedName>
    <definedName name="wrn.SUMMARY." localSheetId="9" hidden="1">{"OKCLS_SUMMARY",#N/A,FALSE,"INTERNAL REPORTS";"JURIS_SUMMARY",#N/A,FALSE,"INTERNAL REPORTS"}</definedName>
    <definedName name="wrn.SUMMARY." localSheetId="10" hidden="1">{"OKCLS_SUMMARY",#N/A,FALSE,"INTERNAL REPORTS";"JURIS_SUMMARY",#N/A,FALSE,"INTERNAL REPORTS"}</definedName>
    <definedName name="wrn.SUMMARY." localSheetId="11" hidden="1">{"OKCLS_SUMMARY",#N/A,FALSE,"INTERNAL REPORTS";"JURIS_SUMMARY",#N/A,FALSE,"INTERNAL REPORTS"}</definedName>
    <definedName name="wrn.SUMMARY." localSheetId="12" hidden="1">{"OKCLS_SUMMARY",#N/A,FALSE,"INTERNAL REPORTS";"JURIS_SUMMARY",#N/A,FALSE,"INTERNAL REPORTS"}</definedName>
    <definedName name="wrn.SUMMARY." localSheetId="13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4" hidden="1">{"OKCLS_SUMMARY",#N/A,FALSE,"INTERNAL REPORTS";"JURIS_SUMMARY",#N/A,FALSE,"INTERNAL REPORTS"}</definedName>
    <definedName name="wrn.SUMMARY." localSheetId="5" hidden="1">{"OKCLS_SUMMARY",#N/A,FALSE,"INTERNAL REPORTS";"JURIS_SUMMARY",#N/A,FALSE,"INTERNAL REPORTS"}</definedName>
    <definedName name="wrn.SUMMARY." localSheetId="6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7" hidden="1">{"JURIS_TAXES_OTHER",#N/A,FALSE,"COSTSTUDY";"OKCLS_TAXES_OTHER",#N/A,FALSE,"COSTSTUDY"}</definedName>
    <definedName name="wrn.TAXES._.OTHER." localSheetId="8" hidden="1">{"JURIS_TAXES_OTHER",#N/A,FALSE,"COSTSTUDY";"OKCLS_TAXES_OTHER",#N/A,FALSE,"COSTSTUDY"}</definedName>
    <definedName name="wrn.TAXES._.OTHER." localSheetId="9" hidden="1">{"JURIS_TAXES_OTHER",#N/A,FALSE,"COSTSTUDY";"OKCLS_TAXES_OTHER",#N/A,FALSE,"COSTSTUDY"}</definedName>
    <definedName name="wrn.TAXES._.OTHER." localSheetId="10" hidden="1">{"JURIS_TAXES_OTHER",#N/A,FALSE,"COSTSTUDY";"OKCLS_TAXES_OTHER",#N/A,FALSE,"COSTSTUDY"}</definedName>
    <definedName name="wrn.TAXES._.OTHER." localSheetId="11" hidden="1">{"JURIS_TAXES_OTHER",#N/A,FALSE,"COSTSTUDY";"OKCLS_TAXES_OTHER",#N/A,FALSE,"COSTSTUDY"}</definedName>
    <definedName name="wrn.TAXES._.OTHER." localSheetId="12" hidden="1">{"JURIS_TAXES_OTHER",#N/A,FALSE,"COSTSTUDY";"OKCLS_TAXES_OTHER",#N/A,FALSE,"COSTSTUDY"}</definedName>
    <definedName name="wrn.TAXES._.OTHER." localSheetId="13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4" hidden="1">{"JURIS_TAXES_OTHER",#N/A,FALSE,"COSTSTUDY";"OKCLS_TAXES_OTHER",#N/A,FALSE,"COSTSTUDY"}</definedName>
    <definedName name="wrn.TAXES._.OTHER." localSheetId="5" hidden="1">{"JURIS_TAXES_OTHER",#N/A,FALSE,"COSTSTUDY";"OKCLS_TAXES_OTHER",#N/A,FALSE,"COSTSTUDY"}</definedName>
    <definedName name="wrn.TAXES._.OTHER." localSheetId="6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7">#REF!</definedName>
    <definedName name="Year_End_Customer_Adjustment" localSheetId="8">#REF!</definedName>
    <definedName name="Year_End_Customer_Adjustment" localSheetId="9">#REF!</definedName>
    <definedName name="Year_End_Customer_Adjustment" localSheetId="10">#REF!</definedName>
    <definedName name="Year_End_Customer_Adjustment" localSheetId="11">#REF!</definedName>
    <definedName name="Year_End_Customer_Adjustment" localSheetId="12">#REF!</definedName>
    <definedName name="Year_End_Customer_Adjustment" localSheetId="13">#REF!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4">#REF!</definedName>
    <definedName name="Year_End_Customer_Adjustment" localSheetId="5">#REF!</definedName>
    <definedName name="Year_End_Customer_Adjustment" localSheetId="6">#REF!</definedName>
    <definedName name="Year_End_Customer_Adjust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8" l="1"/>
  <c r="E15" i="38"/>
  <c r="F15" i="38"/>
  <c r="E9" i="38"/>
  <c r="E8" i="38"/>
  <c r="F8" i="38"/>
  <c r="E16" i="37"/>
  <c r="E15" i="37"/>
  <c r="F15" i="37"/>
  <c r="E9" i="37"/>
  <c r="E8" i="37"/>
  <c r="F8" i="37"/>
  <c r="F9" i="37"/>
  <c r="F9" i="38" s="1"/>
  <c r="F9" i="36"/>
  <c r="H25" i="38" l="1"/>
  <c r="H23" i="38"/>
  <c r="D23" i="38"/>
  <c r="H19" i="38"/>
  <c r="F16" i="38"/>
  <c r="H16" i="38" s="1"/>
  <c r="D16" i="38"/>
  <c r="H15" i="38"/>
  <c r="D15" i="38"/>
  <c r="H12" i="38"/>
  <c r="B12" i="38"/>
  <c r="B19" i="38" s="1"/>
  <c r="B25" i="38" s="1"/>
  <c r="H9" i="38"/>
  <c r="H8" i="38"/>
  <c r="D8" i="38"/>
  <c r="H25" i="37"/>
  <c r="H23" i="37"/>
  <c r="D23" i="37"/>
  <c r="F16" i="37"/>
  <c r="H16" i="37"/>
  <c r="D16" i="37"/>
  <c r="H15" i="37"/>
  <c r="D15" i="37"/>
  <c r="H12" i="37"/>
  <c r="B12" i="37"/>
  <c r="B19" i="37" s="1"/>
  <c r="B25" i="37" s="1"/>
  <c r="H9" i="37"/>
  <c r="H8" i="37"/>
  <c r="D8" i="37"/>
  <c r="H25" i="36"/>
  <c r="H23" i="36"/>
  <c r="D23" i="36"/>
  <c r="F16" i="36"/>
  <c r="D16" i="36"/>
  <c r="E15" i="36"/>
  <c r="H12" i="36"/>
  <c r="B12" i="36"/>
  <c r="B19" i="36" s="1"/>
  <c r="B25" i="36" s="1"/>
  <c r="E9" i="36"/>
  <c r="H9" i="36" s="1"/>
  <c r="F8" i="36"/>
  <c r="F15" i="36" s="1"/>
  <c r="H15" i="36" s="1"/>
  <c r="E8" i="36"/>
  <c r="D8" i="36"/>
  <c r="D15" i="36" s="1"/>
  <c r="X157" i="35"/>
  <c r="V157" i="35"/>
  <c r="N157" i="35"/>
  <c r="P157" i="35" s="1"/>
  <c r="I157" i="35"/>
  <c r="G156" i="35" a="1"/>
  <c r="G156" i="35" s="1"/>
  <c r="X153" i="35"/>
  <c r="V153" i="35"/>
  <c r="N153" i="35"/>
  <c r="P153" i="35" s="1"/>
  <c r="I153" i="35"/>
  <c r="G152" i="35" a="1"/>
  <c r="G152" i="35" s="1"/>
  <c r="X149" i="35"/>
  <c r="V149" i="35"/>
  <c r="P149" i="35"/>
  <c r="N149" i="35"/>
  <c r="I149" i="35"/>
  <c r="G148" i="35" a="1"/>
  <c r="G148" i="35" s="1"/>
  <c r="X145" i="35"/>
  <c r="V145" i="35"/>
  <c r="P145" i="35"/>
  <c r="N145" i="35"/>
  <c r="I145" i="35"/>
  <c r="G144" i="35" a="1"/>
  <c r="G144" i="35" s="1"/>
  <c r="X141" i="35"/>
  <c r="V141" i="35"/>
  <c r="P141" i="35"/>
  <c r="N141" i="35"/>
  <c r="I141" i="35"/>
  <c r="X140" i="35"/>
  <c r="V140" i="35"/>
  <c r="N140" i="35"/>
  <c r="P140" i="35" s="1"/>
  <c r="I140" i="35"/>
  <c r="X138" i="35"/>
  <c r="V138" i="35"/>
  <c r="N138" i="35"/>
  <c r="P138" i="35" s="1"/>
  <c r="I138" i="35"/>
  <c r="G138" i="35"/>
  <c r="X137" i="35"/>
  <c r="V137" i="35"/>
  <c r="N137" i="35"/>
  <c r="I137" i="35"/>
  <c r="X136" i="35"/>
  <c r="V136" i="35"/>
  <c r="N136" i="35"/>
  <c r="I136" i="35"/>
  <c r="X135" i="35"/>
  <c r="V135" i="35"/>
  <c r="N135" i="35"/>
  <c r="I135" i="35"/>
  <c r="X134" i="35"/>
  <c r="V134" i="35"/>
  <c r="P134" i="35"/>
  <c r="N134" i="35"/>
  <c r="I134" i="35"/>
  <c r="G133" i="35"/>
  <c r="Z129" i="35"/>
  <c r="P129" i="35"/>
  <c r="Z128" i="35"/>
  <c r="P128" i="35"/>
  <c r="Z127" i="35"/>
  <c r="P127" i="35"/>
  <c r="Z126" i="35"/>
  <c r="R126" i="35"/>
  <c r="Q126" i="35"/>
  <c r="P126" i="35"/>
  <c r="Z125" i="35"/>
  <c r="R125" i="35"/>
  <c r="Q125" i="35"/>
  <c r="P125" i="35"/>
  <c r="Z124" i="35"/>
  <c r="R124" i="35"/>
  <c r="Q124" i="35"/>
  <c r="P124" i="35"/>
  <c r="Z123" i="35"/>
  <c r="R123" i="35"/>
  <c r="Q123" i="35"/>
  <c r="P123" i="35"/>
  <c r="Z122" i="35"/>
  <c r="R122" i="35"/>
  <c r="Q122" i="35"/>
  <c r="P122" i="35"/>
  <c r="Z121" i="35"/>
  <c r="R121" i="35"/>
  <c r="Q121" i="35"/>
  <c r="P121" i="35"/>
  <c r="Z120" i="35"/>
  <c r="Z157" i="35" s="1"/>
  <c r="R120" i="35"/>
  <c r="Q120" i="35"/>
  <c r="P120" i="35"/>
  <c r="Z119" i="35"/>
  <c r="R119" i="35"/>
  <c r="Q119" i="35"/>
  <c r="P119" i="35"/>
  <c r="Z118" i="35"/>
  <c r="R118" i="35"/>
  <c r="Q118" i="35"/>
  <c r="P118" i="35"/>
  <c r="Z117" i="35"/>
  <c r="R117" i="35"/>
  <c r="Q117" i="35"/>
  <c r="P117" i="35"/>
  <c r="Z116" i="35"/>
  <c r="R116" i="35"/>
  <c r="Q116" i="35"/>
  <c r="P116" i="35"/>
  <c r="Z115" i="35"/>
  <c r="R115" i="35"/>
  <c r="Q115" i="35"/>
  <c r="P115" i="35"/>
  <c r="Z114" i="35"/>
  <c r="R114" i="35"/>
  <c r="Q114" i="35"/>
  <c r="P114" i="35"/>
  <c r="Z113" i="35"/>
  <c r="R113" i="35"/>
  <c r="Q113" i="35"/>
  <c r="P113" i="35"/>
  <c r="Z112" i="35"/>
  <c r="R112" i="35"/>
  <c r="P112" i="35"/>
  <c r="Z111" i="35"/>
  <c r="R111" i="35"/>
  <c r="P111" i="35"/>
  <c r="Z110" i="35"/>
  <c r="R110" i="35"/>
  <c r="P110" i="35"/>
  <c r="Z109" i="35"/>
  <c r="R109" i="35"/>
  <c r="Q109" i="35"/>
  <c r="P109" i="35"/>
  <c r="Z108" i="35"/>
  <c r="R108" i="35"/>
  <c r="Q108" i="35"/>
  <c r="P108" i="35"/>
  <c r="Z107" i="35"/>
  <c r="R107" i="35"/>
  <c r="Q107" i="35"/>
  <c r="P107" i="35"/>
  <c r="Z106" i="35"/>
  <c r="R106" i="35"/>
  <c r="Q106" i="35"/>
  <c r="P106" i="35"/>
  <c r="Z105" i="35"/>
  <c r="R105" i="35"/>
  <c r="Q105" i="35"/>
  <c r="P105" i="35"/>
  <c r="Z104" i="35"/>
  <c r="R104" i="35"/>
  <c r="Q104" i="35"/>
  <c r="P104" i="35"/>
  <c r="Z103" i="35"/>
  <c r="R103" i="35"/>
  <c r="Q103" i="35"/>
  <c r="P103" i="35"/>
  <c r="Z102" i="35"/>
  <c r="R102" i="35"/>
  <c r="Q102" i="35"/>
  <c r="P102" i="35"/>
  <c r="Z101" i="35"/>
  <c r="R101" i="35"/>
  <c r="P101" i="35"/>
  <c r="Z100" i="35"/>
  <c r="R100" i="35"/>
  <c r="P100" i="35"/>
  <c r="Z99" i="35"/>
  <c r="R99" i="35"/>
  <c r="Q99" i="35"/>
  <c r="P99" i="35"/>
  <c r="Z98" i="35"/>
  <c r="R98" i="35"/>
  <c r="Q98" i="35"/>
  <c r="P98" i="35"/>
  <c r="Z97" i="35"/>
  <c r="R97" i="35"/>
  <c r="Q97" i="35"/>
  <c r="P97" i="35"/>
  <c r="R96" i="35"/>
  <c r="Q96" i="35"/>
  <c r="P96" i="35"/>
  <c r="Z95" i="35"/>
  <c r="R95" i="35"/>
  <c r="Q95" i="35"/>
  <c r="P95" i="35"/>
  <c r="Z94" i="35"/>
  <c r="R94" i="35"/>
  <c r="Q94" i="35"/>
  <c r="P94" i="35"/>
  <c r="Z93" i="35"/>
  <c r="R93" i="35"/>
  <c r="P93" i="35"/>
  <c r="Z92" i="35"/>
  <c r="R92" i="35"/>
  <c r="Q92" i="35"/>
  <c r="P92" i="35"/>
  <c r="Z91" i="35"/>
  <c r="R91" i="35"/>
  <c r="Q91" i="35"/>
  <c r="P91" i="35"/>
  <c r="Z90" i="35"/>
  <c r="R90" i="35"/>
  <c r="Q90" i="35"/>
  <c r="P90" i="35"/>
  <c r="Z89" i="35"/>
  <c r="R89" i="35"/>
  <c r="P89" i="35"/>
  <c r="Z88" i="35"/>
  <c r="R88" i="35"/>
  <c r="Q88" i="35"/>
  <c r="P88" i="35"/>
  <c r="Z87" i="35"/>
  <c r="R87" i="35"/>
  <c r="Q87" i="35"/>
  <c r="P87" i="35"/>
  <c r="Z86" i="35"/>
  <c r="R86" i="35"/>
  <c r="Q86" i="35"/>
  <c r="P86" i="35"/>
  <c r="Z85" i="35"/>
  <c r="R85" i="35"/>
  <c r="Q85" i="35"/>
  <c r="P85" i="35"/>
  <c r="Z84" i="35"/>
  <c r="R84" i="35"/>
  <c r="Q84" i="35"/>
  <c r="P84" i="35"/>
  <c r="Z83" i="35"/>
  <c r="R83" i="35"/>
  <c r="Q83" i="35"/>
  <c r="P83" i="35"/>
  <c r="Z82" i="35"/>
  <c r="R82" i="35"/>
  <c r="Q82" i="35"/>
  <c r="P82" i="35"/>
  <c r="R81" i="35"/>
  <c r="Q81" i="35"/>
  <c r="P81" i="35"/>
  <c r="Z80" i="35"/>
  <c r="R80" i="35"/>
  <c r="Q80" i="35"/>
  <c r="P80" i="35"/>
  <c r="Z79" i="35"/>
  <c r="R79" i="35"/>
  <c r="Q79" i="35"/>
  <c r="P79" i="35"/>
  <c r="Z78" i="35"/>
  <c r="R78" i="35"/>
  <c r="Q78" i="35"/>
  <c r="P78" i="35"/>
  <c r="Z77" i="35"/>
  <c r="Z153" i="35" s="1"/>
  <c r="R77" i="35"/>
  <c r="Q77" i="35"/>
  <c r="P77" i="35"/>
  <c r="Z76" i="35"/>
  <c r="R76" i="35"/>
  <c r="P76" i="35"/>
  <c r="Z75" i="35"/>
  <c r="R75" i="35"/>
  <c r="Q75" i="35"/>
  <c r="P75" i="35"/>
  <c r="Z74" i="35"/>
  <c r="R74" i="35"/>
  <c r="Q74" i="35"/>
  <c r="P74" i="35"/>
  <c r="Z73" i="35"/>
  <c r="R73" i="35"/>
  <c r="Q73" i="35"/>
  <c r="P73" i="35"/>
  <c r="Z72" i="35"/>
  <c r="R72" i="35"/>
  <c r="Q72" i="35"/>
  <c r="P72" i="35"/>
  <c r="Z71" i="35"/>
  <c r="R71" i="35"/>
  <c r="P71" i="35"/>
  <c r="Z70" i="35"/>
  <c r="R70" i="35"/>
  <c r="Q70" i="35"/>
  <c r="P70" i="35"/>
  <c r="Z69" i="35"/>
  <c r="R69" i="35"/>
  <c r="Q69" i="35"/>
  <c r="P69" i="35"/>
  <c r="Z68" i="35"/>
  <c r="R68" i="35"/>
  <c r="Q68" i="35"/>
  <c r="P68" i="35"/>
  <c r="Z67" i="35"/>
  <c r="R67" i="35"/>
  <c r="Q67" i="35"/>
  <c r="P67" i="35"/>
  <c r="Z66" i="35"/>
  <c r="R66" i="35"/>
  <c r="Q66" i="35"/>
  <c r="P66" i="35"/>
  <c r="Z65" i="35"/>
  <c r="R65" i="35"/>
  <c r="Q65" i="35"/>
  <c r="Z64" i="35"/>
  <c r="R64" i="35"/>
  <c r="Q64" i="35"/>
  <c r="P64" i="35"/>
  <c r="Z63" i="35"/>
  <c r="R63" i="35"/>
  <c r="Q63" i="35"/>
  <c r="P63" i="35"/>
  <c r="Z62" i="35"/>
  <c r="R62" i="35"/>
  <c r="Q62" i="35"/>
  <c r="P62" i="35"/>
  <c r="Z61" i="35"/>
  <c r="R61" i="35"/>
  <c r="Q61" i="35"/>
  <c r="P61" i="35"/>
  <c r="Z60" i="35"/>
  <c r="R60" i="35"/>
  <c r="Q60" i="35"/>
  <c r="P60" i="35"/>
  <c r="Z59" i="35"/>
  <c r="R59" i="35"/>
  <c r="Q59" i="35"/>
  <c r="P59" i="35"/>
  <c r="Z58" i="35"/>
  <c r="R58" i="35"/>
  <c r="Q58" i="35"/>
  <c r="P58" i="35"/>
  <c r="Z57" i="35"/>
  <c r="R57" i="35"/>
  <c r="P57" i="35"/>
  <c r="Z56" i="35"/>
  <c r="R56" i="35"/>
  <c r="Q56" i="35"/>
  <c r="P56" i="35"/>
  <c r="Z55" i="35"/>
  <c r="R55" i="35"/>
  <c r="P55" i="35"/>
  <c r="Z54" i="35"/>
  <c r="R54" i="35"/>
  <c r="P54" i="35"/>
  <c r="Z53" i="35"/>
  <c r="R53" i="35"/>
  <c r="P53" i="35"/>
  <c r="Z52" i="35"/>
  <c r="R52" i="35"/>
  <c r="Q52" i="35"/>
  <c r="P52" i="35"/>
  <c r="R51" i="35"/>
  <c r="Q51" i="35"/>
  <c r="P51" i="35"/>
  <c r="Z50" i="35"/>
  <c r="R50" i="35"/>
  <c r="Q50" i="35"/>
  <c r="P50" i="35"/>
  <c r="Z49" i="35"/>
  <c r="R49" i="35"/>
  <c r="P49" i="35"/>
  <c r="Z48" i="35"/>
  <c r="R48" i="35"/>
  <c r="Q48" i="35"/>
  <c r="P48" i="35"/>
  <c r="Z47" i="35"/>
  <c r="R47" i="35"/>
  <c r="P47" i="35"/>
  <c r="Z46" i="35"/>
  <c r="R46" i="35"/>
  <c r="Q46" i="35"/>
  <c r="P46" i="35"/>
  <c r="Z45" i="35"/>
  <c r="R45" i="35"/>
  <c r="P45" i="35"/>
  <c r="Z44" i="35"/>
  <c r="R44" i="35"/>
  <c r="P44" i="35"/>
  <c r="Z43" i="35"/>
  <c r="R43" i="35"/>
  <c r="Q43" i="35"/>
  <c r="P43" i="35"/>
  <c r="Z42" i="35"/>
  <c r="Z149" i="35" s="1"/>
  <c r="R42" i="35"/>
  <c r="P42" i="35"/>
  <c r="Z41" i="35"/>
  <c r="R41" i="35"/>
  <c r="P41" i="35"/>
  <c r="Z40" i="35"/>
  <c r="R40" i="35"/>
  <c r="P40" i="35"/>
  <c r="Z39" i="35"/>
  <c r="R39" i="35"/>
  <c r="Q39" i="35"/>
  <c r="P39" i="35"/>
  <c r="Z38" i="35"/>
  <c r="R38" i="35"/>
  <c r="Q38" i="35"/>
  <c r="P38" i="35"/>
  <c r="Z37" i="35"/>
  <c r="R37" i="35"/>
  <c r="Q37" i="35"/>
  <c r="P37" i="35"/>
  <c r="Z36" i="35"/>
  <c r="R36" i="35"/>
  <c r="Q36" i="35"/>
  <c r="Z35" i="35"/>
  <c r="R35" i="35"/>
  <c r="Q35" i="35"/>
  <c r="P35" i="35"/>
  <c r="Z34" i="35"/>
  <c r="R34" i="35"/>
  <c r="Q34" i="35"/>
  <c r="P34" i="35"/>
  <c r="Z33" i="35"/>
  <c r="R33" i="35"/>
  <c r="P33" i="35"/>
  <c r="Z32" i="35"/>
  <c r="R32" i="35"/>
  <c r="Q32" i="35"/>
  <c r="P32" i="35"/>
  <c r="Z31" i="35"/>
  <c r="R31" i="35"/>
  <c r="Q31" i="35"/>
  <c r="P31" i="35"/>
  <c r="Z30" i="35"/>
  <c r="R30" i="35"/>
  <c r="Q30" i="35"/>
  <c r="P30" i="35"/>
  <c r="Z29" i="35"/>
  <c r="R29" i="35"/>
  <c r="Q29" i="35"/>
  <c r="P29" i="35"/>
  <c r="Z28" i="35"/>
  <c r="R28" i="35"/>
  <c r="P28" i="35"/>
  <c r="Z27" i="35"/>
  <c r="R27" i="35"/>
  <c r="P27" i="35"/>
  <c r="Z26" i="35"/>
  <c r="R26" i="35"/>
  <c r="Z25" i="35"/>
  <c r="R25" i="35"/>
  <c r="Q25" i="35"/>
  <c r="P25" i="35"/>
  <c r="Z24" i="35"/>
  <c r="Z138" i="35" s="1"/>
  <c r="R24" i="35"/>
  <c r="P24" i="35"/>
  <c r="Z23" i="35"/>
  <c r="R23" i="35"/>
  <c r="Q23" i="35"/>
  <c r="P23" i="35"/>
  <c r="Z22" i="35"/>
  <c r="R22" i="35"/>
  <c r="Q22" i="35"/>
  <c r="P22" i="35"/>
  <c r="Z21" i="35"/>
  <c r="R21" i="35"/>
  <c r="Q21" i="35"/>
  <c r="P21" i="35"/>
  <c r="Z20" i="35"/>
  <c r="R20" i="35"/>
  <c r="Q20" i="35"/>
  <c r="P20" i="35"/>
  <c r="Z19" i="35"/>
  <c r="R19" i="35"/>
  <c r="Q19" i="35"/>
  <c r="P19" i="35"/>
  <c r="Z18" i="35"/>
  <c r="R18" i="35"/>
  <c r="P18" i="35"/>
  <c r="Z17" i="35"/>
  <c r="R17" i="35"/>
  <c r="P17" i="35"/>
  <c r="Z16" i="35"/>
  <c r="R16" i="35"/>
  <c r="Q16" i="35"/>
  <c r="P16" i="35"/>
  <c r="Z15" i="35"/>
  <c r="R15" i="35"/>
  <c r="Q15" i="35"/>
  <c r="P15" i="35"/>
  <c r="Z14" i="35"/>
  <c r="R14" i="35"/>
  <c r="Q14" i="35"/>
  <c r="P14" i="35"/>
  <c r="Z13" i="35"/>
  <c r="R13" i="35"/>
  <c r="Q13" i="35"/>
  <c r="P13" i="35"/>
  <c r="Z12" i="35"/>
  <c r="Z140" i="35" s="1"/>
  <c r="R12" i="35"/>
  <c r="Q12" i="35"/>
  <c r="P12" i="35"/>
  <c r="Z11" i="35"/>
  <c r="Z145" i="35" s="1"/>
  <c r="R11" i="35"/>
  <c r="N139" i="35" s="1"/>
  <c r="Q11" i="35"/>
  <c r="P11" i="35"/>
  <c r="G25" i="34"/>
  <c r="C25" i="34"/>
  <c r="G21" i="34"/>
  <c r="B21" i="34"/>
  <c r="B27" i="34" s="1"/>
  <c r="G19" i="34"/>
  <c r="G22" i="34" s="1"/>
  <c r="G24" i="34" s="1"/>
  <c r="G26" i="34" s="1"/>
  <c r="G28" i="34" s="1"/>
  <c r="E19" i="34"/>
  <c r="G18" i="34"/>
  <c r="G17" i="34"/>
  <c r="B14" i="34"/>
  <c r="E12" i="34"/>
  <c r="G11" i="34"/>
  <c r="F11" i="34"/>
  <c r="G10" i="34"/>
  <c r="G12" i="34" s="1"/>
  <c r="G15" i="34" s="1"/>
  <c r="C10" i="34"/>
  <c r="C17" i="34" s="1"/>
  <c r="G25" i="33"/>
  <c r="C25" i="33"/>
  <c r="G21" i="33"/>
  <c r="B21" i="33"/>
  <c r="B27" i="33" s="1"/>
  <c r="E19" i="33"/>
  <c r="F18" i="33"/>
  <c r="G18" i="33" s="1"/>
  <c r="E18" i="33"/>
  <c r="F17" i="33"/>
  <c r="G17" i="33" s="1"/>
  <c r="G19" i="33" s="1"/>
  <c r="E17" i="33"/>
  <c r="C17" i="33"/>
  <c r="B14" i="33"/>
  <c r="E12" i="33"/>
  <c r="G10" i="33"/>
  <c r="C10" i="33"/>
  <c r="G10" i="32"/>
  <c r="F11" i="32"/>
  <c r="F11" i="33" s="1"/>
  <c r="G11" i="33" s="1"/>
  <c r="G11" i="32"/>
  <c r="E12" i="32"/>
  <c r="C17" i="32"/>
  <c r="E17" i="32"/>
  <c r="E19" i="32" s="1"/>
  <c r="F17" i="32"/>
  <c r="G17" i="32"/>
  <c r="G19" i="32" s="1"/>
  <c r="G22" i="32" s="1"/>
  <c r="E18" i="32"/>
  <c r="G18" i="32"/>
  <c r="B21" i="32"/>
  <c r="B27" i="32" s="1"/>
  <c r="G21" i="32"/>
  <c r="G25" i="32"/>
  <c r="G29" i="31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E12" i="30"/>
  <c r="G12" i="30"/>
  <c r="G12" i="32" l="1"/>
  <c r="G15" i="32" s="1"/>
  <c r="H17" i="37"/>
  <c r="H10" i="37"/>
  <c r="H17" i="38"/>
  <c r="H20" i="38" s="1"/>
  <c r="H10" i="38"/>
  <c r="H13" i="38" s="1"/>
  <c r="H13" i="37"/>
  <c r="H19" i="37"/>
  <c r="H20" i="37" s="1"/>
  <c r="H8" i="36"/>
  <c r="H10" i="36" s="1"/>
  <c r="H13" i="36" s="1"/>
  <c r="E16" i="36"/>
  <c r="H16" i="36" s="1"/>
  <c r="H17" i="36" s="1"/>
  <c r="H19" i="36"/>
  <c r="V139" i="35"/>
  <c r="Z137" i="35"/>
  <c r="X139" i="35"/>
  <c r="Z139" i="35"/>
  <c r="Z141" i="35"/>
  <c r="Z135" i="35"/>
  <c r="Z136" i="35"/>
  <c r="I139" i="35"/>
  <c r="P139" i="35" s="1"/>
  <c r="Z134" i="35"/>
  <c r="G22" i="33"/>
  <c r="G12" i="33"/>
  <c r="G15" i="33" s="1"/>
  <c r="G24" i="32"/>
  <c r="G26" i="32" s="1"/>
  <c r="G28" i="32" s="1"/>
  <c r="F11" i="31"/>
  <c r="F11" i="30"/>
  <c r="G11" i="30" s="1"/>
  <c r="F11" i="29"/>
  <c r="G26" i="31"/>
  <c r="G22" i="31"/>
  <c r="B22" i="31"/>
  <c r="B26" i="31" s="1"/>
  <c r="B28" i="31" s="1"/>
  <c r="E20" i="31"/>
  <c r="G19" i="31"/>
  <c r="E19" i="31"/>
  <c r="F18" i="31"/>
  <c r="G18" i="31" s="1"/>
  <c r="G20" i="31" s="1"/>
  <c r="E18" i="31"/>
  <c r="C18" i="31"/>
  <c r="E12" i="31"/>
  <c r="G11" i="31"/>
  <c r="G10" i="31"/>
  <c r="G12" i="31" s="1"/>
  <c r="G15" i="31" s="1"/>
  <c r="G26" i="30"/>
  <c r="G22" i="30"/>
  <c r="B22" i="30"/>
  <c r="B26" i="30" s="1"/>
  <c r="B28" i="30" s="1"/>
  <c r="E20" i="30"/>
  <c r="G19" i="30"/>
  <c r="F18" i="30"/>
  <c r="G18" i="30" s="1"/>
  <c r="G20" i="30" s="1"/>
  <c r="G23" i="30" s="1"/>
  <c r="C18" i="30"/>
  <c r="G10" i="30"/>
  <c r="G26" i="29"/>
  <c r="G22" i="29"/>
  <c r="B22" i="29"/>
  <c r="B26" i="29" s="1"/>
  <c r="B28" i="29" s="1"/>
  <c r="E19" i="29"/>
  <c r="E20" i="29" s="1"/>
  <c r="F18" i="29"/>
  <c r="G18" i="29" s="1"/>
  <c r="E18" i="29"/>
  <c r="C18" i="29"/>
  <c r="E12" i="29"/>
  <c r="G11" i="29"/>
  <c r="G10" i="29"/>
  <c r="G12" i="29" s="1"/>
  <c r="G15" i="29" s="1"/>
  <c r="F18" i="28"/>
  <c r="G18" i="28" s="1"/>
  <c r="E19" i="28"/>
  <c r="E20" i="28" s="1"/>
  <c r="E18" i="28"/>
  <c r="G26" i="28"/>
  <c r="G22" i="28"/>
  <c r="B22" i="28"/>
  <c r="B26" i="28" s="1"/>
  <c r="B28" i="28" s="1"/>
  <c r="C18" i="28"/>
  <c r="E12" i="28"/>
  <c r="G11" i="28"/>
  <c r="G10" i="28"/>
  <c r="G12" i="28" s="1"/>
  <c r="G15" i="28" s="1"/>
  <c r="G26" i="27"/>
  <c r="G22" i="27"/>
  <c r="B22" i="27"/>
  <c r="B26" i="27" s="1"/>
  <c r="B28" i="27" s="1"/>
  <c r="E20" i="27"/>
  <c r="G19" i="27"/>
  <c r="F18" i="27"/>
  <c r="G18" i="27" s="1"/>
  <c r="C18" i="27"/>
  <c r="E12" i="27"/>
  <c r="G11" i="27"/>
  <c r="G10" i="27"/>
  <c r="G26" i="26"/>
  <c r="F18" i="26"/>
  <c r="E19" i="26"/>
  <c r="E18" i="26"/>
  <c r="C18" i="26"/>
  <c r="E12" i="26"/>
  <c r="G10" i="26"/>
  <c r="G24" i="33" l="1"/>
  <c r="G26" i="33" s="1"/>
  <c r="G28" i="33" s="1"/>
  <c r="H22" i="37"/>
  <c r="H24" i="37" s="1"/>
  <c r="H26" i="37" s="1"/>
  <c r="H22" i="38"/>
  <c r="H24" i="38" s="1"/>
  <c r="H26" i="38" s="1"/>
  <c r="H20" i="36"/>
  <c r="H22" i="36" s="1"/>
  <c r="H24" i="36" s="1"/>
  <c r="H26" i="36" s="1"/>
  <c r="G15" i="30"/>
  <c r="G25" i="30" s="1"/>
  <c r="G27" i="30" s="1"/>
  <c r="G29" i="30" s="1"/>
  <c r="G23" i="31"/>
  <c r="G25" i="31" s="1"/>
  <c r="G27" i="31" s="1"/>
  <c r="G19" i="29"/>
  <c r="G20" i="29" s="1"/>
  <c r="G23" i="29" s="1"/>
  <c r="G25" i="29" s="1"/>
  <c r="G27" i="29" s="1"/>
  <c r="G29" i="29" s="1"/>
  <c r="G12" i="27"/>
  <c r="G15" i="27" s="1"/>
  <c r="G19" i="28"/>
  <c r="G20" i="28" s="1"/>
  <c r="G23" i="28" s="1"/>
  <c r="G25" i="28" s="1"/>
  <c r="G27" i="28" s="1"/>
  <c r="G29" i="28" s="1"/>
  <c r="G20" i="27"/>
  <c r="G23" i="27"/>
  <c r="G19" i="26"/>
  <c r="G139" i="20"/>
  <c r="G25" i="27" l="1"/>
  <c r="G27" i="27" s="1"/>
  <c r="G29" i="27" s="1"/>
  <c r="I137" i="20" l="1"/>
  <c r="AA170" i="20"/>
  <c r="Y170" i="20"/>
  <c r="W170" i="20"/>
  <c r="O170" i="20"/>
  <c r="I170" i="20"/>
  <c r="AA169" i="20"/>
  <c r="Y169" i="20"/>
  <c r="W169" i="20"/>
  <c r="O169" i="20"/>
  <c r="I169" i="20"/>
  <c r="AA168" i="20"/>
  <c r="Y168" i="20"/>
  <c r="W168" i="20"/>
  <c r="O168" i="20"/>
  <c r="I168" i="20"/>
  <c r="AA167" i="20"/>
  <c r="Y167" i="20"/>
  <c r="W167" i="20"/>
  <c r="O167" i="20"/>
  <c r="I167" i="20"/>
  <c r="G166" i="20" a="1"/>
  <c r="G166" i="20" s="1"/>
  <c r="AA163" i="20"/>
  <c r="Y163" i="20"/>
  <c r="W163" i="20"/>
  <c r="O163" i="20"/>
  <c r="I163" i="20"/>
  <c r="AA162" i="20"/>
  <c r="Y162" i="20"/>
  <c r="W162" i="20"/>
  <c r="O162" i="20"/>
  <c r="I162" i="20"/>
  <c r="AA161" i="20"/>
  <c r="Y161" i="20"/>
  <c r="W161" i="20"/>
  <c r="O161" i="20"/>
  <c r="I161" i="20"/>
  <c r="AA160" i="20"/>
  <c r="Y160" i="20"/>
  <c r="W160" i="20"/>
  <c r="O160" i="20"/>
  <c r="I160" i="20"/>
  <c r="G159" i="20" a="1"/>
  <c r="G159" i="20" s="1"/>
  <c r="AA156" i="20"/>
  <c r="Y156" i="20"/>
  <c r="W156" i="20"/>
  <c r="O156" i="20"/>
  <c r="I156" i="20"/>
  <c r="AA155" i="20"/>
  <c r="Y155" i="20"/>
  <c r="W155" i="20"/>
  <c r="O155" i="20"/>
  <c r="AA154" i="20"/>
  <c r="Y154" i="20"/>
  <c r="W154" i="20"/>
  <c r="O154" i="20"/>
  <c r="I154" i="20"/>
  <c r="AA153" i="20"/>
  <c r="Y153" i="20"/>
  <c r="W153" i="20"/>
  <c r="O153" i="20"/>
  <c r="I153" i="20"/>
  <c r="G152" i="20" a="1"/>
  <c r="G152" i="20" s="1"/>
  <c r="AA149" i="20"/>
  <c r="Y149" i="20"/>
  <c r="W149" i="20"/>
  <c r="O149" i="20"/>
  <c r="I149" i="20"/>
  <c r="AA148" i="20"/>
  <c r="Y148" i="20"/>
  <c r="W148" i="20"/>
  <c r="O148" i="20"/>
  <c r="I148" i="20"/>
  <c r="AA147" i="20"/>
  <c r="Y147" i="20"/>
  <c r="W147" i="20"/>
  <c r="O147" i="20"/>
  <c r="I147" i="20"/>
  <c r="AA146" i="20"/>
  <c r="Y146" i="20"/>
  <c r="W146" i="20"/>
  <c r="O146" i="20"/>
  <c r="I146" i="20"/>
  <c r="G145" i="20" a="1"/>
  <c r="G145" i="20" s="1"/>
  <c r="AA142" i="20"/>
  <c r="Y142" i="20"/>
  <c r="W142" i="20"/>
  <c r="O142" i="20"/>
  <c r="I142" i="20"/>
  <c r="AA141" i="20"/>
  <c r="Y141" i="20"/>
  <c r="W141" i="20"/>
  <c r="O141" i="20"/>
  <c r="I141" i="20"/>
  <c r="AA140" i="20"/>
  <c r="Y140" i="20"/>
  <c r="W140" i="20"/>
  <c r="O140" i="20"/>
  <c r="I140" i="20"/>
  <c r="AA139" i="20"/>
  <c r="Y139" i="20"/>
  <c r="W139" i="20"/>
  <c r="O139" i="20"/>
  <c r="I139" i="20"/>
  <c r="AA138" i="20"/>
  <c r="Y138" i="20"/>
  <c r="W138" i="20"/>
  <c r="O138" i="20"/>
  <c r="I138" i="20"/>
  <c r="AA137" i="20"/>
  <c r="Y137" i="20"/>
  <c r="W137" i="20"/>
  <c r="O137" i="20"/>
  <c r="AA136" i="20"/>
  <c r="Y136" i="20"/>
  <c r="W136" i="20"/>
  <c r="O136" i="20"/>
  <c r="I136" i="20"/>
  <c r="AA135" i="20"/>
  <c r="Y135" i="20"/>
  <c r="W135" i="20"/>
  <c r="O135" i="20"/>
  <c r="I135" i="20"/>
  <c r="AA134" i="20"/>
  <c r="Y134" i="20"/>
  <c r="W134" i="20"/>
  <c r="O134" i="20"/>
  <c r="I134" i="20"/>
  <c r="W133" i="20"/>
  <c r="O133" i="20"/>
  <c r="I133" i="20"/>
  <c r="G132" i="20"/>
  <c r="Y133" i="20"/>
  <c r="AA128" i="20"/>
  <c r="Q128" i="20"/>
  <c r="Q170" i="20" l="1"/>
  <c r="Q167" i="20"/>
  <c r="Q168" i="20"/>
  <c r="Q169" i="20"/>
  <c r="AA127" i="20" l="1"/>
  <c r="AA126" i="20"/>
  <c r="Q127" i="20"/>
  <c r="Q126" i="20"/>
  <c r="Q115" i="20" l="1"/>
  <c r="Q117" i="20"/>
  <c r="Q118" i="20"/>
  <c r="Q119" i="20"/>
  <c r="Q120" i="20"/>
  <c r="Q121" i="20"/>
  <c r="Q122" i="20"/>
  <c r="Q123" i="20"/>
  <c r="Q124" i="20"/>
  <c r="Q125" i="20"/>
  <c r="AA115" i="20"/>
  <c r="AA116" i="20"/>
  <c r="AA117" i="20"/>
  <c r="AA118" i="20"/>
  <c r="AA119" i="20"/>
  <c r="AA121" i="20"/>
  <c r="AA122" i="20"/>
  <c r="AA123" i="20"/>
  <c r="AA124" i="20"/>
  <c r="AA125" i="20"/>
  <c r="AA108" i="20"/>
  <c r="AA109" i="20"/>
  <c r="AA110" i="20"/>
  <c r="AA111" i="20"/>
  <c r="AA112" i="20"/>
  <c r="AA113" i="20"/>
  <c r="AA114" i="20"/>
  <c r="Q108" i="20"/>
  <c r="Q109" i="20"/>
  <c r="Q110" i="20"/>
  <c r="Q111" i="20"/>
  <c r="Q112" i="20"/>
  <c r="Q113" i="20"/>
  <c r="Q114" i="20"/>
  <c r="AA106" i="20"/>
  <c r="Q106" i="20"/>
  <c r="AA107" i="20"/>
  <c r="Q107" i="20"/>
  <c r="AA103" i="20"/>
  <c r="AA105" i="20"/>
  <c r="Q103" i="20"/>
  <c r="Q104" i="20"/>
  <c r="Q105" i="20"/>
  <c r="AA102" i="20"/>
  <c r="Q102" i="20"/>
  <c r="AA101" i="20"/>
  <c r="Q101" i="20"/>
  <c r="AA100" i="20"/>
  <c r="Q100" i="20"/>
  <c r="AA99" i="20"/>
  <c r="Q99" i="20"/>
  <c r="B22" i="26" l="1"/>
  <c r="B26" i="26" s="1"/>
  <c r="B28" i="26" s="1"/>
  <c r="AA97" i="20"/>
  <c r="AA96" i="20"/>
  <c r="Q98" i="20"/>
  <c r="Q97" i="20"/>
  <c r="Q96" i="20"/>
  <c r="R95" i="20"/>
  <c r="R94" i="20"/>
  <c r="R93" i="20"/>
  <c r="R92" i="20"/>
  <c r="R91" i="20"/>
  <c r="R90" i="20"/>
  <c r="R89" i="20"/>
  <c r="R88" i="20"/>
  <c r="R87" i="20"/>
  <c r="R86" i="20"/>
  <c r="R85" i="20"/>
  <c r="R84" i="20"/>
  <c r="R83" i="20"/>
  <c r="R82" i="20"/>
  <c r="R81" i="20"/>
  <c r="R80" i="20"/>
  <c r="R79" i="20"/>
  <c r="R78" i="20"/>
  <c r="R77" i="20"/>
  <c r="R76" i="20"/>
  <c r="R75" i="20"/>
  <c r="R74" i="20"/>
  <c r="R73" i="20"/>
  <c r="R72" i="20"/>
  <c r="R71" i="20"/>
  <c r="R70" i="20"/>
  <c r="R69" i="20"/>
  <c r="R68" i="20"/>
  <c r="R67" i="20"/>
  <c r="R66" i="20"/>
  <c r="R65" i="20"/>
  <c r="R64" i="20"/>
  <c r="R63" i="20"/>
  <c r="R62" i="20"/>
  <c r="R61" i="20"/>
  <c r="R60" i="20"/>
  <c r="R59" i="20"/>
  <c r="R58" i="20"/>
  <c r="R57" i="20"/>
  <c r="R56" i="20"/>
  <c r="R55" i="20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AA93" i="20" l="1"/>
  <c r="AA92" i="20"/>
  <c r="AA91" i="20"/>
  <c r="AA90" i="20"/>
  <c r="Q89" i="20"/>
  <c r="Q95" i="20"/>
  <c r="Q94" i="20"/>
  <c r="Q93" i="20"/>
  <c r="Q92" i="20"/>
  <c r="Q91" i="20"/>
  <c r="Q90" i="20"/>
  <c r="G22" i="26" l="1"/>
  <c r="G11" i="26"/>
  <c r="G12" i="26" s="1"/>
  <c r="G15" i="26" l="1"/>
  <c r="G18" i="26"/>
  <c r="G20" i="26" s="1"/>
  <c r="E20" i="26"/>
  <c r="G23" i="26" l="1"/>
  <c r="G25" i="26" s="1"/>
  <c r="G27" i="26" l="1"/>
  <c r="G29" i="26" s="1"/>
  <c r="I155" i="20"/>
  <c r="AA88" i="20" l="1"/>
  <c r="AA87" i="20"/>
  <c r="Q88" i="20"/>
  <c r="Q87" i="20"/>
  <c r="AA86" i="20" l="1"/>
  <c r="Q86" i="20"/>
  <c r="AA85" i="20"/>
  <c r="Q85" i="20"/>
  <c r="AA84" i="20"/>
  <c r="AA83" i="20"/>
  <c r="Q83" i="20"/>
  <c r="AA82" i="20"/>
  <c r="Q82" i="20"/>
  <c r="Q81" i="20"/>
  <c r="AA80" i="20"/>
  <c r="Q80" i="20"/>
  <c r="AA79" i="20"/>
  <c r="Q79" i="20"/>
  <c r="AA78" i="20"/>
  <c r="Q78" i="20"/>
  <c r="Q77" i="20"/>
  <c r="AA76" i="20"/>
  <c r="Q76" i="20"/>
  <c r="AA75" i="20"/>
  <c r="Q75" i="20"/>
  <c r="AA74" i="20"/>
  <c r="Q74" i="20"/>
  <c r="Q73" i="20"/>
  <c r="AA72" i="20"/>
  <c r="Q72" i="20"/>
  <c r="AA71" i="20"/>
  <c r="Q71" i="20"/>
  <c r="AA70" i="20"/>
  <c r="Q70" i="20"/>
  <c r="AA69" i="20"/>
  <c r="Q69" i="20"/>
  <c r="AA68" i="20"/>
  <c r="Q68" i="20"/>
  <c r="AA67" i="20"/>
  <c r="Q67" i="20"/>
  <c r="AA66" i="20"/>
  <c r="Q66" i="20"/>
  <c r="AA65" i="20"/>
  <c r="Q65" i="20"/>
  <c r="AA64" i="20"/>
  <c r="Q64" i="20"/>
  <c r="AA63" i="20"/>
  <c r="Q63" i="20"/>
  <c r="AA62" i="20"/>
  <c r="Q62" i="20"/>
  <c r="AA61" i="20"/>
  <c r="Q61" i="20"/>
  <c r="AA60" i="20"/>
  <c r="Q60" i="20"/>
  <c r="AA59" i="20"/>
  <c r="Q59" i="20"/>
  <c r="AA58" i="20"/>
  <c r="Q58" i="20"/>
  <c r="AA57" i="20"/>
  <c r="Q57" i="20"/>
  <c r="AA56" i="20"/>
  <c r="Q56" i="20"/>
  <c r="AA55" i="20"/>
  <c r="Q55" i="20"/>
  <c r="AA54" i="20"/>
  <c r="Q54" i="20"/>
  <c r="AA53" i="20"/>
  <c r="Q53" i="20"/>
  <c r="AA52" i="20"/>
  <c r="Q52" i="20"/>
  <c r="AA51" i="20"/>
  <c r="Q51" i="20"/>
  <c r="AA50" i="20"/>
  <c r="Q50" i="20"/>
  <c r="AA49" i="20"/>
  <c r="Q49" i="20"/>
  <c r="AA48" i="20"/>
  <c r="Q48" i="20"/>
  <c r="AA47" i="20"/>
  <c r="Q47" i="20"/>
  <c r="AA46" i="20"/>
  <c r="Q46" i="20"/>
  <c r="AA45" i="20"/>
  <c r="Q45" i="20"/>
  <c r="AA44" i="20"/>
  <c r="Q44" i="20"/>
  <c r="AA43" i="20"/>
  <c r="Q43" i="20"/>
  <c r="AA42" i="20"/>
  <c r="Q42" i="20"/>
  <c r="AA41" i="20"/>
  <c r="Q41" i="20"/>
  <c r="AA40" i="20"/>
  <c r="Q40" i="20"/>
  <c r="AA39" i="20"/>
  <c r="Q39" i="20"/>
  <c r="Q38" i="20"/>
  <c r="AA37" i="20"/>
  <c r="Q37" i="20"/>
  <c r="AA36" i="20"/>
  <c r="Q36" i="20"/>
  <c r="AA35" i="20"/>
  <c r="Q35" i="20"/>
  <c r="AA34" i="20"/>
  <c r="Q34" i="20"/>
  <c r="AA33" i="20"/>
  <c r="Q33" i="20"/>
  <c r="AA32" i="20"/>
  <c r="Q32" i="20"/>
  <c r="AA31" i="20"/>
  <c r="Q31" i="20"/>
  <c r="AA30" i="20"/>
  <c r="Q30" i="20"/>
  <c r="AA29" i="20"/>
  <c r="Q29" i="20"/>
  <c r="AA28" i="20"/>
  <c r="Q28" i="20"/>
  <c r="AA27" i="20"/>
  <c r="AA26" i="20"/>
  <c r="Q26" i="20"/>
  <c r="AA25" i="20"/>
  <c r="Q25" i="20"/>
  <c r="Q24" i="20"/>
  <c r="AA23" i="20"/>
  <c r="Q23" i="20"/>
  <c r="AA22" i="20"/>
  <c r="Q22" i="20"/>
  <c r="AA21" i="20"/>
  <c r="Q21" i="20"/>
  <c r="AA20" i="20"/>
  <c r="Q20" i="20"/>
  <c r="AA19" i="20"/>
  <c r="Q19" i="20"/>
  <c r="Q18" i="20"/>
  <c r="Q17" i="20"/>
  <c r="AA16" i="20"/>
  <c r="Q16" i="20"/>
  <c r="Q15" i="20"/>
  <c r="AA14" i="20"/>
  <c r="Q14" i="20"/>
  <c r="AA13" i="20"/>
  <c r="Q13" i="20"/>
  <c r="AA12" i="20"/>
  <c r="Q12" i="20"/>
  <c r="Q11" i="20"/>
  <c r="AA133" i="20" l="1"/>
  <c r="Q133" i="20"/>
  <c r="Q134" i="20"/>
  <c r="Q163" i="20"/>
  <c r="Q162" i="20"/>
  <c r="Q142" i="20"/>
  <c r="Q154" i="20"/>
  <c r="Q160" i="20"/>
  <c r="Q146" i="20"/>
  <c r="Q161" i="20"/>
  <c r="Q141" i="20"/>
  <c r="Q147" i="20"/>
  <c r="Q156" i="20"/>
  <c r="Q148" i="20"/>
  <c r="Q153" i="20"/>
  <c r="Q155" i="20"/>
  <c r="Q135" i="20"/>
  <c r="Q149" i="20"/>
  <c r="Q139" i="20"/>
  <c r="Q140" i="20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<sst xmlns="http://schemas.openxmlformats.org/spreadsheetml/2006/main" count="2113" uniqueCount="596">
  <si>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</si>
  <si>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</si>
  <si>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</si>
  <si>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</si>
  <si>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</si>
  <si>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</si>
  <si>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</si>
  <si>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</si>
  <si>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</si>
  <si>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</si>
  <si>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</si>
  <si>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</si>
  <si>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</si>
  <si>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</si>
  <si>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</si>
  <si>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</si>
  <si>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</si>
  <si>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</si>
  <si>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</si>
  <si>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</si>
  <si>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</si>
  <si>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</si>
  <si>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</si>
  <si>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</si>
  <si>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</si>
  <si>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</si>
  <si>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</si>
  <si>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</si>
  <si>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</si>
  <si>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Wyoming</t>
  </si>
  <si>
    <t>V</t>
  </si>
  <si>
    <t>Settled</t>
  </si>
  <si>
    <t>New York</t>
  </si>
  <si>
    <t>Consolidated Edison Co. of NY</t>
  </si>
  <si>
    <t>ED</t>
  </si>
  <si>
    <t>D</t>
  </si>
  <si>
    <t>Michigan</t>
  </si>
  <si>
    <t>DTE Electric Co.</t>
  </si>
  <si>
    <t>DTE</t>
  </si>
  <si>
    <t>Fully Litigated</t>
  </si>
  <si>
    <t>Maryland</t>
  </si>
  <si>
    <t>Delmarva Power &amp; Light Co.</t>
  </si>
  <si>
    <t>EXC</t>
  </si>
  <si>
    <t>New Jersey</t>
  </si>
  <si>
    <t>Rockland Electric Company</t>
  </si>
  <si>
    <t>Arizona</t>
  </si>
  <si>
    <t>Tucson Electric Power Co.</t>
  </si>
  <si>
    <t>FTS</t>
  </si>
  <si>
    <t>Consumers Energy Co.</t>
  </si>
  <si>
    <t>CMS</t>
  </si>
  <si>
    <t>Otter Tail Power Co.</t>
  </si>
  <si>
    <t>OTTR</t>
  </si>
  <si>
    <t>Oklahoma</t>
  </si>
  <si>
    <t>Florida</t>
  </si>
  <si>
    <t>N/A</t>
  </si>
  <si>
    <t>New Hampshire</t>
  </si>
  <si>
    <t>Liberty Utilities Granite St</t>
  </si>
  <si>
    <t>AQN</t>
  </si>
  <si>
    <t>UTL</t>
  </si>
  <si>
    <t>Missouri</t>
  </si>
  <si>
    <t>XEL</t>
  </si>
  <si>
    <t>Arkansas</t>
  </si>
  <si>
    <t>Delaware</t>
  </si>
  <si>
    <t>North Dakota</t>
  </si>
  <si>
    <t>Kentucky</t>
  </si>
  <si>
    <t>Kentucky Utilities Co.</t>
  </si>
  <si>
    <t>PPL</t>
  </si>
  <si>
    <t>Louisville Gas &amp; Electric Co.</t>
  </si>
  <si>
    <t>District of Columbia</t>
  </si>
  <si>
    <t>Potomac Electric Power Co.</t>
  </si>
  <si>
    <t>Atlantic City Electric Co.</t>
  </si>
  <si>
    <t>Texas</t>
  </si>
  <si>
    <t>SRE</t>
  </si>
  <si>
    <t>California</t>
  </si>
  <si>
    <t>Pacific Gas &amp; Electric Co.</t>
  </si>
  <si>
    <t>PCG</t>
  </si>
  <si>
    <t>San Diego Gas &amp; Electric Co.</t>
  </si>
  <si>
    <t>Southern California Edison Co.</t>
  </si>
  <si>
    <t>EIX</t>
  </si>
  <si>
    <t>Ω</t>
  </si>
  <si>
    <t>AVA</t>
  </si>
  <si>
    <t>Massachusetts</t>
  </si>
  <si>
    <t>ES</t>
  </si>
  <si>
    <t>Washington</t>
  </si>
  <si>
    <t>Puget Sound Energy Inc.</t>
  </si>
  <si>
    <t>Illinois</t>
  </si>
  <si>
    <t>Ameren Illinois</t>
  </si>
  <si>
    <t>AEE</t>
  </si>
  <si>
    <t>Commonwealth Edison Co.</t>
  </si>
  <si>
    <t>Wisconsin</t>
  </si>
  <si>
    <t>Southwestern Electric Power Co.</t>
  </si>
  <si>
    <t>AEP</t>
  </si>
  <si>
    <t>Oregon</t>
  </si>
  <si>
    <t>Portland General Electric Co.</t>
  </si>
  <si>
    <t>POR</t>
  </si>
  <si>
    <t>New Mexico</t>
  </si>
  <si>
    <t>Vermont</t>
  </si>
  <si>
    <t>Idaho</t>
  </si>
  <si>
    <t>Avista Corp.</t>
  </si>
  <si>
    <t>Nevada</t>
  </si>
  <si>
    <t>Nevada Power Co.</t>
  </si>
  <si>
    <t>BRK.A</t>
  </si>
  <si>
    <t>Kentucky Power Co.</t>
  </si>
  <si>
    <t>Public Service Co. of OK</t>
  </si>
  <si>
    <t>Iowa</t>
  </si>
  <si>
    <t>Interstate Power &amp; Light Co.</t>
  </si>
  <si>
    <t>LNT</t>
  </si>
  <si>
    <t>North Carolina</t>
  </si>
  <si>
    <t>DUK</t>
  </si>
  <si>
    <t>Niagara Mohawk Power Corp.</t>
  </si>
  <si>
    <t>NG</t>
  </si>
  <si>
    <t>Indiana Michigan Power Co.</t>
  </si>
  <si>
    <t>Duke Energy Kentucky Inc.</t>
  </si>
  <si>
    <t>Indiana</t>
  </si>
  <si>
    <t>Central Hudson Gas &amp; Electric</t>
  </si>
  <si>
    <t>Hawaii</t>
  </si>
  <si>
    <t>Hawaiian Electric Co.</t>
  </si>
  <si>
    <t>HE</t>
  </si>
  <si>
    <t>Duke Energy Carolinas LLC</t>
  </si>
  <si>
    <t>Maine</t>
  </si>
  <si>
    <t>Versant Power</t>
  </si>
  <si>
    <t>Hawaii Electric Light Co</t>
  </si>
  <si>
    <t>Southwestern Public Service Co</t>
  </si>
  <si>
    <t>Wisconsin Power and Light Co</t>
  </si>
  <si>
    <t>Madison Gas and Electric Co.</t>
  </si>
  <si>
    <t>MGEE</t>
  </si>
  <si>
    <t>Ohio</t>
  </si>
  <si>
    <t>Green Mountain Power Corp.</t>
  </si>
  <si>
    <t>U-20134</t>
  </si>
  <si>
    <t>West Virginia</t>
  </si>
  <si>
    <t>Appalachian Power Co.</t>
  </si>
  <si>
    <t>18-0646-E-42T</t>
  </si>
  <si>
    <t>ER18080925</t>
  </si>
  <si>
    <t>Orange &amp; Rockland Utilities Inc.</t>
  </si>
  <si>
    <t>18-E-0067</t>
  </si>
  <si>
    <t>Public Service Company of OK</t>
  </si>
  <si>
    <t>PUD201800097</t>
  </si>
  <si>
    <t>Potomac Edison Co.</t>
  </si>
  <si>
    <t>FE</t>
  </si>
  <si>
    <t>2018-00294</t>
  </si>
  <si>
    <t>2018-00295</t>
  </si>
  <si>
    <t>South Carolina</t>
  </si>
  <si>
    <t>DUL</t>
  </si>
  <si>
    <t>2018-319-E</t>
  </si>
  <si>
    <t>U-20162</t>
  </si>
  <si>
    <t>Duke Energy Progress LLC</t>
  </si>
  <si>
    <t>2018-318-E</t>
  </si>
  <si>
    <t>South Dakota</t>
  </si>
  <si>
    <t>EL18-021</t>
  </si>
  <si>
    <t>Maui Electric Company Ltd</t>
  </si>
  <si>
    <t>2017-0150</t>
  </si>
  <si>
    <t>Upper Peninsula Power Co.</t>
  </si>
  <si>
    <t>U-20276</t>
  </si>
  <si>
    <t>19-1932-TF</t>
  </si>
  <si>
    <t>Northern States Power Co - WI</t>
  </si>
  <si>
    <t>4220-UR-124</t>
  </si>
  <si>
    <t>Massachusetts Electric Co.</t>
  </si>
  <si>
    <t>DPU-18-150</t>
  </si>
  <si>
    <t>Montana</t>
  </si>
  <si>
    <t>Northwestern Corp.</t>
  </si>
  <si>
    <t>NWE</t>
  </si>
  <si>
    <t>D2018.2.12</t>
  </si>
  <si>
    <t>Wisconsin Electric Power Co.</t>
  </si>
  <si>
    <t>WEC</t>
  </si>
  <si>
    <t>05-UR-109</t>
  </si>
  <si>
    <t>Wisconsin Public Service Corp.</t>
  </si>
  <si>
    <t>6690-UR-126</t>
  </si>
  <si>
    <t>Louisiana</t>
  </si>
  <si>
    <t>Entergy New Orleans LLC</t>
  </si>
  <si>
    <t>ETR</t>
  </si>
  <si>
    <t>UD-18-07</t>
  </si>
  <si>
    <t>AVU-E-19-04</t>
  </si>
  <si>
    <t>19-0387</t>
  </si>
  <si>
    <t>Northern Indiana Public Service Co.</t>
  </si>
  <si>
    <t>NI</t>
  </si>
  <si>
    <t>19-0436</t>
  </si>
  <si>
    <t>Georgia</t>
  </si>
  <si>
    <t>Georgia Power Co.</t>
  </si>
  <si>
    <t>SO</t>
  </si>
  <si>
    <t>Baltimore Gas and Electric Co.</t>
  </si>
  <si>
    <t>A-19-04-015</t>
  </si>
  <si>
    <t>A-19-04-017</t>
  </si>
  <si>
    <t>A-19-04-014</t>
  </si>
  <si>
    <t>19-008-U</t>
  </si>
  <si>
    <t>Sierra Pacific Power Co.</t>
  </si>
  <si>
    <t>19-06002</t>
  </si>
  <si>
    <t>RPU-2019-0001</t>
  </si>
  <si>
    <t>¥</t>
  </si>
  <si>
    <t>19-E-0065</t>
  </si>
  <si>
    <t>ER19050552</t>
  </si>
  <si>
    <t>U-20359</t>
  </si>
  <si>
    <t>PacifiCorp</t>
  </si>
  <si>
    <t>A-18-04-002</t>
  </si>
  <si>
    <t>Colorado</t>
  </si>
  <si>
    <t>Public Service Company of Colorado</t>
  </si>
  <si>
    <t>19AL-0268E</t>
  </si>
  <si>
    <t>Centerpoint Energy</t>
  </si>
  <si>
    <t>CNP</t>
  </si>
  <si>
    <t>Central Maine Power Co.</t>
  </si>
  <si>
    <t>IBE</t>
  </si>
  <si>
    <t>2018-00194</t>
  </si>
  <si>
    <t>Virginia Electric &amp; Power Co.</t>
  </si>
  <si>
    <t>E-22 Sub 562</t>
  </si>
  <si>
    <t>AEP Texas Inc.</t>
  </si>
  <si>
    <t>UE-190334</t>
  </si>
  <si>
    <t>Fitchburg Gas &amp; Electric Light</t>
  </si>
  <si>
    <t>DPU 19-130</t>
  </si>
  <si>
    <t>2019-00271</t>
  </si>
  <si>
    <t>U-20561</t>
  </si>
  <si>
    <t>19-00170-UT</t>
  </si>
  <si>
    <t>Duke Energy Indiana, LLC</t>
  </si>
  <si>
    <t>DE-19-064</t>
  </si>
  <si>
    <t>Empire District Electric Co.</t>
  </si>
  <si>
    <t>ER-2019-0374</t>
  </si>
  <si>
    <t>UE-190529</t>
  </si>
  <si>
    <t> </t>
  </si>
  <si>
    <t>2018-0368</t>
  </si>
  <si>
    <t>Liberty Utilities</t>
  </si>
  <si>
    <t>Liberty Utilities (CalPeco Electric)</t>
  </si>
  <si>
    <t>A-18-12-001</t>
  </si>
  <si>
    <t>20-1407-TF</t>
  </si>
  <si>
    <t>2019-0085</t>
  </si>
  <si>
    <t>Jersey Central Power &amp; Light Co.</t>
  </si>
  <si>
    <t>ER20020146</t>
  </si>
  <si>
    <t>NY State Electric &amp; Gas Corp</t>
  </si>
  <si>
    <t>19-E-0378</t>
  </si>
  <si>
    <t>Rochester Gas &amp; Electric Corp</t>
  </si>
  <si>
    <t>19-E-0380</t>
  </si>
  <si>
    <t>Virginia</t>
  </si>
  <si>
    <t>PUR-2020-00015</t>
  </si>
  <si>
    <t>3270-UR-123 (Elec)</t>
  </si>
  <si>
    <t>20-0381</t>
  </si>
  <si>
    <t>20-0393</t>
  </si>
  <si>
    <t>20-06003</t>
  </si>
  <si>
    <t>UE-191024</t>
  </si>
  <si>
    <t>Public Service Co. of NH</t>
  </si>
  <si>
    <t>DE-19-057</t>
  </si>
  <si>
    <t>U-20697</t>
  </si>
  <si>
    <t>UE 374</t>
  </si>
  <si>
    <t>E-1933A-19-0028</t>
  </si>
  <si>
    <t>6680-UR-122 (Elec)</t>
  </si>
  <si>
    <t>Utah</t>
  </si>
  <si>
    <t>20-035-04</t>
  </si>
  <si>
    <t>C-2020-00174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</si>
  <si>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</si>
  <si>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</si>
  <si>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</si>
  <si>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</si>
  <si>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</si>
  <si>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</si>
  <si>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</si>
  <si>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</si>
  <si>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</si>
  <si>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</si>
  <si>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</si>
  <si>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</si>
  <si>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Ω Utility did not file a full rate case, approved ROE based on a settlement</t>
  </si>
  <si>
    <t>¥ Weighted to include ratemaking-principles rate base and ROE</t>
  </si>
  <si>
    <t>Capital Component</t>
  </si>
  <si>
    <t>Percent of Total Capital</t>
  </si>
  <si>
    <t>Cost</t>
  </si>
  <si>
    <t>Weighted Cost</t>
  </si>
  <si>
    <t>Difference in Revenue Requirement</t>
  </si>
  <si>
    <t>Applicant's Proxy Group (Y/N)</t>
  </si>
  <si>
    <t>Applicant Proxy Group</t>
  </si>
  <si>
    <t>Duke Energy Florida LLC</t>
  </si>
  <si>
    <t>D-E-7, Sub 1214</t>
  </si>
  <si>
    <t>D-E-2, Sub 1219</t>
  </si>
  <si>
    <t>D-20210016-EI</t>
  </si>
  <si>
    <t>Rate Base</t>
  </si>
  <si>
    <t>Difference in Return on Rate Base</t>
  </si>
  <si>
    <t>Proposed Revenue Deficiency</t>
  </si>
  <si>
    <t>20000-578-ER-20</t>
  </si>
  <si>
    <t xml:space="preserve">Potomac Electric  </t>
  </si>
  <si>
    <t>FC-1156</t>
  </si>
  <si>
    <t>µ</t>
  </si>
  <si>
    <t>µ S&amp;P incorrectly reports this value as 9.6%</t>
  </si>
  <si>
    <t>Line No.</t>
  </si>
  <si>
    <t>1</t>
  </si>
  <si>
    <t>2</t>
  </si>
  <si>
    <t>3</t>
  </si>
  <si>
    <t>4</t>
  </si>
  <si>
    <t>Equity with Currently Approved ROE</t>
  </si>
  <si>
    <t>5</t>
  </si>
  <si>
    <t>WACC with Currently Approved ROE</t>
  </si>
  <si>
    <t>6</t>
  </si>
  <si>
    <t>7</t>
  </si>
  <si>
    <t>Return on Rate Base, Currently Approved ROE</t>
  </si>
  <si>
    <t>8</t>
  </si>
  <si>
    <t>9</t>
  </si>
  <si>
    <t>10</t>
  </si>
  <si>
    <t>11</t>
  </si>
  <si>
    <t>12</t>
  </si>
  <si>
    <t>13</t>
  </si>
  <si>
    <t>14</t>
  </si>
  <si>
    <t>15</t>
  </si>
  <si>
    <t>Difference as Percent of Proposed Revenue Deficiency</t>
  </si>
  <si>
    <t>WACC with Proposed ROE</t>
  </si>
  <si>
    <t>Proposed Return on Rate Base</t>
  </si>
  <si>
    <t>El Paso Electric Co.</t>
  </si>
  <si>
    <t>C-9655</t>
  </si>
  <si>
    <t>C-20-00104-UT</t>
  </si>
  <si>
    <t>C-2020-00349</t>
  </si>
  <si>
    <t>C-2020-00350 (elec.)</t>
  </si>
  <si>
    <t>NA</t>
  </si>
  <si>
    <t>Dominion Energy South Carolina</t>
  </si>
  <si>
    <t>D-ER20120746</t>
  </si>
  <si>
    <t>D-2020-125-E</t>
  </si>
  <si>
    <t>D-20-0149</t>
  </si>
  <si>
    <t>Northern States Power Co.</t>
  </si>
  <si>
    <t>C-PU-20-441</t>
  </si>
  <si>
    <t xml:space="preserve"> </t>
  </si>
  <si>
    <t>21-1963-TF</t>
  </si>
  <si>
    <t>C-AVU-E-21-01</t>
  </si>
  <si>
    <t>D-UE-200900</t>
  </si>
  <si>
    <t>Tampa Electric Co.</t>
  </si>
  <si>
    <t>Florida Power &amp; Light Co.</t>
  </si>
  <si>
    <t>EMA</t>
  </si>
  <si>
    <t>NEE</t>
  </si>
  <si>
    <t>D-20210034-EI</t>
  </si>
  <si>
    <t>D-20210015-EI</t>
  </si>
  <si>
    <t>D-2020-00316</t>
  </si>
  <si>
    <t>3 X 4</t>
  </si>
  <si>
    <t>10 - 5</t>
  </si>
  <si>
    <t>11 X 12</t>
  </si>
  <si>
    <t>13 / 14</t>
  </si>
  <si>
    <t>Miinnesota</t>
  </si>
  <si>
    <t>D-E-017/GR-20-719</t>
  </si>
  <si>
    <t>Arizona Public Service Co.</t>
  </si>
  <si>
    <t>PNW</t>
  </si>
  <si>
    <t>D-E-01345A-19-0236</t>
  </si>
  <si>
    <t>6.62^%</t>
  </si>
  <si>
    <t>Ohio Power Co.</t>
  </si>
  <si>
    <t>Southwestern Electric Power Co</t>
  </si>
  <si>
    <t>C-20-0585-EL-AIR</t>
  </si>
  <si>
    <t>C-20-E-0428</t>
  </si>
  <si>
    <t>D-51415</t>
  </si>
  <si>
    <t>C-PUR-2021-00058</t>
  </si>
  <si>
    <t>D-3270-UR-124 (Elec)</t>
  </si>
  <si>
    <t>D-4220-UR-125 (Elec)</t>
  </si>
  <si>
    <t>D-6680-UR-123 (Elec)</t>
  </si>
  <si>
    <t>Entergy Arkansas LLC</t>
  </si>
  <si>
    <t>Public Service Co. of CO</t>
  </si>
  <si>
    <t>Orange &amp; Rockland Utlts Inc.</t>
  </si>
  <si>
    <t>NG.</t>
  </si>
  <si>
    <t>D-21-0367</t>
  </si>
  <si>
    <t>D-16-036-FR (2021 review)</t>
  </si>
  <si>
    <t>D-21-0365</t>
  </si>
  <si>
    <t>D-ER21050823</t>
  </si>
  <si>
    <t>C-U-20963</t>
  </si>
  <si>
    <t>Ca-PUD202100055</t>
  </si>
  <si>
    <t>C-20-E-0380</t>
  </si>
  <si>
    <t>C-20-00238-UT</t>
  </si>
  <si>
    <t>Ca-45576</t>
  </si>
  <si>
    <t>D-21AL-0317E</t>
  </si>
  <si>
    <t>C-21-E-0074</t>
  </si>
  <si>
    <t>Unitil Energy Systems Inc.</t>
  </si>
  <si>
    <t>D-DE-21-030</t>
  </si>
  <si>
    <t>D-UE-394</t>
  </si>
  <si>
    <t>Reported Authorized Returns on Equity, Electric Utility Rate Cases Completed, 2019 to Present</t>
  </si>
  <si>
    <t>D-21-070-U</t>
  </si>
  <si>
    <t>7/18/22</t>
  </si>
  <si>
    <t>Exhibit SEF-3r</t>
  </si>
  <si>
    <t>Short and Long-Term Debt</t>
  </si>
  <si>
    <t>Exhibit SEF-3r page 1</t>
  </si>
  <si>
    <t>1/Conversion factor</t>
  </si>
  <si>
    <t>Exhibit SEF-3r page 2, AJK-6</t>
  </si>
  <si>
    <t>8 X 9</t>
  </si>
  <si>
    <t>WACC with Vertically Integrated Average ROE</t>
  </si>
  <si>
    <t>Equity with Proposed ROE</t>
  </si>
  <si>
    <t>Equity with Vertically Integrated Average ROE</t>
  </si>
  <si>
    <t>11 x 12</t>
  </si>
  <si>
    <t>1 / Conversion Factor</t>
  </si>
  <si>
    <t>=B23</t>
  </si>
  <si>
    <t>8 x 9</t>
  </si>
  <si>
    <t>Exhibit SEF-8 Page 2</t>
  </si>
  <si>
    <t>3x 4</t>
  </si>
  <si>
    <t>Exhibit SEF-8 Page 1</t>
  </si>
  <si>
    <t>Short and Long Term Debt</t>
  </si>
  <si>
    <t>Exhibit SEF-8 Page 2, AJK-5</t>
  </si>
  <si>
    <t>Weighted Cost Rate</t>
  </si>
  <si>
    <t>Cost Rate</t>
  </si>
  <si>
    <t>Ratio</t>
  </si>
  <si>
    <t>Reported Authorized Returns on Equity, Gas Utility Rate Cases Completed, 2019 to Present</t>
  </si>
  <si>
    <t>(7) - (5)</t>
  </si>
  <si>
    <t>(7) X (12)</t>
  </si>
  <si>
    <t>C-9484</t>
  </si>
  <si>
    <t>The Berkshire Gas Co.</t>
  </si>
  <si>
    <t>DPU 18-40</t>
  </si>
  <si>
    <t>C-18-G-0068</t>
  </si>
  <si>
    <t>C-2018-00261</t>
  </si>
  <si>
    <t>C-2018-00295 (gas)</t>
  </si>
  <si>
    <t>Atmos Energy Corp.</t>
  </si>
  <si>
    <t>ATO</t>
  </si>
  <si>
    <t>C-2018-00281</t>
  </si>
  <si>
    <t>D-GUD-10779 (Mid-Tex Division)</t>
  </si>
  <si>
    <t>D-4220-UR-124 (Gas)</t>
  </si>
  <si>
    <t>C-U-20322</t>
  </si>
  <si>
    <t>Northern Illinois Gas Co.</t>
  </si>
  <si>
    <t>D-18-1775</t>
  </si>
  <si>
    <t>Piedmont Natural Gas Co.</t>
  </si>
  <si>
    <t>D-2019-7-G</t>
  </si>
  <si>
    <t>D-UG 366</t>
  </si>
  <si>
    <t>Washington Gas Light Co.</t>
  </si>
  <si>
    <t>ALA</t>
  </si>
  <si>
    <t>C-9605</t>
  </si>
  <si>
    <t>Northwest Natural Gas Co.</t>
  </si>
  <si>
    <t>NWN</t>
  </si>
  <si>
    <t>D-UG-181053</t>
  </si>
  <si>
    <t>D-G-9, Sub 743</t>
  </si>
  <si>
    <t>D-05-UR-109 (WEP-Gas)</t>
  </si>
  <si>
    <t>Wisconsin Gas LLC</t>
  </si>
  <si>
    <t>D-05-UR-109</t>
  </si>
  <si>
    <t>D-6690-UR-126 (Gas)</t>
  </si>
  <si>
    <t>D-UD-18-07 (gas)</t>
  </si>
  <si>
    <t>Elizabethtown Gas Co.</t>
  </si>
  <si>
    <t>SJI</t>
  </si>
  <si>
    <t>D-GR19040486</t>
  </si>
  <si>
    <t>New Jersey Natural Gas Co.</t>
  </si>
  <si>
    <t>NJR</t>
  </si>
  <si>
    <t>D-GR19030420</t>
  </si>
  <si>
    <t>SEMCO Energy Inc.</t>
  </si>
  <si>
    <t>C-U-20479</t>
  </si>
  <si>
    <t>Black Hills Gas Distribution</t>
  </si>
  <si>
    <t>BKH</t>
  </si>
  <si>
    <t>D-30026-2-GR-19</t>
  </si>
  <si>
    <t>C-9610 (GAS)</t>
  </si>
  <si>
    <t>D-RPU-2019-0002</t>
  </si>
  <si>
    <t>Columbia Gas of Maryland Inc</t>
  </si>
  <si>
    <t>C-9609</t>
  </si>
  <si>
    <t>A-19-04-017 (Gas)</t>
  </si>
  <si>
    <t>Southern California Gas Co.</t>
  </si>
  <si>
    <t>A-19-04-018</t>
  </si>
  <si>
    <t>Atlanta Gas Light Co.</t>
  </si>
  <si>
    <t>D-42315</t>
  </si>
  <si>
    <t>C-PUR-2018-00080</t>
  </si>
  <si>
    <t>Mountaineer Gas Co.</t>
  </si>
  <si>
    <t>UGI</t>
  </si>
  <si>
    <t>C-19-0316-G-42T</t>
  </si>
  <si>
    <t>MDU Resources Group</t>
  </si>
  <si>
    <t>MDU</t>
  </si>
  <si>
    <t>D-30013-351-GR-19</t>
  </si>
  <si>
    <t>C-19-G-0066</t>
  </si>
  <si>
    <t>Roanoke Gas Co.</t>
  </si>
  <si>
    <t>RGCO</t>
  </si>
  <si>
    <t>C-PUR-2018-00013</t>
  </si>
  <si>
    <t>Cascade Natural Gas Corp.</t>
  </si>
  <si>
    <t>D-UG-190210</t>
  </si>
  <si>
    <t>Kansas</t>
  </si>
  <si>
    <t>D-19-ATMG-525-RTS</t>
  </si>
  <si>
    <t>Questar Gas Co.</t>
  </si>
  <si>
    <t>D-19-057-02</t>
  </si>
  <si>
    <t>DPU 19-131</t>
  </si>
  <si>
    <t>D-UG-190335</t>
  </si>
  <si>
    <t>Northern Utilities Inc.</t>
  </si>
  <si>
    <t>D-2019-00092</t>
  </si>
  <si>
    <t>D-GUD-10900</t>
  </si>
  <si>
    <t>Black Hills Colorado Gas Inc.</t>
  </si>
  <si>
    <t>D-19AL-0075G</t>
  </si>
  <si>
    <t>CenterPoint Energy Resources</t>
  </si>
  <si>
    <t>D-GUD-10920</t>
  </si>
  <si>
    <t>D-UG-190530</t>
  </si>
  <si>
    <t>Texas Gas Service Co.</t>
  </si>
  <si>
    <t>OGS</t>
  </si>
  <si>
    <t>D-GUD-10928</t>
  </si>
  <si>
    <t>DTE Gas Co.</t>
  </si>
  <si>
    <t>C-U-20642</t>
  </si>
  <si>
    <t>D-30010-187-GR-19</t>
  </si>
  <si>
    <t>C-U-20650</t>
  </si>
  <si>
    <t>South Jersey Gas Co.</t>
  </si>
  <si>
    <t>D-GR20030243</t>
  </si>
  <si>
    <t>Southwest Gas Corp.</t>
  </si>
  <si>
    <t>SWX</t>
  </si>
  <si>
    <t>D-20-02023 (Southern)</t>
  </si>
  <si>
    <t>D-20-02023 (Northern)</t>
  </si>
  <si>
    <t>D-2020-7-G</t>
  </si>
  <si>
    <t>Eversource Gas Company of MA</t>
  </si>
  <si>
    <t>DPU 20-59</t>
  </si>
  <si>
    <t>D-20AL-0049G</t>
  </si>
  <si>
    <t>D-UG-388</t>
  </si>
  <si>
    <t>NSTAR Gas Co.</t>
  </si>
  <si>
    <t>DPU 19-120</t>
  </si>
  <si>
    <t>C-9644</t>
  </si>
  <si>
    <t>Peoples Gas System</t>
  </si>
  <si>
    <t>D-20200051</t>
  </si>
  <si>
    <t>NY State Electric &amp; Gas Corp.</t>
  </si>
  <si>
    <t>C-19-G-0379</t>
  </si>
  <si>
    <t>Rochester Gas &amp; Electric Co</t>
  </si>
  <si>
    <t>C-19-G-0381</t>
  </si>
  <si>
    <t>D-3270-UR-123 (Gas)</t>
  </si>
  <si>
    <t>D-G-01551A-19-0055</t>
  </si>
  <si>
    <t>D-UG 389</t>
  </si>
  <si>
    <t>C-9645 (Gas)</t>
  </si>
  <si>
    <t>New Mexico Gas Co.</t>
  </si>
  <si>
    <t>C-19-00317-UT</t>
  </si>
  <si>
    <t>D-6680-UR-122 (Gas)</t>
  </si>
  <si>
    <t>D-20-0150</t>
  </si>
  <si>
    <t>D-UG 390</t>
  </si>
  <si>
    <t>D-20-0308</t>
  </si>
  <si>
    <t>Nebraska</t>
  </si>
  <si>
    <t>Black Hills Nebraska Gas LLC</t>
  </si>
  <si>
    <t>D-NG-109</t>
  </si>
  <si>
    <t>Tennessee</t>
  </si>
  <si>
    <t>D-20-00086</t>
  </si>
  <si>
    <t>Pennsylvania</t>
  </si>
  <si>
    <t>Columbia Gas of Pennsylvania</t>
  </si>
  <si>
    <t>D-R-2020-3018835</t>
  </si>
  <si>
    <t>FC-1162</t>
  </si>
  <si>
    <t>A-19-08-015 (SoCal)</t>
  </si>
  <si>
    <t>A-19-08-015 (NoCal)</t>
  </si>
  <si>
    <t>A-19-08-015 (LkTah)</t>
  </si>
  <si>
    <t>C-9651</t>
  </si>
  <si>
    <t>C-PU-20-379</t>
  </si>
  <si>
    <t>D-UG-200568</t>
  </si>
  <si>
    <t>Corning Natural Gas Corp.</t>
  </si>
  <si>
    <t>CNIG</t>
  </si>
  <si>
    <t>C-20-G-0101</t>
  </si>
  <si>
    <t>PECO Energy Co</t>
  </si>
  <si>
    <t>D-R-2020-3018929</t>
  </si>
  <si>
    <t>C-2020-00350 (gas)</t>
  </si>
  <si>
    <t>Hope Gas Inc.</t>
  </si>
  <si>
    <t>C-20-0746-G-42T</t>
  </si>
  <si>
    <t>Liberty Utilities EnergyNorth</t>
  </si>
  <si>
    <t>D-DG-20-105</t>
  </si>
  <si>
    <t>Brooklyn Union Gas Co.</t>
  </si>
  <si>
    <t>C-19-G-0309</t>
  </si>
  <si>
    <t>KeySpan Gas East Corp.</t>
  </si>
  <si>
    <t>C-19-G-0310</t>
  </si>
  <si>
    <t>C-AVU-G-21-01</t>
  </si>
  <si>
    <t>North Shore Gas Co.</t>
  </si>
  <si>
    <t>D-20-0810</t>
  </si>
  <si>
    <t>Michigan Gas Utilities Corp.</t>
  </si>
  <si>
    <t>C-U-20718</t>
  </si>
  <si>
    <t>Virginia Natural Gas Inc.</t>
  </si>
  <si>
    <t>C-PUR-2020-00095</t>
  </si>
  <si>
    <t>D-UG-200901</t>
  </si>
  <si>
    <t>D-2021-7-G</t>
  </si>
  <si>
    <t>Boston Gas Co.</t>
  </si>
  <si>
    <t>DPU 20-120</t>
  </si>
  <si>
    <t>Sthrn IN Gas &amp; Electric Co.</t>
  </si>
  <si>
    <t>Ca-45447</t>
  </si>
  <si>
    <t>Spire Missouri Inc.</t>
  </si>
  <si>
    <t>SR</t>
  </si>
  <si>
    <t>C-GR-2021-0108</t>
  </si>
  <si>
    <t>Indiana Gas Co.</t>
  </si>
  <si>
    <t>Ca-45468</t>
  </si>
  <si>
    <t>D-GR21030679</t>
  </si>
  <si>
    <t>D-21-0098</t>
  </si>
  <si>
    <t>C-20-G-0429</t>
  </si>
  <si>
    <t>D- 4220-UR-125 (Gas)</t>
  </si>
  <si>
    <t>D-6680-UR-123 (Gas)</t>
  </si>
  <si>
    <t>D-3270-UR-124 (Gas)</t>
  </si>
  <si>
    <t>Oklahoma Natural Gas Co</t>
  </si>
  <si>
    <t>Ca-PUD202100063</t>
  </si>
  <si>
    <t>C-9664</t>
  </si>
  <si>
    <t>C-U-20940</t>
  </si>
  <si>
    <t>D-21AL-0236G</t>
  </si>
  <si>
    <t>Black Hills Iowa Gas Utility</t>
  </si>
  <si>
    <t>D-RPU-2021-0002</t>
  </si>
  <si>
    <t>Columbia Gas of Kentucky Inc</t>
  </si>
  <si>
    <t>C-2021-00183</t>
  </si>
  <si>
    <t>C-2021-00190</t>
  </si>
  <si>
    <t>Delta Natural Gas Co.</t>
  </si>
  <si>
    <t>WTRG</t>
  </si>
  <si>
    <t>C-2021-00185</t>
  </si>
  <si>
    <t>D-G-9, Sub 781</t>
  </si>
  <si>
    <t>C-20-G-0381</t>
  </si>
  <si>
    <t>Public Service Co. of NC</t>
  </si>
  <si>
    <t>D-G-5 Sub 632</t>
  </si>
  <si>
    <t>D-21-09001 (Southern)</t>
  </si>
  <si>
    <t>D-21-09001 (Northern)</t>
  </si>
  <si>
    <t>C-21-G-0073</t>
  </si>
  <si>
    <t>C-2021-00214</t>
  </si>
  <si>
    <t>C-21-G-0394</t>
  </si>
  <si>
    <t>C-U-21148</t>
  </si>
  <si>
    <t>7/19/22</t>
  </si>
  <si>
    <t>Common Equity</t>
  </si>
  <si>
    <t>WACC with National Average Vertically Integrated ROE</t>
  </si>
  <si>
    <t>Return on Rate Base at National Average ROE</t>
  </si>
  <si>
    <t>Rate of Return at Requested ROE</t>
  </si>
  <si>
    <t>Return on Rate Base with Proposed ROE</t>
  </si>
  <si>
    <t>=B22</t>
  </si>
  <si>
    <t>Difference as a Percent of Proposed Revenue Deficiency</t>
  </si>
  <si>
    <t>3X 4</t>
  </si>
  <si>
    <t>Impact of PSE's 2023 Proposed Electric Return on Equity vs. Company's Currently Approved Electric Return On Equity</t>
  </si>
  <si>
    <t>Impact of PSE's 2024 Proposed Electric Return on Equity vs. Company's Currently Approved Electric Return On Equity</t>
  </si>
  <si>
    <t>Impact of PSE's 2025 Proposed Electric Return on Equity vs. Company's Currently Approved Electric Return On Equity</t>
  </si>
  <si>
    <t>Impact of PSE's 2023 Proposed Electric Return on Equity vs. Average ROE Awarded to Electric Vertically Integrated Utilities from 2019-Present</t>
  </si>
  <si>
    <t>Impact of PSE's 2024 Proposed Electric Return on Equity vs. Average ROE Awarded to Electric Vertically Integrated Utilities from 2019-Present</t>
  </si>
  <si>
    <t>Impact of PSE's 2025 Proposed Electric Return on Equity vs. Average ROE Awarded to Electric Vertically Integrated Utilities from 2019-Present</t>
  </si>
  <si>
    <t>Impact of PSE's Proposed Gas Return on Equity vs. Company's Currently Approved Gas Return On Equity, 2023</t>
  </si>
  <si>
    <t>Impact of PSE's Proposed Gas Return on Equity vs. Company's Currently Approved Gas Return On Equity, 2024</t>
  </si>
  <si>
    <t>Impact of PSE's Proposed Gas Return on Equity vs. Company's Currently Approved Gas Return On Equity, 2025</t>
  </si>
  <si>
    <t>Impact of PSE's Proposed Gas Return on Equity vs. National Average Gas Return on Equity, 2023</t>
  </si>
  <si>
    <t>Impact of PSE's Proposed Gas Return on Equity vs. National Average Gas Return on Equity, 2024</t>
  </si>
  <si>
    <t>Impact of PSE's Proposed Gas Return on Equity vs. National Average Gas Return on Equity,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</si>
</sst>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0%"/>
    <numFmt numFmtId="166" formatCode="_(&quot;$&quot;* #,##0_);_(&quot;$&quot;* \(#,##0\);_(&quot;$&quot;* &quot;-&quot;??_);_(@_)"/>
    <numFmt numFmtId="167" formatCode="0.0%"/>
    <numFmt numFmtId="168" formatCode="_(* #,##0.0000_);_(* \(#,##0.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10" fontId="6" fillId="0" borderId="0" xfId="0" applyNumberFormat="1" applyFont="1"/>
    <xf numFmtId="0" fontId="7" fillId="0" borderId="0" xfId="0" applyFont="1" applyAlignment="1">
      <alignment horizontal="center" vertical="top" wrapText="1"/>
    </xf>
    <xf numFmtId="10" fontId="6" fillId="0" borderId="0" xfId="2" applyNumberFormat="1" applyFont="1" applyFill="1" applyBorder="1"/>
    <xf numFmtId="0" fontId="7" fillId="0" borderId="0" xfId="3" applyFont="1"/>
    <xf numFmtId="164" fontId="7" fillId="0" borderId="0" xfId="1" applyNumberFormat="1" applyFont="1" applyFill="1"/>
    <xf numFmtId="0" fontId="9" fillId="0" borderId="0" xfId="3" applyFont="1"/>
    <xf numFmtId="164" fontId="7" fillId="0" borderId="0" xfId="1" applyNumberFormat="1" applyFont="1" applyFill="1" applyBorder="1"/>
    <xf numFmtId="10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10" fontId="6" fillId="0" borderId="1" xfId="0" applyNumberFormat="1" applyFont="1" applyBorder="1"/>
    <xf numFmtId="0" fontId="7" fillId="0" borderId="1" xfId="0" applyFont="1" applyBorder="1" applyAlignment="1">
      <alignment horizontal="center" vertical="top" wrapText="1"/>
    </xf>
    <xf numFmtId="0" fontId="7" fillId="0" borderId="1" xfId="3" applyFont="1" applyBorder="1"/>
    <xf numFmtId="164" fontId="7" fillId="0" borderId="1" xfId="1" applyNumberFormat="1" applyFont="1" applyFill="1" applyBorder="1"/>
    <xf numFmtId="0" fontId="9" fillId="0" borderId="1" xfId="3" applyFont="1" applyBorder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6" fillId="0" borderId="1" xfId="0" applyFont="1" applyBorder="1"/>
    <xf numFmtId="14" fontId="6" fillId="0" borderId="1" xfId="0" applyNumberFormat="1" applyFont="1" applyBorder="1" applyAlignment="1">
      <alignment horizontal="right"/>
    </xf>
    <xf numFmtId="164" fontId="7" fillId="0" borderId="0" xfId="1" applyNumberFormat="1" applyFont="1" applyFill="1" applyAlignment="1">
      <alignment horizontal="right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/>
    <xf numFmtId="10" fontId="13" fillId="0" borderId="0" xfId="0" applyNumberFormat="1" applyFont="1"/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4" fillId="0" borderId="0" xfId="0" applyFont="1"/>
    <xf numFmtId="0" fontId="13" fillId="0" borderId="0" xfId="0" applyFont="1"/>
    <xf numFmtId="14" fontId="13" fillId="0" borderId="0" xfId="0" applyNumberFormat="1" applyFont="1"/>
    <xf numFmtId="10" fontId="13" fillId="0" borderId="0" xfId="0" applyNumberFormat="1" applyFont="1" applyAlignment="1">
      <alignment horizontal="right"/>
    </xf>
    <xf numFmtId="0" fontId="15" fillId="0" borderId="1" xfId="3" applyFont="1" applyBorder="1"/>
    <xf numFmtId="0" fontId="15" fillId="0" borderId="0" xfId="3" applyFont="1"/>
    <xf numFmtId="0" fontId="4" fillId="0" borderId="0" xfId="0" applyFont="1"/>
    <xf numFmtId="10" fontId="4" fillId="0" borderId="0" xfId="0" applyNumberFormat="1" applyFont="1"/>
    <xf numFmtId="164" fontId="15" fillId="0" borderId="0" xfId="1" applyNumberFormat="1" applyFont="1" applyFill="1"/>
    <xf numFmtId="10" fontId="4" fillId="0" borderId="0" xfId="2" applyNumberFormat="1" applyFont="1"/>
    <xf numFmtId="0" fontId="4" fillId="0" borderId="1" xfId="0" applyFont="1" applyBorder="1" applyAlignment="1">
      <alignment horizontal="left"/>
    </xf>
    <xf numFmtId="0" fontId="13" fillId="0" borderId="0" xfId="0" applyFont="1" applyFill="1"/>
    <xf numFmtId="0" fontId="12" fillId="0" borderId="0" xfId="0" applyFont="1" applyFill="1"/>
    <xf numFmtId="14" fontId="13" fillId="0" borderId="0" xfId="0" applyNumberFormat="1" applyFont="1" applyFill="1"/>
    <xf numFmtId="0" fontId="11" fillId="0" borderId="0" xfId="0" applyFont="1" applyFill="1" applyAlignment="1">
      <alignment horizontal="center" wrapText="1"/>
    </xf>
    <xf numFmtId="10" fontId="13" fillId="0" borderId="0" xfId="0" applyNumberFormat="1" applyFont="1" applyFill="1"/>
    <xf numFmtId="10" fontId="6" fillId="0" borderId="0" xfId="0" applyNumberFormat="1" applyFont="1" applyFill="1"/>
    <xf numFmtId="0" fontId="0" fillId="0" borderId="0" xfId="0" applyFill="1"/>
    <xf numFmtId="0" fontId="7" fillId="0" borderId="0" xfId="3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0" fontId="6" fillId="0" borderId="0" xfId="0" applyNumberFormat="1" applyFont="1" applyFill="1" applyAlignment="1">
      <alignment horizontal="right"/>
    </xf>
    <xf numFmtId="14" fontId="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top" wrapText="1"/>
    </xf>
    <xf numFmtId="49" fontId="15" fillId="0" borderId="0" xfId="3" applyNumberFormat="1" applyFont="1"/>
    <xf numFmtId="10" fontId="4" fillId="0" borderId="0" xfId="0" applyNumberFormat="1" applyFont="1" applyAlignment="1">
      <alignment horizontal="right"/>
    </xf>
    <xf numFmtId="0" fontId="13" fillId="0" borderId="1" xfId="0" applyFont="1" applyBorder="1"/>
    <xf numFmtId="0" fontId="12" fillId="0" borderId="1" xfId="0" applyFont="1" applyBorder="1"/>
    <xf numFmtId="10" fontId="13" fillId="0" borderId="1" xfId="0" applyNumberFormat="1" applyFont="1" applyBorder="1"/>
    <xf numFmtId="14" fontId="13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0" fontId="14" fillId="0" borderId="1" xfId="0" applyFont="1" applyBorder="1"/>
    <xf numFmtId="10" fontId="13" fillId="0" borderId="1" xfId="0" applyNumberFormat="1" applyFont="1" applyBorder="1" applyAlignment="1">
      <alignment horizontal="right"/>
    </xf>
    <xf numFmtId="1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0" fontId="4" fillId="0" borderId="0" xfId="2" applyNumberFormat="1" applyFont="1" applyFill="1"/>
    <xf numFmtId="10" fontId="4" fillId="0" borderId="1" xfId="0" applyNumberFormat="1" applyFont="1" applyBorder="1"/>
    <xf numFmtId="165" fontId="0" fillId="0" borderId="0" xfId="0" applyNumberFormat="1"/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10" fillId="0" borderId="0" xfId="0" applyFont="1" applyFill="1"/>
    <xf numFmtId="10" fontId="10" fillId="0" borderId="0" xfId="0" applyNumberFormat="1" applyFont="1" applyFill="1"/>
    <xf numFmtId="10" fontId="3" fillId="0" borderId="0" xfId="0" applyNumberFormat="1" applyFont="1" applyFill="1"/>
    <xf numFmtId="0" fontId="0" fillId="0" borderId="1" xfId="0" applyFill="1" applyBorder="1"/>
    <xf numFmtId="0" fontId="3" fillId="0" borderId="1" xfId="0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6" fillId="0" borderId="1" xfId="0" applyFont="1" applyFill="1" applyBorder="1"/>
    <xf numFmtId="0" fontId="10" fillId="0" borderId="0" xfId="0" applyFont="1"/>
    <xf numFmtId="166" fontId="10" fillId="0" borderId="0" xfId="0" applyNumberFormat="1" applyFont="1" applyFill="1"/>
    <xf numFmtId="0" fontId="10" fillId="0" borderId="1" xfId="0" applyFont="1" applyBorder="1"/>
    <xf numFmtId="0" fontId="17" fillId="0" borderId="0" xfId="0" applyFont="1"/>
    <xf numFmtId="0" fontId="18" fillId="0" borderId="0" xfId="0" applyFont="1"/>
    <xf numFmtId="10" fontId="17" fillId="0" borderId="0" xfId="0" applyNumberFormat="1" applyFont="1"/>
    <xf numFmtId="14" fontId="17" fillId="0" borderId="0" xfId="0" applyNumberFormat="1" applyFont="1"/>
    <xf numFmtId="0" fontId="7" fillId="0" borderId="0" xfId="0" applyFont="1" applyAlignment="1">
      <alignment horizontal="center" wrapText="1"/>
    </xf>
    <xf numFmtId="0" fontId="9" fillId="0" borderId="0" xfId="0" applyFont="1"/>
    <xf numFmtId="10" fontId="17" fillId="0" borderId="0" xfId="0" applyNumberFormat="1" applyFont="1" applyAlignment="1">
      <alignment horizontal="right"/>
    </xf>
    <xf numFmtId="0" fontId="18" fillId="0" borderId="0" xfId="0" applyFont="1"/>
    <xf numFmtId="10" fontId="13" fillId="0" borderId="0" xfId="0" applyNumberFormat="1" applyFont="1" applyBorder="1" applyAlignment="1">
      <alignment horizontal="right"/>
    </xf>
    <xf numFmtId="0" fontId="12" fillId="0" borderId="0" xfId="0" applyFont="1" applyBorder="1"/>
    <xf numFmtId="10" fontId="6" fillId="0" borderId="0" xfId="0" applyNumberFormat="1" applyFont="1" applyBorder="1"/>
    <xf numFmtId="10" fontId="17" fillId="0" borderId="0" xfId="0" applyNumberFormat="1" applyFont="1" applyBorder="1" applyAlignment="1">
      <alignment horizontal="right"/>
    </xf>
    <xf numFmtId="0" fontId="18" fillId="0" borderId="0" xfId="0" applyFont="1" applyBorder="1"/>
    <xf numFmtId="0" fontId="19" fillId="0" borderId="0" xfId="0" applyFont="1"/>
    <xf numFmtId="10" fontId="4" fillId="0" borderId="0" xfId="0" applyNumberFormat="1" applyFont="1" applyFill="1"/>
    <xf numFmtId="10" fontId="4" fillId="0" borderId="1" xfId="0" applyNumberFormat="1" applyFont="1" applyFill="1" applyBorder="1"/>
    <xf numFmtId="49" fontId="5" fillId="0" borderId="1" xfId="0" applyNumberFormat="1" applyFont="1" applyBorder="1" applyAlignment="1">
      <alignment horizontal="center"/>
    </xf>
    <xf numFmtId="10" fontId="10" fillId="0" borderId="0" xfId="2" applyNumberFormat="1" applyFont="1" applyFill="1"/>
    <xf numFmtId="166" fontId="10" fillId="0" borderId="0" xfId="4" applyNumberFormat="1" applyFont="1" applyFill="1"/>
    <xf numFmtId="166" fontId="10" fillId="0" borderId="0" xfId="0" applyNumberFormat="1" applyFont="1"/>
    <xf numFmtId="44" fontId="10" fillId="0" borderId="0" xfId="0" applyNumberFormat="1" applyFont="1"/>
    <xf numFmtId="166" fontId="3" fillId="0" borderId="0" xfId="4" applyNumberFormat="1" applyFont="1" applyFill="1"/>
    <xf numFmtId="167" fontId="3" fillId="0" borderId="0" xfId="2" applyNumberFormat="1" applyFont="1" applyFill="1"/>
    <xf numFmtId="0" fontId="20" fillId="0" borderId="0" xfId="0" applyFont="1"/>
    <xf numFmtId="9" fontId="3" fillId="0" borderId="0" xfId="0" applyNumberFormat="1" applyFont="1" applyFill="1"/>
    <xf numFmtId="0" fontId="3" fillId="0" borderId="0" xfId="0" applyFont="1" applyFill="1"/>
    <xf numFmtId="166" fontId="3" fillId="0" borderId="0" xfId="0" applyNumberFormat="1" applyFont="1" applyFill="1"/>
    <xf numFmtId="0" fontId="10" fillId="0" borderId="1" xfId="0" applyFont="1" applyFill="1" applyBorder="1"/>
    <xf numFmtId="10" fontId="10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44" fontId="10" fillId="0" borderId="0" xfId="4" applyFont="1" applyFill="1"/>
    <xf numFmtId="10" fontId="10" fillId="0" borderId="1" xfId="2" applyNumberFormat="1" applyFont="1" applyFill="1" applyBorder="1"/>
    <xf numFmtId="0" fontId="13" fillId="0" borderId="0" xfId="0" applyFont="1" applyAlignment="1">
      <alignment horizontal="left"/>
    </xf>
    <xf numFmtId="166" fontId="10" fillId="0" borderId="1" xfId="4" applyNumberFormat="1" applyFont="1" applyFill="1" applyBorder="1"/>
    <xf numFmtId="168" fontId="3" fillId="0" borderId="0" xfId="1" applyNumberFormat="1" applyFont="1" applyFill="1"/>
    <xf numFmtId="10" fontId="3" fillId="0" borderId="1" xfId="0" applyNumberFormat="1" applyFont="1" applyFill="1" applyBorder="1" applyAlignment="1">
      <alignment horizontal="center" wrapText="1"/>
    </xf>
    <xf numFmtId="43" fontId="3" fillId="0" borderId="0" xfId="1" applyFont="1" applyFill="1"/>
    <xf numFmtId="0" fontId="20" fillId="0" borderId="0" xfId="0" applyFont="1" applyFill="1" applyAlignment="1">
      <alignment horizontal="center" wrapText="1"/>
    </xf>
    <xf numFmtId="49" fontId="5" fillId="0" borderId="0" xfId="0" quotePrefix="1" applyNumberFormat="1" applyFont="1" applyAlignment="1">
      <alignment horizontal="center"/>
    </xf>
    <xf numFmtId="0" fontId="3" fillId="0" borderId="0" xfId="0" applyFont="1"/>
    <xf numFmtId="166" fontId="3" fillId="0" borderId="0" xfId="0" applyNumberFormat="1" applyFont="1"/>
    <xf numFmtId="0" fontId="20" fillId="0" borderId="0" xfId="0" applyFont="1" applyAlignment="1">
      <alignment wrapText="1"/>
    </xf>
    <xf numFmtId="168" fontId="10" fillId="0" borderId="0" xfId="1" applyNumberFormat="1" applyFont="1" applyFill="1"/>
    <xf numFmtId="10" fontId="3" fillId="0" borderId="0" xfId="0" applyNumberFormat="1" applyFont="1"/>
    <xf numFmtId="9" fontId="3" fillId="0" borderId="0" xfId="0" applyNumberFormat="1" applyFont="1"/>
    <xf numFmtId="0" fontId="3" fillId="0" borderId="1" xfId="0" applyFont="1" applyBorder="1" applyAlignment="1">
      <alignment horizontal="center"/>
    </xf>
    <xf numFmtId="166" fontId="10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vertical="top" wrapText="1"/>
    </xf>
    <xf numFmtId="14" fontId="6" fillId="0" borderId="0" xfId="2" applyNumberFormat="1" applyFont="1" applyFill="1" applyBorder="1"/>
    <xf numFmtId="10" fontId="7" fillId="0" borderId="0" xfId="2" applyNumberFormat="1" applyFont="1" applyBorder="1"/>
    <xf numFmtId="10" fontId="0" fillId="0" borderId="0" xfId="2" applyNumberFormat="1" applyFont="1" applyBorder="1"/>
    <xf numFmtId="164" fontId="7" fillId="0" borderId="0" xfId="1" applyNumberFormat="1" applyFont="1" applyFill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10" fontId="21" fillId="0" borderId="0" xfId="0" applyNumberFormat="1" applyFont="1"/>
    <xf numFmtId="0" fontId="21" fillId="0" borderId="0" xfId="0" applyFont="1" applyAlignment="1">
      <alignment horizontal="right"/>
    </xf>
    <xf numFmtId="49" fontId="3" fillId="0" borderId="0" xfId="0" applyNumberFormat="1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/>
    </xf>
    <xf numFmtId="10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0" fontId="10" fillId="0" borderId="0" xfId="0" applyNumberFormat="1" applyFont="1"/>
    <xf numFmtId="0" fontId="22" fillId="0" borderId="0" xfId="0" applyFont="1"/>
    <xf numFmtId="10" fontId="10" fillId="0" borderId="1" xfId="0" applyNumberFormat="1" applyFont="1" applyBorder="1"/>
    <xf numFmtId="49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left"/>
    </xf>
    <xf numFmtId="0" fontId="10" fillId="0" borderId="0" xfId="0" applyFont="1" applyAlignment="1">
      <alignment horizontal="center"/>
    </xf>
    <xf numFmtId="168" fontId="10" fillId="0" borderId="0" xfId="1" applyNumberFormat="1" applyFont="1" applyFill="1" applyAlignment="1">
      <alignment horizontal="right"/>
    </xf>
    <xf numFmtId="167" fontId="10" fillId="0" borderId="0" xfId="2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</cellXfs>
  <cellStyles count="5">
    <cellStyle name="Comma" xfId="1" builtinId="3"/>
    <cellStyle name="Currency" xfId="4" builtinId="4"/>
    <cellStyle name="Normal" xfId="0" builtinId="0"/>
    <cellStyle name="Normal 7" xfId="3" xr:uid="{C4616B3A-E132-4946-9666-0AE7DB5A794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7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styles" Target="style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heetMetadata" Target="metadata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Combs%20COS%20&amp;%20REG%20Info/MAC%20COS%20Model/ARK%20COS%20Model%20TEST%20V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bus_intg/Rate%20Case_01/Scheds%20&amp;%20Workpapers/RATEC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k023e/Desktop/Puget%20Sound%20Energy/Gas%20Testimony/AJK%20Exhibits%203-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OKLAHOMA/Rate%20Case%20Master%20File-OK/MFR%20by%20Letter/WP%20H's%20backup%20workshe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Users/combswr/AppData/Local/Microsoft/Windows/Temporary%20Internet%20Files/Content.Outlook/PPC0MUZ5/Okla%20COS%20Model%20TYE%2012-31-2010%20(FILE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Ok%20Rate%20Case%202005/FuelPPCogenTYDec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K-3"/>
      <sheetName val="AJK-4"/>
      <sheetName val="AJK-5"/>
      <sheetName val="AJK-6"/>
      <sheetName val="AJK-7"/>
      <sheetName val="AJK-8"/>
      <sheetName val="AJK-9"/>
      <sheetName val="Figure 1"/>
    </sheetNames>
    <sheetDataSet>
      <sheetData sheetId="0"/>
      <sheetData sheetId="1">
        <row r="10">
          <cell r="C10" t="str">
            <v>Short and Long Term Debt</v>
          </cell>
        </row>
        <row r="11">
          <cell r="F11">
            <v>9.4E-2</v>
          </cell>
        </row>
        <row r="14">
          <cell r="B14" t="str">
            <v>Exhibit SEF-8 Page 1</v>
          </cell>
          <cell r="G14">
            <v>3133269162</v>
          </cell>
        </row>
        <row r="18">
          <cell r="F18">
            <v>9.9000000000000005E-2</v>
          </cell>
        </row>
        <row r="25">
          <cell r="C25" t="str">
            <v>1 / Conversion Factor</v>
          </cell>
          <cell r="G25">
            <v>1.3248525107942357</v>
          </cell>
        </row>
        <row r="27">
          <cell r="G27">
            <v>195373105</v>
          </cell>
        </row>
      </sheetData>
      <sheetData sheetId="2">
        <row r="14">
          <cell r="G14">
            <v>3227147270</v>
          </cell>
        </row>
        <row r="18">
          <cell r="F18">
            <v>9.9000000000000005E-2</v>
          </cell>
        </row>
        <row r="25">
          <cell r="C25" t="str">
            <v>1 / Conversion Factor</v>
          </cell>
          <cell r="G25">
            <v>1.3248525107942357</v>
          </cell>
        </row>
        <row r="27">
          <cell r="G27">
            <v>218700287</v>
          </cell>
        </row>
      </sheetData>
      <sheetData sheetId="3">
        <row r="54">
          <cell r="N54">
            <v>9.4E-2</v>
          </cell>
        </row>
      </sheetData>
      <sheetData sheetId="4">
        <row r="12">
          <cell r="B12" t="str">
            <v>Exhibit SEF-8 Page 1</v>
          </cell>
        </row>
        <row r="23">
          <cell r="D23" t="str">
            <v>1 / Conversion Factor</v>
          </cell>
          <cell r="H23">
            <v>1.3248525107942357</v>
          </cell>
        </row>
      </sheetData>
      <sheetData sheetId="5">
        <row r="12">
          <cell r="B12" t="str">
            <v>Exhibit SEF-8 Page 1</v>
          </cell>
        </row>
        <row r="23">
          <cell r="D23" t="str">
            <v>1 / Conversion Factor</v>
          </cell>
          <cell r="H23">
            <v>1.3248525107942357</v>
          </cell>
        </row>
      </sheetData>
      <sheetData sheetId="6"/>
      <sheetData sheetId="7">
        <row r="1">
          <cell r="B1" t="str">
            <v>ROE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4C74-770E-4833-B586-034E9129E2E5}">
  <dimension ref="A5:R38"/>
  <sheetViews>
    <sheetView view="pageLayout" topLeftCell="A7" zoomScaleNormal="130" workbookViewId="0">
      <selection activeCell="G28" sqref="G28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584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0.51</v>
      </c>
      <c r="F10" s="79">
        <v>4.9799999999999997E-2</v>
      </c>
      <c r="G10" s="107">
        <f>F10*E10</f>
        <v>2.5398E-2</v>
      </c>
    </row>
    <row r="11" spans="1:7" s="87" customFormat="1" ht="12.75" x14ac:dyDescent="0.2">
      <c r="A11" s="128" t="s">
        <v>279</v>
      </c>
      <c r="B11" s="166"/>
      <c r="C11" s="117" t="s">
        <v>282</v>
      </c>
      <c r="D11" s="123"/>
      <c r="E11" s="121">
        <v>0.49</v>
      </c>
      <c r="F11" s="121">
        <v>9.4E-2</v>
      </c>
      <c r="G11" s="121">
        <f>F11*E11</f>
        <v>4.6059999999999997E-2</v>
      </c>
    </row>
    <row r="12" spans="1:7" s="87" customFormat="1" ht="12.75" x14ac:dyDescent="0.2">
      <c r="A12" s="128" t="s">
        <v>280</v>
      </c>
      <c r="B12" s="83"/>
      <c r="C12" s="115" t="s">
        <v>284</v>
      </c>
      <c r="D12" s="111"/>
      <c r="E12" s="114">
        <f>SUM(E10:E11)</f>
        <v>1</v>
      </c>
      <c r="F12" s="80"/>
      <c r="G12" s="80">
        <f>SUM(G10:G11)</f>
        <v>7.1457999999999994E-2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5659074413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404386139.40415394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f>E10</f>
        <v>0.51</v>
      </c>
      <c r="F18" s="79">
        <f>F10</f>
        <v>4.9799999999999997E-2</v>
      </c>
      <c r="G18" s="107">
        <f>F18*E18</f>
        <v>2.5398E-2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21">
        <f>E11</f>
        <v>0.49</v>
      </c>
      <c r="F19" s="118">
        <v>9.9000000000000005E-2</v>
      </c>
      <c r="G19" s="121">
        <f>F19*E19</f>
        <v>4.8510000000000005E-2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7.3908000000000001E-2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5659074413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418250871.71600401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13864732.311850071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18428444.433611885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330013401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5.5841503338259539E-2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8:B19"/>
    <mergeCell ref="B10:B11"/>
  </mergeCells>
  <pageMargins left="0.7" right="0.7" top="0.75" bottom="0.75" header="0.3" footer="0.3"/>
  <pageSetup scale="70" orientation="portrait" r:id="rId1"/>
  <headerFooter scaleWithDoc="0">
    <oddHeader>&amp;R&amp;10Walmart, Inc.
Exhibit AJK-3
Washington Docket No. UE-220066 and UG-220067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AB93-FA52-4DB3-9E09-DB9A3FB13148}">
  <dimension ref="A5:R37"/>
  <sheetViews>
    <sheetView view="pageLayout" topLeftCell="A16" zoomScaleNormal="130" workbookViewId="0">
      <selection activeCell="D4" sqref="D4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8" style="87" bestFit="1" customWidth="1"/>
    <col min="5" max="5" width="7.5703125" style="87" bestFit="1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592</v>
      </c>
      <c r="B6" s="164"/>
      <c r="C6" s="164"/>
      <c r="D6" s="164"/>
      <c r="E6" s="164"/>
      <c r="F6" s="164"/>
      <c r="G6" s="165"/>
    </row>
    <row r="8" spans="1:7" s="87" customFormat="1" ht="12.75" x14ac:dyDescent="0.2">
      <c r="A8" s="106" t="s">
        <v>277</v>
      </c>
      <c r="B8" s="106"/>
      <c r="C8" s="89"/>
      <c r="D8" s="135"/>
      <c r="E8" s="135" t="s">
        <v>382</v>
      </c>
      <c r="F8" s="135" t="s">
        <v>381</v>
      </c>
      <c r="G8" s="135" t="s">
        <v>380</v>
      </c>
    </row>
    <row r="10" spans="1:7" x14ac:dyDescent="0.25">
      <c r="A10" s="4" t="s">
        <v>278</v>
      </c>
      <c r="B10" s="170" t="s">
        <v>379</v>
      </c>
      <c r="C10" s="87" t="str">
        <f>'[17]AJK-4'!C10</f>
        <v>Short and Long Term Debt</v>
      </c>
      <c r="D10" s="108"/>
      <c r="E10" s="107">
        <v>0.5</v>
      </c>
      <c r="F10" s="107">
        <v>5.0799999999999998E-2</v>
      </c>
      <c r="G10" s="107">
        <f>F10*E10</f>
        <v>2.5399999999999999E-2</v>
      </c>
    </row>
    <row r="11" spans="1:7" s="87" customFormat="1" ht="12.75" x14ac:dyDescent="0.2">
      <c r="A11" s="128" t="s">
        <v>279</v>
      </c>
      <c r="B11" s="170"/>
      <c r="C11" s="89" t="s">
        <v>282</v>
      </c>
      <c r="D11" s="123"/>
      <c r="E11" s="121">
        <v>0.5</v>
      </c>
      <c r="F11" s="121">
        <f>'[17]AJK-4'!F11</f>
        <v>9.4E-2</v>
      </c>
      <c r="G11" s="121">
        <f>F11*E11</f>
        <v>4.7E-2</v>
      </c>
    </row>
    <row r="12" spans="1:7" s="87" customFormat="1" ht="12.75" x14ac:dyDescent="0.2">
      <c r="A12" s="128" t="s">
        <v>280</v>
      </c>
      <c r="B12" s="4"/>
      <c r="C12" s="129" t="s">
        <v>284</v>
      </c>
      <c r="D12" s="111"/>
      <c r="E12" s="134">
        <f>SUM(E10:E11)</f>
        <v>1</v>
      </c>
      <c r="F12" s="133"/>
      <c r="G12" s="133">
        <f>SUM(G10:G11)</f>
        <v>7.2399999999999992E-2</v>
      </c>
    </row>
    <row r="13" spans="1:7" s="87" customFormat="1" ht="12.75" x14ac:dyDescent="0.2">
      <c r="A13" s="4"/>
      <c r="B13" s="4"/>
    </row>
    <row r="14" spans="1:7" s="87" customFormat="1" ht="12.75" x14ac:dyDescent="0.2">
      <c r="A14" s="128" t="s">
        <v>281</v>
      </c>
      <c r="B14" s="131" t="str">
        <f>'[17]AJK-4'!B14</f>
        <v>Exhibit SEF-8 Page 1</v>
      </c>
      <c r="C14" s="87" t="s">
        <v>269</v>
      </c>
      <c r="G14" s="108">
        <v>3227147270</v>
      </c>
    </row>
    <row r="15" spans="1:7" s="87" customFormat="1" ht="12.75" x14ac:dyDescent="0.2">
      <c r="A15" s="128" t="s">
        <v>283</v>
      </c>
      <c r="B15" s="4" t="s">
        <v>376</v>
      </c>
      <c r="C15" s="87" t="s">
        <v>287</v>
      </c>
      <c r="G15" s="109">
        <f>G14*G12</f>
        <v>233645462.34799996</v>
      </c>
    </row>
    <row r="16" spans="1:7" s="87" customFormat="1" ht="12.75" x14ac:dyDescent="0.2">
      <c r="A16" s="4"/>
      <c r="B16" s="4"/>
    </row>
    <row r="17" spans="1:9" s="87" customFormat="1" ht="13.7" customHeight="1" x14ac:dyDescent="0.2">
      <c r="A17" s="128" t="s">
        <v>285</v>
      </c>
      <c r="B17" s="170" t="s">
        <v>375</v>
      </c>
      <c r="C17" s="87" t="str">
        <f>C10</f>
        <v>Short and Long Term Debt</v>
      </c>
      <c r="D17" s="108"/>
      <c r="E17" s="107">
        <v>0.5</v>
      </c>
      <c r="F17" s="107">
        <v>5.0799999999999998E-2</v>
      </c>
      <c r="G17" s="107">
        <f>F17*E17</f>
        <v>2.5399999999999999E-2</v>
      </c>
    </row>
    <row r="18" spans="1:9" s="87" customFormat="1" ht="12.75" x14ac:dyDescent="0.2">
      <c r="A18" s="128" t="s">
        <v>286</v>
      </c>
      <c r="B18" s="170"/>
      <c r="C18" s="89" t="s">
        <v>369</v>
      </c>
      <c r="D18" s="123"/>
      <c r="E18" s="121">
        <v>0.5</v>
      </c>
      <c r="F18" s="121">
        <v>9.9000000000000005E-2</v>
      </c>
      <c r="G18" s="121">
        <f t="shared" ref="G18" si="0">F18*E18</f>
        <v>4.9500000000000002E-2</v>
      </c>
    </row>
    <row r="19" spans="1:9" s="87" customFormat="1" ht="12.75" x14ac:dyDescent="0.2">
      <c r="A19" s="128" t="s">
        <v>288</v>
      </c>
      <c r="B19" s="4"/>
      <c r="C19" s="129" t="s">
        <v>297</v>
      </c>
      <c r="D19" s="111"/>
      <c r="E19" s="134">
        <f>SUM(E17:E18)</f>
        <v>1</v>
      </c>
      <c r="F19" s="133"/>
      <c r="G19" s="133">
        <f>SUM(G17:G18)</f>
        <v>7.4899999999999994E-2</v>
      </c>
      <c r="I19" s="109"/>
    </row>
    <row r="20" spans="1:9" s="87" customFormat="1" ht="12.75" x14ac:dyDescent="0.2">
      <c r="A20" s="4"/>
      <c r="B20" s="4"/>
      <c r="E20" s="107"/>
      <c r="F20" s="107"/>
      <c r="G20" s="107"/>
    </row>
    <row r="21" spans="1:9" s="87" customFormat="1" ht="12.75" x14ac:dyDescent="0.2">
      <c r="A21" s="128" t="s">
        <v>289</v>
      </c>
      <c r="B21" s="131" t="str">
        <f>B14</f>
        <v>Exhibit SEF-8 Page 1</v>
      </c>
      <c r="C21" s="87" t="s">
        <v>269</v>
      </c>
      <c r="F21" s="120"/>
      <c r="G21" s="108">
        <f>G14</f>
        <v>3227147270</v>
      </c>
    </row>
    <row r="22" spans="1:9" s="87" customFormat="1" ht="12.75" x14ac:dyDescent="0.2">
      <c r="A22" s="128" t="s">
        <v>290</v>
      </c>
      <c r="B22" s="4" t="s">
        <v>374</v>
      </c>
      <c r="C22" s="87" t="s">
        <v>298</v>
      </c>
      <c r="G22" s="109">
        <f>G21*G19</f>
        <v>241713330.52299997</v>
      </c>
      <c r="H22" s="110"/>
      <c r="I22" s="110"/>
    </row>
    <row r="23" spans="1:9" s="87" customFormat="1" ht="12.75" x14ac:dyDescent="0.2">
      <c r="A23" s="4"/>
      <c r="B23" s="4"/>
    </row>
    <row r="24" spans="1:9" s="87" customFormat="1" ht="12.75" x14ac:dyDescent="0.2">
      <c r="A24" s="128" t="s">
        <v>291</v>
      </c>
      <c r="B24" s="4" t="s">
        <v>323</v>
      </c>
      <c r="C24" s="129" t="s">
        <v>270</v>
      </c>
      <c r="D24" s="129"/>
      <c r="E24" s="129"/>
      <c r="F24" s="129"/>
      <c r="G24" s="130">
        <f>G22-G15</f>
        <v>8067868.1750000119</v>
      </c>
    </row>
    <row r="25" spans="1:9" s="87" customFormat="1" ht="12.75" x14ac:dyDescent="0.2">
      <c r="A25" s="128" t="s">
        <v>292</v>
      </c>
      <c r="B25" s="4" t="s">
        <v>373</v>
      </c>
      <c r="C25" s="129" t="str">
        <f>'[17]AJK-4'!C25</f>
        <v>1 / Conversion Factor</v>
      </c>
      <c r="D25" s="129"/>
      <c r="E25" s="129"/>
      <c r="F25" s="129"/>
      <c r="G25" s="132">
        <f>'[17]AJK-4'!G25</f>
        <v>1.3248525107942357</v>
      </c>
    </row>
    <row r="26" spans="1:9" s="87" customFormat="1" ht="12.75" x14ac:dyDescent="0.2">
      <c r="A26" s="128" t="s">
        <v>293</v>
      </c>
      <c r="B26" s="4" t="s">
        <v>371</v>
      </c>
      <c r="C26" s="129" t="s">
        <v>262</v>
      </c>
      <c r="D26" s="129"/>
      <c r="E26" s="129"/>
      <c r="F26" s="129"/>
      <c r="G26" s="111">
        <f>G25*G24</f>
        <v>10688735.408405675</v>
      </c>
    </row>
    <row r="27" spans="1:9" s="87" customFormat="1" ht="12.75" x14ac:dyDescent="0.2">
      <c r="A27" s="128" t="s">
        <v>294</v>
      </c>
      <c r="B27" s="131" t="str">
        <f>B21</f>
        <v>Exhibit SEF-8 Page 1</v>
      </c>
      <c r="C27" s="129" t="s">
        <v>271</v>
      </c>
      <c r="G27" s="136">
        <v>218700287</v>
      </c>
    </row>
    <row r="28" spans="1:9" s="87" customFormat="1" ht="12.75" x14ac:dyDescent="0.2">
      <c r="A28" s="128" t="s">
        <v>295</v>
      </c>
      <c r="B28" s="4" t="s">
        <v>325</v>
      </c>
      <c r="C28" s="129" t="s">
        <v>296</v>
      </c>
      <c r="G28" s="112">
        <f>G26/G27</f>
        <v>4.8873897492442135E-2</v>
      </c>
    </row>
    <row r="29" spans="1:9" s="87" customFormat="1" ht="12.75" x14ac:dyDescent="0.2">
      <c r="A29" s="4"/>
      <c r="B29" s="4"/>
      <c r="G29" s="109"/>
    </row>
    <row r="30" spans="1:9" s="87" customFormat="1" ht="12.75" x14ac:dyDescent="0.2">
      <c r="A30" s="4"/>
      <c r="B30" s="4"/>
      <c r="G30" s="109"/>
    </row>
    <row r="31" spans="1:9" s="87" customFormat="1" ht="12.75" x14ac:dyDescent="0.2">
      <c r="A31" s="4"/>
      <c r="B31" s="4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  <c r="C34" s="113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4.45" customHeight="1" x14ac:dyDescent="0.2">
      <c r="A37" s="4"/>
      <c r="B37" s="4"/>
      <c r="C37" s="113"/>
    </row>
  </sheetData>
  <mergeCells count="3">
    <mergeCell ref="A6:G6"/>
    <mergeCell ref="B10:B11"/>
    <mergeCell ref="B17:B18"/>
  </mergeCells>
  <pageMargins left="0.7" right="0.7" top="0.75" bottom="0.75" header="0.3" footer="0.3"/>
  <pageSetup scale="70" orientation="portrait" r:id="rId1"/>
  <headerFooter scaleWithDoc="0">
    <oddHeader>&amp;R&amp;10Walmart, Inc.
Exhibit AJK-12
Washington Docket No. UE-220066 and UG-220067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746-A184-403A-A977-0A8DB15DA73A}">
  <dimension ref="A4:AD521"/>
  <sheetViews>
    <sheetView view="pageLayout" topLeftCell="A129" zoomScale="85" zoomScaleNormal="90" zoomScalePageLayoutView="85" workbookViewId="0">
      <selection activeCell="G135" sqref="G135"/>
    </sheetView>
  </sheetViews>
  <sheetFormatPr defaultColWidth="9.140625" defaultRowHeight="15" x14ac:dyDescent="0.25"/>
  <cols>
    <col min="1" max="1" width="15.85546875" style="70" bestFit="1" customWidth="1"/>
    <col min="2" max="2" width="0.42578125" style="70" customWidth="1"/>
    <col min="3" max="3" width="27.5703125" style="70" customWidth="1"/>
    <col min="4" max="4" width="0.42578125" style="70" customWidth="1"/>
    <col min="5" max="5" width="18.5703125" style="70" bestFit="1" customWidth="1"/>
    <col min="6" max="6" width="0.42578125" style="70" customWidth="1"/>
    <col min="7" max="7" width="17.85546875" style="70" bestFit="1" customWidth="1"/>
    <col min="8" max="8" width="0.42578125" style="70" customWidth="1"/>
    <col min="9" max="9" width="9.42578125" style="70" customWidth="1"/>
    <col min="10" max="10" width="1.140625" style="6" customWidth="1"/>
    <col min="11" max="11" width="11.85546875" style="70" bestFit="1" customWidth="1"/>
    <col min="12" max="13" width="0.42578125" style="70" customWidth="1"/>
    <col min="14" max="14" width="12.5703125" style="70" bestFit="1" customWidth="1"/>
    <col min="15" max="15" width="1.85546875" style="6" customWidth="1"/>
    <col min="16" max="16" width="9.140625" style="70"/>
    <col min="17" max="17" width="0.42578125" style="70" customWidth="1"/>
    <col min="18" max="18" width="9.5703125" style="70" customWidth="1"/>
    <col min="19" max="19" width="0.42578125" style="70" customWidth="1"/>
    <col min="20" max="20" width="13.42578125" style="70" bestFit="1" customWidth="1"/>
    <col min="21" max="21" width="0.42578125" style="70" customWidth="1"/>
    <col min="22" max="22" width="9.140625" style="70"/>
    <col min="23" max="23" width="0.85546875" style="70" customWidth="1"/>
    <col min="24" max="24" width="9.140625" style="70"/>
    <col min="25" max="25" width="0.85546875" style="70" customWidth="1"/>
    <col min="26" max="26" width="11" style="70" customWidth="1"/>
    <col min="27" max="27" width="0.42578125" style="70" customWidth="1"/>
    <col min="28" max="28" width="9.140625" style="70"/>
    <col min="29" max="29" width="0.42578125" style="70" customWidth="1"/>
    <col min="30" max="30" width="9.5703125" style="70" customWidth="1"/>
    <col min="31" max="16384" width="9.140625" style="70"/>
  </cols>
  <sheetData>
    <row r="4" spans="1:26" ht="15.75" thickBot="1" x14ac:dyDescent="0.3"/>
    <row r="5" spans="1:26" ht="16.5" thickBot="1" x14ac:dyDescent="0.3">
      <c r="A5" s="167" t="s">
        <v>383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</row>
    <row r="7" spans="1:26" s="2" customFormat="1" ht="51" x14ac:dyDescent="0.2">
      <c r="A7" s="1" t="s">
        <v>0</v>
      </c>
      <c r="C7" s="1" t="s">
        <v>1</v>
      </c>
      <c r="E7" s="1" t="s">
        <v>2</v>
      </c>
      <c r="G7" s="1" t="s">
        <v>3</v>
      </c>
      <c r="I7" s="1" t="s">
        <v>4</v>
      </c>
      <c r="J7" s="3"/>
      <c r="K7" s="1" t="s">
        <v>5</v>
      </c>
      <c r="N7" s="1" t="s">
        <v>7</v>
      </c>
      <c r="O7" s="3"/>
      <c r="P7" s="1" t="s">
        <v>8</v>
      </c>
      <c r="R7" s="1" t="s">
        <v>263</v>
      </c>
      <c r="T7" s="1" t="s">
        <v>9</v>
      </c>
      <c r="V7" s="1" t="s">
        <v>10</v>
      </c>
      <c r="X7" s="1" t="s">
        <v>11</v>
      </c>
      <c r="Z7" s="1" t="s">
        <v>12</v>
      </c>
    </row>
    <row r="8" spans="1:26" s="4" customFormat="1" ht="12" x14ac:dyDescent="0.2">
      <c r="A8" s="4" t="s">
        <v>13</v>
      </c>
      <c r="C8" s="4" t="s">
        <v>14</v>
      </c>
      <c r="E8" s="4" t="s">
        <v>15</v>
      </c>
      <c r="G8" s="4" t="s">
        <v>16</v>
      </c>
      <c r="I8" s="4" t="s">
        <v>17</v>
      </c>
      <c r="J8" s="5"/>
      <c r="K8" s="4" t="s">
        <v>18</v>
      </c>
      <c r="N8" s="4" t="s">
        <v>19</v>
      </c>
      <c r="O8" s="5"/>
      <c r="P8" s="4" t="s">
        <v>20</v>
      </c>
      <c r="R8" s="4" t="s">
        <v>21</v>
      </c>
      <c r="T8" s="4" t="s">
        <v>22</v>
      </c>
      <c r="V8" s="4" t="s">
        <v>23</v>
      </c>
      <c r="X8" s="4" t="s">
        <v>24</v>
      </c>
      <c r="Z8" s="4" t="s">
        <v>25</v>
      </c>
    </row>
    <row r="9" spans="1:26" s="4" customFormat="1" ht="12" x14ac:dyDescent="0.2">
      <c r="J9" s="5"/>
      <c r="O9" s="5"/>
      <c r="P9" s="4" t="s">
        <v>384</v>
      </c>
      <c r="Z9" s="4" t="s">
        <v>385</v>
      </c>
    </row>
    <row r="11" spans="1:26" x14ac:dyDescent="0.25">
      <c r="A11" s="137" t="s">
        <v>40</v>
      </c>
      <c r="B11" s="137"/>
      <c r="C11" s="137" t="s">
        <v>179</v>
      </c>
      <c r="D11" s="137"/>
      <c r="E11" s="137" t="s">
        <v>42</v>
      </c>
      <c r="F11" s="6"/>
      <c r="G11" s="10" t="s">
        <v>386</v>
      </c>
      <c r="H11" s="10"/>
      <c r="I11" s="10">
        <v>0.105</v>
      </c>
      <c r="J11" s="10"/>
      <c r="K11" s="138">
        <v>43469</v>
      </c>
      <c r="L11" s="6"/>
      <c r="N11" s="10">
        <v>9.8000000000000004E-2</v>
      </c>
      <c r="O11" s="139"/>
      <c r="P11" s="14">
        <f t="shared" ref="P11:P25" si="0">(N11-I11)*10000</f>
        <v>-69.999999999999929</v>
      </c>
      <c r="Q11" s="71" t="str">
        <f t="shared" ref="Q11:Q16" si="1">IF(OR(D11="ALE",D11="LNT",D11="AEE",D11="DUK",D11="EIX",D11="ETR",D11="IDA",D11="NWE",D11="OGE",D11="OTTR",D11="PNW",D11="POR",D11="XEL"),"Y","")</f>
        <v/>
      </c>
      <c r="R11" s="71" t="str">
        <f t="shared" ref="R11:R74" si="2">IF(OR(E11="ATO",E11="CPK",E11="NJR",E11="NI",E11,"NWN",E11="OGS",E11="SJI",E11="SR"),"Y","")</f>
        <v/>
      </c>
      <c r="T11" s="10" t="s">
        <v>39</v>
      </c>
      <c r="V11" s="10">
        <v>7.0900000000000005E-2</v>
      </c>
      <c r="W11" s="8"/>
      <c r="X11" s="10">
        <v>0.52849999999999997</v>
      </c>
      <c r="Y11" s="140"/>
      <c r="Z11" s="8">
        <f t="shared" ref="Z11:Z14" si="3">X11*N11</f>
        <v>5.1792999999999999E-2</v>
      </c>
    </row>
    <row r="12" spans="1:26" x14ac:dyDescent="0.25">
      <c r="A12" s="137" t="s">
        <v>81</v>
      </c>
      <c r="B12" s="137"/>
      <c r="C12" s="137" t="s">
        <v>387</v>
      </c>
      <c r="D12" s="137"/>
      <c r="E12" s="137" t="s">
        <v>199</v>
      </c>
      <c r="F12" s="6"/>
      <c r="G12" s="10" t="s">
        <v>388</v>
      </c>
      <c r="H12" s="10"/>
      <c r="I12" s="10">
        <v>0.10349999999999999</v>
      </c>
      <c r="J12" s="10"/>
      <c r="K12" s="138">
        <v>43483</v>
      </c>
      <c r="L12" s="6"/>
      <c r="N12" s="10">
        <v>9.6999999999999989E-2</v>
      </c>
      <c r="O12" s="139"/>
      <c r="P12" s="14">
        <f t="shared" si="0"/>
        <v>-65.000000000000057</v>
      </c>
      <c r="Q12" s="71" t="str">
        <f t="shared" si="1"/>
        <v/>
      </c>
      <c r="R12" s="71" t="str">
        <f t="shared" si="2"/>
        <v/>
      </c>
      <c r="T12" s="10" t="s">
        <v>31</v>
      </c>
      <c r="V12" s="10">
        <v>8.3299999999999999E-2</v>
      </c>
      <c r="W12" s="8"/>
      <c r="X12" s="10">
        <v>0.54</v>
      </c>
      <c r="Y12" s="140"/>
      <c r="Z12" s="8">
        <f t="shared" si="3"/>
        <v>5.2379999999999996E-2</v>
      </c>
    </row>
    <row r="13" spans="1:26" x14ac:dyDescent="0.25">
      <c r="A13" s="137" t="s">
        <v>32</v>
      </c>
      <c r="B13" s="137"/>
      <c r="C13" s="137" t="s">
        <v>343</v>
      </c>
      <c r="D13" s="137"/>
      <c r="E13" s="137" t="s">
        <v>34</v>
      </c>
      <c r="F13" s="37"/>
      <c r="G13" s="10" t="s">
        <v>389</v>
      </c>
      <c r="H13" s="10"/>
      <c r="I13" s="10">
        <v>9.7500000000000003E-2</v>
      </c>
      <c r="J13" s="10"/>
      <c r="K13" s="138">
        <v>43538</v>
      </c>
      <c r="L13" s="37"/>
      <c r="M13" s="31"/>
      <c r="N13" s="10">
        <v>0.09</v>
      </c>
      <c r="O13" s="139"/>
      <c r="P13" s="14">
        <f t="shared" si="0"/>
        <v>-75.000000000000071</v>
      </c>
      <c r="Q13" s="71" t="str">
        <f t="shared" si="1"/>
        <v/>
      </c>
      <c r="R13" s="71" t="str">
        <f t="shared" si="2"/>
        <v/>
      </c>
      <c r="S13" s="31"/>
      <c r="T13" s="10" t="s">
        <v>31</v>
      </c>
      <c r="U13" s="31"/>
      <c r="V13" s="10">
        <v>6.9699999999999998E-2</v>
      </c>
      <c r="W13" s="8"/>
      <c r="X13" s="10">
        <v>0.48</v>
      </c>
      <c r="Y13" s="140"/>
      <c r="Z13" s="8">
        <f t="shared" si="3"/>
        <v>4.3199999999999995E-2</v>
      </c>
    </row>
    <row r="14" spans="1:26" x14ac:dyDescent="0.25">
      <c r="A14" s="137" t="s">
        <v>64</v>
      </c>
      <c r="B14" s="137"/>
      <c r="C14" s="137" t="s">
        <v>112</v>
      </c>
      <c r="D14" s="137"/>
      <c r="E14" s="137" t="s">
        <v>108</v>
      </c>
      <c r="F14" s="6"/>
      <c r="G14" s="10" t="s">
        <v>390</v>
      </c>
      <c r="H14" s="10"/>
      <c r="I14" s="10">
        <v>9.9000000000000005E-2</v>
      </c>
      <c r="J14" s="10"/>
      <c r="K14" s="138">
        <v>43551</v>
      </c>
      <c r="L14" s="6"/>
      <c r="N14" s="10">
        <v>9.6999999999999989E-2</v>
      </c>
      <c r="O14" s="139"/>
      <c r="P14" s="14">
        <f t="shared" si="0"/>
        <v>-20.000000000000156</v>
      </c>
      <c r="Q14" s="71" t="str">
        <f t="shared" si="1"/>
        <v/>
      </c>
      <c r="R14" s="71" t="str">
        <f t="shared" si="2"/>
        <v/>
      </c>
      <c r="T14" s="10" t="s">
        <v>31</v>
      </c>
      <c r="V14" s="10">
        <v>7.0699999999999999E-2</v>
      </c>
      <c r="W14" s="8"/>
      <c r="X14" s="10">
        <v>0.50759999999999994</v>
      </c>
      <c r="Y14" s="140"/>
      <c r="Z14" s="8">
        <f t="shared" si="3"/>
        <v>4.9237199999999988E-2</v>
      </c>
    </row>
    <row r="15" spans="1:26" x14ac:dyDescent="0.25">
      <c r="A15" s="137" t="s">
        <v>64</v>
      </c>
      <c r="B15" s="137"/>
      <c r="C15" s="137" t="s">
        <v>67</v>
      </c>
      <c r="D15" s="137"/>
      <c r="E15" s="137" t="s">
        <v>66</v>
      </c>
      <c r="F15" s="6"/>
      <c r="G15" s="10" t="s">
        <v>391</v>
      </c>
      <c r="H15" s="10"/>
      <c r="I15" s="10">
        <v>0.1042</v>
      </c>
      <c r="J15" s="10"/>
      <c r="K15" s="138">
        <v>43585</v>
      </c>
      <c r="L15" s="6"/>
      <c r="N15" s="10">
        <v>9.7299999999999998E-2</v>
      </c>
      <c r="O15" s="139"/>
      <c r="P15" s="14">
        <f t="shared" si="0"/>
        <v>-69.000000000000028</v>
      </c>
      <c r="Q15" s="71" t="str">
        <f t="shared" si="1"/>
        <v/>
      </c>
      <c r="R15" s="71" t="str">
        <f t="shared" si="2"/>
        <v/>
      </c>
      <c r="T15" s="10" t="s">
        <v>31</v>
      </c>
      <c r="V15" s="10" t="s">
        <v>54</v>
      </c>
      <c r="W15" s="8"/>
      <c r="X15" s="10" t="s">
        <v>54</v>
      </c>
      <c r="Y15" s="140"/>
      <c r="Z15" s="8" t="str">
        <f>IFERROR(X15*N15,"NA")</f>
        <v>NA</v>
      </c>
    </row>
    <row r="16" spans="1:26" x14ac:dyDescent="0.25">
      <c r="A16" s="137" t="s">
        <v>64</v>
      </c>
      <c r="B16" s="137"/>
      <c r="C16" s="137" t="s">
        <v>392</v>
      </c>
      <c r="D16" s="137"/>
      <c r="E16" s="137" t="s">
        <v>393</v>
      </c>
      <c r="F16" s="7"/>
      <c r="G16" s="10" t="s">
        <v>394</v>
      </c>
      <c r="H16" s="10"/>
      <c r="I16" s="10">
        <v>0.10400000000000001</v>
      </c>
      <c r="J16" s="10"/>
      <c r="K16" s="138">
        <v>43592</v>
      </c>
      <c r="L16" s="7"/>
      <c r="N16" s="10">
        <v>9.6500000000000002E-2</v>
      </c>
      <c r="O16" s="139"/>
      <c r="P16" s="14">
        <f t="shared" si="0"/>
        <v>-75.000000000000071</v>
      </c>
      <c r="Q16" s="71" t="str">
        <f t="shared" si="1"/>
        <v/>
      </c>
      <c r="R16" s="71" t="str">
        <f t="shared" si="2"/>
        <v>Y</v>
      </c>
      <c r="T16" s="10" t="s">
        <v>39</v>
      </c>
      <c r="V16" s="10">
        <v>7.4900000000000008E-2</v>
      </c>
      <c r="W16" s="8"/>
      <c r="X16" s="10">
        <v>0.5806</v>
      </c>
      <c r="Y16" s="140"/>
      <c r="Z16" s="8">
        <f t="shared" ref="Z16:Z33" si="4">X16*N16</f>
        <v>5.6027899999999999E-2</v>
      </c>
    </row>
    <row r="17" spans="1:26" x14ac:dyDescent="0.25">
      <c r="A17" s="137" t="s">
        <v>71</v>
      </c>
      <c r="B17" s="137"/>
      <c r="C17" s="137" t="s">
        <v>392</v>
      </c>
      <c r="D17" s="137"/>
      <c r="E17" s="137" t="s">
        <v>393</v>
      </c>
      <c r="F17" s="90"/>
      <c r="G17" s="10" t="s">
        <v>395</v>
      </c>
      <c r="H17" s="10"/>
      <c r="I17" s="10">
        <v>0.105</v>
      </c>
      <c r="J17" s="10"/>
      <c r="K17" s="138">
        <v>43606</v>
      </c>
      <c r="L17" s="90"/>
      <c r="M17" s="97"/>
      <c r="N17" s="10">
        <v>9.8000000000000004E-2</v>
      </c>
      <c r="O17" s="139"/>
      <c r="P17" s="14">
        <f t="shared" si="0"/>
        <v>-69.999999999999929</v>
      </c>
      <c r="Q17" s="71"/>
      <c r="R17" s="71" t="str">
        <f t="shared" si="2"/>
        <v>Y</v>
      </c>
      <c r="S17" s="97"/>
      <c r="T17" s="10" t="s">
        <v>31</v>
      </c>
      <c r="U17" s="97"/>
      <c r="V17" s="10">
        <v>7.9699999999999993E-2</v>
      </c>
      <c r="W17" s="8"/>
      <c r="X17" s="10">
        <v>0.6018</v>
      </c>
      <c r="Y17" s="140"/>
      <c r="Z17" s="8">
        <f t="shared" si="4"/>
        <v>5.8976400000000005E-2</v>
      </c>
    </row>
    <row r="18" spans="1:26" x14ac:dyDescent="0.25">
      <c r="A18" s="137" t="s">
        <v>89</v>
      </c>
      <c r="B18" s="137"/>
      <c r="C18" s="137" t="s">
        <v>309</v>
      </c>
      <c r="D18" s="137"/>
      <c r="E18" s="137" t="s">
        <v>60</v>
      </c>
      <c r="F18" s="90"/>
      <c r="G18" s="10" t="s">
        <v>396</v>
      </c>
      <c r="H18" s="10"/>
      <c r="I18" s="10">
        <v>0.1</v>
      </c>
      <c r="J18" s="10"/>
      <c r="K18" s="138">
        <v>43712</v>
      </c>
      <c r="L18" s="90"/>
      <c r="M18" s="97"/>
      <c r="N18" s="10">
        <v>0.1</v>
      </c>
      <c r="O18" s="139"/>
      <c r="P18" s="14">
        <f t="shared" si="0"/>
        <v>0</v>
      </c>
      <c r="Q18" s="71"/>
      <c r="R18" s="71" t="str">
        <f t="shared" si="2"/>
        <v/>
      </c>
      <c r="S18" s="97"/>
      <c r="T18" s="10" t="s">
        <v>31</v>
      </c>
      <c r="U18" s="97"/>
      <c r="V18" s="10">
        <v>7.7399999999999997E-2</v>
      </c>
      <c r="W18" s="8"/>
      <c r="X18" s="10">
        <v>0.5252</v>
      </c>
      <c r="Y18" s="140"/>
      <c r="Z18" s="8">
        <f t="shared" si="4"/>
        <v>5.2520000000000004E-2</v>
      </c>
    </row>
    <row r="19" spans="1:26" x14ac:dyDescent="0.25">
      <c r="A19" s="137" t="s">
        <v>36</v>
      </c>
      <c r="B19" s="137"/>
      <c r="C19" s="137" t="s">
        <v>48</v>
      </c>
      <c r="D19" s="137"/>
      <c r="E19" s="137" t="s">
        <v>49</v>
      </c>
      <c r="F19" s="6"/>
      <c r="G19" s="10" t="s">
        <v>397</v>
      </c>
      <c r="H19" s="10"/>
      <c r="I19" s="10">
        <v>0.1075</v>
      </c>
      <c r="J19" s="10"/>
      <c r="K19" s="138">
        <v>43734</v>
      </c>
      <c r="L19" s="6"/>
      <c r="N19" s="10">
        <v>9.9000000000000005E-2</v>
      </c>
      <c r="O19" s="139"/>
      <c r="P19" s="14">
        <f t="shared" si="0"/>
        <v>-84.999999999999943</v>
      </c>
      <c r="Q19" s="71" t="str">
        <f>IF(OR(D19="ALE",D19="LNT",D19="AEE",D19="DUK",D19="EIX",D19="ETR",D19="IDA",D19="NWE",D19="OGE",D19="OTTR",D19="PNW",D19="POR",D19="XEL"),"Y","")</f>
        <v/>
      </c>
      <c r="R19" s="71" t="str">
        <f t="shared" si="2"/>
        <v/>
      </c>
      <c r="T19" s="10" t="s">
        <v>39</v>
      </c>
      <c r="V19" s="10">
        <v>5.8400000000000001E-2</v>
      </c>
      <c r="W19" s="8"/>
      <c r="X19" s="10">
        <v>0.4178</v>
      </c>
      <c r="Y19" s="140"/>
      <c r="Z19" s="8">
        <f t="shared" si="4"/>
        <v>4.1362200000000002E-2</v>
      </c>
    </row>
    <row r="20" spans="1:26" x14ac:dyDescent="0.25">
      <c r="A20" s="137" t="s">
        <v>85</v>
      </c>
      <c r="B20" s="137"/>
      <c r="C20" s="137" t="s">
        <v>398</v>
      </c>
      <c r="D20" s="137"/>
      <c r="E20" s="137" t="s">
        <v>178</v>
      </c>
      <c r="F20" s="7"/>
      <c r="G20" s="10" t="s">
        <v>399</v>
      </c>
      <c r="H20" s="10"/>
      <c r="I20" s="10">
        <v>9.8599999999999993E-2</v>
      </c>
      <c r="J20" s="10"/>
      <c r="K20" s="138">
        <v>43740</v>
      </c>
      <c r="L20" s="7"/>
      <c r="N20" s="10">
        <v>9.7299999999999998E-2</v>
      </c>
      <c r="O20" s="139"/>
      <c r="P20" s="14">
        <f t="shared" si="0"/>
        <v>-12.999999999999956</v>
      </c>
      <c r="Q20" s="71" t="str">
        <f>IF(OR(D20="ALE",D20="LNT",D20="AEE",D20="DUK",D20="EIX",D20="ETR",D20="IDA",D20="NWE",D20="OGE",D20="OTTR",D20="PNW",D20="POR",D20="XEL"),"Y","")</f>
        <v/>
      </c>
      <c r="R20" s="71" t="str">
        <f t="shared" si="2"/>
        <v/>
      </c>
      <c r="T20" s="10" t="s">
        <v>39</v>
      </c>
      <c r="V20" s="10">
        <v>7.2000000000000008E-2</v>
      </c>
      <c r="W20" s="8"/>
      <c r="X20" s="10">
        <v>0.54200000000000004</v>
      </c>
      <c r="Y20" s="140"/>
      <c r="Z20" s="8">
        <f t="shared" si="4"/>
        <v>5.2736600000000002E-2</v>
      </c>
    </row>
    <row r="21" spans="1:26" x14ac:dyDescent="0.25">
      <c r="A21" s="137" t="s">
        <v>141</v>
      </c>
      <c r="B21" s="137"/>
      <c r="C21" s="137" t="s">
        <v>400</v>
      </c>
      <c r="D21" s="137"/>
      <c r="E21" s="137" t="s">
        <v>108</v>
      </c>
      <c r="F21" s="90"/>
      <c r="G21" s="10" t="s">
        <v>401</v>
      </c>
      <c r="H21" s="10"/>
      <c r="I21" s="10">
        <v>0.126</v>
      </c>
      <c r="J21" s="10"/>
      <c r="K21" s="138">
        <v>43740</v>
      </c>
      <c r="L21" s="90"/>
      <c r="M21" s="97"/>
      <c r="N21" s="10">
        <v>9.9000000000000005E-2</v>
      </c>
      <c r="O21" s="139"/>
      <c r="P21" s="14">
        <f t="shared" si="0"/>
        <v>-269.99999999999994</v>
      </c>
      <c r="Q21" s="71" t="str">
        <f>IF(OR(D21="ALE",D21="LNT",D21="AEE",D21="DUK",D21="EIX",D21="ETR",D21="IDA",D21="NWE",D21="OGE",D21="OTTR",D21="PNW",D21="POR",D21="XEL"),"Y","")</f>
        <v/>
      </c>
      <c r="R21" s="71" t="str">
        <f t="shared" si="2"/>
        <v/>
      </c>
      <c r="S21" s="97"/>
      <c r="T21" s="10" t="s">
        <v>31</v>
      </c>
      <c r="U21" s="97"/>
      <c r="V21" s="10">
        <v>7.5700000000000003E-2</v>
      </c>
      <c r="W21" s="8"/>
      <c r="X21" s="10">
        <v>0.55349999999999999</v>
      </c>
      <c r="Y21" s="140"/>
      <c r="Z21" s="8">
        <f t="shared" si="4"/>
        <v>5.4796500000000005E-2</v>
      </c>
    </row>
    <row r="22" spans="1:26" x14ac:dyDescent="0.25">
      <c r="A22" s="137" t="s">
        <v>92</v>
      </c>
      <c r="B22" s="137"/>
      <c r="C22" s="137" t="s">
        <v>98</v>
      </c>
      <c r="D22" s="137"/>
      <c r="E22" s="137" t="s">
        <v>80</v>
      </c>
      <c r="F22" s="37"/>
      <c r="G22" s="10" t="s">
        <v>402</v>
      </c>
      <c r="H22" s="10"/>
      <c r="I22" s="10">
        <v>9.9000000000000005E-2</v>
      </c>
      <c r="J22" s="10"/>
      <c r="K22" s="138">
        <v>43746</v>
      </c>
      <c r="L22" s="37"/>
      <c r="M22" s="31"/>
      <c r="N22" s="10">
        <v>9.4E-2</v>
      </c>
      <c r="O22" s="139"/>
      <c r="P22" s="14">
        <f t="shared" si="0"/>
        <v>-50.000000000000043</v>
      </c>
      <c r="Q22" s="71" t="str">
        <f>IF(OR(D22="ALE",D22="LNT",D22="AEE",D22="DUK",D22="EIX",D22="ETR",D22="IDA",D22="NWE",D22="OGE",D22="OTTR",D22="PNW",D22="POR",D22="XEL"),"Y","")</f>
        <v/>
      </c>
      <c r="R22" s="71" t="str">
        <f t="shared" si="2"/>
        <v/>
      </c>
      <c r="S22" s="31"/>
      <c r="T22" s="10" t="s">
        <v>31</v>
      </c>
      <c r="U22" s="31"/>
      <c r="V22" s="10">
        <v>7.2400000000000006E-2</v>
      </c>
      <c r="W22" s="8"/>
      <c r="X22" s="10">
        <v>0.5</v>
      </c>
      <c r="Y22" s="140"/>
      <c r="Z22" s="8">
        <f t="shared" si="4"/>
        <v>4.7E-2</v>
      </c>
    </row>
    <row r="23" spans="1:26" x14ac:dyDescent="0.25">
      <c r="A23" s="137" t="s">
        <v>40</v>
      </c>
      <c r="B23" s="137"/>
      <c r="C23" s="137" t="s">
        <v>403</v>
      </c>
      <c r="D23" s="137"/>
      <c r="E23" s="137" t="s">
        <v>404</v>
      </c>
      <c r="F23" s="6"/>
      <c r="G23" s="10" t="s">
        <v>405</v>
      </c>
      <c r="H23" s="10"/>
      <c r="I23" s="10">
        <v>0.10400000000000001</v>
      </c>
      <c r="J23" s="10"/>
      <c r="K23" s="138">
        <v>43753</v>
      </c>
      <c r="L23" s="6"/>
      <c r="N23" s="10">
        <v>9.6999999999999989E-2</v>
      </c>
      <c r="O23" s="139"/>
      <c r="P23" s="14">
        <f t="shared" si="0"/>
        <v>-70.000000000000199</v>
      </c>
      <c r="Q23" s="71" t="str">
        <f>IF(OR(D23="ALE",D23="LNT",D23="AEE",D23="DUK",D23="EIX",D23="ETR",D23="IDA",D23="NWE",D23="OGE",D23="OTTR",D23="PNW",D23="POR",D23="XEL"),"Y","")</f>
        <v/>
      </c>
      <c r="R23" s="71" t="str">
        <f t="shared" si="2"/>
        <v/>
      </c>
      <c r="T23" s="10" t="s">
        <v>31</v>
      </c>
      <c r="V23" s="10">
        <v>7.4200000000000002E-2</v>
      </c>
      <c r="W23" s="8"/>
      <c r="X23" s="10">
        <v>0.53500000000000003</v>
      </c>
      <c r="Y23" s="140"/>
      <c r="Z23" s="8">
        <f t="shared" si="4"/>
        <v>5.1894999999999997E-2</v>
      </c>
    </row>
    <row r="24" spans="1:26" x14ac:dyDescent="0.25">
      <c r="A24" s="137" t="s">
        <v>83</v>
      </c>
      <c r="B24" s="137"/>
      <c r="C24" s="137" t="s">
        <v>406</v>
      </c>
      <c r="D24" s="137"/>
      <c r="E24" s="137" t="s">
        <v>407</v>
      </c>
      <c r="F24" s="90"/>
      <c r="G24" s="10" t="s">
        <v>408</v>
      </c>
      <c r="H24" s="10"/>
      <c r="I24" s="10">
        <v>0.10300000000000001</v>
      </c>
      <c r="J24" s="10"/>
      <c r="K24" s="138">
        <v>43759</v>
      </c>
      <c r="L24" s="90"/>
      <c r="M24" s="97"/>
      <c r="N24" s="10">
        <v>9.4E-2</v>
      </c>
      <c r="O24" s="139"/>
      <c r="P24" s="14">
        <f t="shared" si="0"/>
        <v>-90.000000000000085</v>
      </c>
      <c r="Q24" s="71"/>
      <c r="R24" s="71" t="str">
        <f t="shared" si="2"/>
        <v/>
      </c>
      <c r="S24" s="97"/>
      <c r="T24" s="10" t="s">
        <v>31</v>
      </c>
      <c r="U24" s="97"/>
      <c r="V24" s="10">
        <v>7.1599999999999997E-2</v>
      </c>
      <c r="W24" s="8"/>
      <c r="X24" s="10">
        <v>0.49</v>
      </c>
      <c r="Y24" s="140"/>
      <c r="Z24" s="8">
        <f t="shared" si="4"/>
        <v>4.6059999999999997E-2</v>
      </c>
    </row>
    <row r="25" spans="1:26" x14ac:dyDescent="0.25">
      <c r="A25" s="137" t="s">
        <v>107</v>
      </c>
      <c r="B25" s="137"/>
      <c r="C25" s="137" t="s">
        <v>400</v>
      </c>
      <c r="D25" s="137"/>
      <c r="E25" s="137" t="s">
        <v>108</v>
      </c>
      <c r="F25" s="6"/>
      <c r="G25" s="10" t="s">
        <v>409</v>
      </c>
      <c r="H25" s="10"/>
      <c r="I25" s="10">
        <v>0.106</v>
      </c>
      <c r="J25" s="10"/>
      <c r="K25" s="138">
        <v>43769</v>
      </c>
      <c r="L25" s="6"/>
      <c r="N25" s="10">
        <v>9.6999999999999989E-2</v>
      </c>
      <c r="O25" s="139"/>
      <c r="P25" s="14">
        <f t="shared" si="0"/>
        <v>-90.000000000000085</v>
      </c>
      <c r="Q25" s="71" t="str">
        <f>IF(OR(D25="ALE",D25="LNT",D25="AEE",D25="DUK",D25="EIX",D25="ETR",D25="IDA",D25="NWE",D25="OGE",D25="OTTR",D25="PNW",D25="POR",D25="XEL"),"Y","")</f>
        <v/>
      </c>
      <c r="R25" s="71" t="str">
        <f t="shared" si="2"/>
        <v/>
      </c>
      <c r="T25" s="10" t="s">
        <v>31</v>
      </c>
      <c r="V25" s="10">
        <v>7.1399999999999991E-2</v>
      </c>
      <c r="W25" s="8"/>
      <c r="X25" s="10">
        <v>0.52</v>
      </c>
      <c r="Y25" s="140"/>
      <c r="Z25" s="8">
        <f t="shared" si="4"/>
        <v>5.0439999999999999E-2</v>
      </c>
    </row>
    <row r="26" spans="1:26" x14ac:dyDescent="0.25">
      <c r="A26" s="137" t="s">
        <v>89</v>
      </c>
      <c r="B26" s="137"/>
      <c r="C26" s="137" t="s">
        <v>162</v>
      </c>
      <c r="D26" s="137"/>
      <c r="E26" s="137" t="s">
        <v>163</v>
      </c>
      <c r="F26" s="90"/>
      <c r="G26" s="10" t="s">
        <v>410</v>
      </c>
      <c r="H26" s="10"/>
      <c r="I26" s="10">
        <v>0.10349999999999999</v>
      </c>
      <c r="J26" s="10"/>
      <c r="K26" s="138">
        <v>43769</v>
      </c>
      <c r="L26" s="90"/>
      <c r="M26" s="97"/>
      <c r="N26" s="10">
        <v>0.1</v>
      </c>
      <c r="O26" s="139"/>
      <c r="P26" s="14">
        <v>0</v>
      </c>
      <c r="Q26" s="71"/>
      <c r="R26" s="71" t="str">
        <f t="shared" si="2"/>
        <v/>
      </c>
      <c r="S26" s="97"/>
      <c r="T26" s="10" t="s">
        <v>31</v>
      </c>
      <c r="U26" s="97"/>
      <c r="V26" s="10">
        <v>7.4900000000000008E-2</v>
      </c>
      <c r="W26" s="8"/>
      <c r="X26" s="10">
        <v>0.54459999999999997</v>
      </c>
      <c r="Y26" s="140"/>
      <c r="Z26" s="8">
        <f t="shared" si="4"/>
        <v>5.4460000000000001E-2</v>
      </c>
    </row>
    <row r="27" spans="1:26" x14ac:dyDescent="0.25">
      <c r="A27" s="137" t="s">
        <v>89</v>
      </c>
      <c r="B27" s="137"/>
      <c r="C27" s="137" t="s">
        <v>411</v>
      </c>
      <c r="D27" s="137"/>
      <c r="E27" s="137" t="s">
        <v>163</v>
      </c>
      <c r="F27" s="90"/>
      <c r="G27" s="10" t="s">
        <v>412</v>
      </c>
      <c r="H27" s="10"/>
      <c r="I27" s="10">
        <v>0.10300000000000001</v>
      </c>
      <c r="J27" s="10"/>
      <c r="K27" s="138">
        <v>43769</v>
      </c>
      <c r="L27" s="90"/>
      <c r="M27" s="97"/>
      <c r="N27" s="10">
        <v>0.10199999999999999</v>
      </c>
      <c r="O27" s="139"/>
      <c r="P27" s="14">
        <f t="shared" ref="P27:P35" si="5">(N27-I27)*10000</f>
        <v>-10.000000000000147</v>
      </c>
      <c r="Q27" s="71"/>
      <c r="R27" s="71" t="str">
        <f t="shared" si="2"/>
        <v/>
      </c>
      <c r="S27" s="97"/>
      <c r="T27" s="10" t="s">
        <v>31</v>
      </c>
      <c r="U27" s="97"/>
      <c r="V27" s="10">
        <v>7.3200000000000001E-2</v>
      </c>
      <c r="W27" s="8"/>
      <c r="X27" s="10">
        <v>0.5202</v>
      </c>
      <c r="Y27" s="140"/>
      <c r="Z27" s="8">
        <f t="shared" si="4"/>
        <v>5.3060399999999994E-2</v>
      </c>
    </row>
    <row r="28" spans="1:26" x14ac:dyDescent="0.25">
      <c r="A28" s="137" t="s">
        <v>89</v>
      </c>
      <c r="B28" s="137"/>
      <c r="C28" s="137" t="s">
        <v>165</v>
      </c>
      <c r="D28" s="137"/>
      <c r="E28" s="137" t="s">
        <v>163</v>
      </c>
      <c r="F28" s="90"/>
      <c r="G28" s="10" t="s">
        <v>413</v>
      </c>
      <c r="H28" s="10"/>
      <c r="I28" s="10">
        <v>0.10349999999999999</v>
      </c>
      <c r="J28" s="10"/>
      <c r="K28" s="138">
        <v>43769</v>
      </c>
      <c r="L28" s="90"/>
      <c r="M28" s="97"/>
      <c r="N28" s="10">
        <v>0.1</v>
      </c>
      <c r="O28" s="139"/>
      <c r="P28" s="14">
        <f t="shared" si="5"/>
        <v>-34.999999999999893</v>
      </c>
      <c r="Q28" s="71"/>
      <c r="R28" s="71" t="str">
        <f t="shared" si="2"/>
        <v/>
      </c>
      <c r="S28" s="97"/>
      <c r="T28" s="10" t="s">
        <v>31</v>
      </c>
      <c r="U28" s="97"/>
      <c r="V28" s="10">
        <v>7.22E-2</v>
      </c>
      <c r="W28" s="8"/>
      <c r="X28" s="10">
        <v>0.51960000000000006</v>
      </c>
      <c r="Y28" s="140"/>
      <c r="Z28" s="8">
        <f t="shared" si="4"/>
        <v>5.1960000000000006E-2</v>
      </c>
    </row>
    <row r="29" spans="1:26" x14ac:dyDescent="0.25">
      <c r="A29" s="137" t="s">
        <v>167</v>
      </c>
      <c r="B29" s="137"/>
      <c r="C29" s="137" t="s">
        <v>168</v>
      </c>
      <c r="D29" s="137"/>
      <c r="E29" s="137" t="s">
        <v>169</v>
      </c>
      <c r="F29" s="6"/>
      <c r="G29" s="10" t="s">
        <v>414</v>
      </c>
      <c r="H29" s="10"/>
      <c r="I29" s="10">
        <v>0.1075</v>
      </c>
      <c r="J29" s="10"/>
      <c r="K29" s="138">
        <v>43776</v>
      </c>
      <c r="L29" s="6"/>
      <c r="N29" s="10">
        <v>9.35E-2</v>
      </c>
      <c r="O29" s="139"/>
      <c r="P29" s="14">
        <f t="shared" si="5"/>
        <v>-139.99999999999997</v>
      </c>
      <c r="Q29" s="71" t="str">
        <f>IF(OR(D29="ALE",D29="LNT",D29="AEE",D29="DUK",D29="EIX",D29="ETR",D29="IDA",D29="NWE",D29="OGE",D29="OTTR",D29="PNW",D29="POR",D29="XEL"),"Y","")</f>
        <v/>
      </c>
      <c r="R29" s="71" t="str">
        <f t="shared" si="2"/>
        <v/>
      </c>
      <c r="T29" s="10" t="s">
        <v>39</v>
      </c>
      <c r="V29" s="10">
        <v>7.0900000000000005E-2</v>
      </c>
      <c r="W29" s="8"/>
      <c r="X29" s="10">
        <v>0.5</v>
      </c>
      <c r="Y29" s="140"/>
      <c r="Z29" s="8">
        <f t="shared" si="4"/>
        <v>4.675E-2</v>
      </c>
    </row>
    <row r="30" spans="1:26" x14ac:dyDescent="0.25">
      <c r="A30" s="137" t="s">
        <v>43</v>
      </c>
      <c r="B30" s="137"/>
      <c r="C30" s="137" t="s">
        <v>415</v>
      </c>
      <c r="D30" s="137"/>
      <c r="E30" s="137" t="s">
        <v>416</v>
      </c>
      <c r="F30" s="6"/>
      <c r="G30" s="10" t="s">
        <v>417</v>
      </c>
      <c r="H30" s="10"/>
      <c r="I30" s="10">
        <v>0.10400000000000001</v>
      </c>
      <c r="J30" s="10"/>
      <c r="K30" s="138">
        <v>43782</v>
      </c>
      <c r="L30" s="6"/>
      <c r="N30" s="10">
        <v>9.6000000000000002E-2</v>
      </c>
      <c r="O30" s="139"/>
      <c r="P30" s="14">
        <f t="shared" si="5"/>
        <v>-80.000000000000071</v>
      </c>
      <c r="Q30" s="71" t="str">
        <f>IF(OR(D30="ALE",D30="LNT",D30="AEE",D30="DUK",D30="EIX",D30="ETR",D30="IDA",D30="NWE",D30="OGE",D30="OTTR",D30="PNW",D30="POR",D30="XEL"),"Y","")</f>
        <v/>
      </c>
      <c r="R30" s="71" t="str">
        <f t="shared" si="2"/>
        <v>Y</v>
      </c>
      <c r="T30" s="10" t="s">
        <v>31</v>
      </c>
      <c r="V30" s="10">
        <v>7.1300000000000002E-2</v>
      </c>
      <c r="W30" s="8"/>
      <c r="X30" s="10">
        <v>0.51500000000000001</v>
      </c>
      <c r="Y30" s="140"/>
      <c r="Z30" s="8">
        <f t="shared" si="4"/>
        <v>4.9440000000000005E-2</v>
      </c>
    </row>
    <row r="31" spans="1:26" x14ac:dyDescent="0.25">
      <c r="A31" s="137" t="s">
        <v>43</v>
      </c>
      <c r="B31" s="137"/>
      <c r="C31" s="137" t="s">
        <v>418</v>
      </c>
      <c r="D31" s="137"/>
      <c r="E31" s="137" t="s">
        <v>419</v>
      </c>
      <c r="F31" s="6"/>
      <c r="G31" s="10" t="s">
        <v>420</v>
      </c>
      <c r="H31" s="10"/>
      <c r="I31" s="10">
        <v>0.10880000000000001</v>
      </c>
      <c r="J31" s="10"/>
      <c r="K31" s="138">
        <v>43782</v>
      </c>
      <c r="L31" s="6"/>
      <c r="N31" s="10">
        <v>9.6000000000000002E-2</v>
      </c>
      <c r="O31" s="139"/>
      <c r="P31" s="14">
        <f t="shared" si="5"/>
        <v>-128.00000000000006</v>
      </c>
      <c r="Q31" s="71" t="str">
        <f>IF(OR(D31="ALE",D31="LNT",D31="AEE",D31="DUK",D31="EIX",D31="ETR",D31="IDA",D31="NWE",D31="OGE",D31="OTTR",D31="PNW",D31="POR",D31="XEL"),"Y","")</f>
        <v/>
      </c>
      <c r="R31" s="71" t="str">
        <f t="shared" si="2"/>
        <v>Y</v>
      </c>
      <c r="T31" s="10" t="s">
        <v>31</v>
      </c>
      <c r="V31" s="10">
        <v>6.9500000000000006E-2</v>
      </c>
      <c r="W31" s="8"/>
      <c r="X31" s="10">
        <v>0.54</v>
      </c>
      <c r="Y31" s="140"/>
      <c r="Z31" s="8">
        <f t="shared" si="4"/>
        <v>5.1840000000000004E-2</v>
      </c>
    </row>
    <row r="32" spans="1:26" x14ac:dyDescent="0.25">
      <c r="A32" s="137" t="s">
        <v>36</v>
      </c>
      <c r="B32" s="137"/>
      <c r="C32" s="137" t="s">
        <v>421</v>
      </c>
      <c r="D32" s="137"/>
      <c r="E32" s="137" t="s">
        <v>404</v>
      </c>
      <c r="F32" s="6"/>
      <c r="G32" s="10" t="s">
        <v>422</v>
      </c>
      <c r="H32" s="10"/>
      <c r="I32" s="10">
        <v>0.105</v>
      </c>
      <c r="J32" s="10"/>
      <c r="K32" s="138">
        <v>43805</v>
      </c>
      <c r="L32" s="6"/>
      <c r="N32" s="10">
        <v>9.8699999999999996E-2</v>
      </c>
      <c r="O32" s="139"/>
      <c r="P32" s="14">
        <f t="shared" si="5"/>
        <v>-63</v>
      </c>
      <c r="Q32" s="71" t="str">
        <f>IF(OR(D32="ALE",D32="LNT",D32="AEE",D32="DUK",D32="EIX",D32="ETR",D32="IDA",D32="NWE",D32="OGE",D32="OTTR",D32="PNW",D32="POR",D32="XEL"),"Y","")</f>
        <v/>
      </c>
      <c r="R32" s="71" t="str">
        <f t="shared" si="2"/>
        <v/>
      </c>
      <c r="T32" s="10" t="s">
        <v>31</v>
      </c>
      <c r="V32" s="10" t="s">
        <v>54</v>
      </c>
      <c r="W32" s="8"/>
      <c r="X32" s="10">
        <v>0.54</v>
      </c>
      <c r="Y32" s="140"/>
      <c r="Z32" s="8">
        <f t="shared" si="4"/>
        <v>5.3297999999999998E-2</v>
      </c>
    </row>
    <row r="33" spans="1:26" x14ac:dyDescent="0.25">
      <c r="A33" s="137" t="s">
        <v>29</v>
      </c>
      <c r="B33" s="137"/>
      <c r="C33" s="137" t="s">
        <v>423</v>
      </c>
      <c r="D33" s="137"/>
      <c r="E33" s="137" t="s">
        <v>424</v>
      </c>
      <c r="F33" s="90"/>
      <c r="G33" s="10" t="s">
        <v>425</v>
      </c>
      <c r="H33" s="10"/>
      <c r="I33" s="10">
        <v>0.10400000000000001</v>
      </c>
      <c r="J33" s="10"/>
      <c r="K33" s="138">
        <v>43810</v>
      </c>
      <c r="L33" s="90"/>
      <c r="M33" s="97"/>
      <c r="N33" s="10">
        <v>9.4E-2</v>
      </c>
      <c r="O33" s="139"/>
      <c r="P33" s="14">
        <f t="shared" si="5"/>
        <v>-100.00000000000009</v>
      </c>
      <c r="Q33" s="71"/>
      <c r="R33" s="71" t="str">
        <f t="shared" si="2"/>
        <v/>
      </c>
      <c r="S33" s="97"/>
      <c r="T33" s="10" t="s">
        <v>31</v>
      </c>
      <c r="U33" s="97"/>
      <c r="V33" s="10">
        <v>6.9800000000000001E-2</v>
      </c>
      <c r="W33" s="8"/>
      <c r="X33" s="10">
        <v>0.50229999999999997</v>
      </c>
      <c r="Y33" s="140"/>
      <c r="Z33" s="8">
        <f t="shared" si="4"/>
        <v>4.72162E-2</v>
      </c>
    </row>
    <row r="34" spans="1:26" x14ac:dyDescent="0.25">
      <c r="A34" s="137" t="s">
        <v>40</v>
      </c>
      <c r="B34" s="137"/>
      <c r="C34" s="137" t="s">
        <v>179</v>
      </c>
      <c r="D34" s="137"/>
      <c r="E34" s="137" t="s">
        <v>42</v>
      </c>
      <c r="F34" s="6"/>
      <c r="G34" s="10" t="s">
        <v>426</v>
      </c>
      <c r="H34" s="10"/>
      <c r="I34" s="10">
        <v>0.10300000000000001</v>
      </c>
      <c r="J34" s="10"/>
      <c r="K34" s="138">
        <v>43816</v>
      </c>
      <c r="L34" s="6"/>
      <c r="N34" s="10">
        <v>9.7500000000000003E-2</v>
      </c>
      <c r="O34" s="139"/>
      <c r="P34" s="14">
        <f t="shared" si="5"/>
        <v>-55.00000000000005</v>
      </c>
      <c r="Q34" s="71" t="str">
        <f t="shared" ref="Q34:Q39" si="6">IF(OR(D34="ALE",D34="LNT",D34="AEE",D34="DUK",D34="EIX",D34="ETR",D34="IDA",D34="NWE",D34="OGE",D34="OTTR",D34="PNW",D34="POR",D34="XEL"),"Y","")</f>
        <v/>
      </c>
      <c r="R34" s="71" t="str">
        <f t="shared" si="2"/>
        <v/>
      </c>
      <c r="T34" s="10" t="s">
        <v>31</v>
      </c>
      <c r="V34" s="10">
        <v>6.9699999999999998E-2</v>
      </c>
      <c r="W34" s="8"/>
      <c r="X34" s="10" t="s">
        <v>54</v>
      </c>
      <c r="Y34" s="140"/>
      <c r="Z34" s="8" t="str">
        <f>IFERROR(X34*N34,"N'A")</f>
        <v>N'A</v>
      </c>
    </row>
    <row r="35" spans="1:26" x14ac:dyDescent="0.25">
      <c r="A35" s="137" t="s">
        <v>104</v>
      </c>
      <c r="B35" s="137"/>
      <c r="C35" s="137" t="s">
        <v>105</v>
      </c>
      <c r="D35" s="137"/>
      <c r="E35" s="137" t="s">
        <v>106</v>
      </c>
      <c r="F35" s="7"/>
      <c r="G35" s="10" t="s">
        <v>427</v>
      </c>
      <c r="H35" s="10"/>
      <c r="I35" s="10">
        <v>0.1</v>
      </c>
      <c r="J35" s="10"/>
      <c r="K35" s="138">
        <v>43817</v>
      </c>
      <c r="L35" s="7"/>
      <c r="N35" s="10">
        <v>9.6000000000000002E-2</v>
      </c>
      <c r="O35" s="139"/>
      <c r="P35" s="14">
        <f t="shared" si="5"/>
        <v>-40.000000000000036</v>
      </c>
      <c r="Q35" s="71" t="str">
        <f t="shared" si="6"/>
        <v/>
      </c>
      <c r="R35" s="71" t="str">
        <f t="shared" si="2"/>
        <v/>
      </c>
      <c r="T35" s="10" t="s">
        <v>31</v>
      </c>
      <c r="V35" s="10">
        <v>7.0199999999999999E-2</v>
      </c>
      <c r="W35" s="8"/>
      <c r="X35" s="10">
        <v>0.51</v>
      </c>
      <c r="Y35" s="140"/>
      <c r="Z35" s="8">
        <f t="shared" ref="Z35:Z40" si="7">X35*N35</f>
        <v>4.8960000000000004E-2</v>
      </c>
    </row>
    <row r="36" spans="1:26" x14ac:dyDescent="0.25">
      <c r="A36" s="137" t="s">
        <v>40</v>
      </c>
      <c r="B36" s="137"/>
      <c r="C36" s="137" t="s">
        <v>428</v>
      </c>
      <c r="D36" s="137"/>
      <c r="E36" s="137" t="s">
        <v>174</v>
      </c>
      <c r="F36" s="6"/>
      <c r="G36" s="10" t="s">
        <v>429</v>
      </c>
      <c r="H36" s="10"/>
      <c r="I36" s="10">
        <v>0.10949999999999999</v>
      </c>
      <c r="J36" s="10"/>
      <c r="K36" s="138">
        <v>43817</v>
      </c>
      <c r="L36" s="6"/>
      <c r="N36" s="10">
        <v>9.6000000000000002E-2</v>
      </c>
      <c r="O36" s="139"/>
      <c r="P36" s="141" t="s">
        <v>54</v>
      </c>
      <c r="Q36" s="71" t="str">
        <f t="shared" si="6"/>
        <v/>
      </c>
      <c r="R36" s="71" t="str">
        <f t="shared" si="2"/>
        <v>Y</v>
      </c>
      <c r="T36" s="10" t="s">
        <v>39</v>
      </c>
      <c r="V36" s="10">
        <v>7.2599999999999998E-2</v>
      </c>
      <c r="W36" s="8"/>
      <c r="X36" s="10">
        <v>0.52900000000000003</v>
      </c>
      <c r="Y36" s="140"/>
      <c r="Z36" s="8">
        <f t="shared" si="7"/>
        <v>5.0784000000000003E-2</v>
      </c>
    </row>
    <row r="37" spans="1:26" x14ac:dyDescent="0.25">
      <c r="A37" s="137" t="s">
        <v>73</v>
      </c>
      <c r="B37" s="137"/>
      <c r="C37" s="137" t="s">
        <v>76</v>
      </c>
      <c r="D37" s="137"/>
      <c r="E37" s="137" t="s">
        <v>72</v>
      </c>
      <c r="F37" s="7"/>
      <c r="G37" s="10" t="s">
        <v>430</v>
      </c>
      <c r="H37" s="10"/>
      <c r="I37" s="10">
        <v>0.12380000000000001</v>
      </c>
      <c r="J37" s="10"/>
      <c r="K37" s="138">
        <v>43818</v>
      </c>
      <c r="L37" s="7"/>
      <c r="N37" s="10">
        <v>0.10199999999999999</v>
      </c>
      <c r="O37" s="139"/>
      <c r="P37" s="14">
        <f t="shared" ref="P37:P64" si="8">(N37-I37)*10000</f>
        <v>-218.00000000000014</v>
      </c>
      <c r="Q37" s="71" t="str">
        <f t="shared" si="6"/>
        <v/>
      </c>
      <c r="R37" s="71" t="str">
        <f t="shared" si="2"/>
        <v/>
      </c>
      <c r="T37" s="10" t="s">
        <v>39</v>
      </c>
      <c r="V37" s="10">
        <v>7.5499999999999998E-2</v>
      </c>
      <c r="W37" s="8"/>
      <c r="X37" s="10">
        <v>0.52</v>
      </c>
      <c r="Y37" s="140"/>
      <c r="Z37" s="8">
        <f t="shared" si="7"/>
        <v>5.3039999999999997E-2</v>
      </c>
    </row>
    <row r="38" spans="1:26" x14ac:dyDescent="0.25">
      <c r="A38" s="137" t="s">
        <v>73</v>
      </c>
      <c r="B38" s="137"/>
      <c r="C38" s="137" t="s">
        <v>431</v>
      </c>
      <c r="D38" s="137"/>
      <c r="E38" s="137" t="s">
        <v>72</v>
      </c>
      <c r="F38" s="7"/>
      <c r="G38" s="10" t="s">
        <v>432</v>
      </c>
      <c r="H38" s="10"/>
      <c r="I38" s="10">
        <v>0.107</v>
      </c>
      <c r="J38" s="10"/>
      <c r="K38" s="138">
        <v>43818</v>
      </c>
      <c r="L38" s="7"/>
      <c r="N38" s="10">
        <v>0.10050000000000001</v>
      </c>
      <c r="O38" s="139"/>
      <c r="P38" s="14">
        <f t="shared" si="8"/>
        <v>-64.999999999999915</v>
      </c>
      <c r="Q38" s="71" t="str">
        <f t="shared" si="6"/>
        <v/>
      </c>
      <c r="R38" s="71" t="str">
        <f t="shared" si="2"/>
        <v/>
      </c>
      <c r="T38" s="10" t="s">
        <v>39</v>
      </c>
      <c r="V38" s="10">
        <v>7.2999999999999995E-2</v>
      </c>
      <c r="W38" s="8"/>
      <c r="X38" s="10">
        <v>0.52</v>
      </c>
      <c r="Y38" s="140"/>
      <c r="Z38" s="8">
        <f t="shared" si="7"/>
        <v>5.2260000000000008E-2</v>
      </c>
    </row>
    <row r="39" spans="1:26" x14ac:dyDescent="0.25">
      <c r="A39" s="137" t="s">
        <v>176</v>
      </c>
      <c r="B39" s="137"/>
      <c r="C39" s="137" t="s">
        <v>433</v>
      </c>
      <c r="D39" s="137"/>
      <c r="E39" s="137" t="s">
        <v>178</v>
      </c>
      <c r="F39" s="7"/>
      <c r="G39" s="10" t="s">
        <v>434</v>
      </c>
      <c r="H39" s="10"/>
      <c r="I39" s="10">
        <v>0.1075</v>
      </c>
      <c r="J39" s="10"/>
      <c r="K39" s="138">
        <v>43818</v>
      </c>
      <c r="L39" s="7"/>
      <c r="N39" s="10">
        <v>0.10249999999999999</v>
      </c>
      <c r="O39" s="139"/>
      <c r="P39" s="14">
        <f t="shared" si="8"/>
        <v>-50.000000000000043</v>
      </c>
      <c r="Q39" s="71" t="str">
        <f t="shared" si="6"/>
        <v/>
      </c>
      <c r="R39" s="71" t="str">
        <f t="shared" si="2"/>
        <v/>
      </c>
      <c r="T39" s="10" t="s">
        <v>39</v>
      </c>
      <c r="V39" s="10">
        <v>7.7199999999999991E-2</v>
      </c>
      <c r="W39" s="8"/>
      <c r="X39" s="10">
        <v>0.56000000000000005</v>
      </c>
      <c r="Y39" s="140"/>
      <c r="Z39" s="8">
        <f t="shared" si="7"/>
        <v>5.74E-2</v>
      </c>
    </row>
    <row r="40" spans="1:26" x14ac:dyDescent="0.25">
      <c r="A40" s="137" t="s">
        <v>228</v>
      </c>
      <c r="B40" s="137"/>
      <c r="C40" s="137" t="s">
        <v>403</v>
      </c>
      <c r="D40" s="137"/>
      <c r="E40" s="137" t="s">
        <v>404</v>
      </c>
      <c r="F40" s="90"/>
      <c r="G40" s="10" t="s">
        <v>435</v>
      </c>
      <c r="H40" s="10"/>
      <c r="I40" s="10">
        <v>0.10300000000000001</v>
      </c>
      <c r="J40" s="10"/>
      <c r="K40" s="138">
        <v>43819</v>
      </c>
      <c r="L40" s="90"/>
      <c r="M40" s="97"/>
      <c r="N40" s="10">
        <v>9.1999999999999998E-2</v>
      </c>
      <c r="O40" s="139"/>
      <c r="P40" s="14">
        <f t="shared" si="8"/>
        <v>-110.0000000000001</v>
      </c>
      <c r="Q40" s="71"/>
      <c r="R40" s="71" t="str">
        <f t="shared" si="2"/>
        <v/>
      </c>
      <c r="S40" s="97"/>
      <c r="T40" s="10" t="s">
        <v>39</v>
      </c>
      <c r="U40" s="97"/>
      <c r="V40" s="10">
        <v>7.22E-2</v>
      </c>
      <c r="W40" s="8"/>
      <c r="X40" s="10">
        <v>0.53479999999999994</v>
      </c>
      <c r="Y40" s="140"/>
      <c r="Z40" s="8">
        <f t="shared" si="7"/>
        <v>4.9201599999999991E-2</v>
      </c>
    </row>
    <row r="41" spans="1:26" x14ac:dyDescent="0.25">
      <c r="A41" s="137" t="s">
        <v>129</v>
      </c>
      <c r="B41" s="137"/>
      <c r="C41" s="137" t="s">
        <v>436</v>
      </c>
      <c r="D41" s="137"/>
      <c r="E41" s="137" t="s">
        <v>437</v>
      </c>
      <c r="F41" s="90"/>
      <c r="G41" s="10" t="s">
        <v>438</v>
      </c>
      <c r="H41" s="10"/>
      <c r="I41" s="10">
        <v>0.107</v>
      </c>
      <c r="J41" s="10"/>
      <c r="K41" s="138">
        <v>43825</v>
      </c>
      <c r="L41" s="90"/>
      <c r="M41" s="97"/>
      <c r="N41" s="10">
        <v>9.7500000000000003E-2</v>
      </c>
      <c r="O41" s="139"/>
      <c r="P41" s="14">
        <f t="shared" si="8"/>
        <v>-94.999999999999943</v>
      </c>
      <c r="Q41" s="71"/>
      <c r="R41" s="71" t="str">
        <f t="shared" si="2"/>
        <v/>
      </c>
      <c r="S41" s="97"/>
      <c r="T41" s="10" t="s">
        <v>31</v>
      </c>
      <c r="U41" s="97"/>
      <c r="V41" s="10">
        <v>7.2400000000000006E-2</v>
      </c>
      <c r="W41" s="8"/>
      <c r="X41" s="10" t="s">
        <v>54</v>
      </c>
      <c r="Y41" s="140"/>
      <c r="Z41" s="8" t="str">
        <f>IFERROR(X41*N41,"NA")</f>
        <v>NA</v>
      </c>
    </row>
    <row r="42" spans="1:26" x14ac:dyDescent="0.25">
      <c r="A42" s="137" t="s">
        <v>29</v>
      </c>
      <c r="B42" s="137"/>
      <c r="C42" s="137" t="s">
        <v>439</v>
      </c>
      <c r="D42" s="137"/>
      <c r="E42" s="137" t="s">
        <v>440</v>
      </c>
      <c r="F42" s="90"/>
      <c r="G42" s="10" t="s">
        <v>441</v>
      </c>
      <c r="H42" s="10"/>
      <c r="I42" s="10">
        <v>0.10300000000000001</v>
      </c>
      <c r="J42" s="10"/>
      <c r="K42" s="138">
        <v>43845</v>
      </c>
      <c r="L42" s="90"/>
      <c r="M42" s="97"/>
      <c r="N42" s="10">
        <v>9.35E-2</v>
      </c>
      <c r="O42" s="139"/>
      <c r="P42" s="14">
        <f t="shared" si="8"/>
        <v>-95.000000000000085</v>
      </c>
      <c r="Q42" s="71"/>
      <c r="R42" s="71" t="str">
        <f t="shared" si="2"/>
        <v/>
      </c>
      <c r="S42" s="97"/>
      <c r="T42" s="10" t="s">
        <v>31</v>
      </c>
      <c r="U42" s="97"/>
      <c r="V42" s="10">
        <v>7.0800000000000002E-2</v>
      </c>
      <c r="W42" s="8"/>
      <c r="X42" s="10">
        <v>0.51249999999999996</v>
      </c>
      <c r="Y42" s="140"/>
      <c r="Z42" s="8">
        <f t="shared" ref="Z42:Z50" si="9">X42*N42</f>
        <v>4.7918749999999996E-2</v>
      </c>
    </row>
    <row r="43" spans="1:26" x14ac:dyDescent="0.25">
      <c r="A43" s="137" t="s">
        <v>32</v>
      </c>
      <c r="B43" s="137"/>
      <c r="C43" s="137" t="s">
        <v>33</v>
      </c>
      <c r="D43" s="137"/>
      <c r="E43" s="137" t="s">
        <v>34</v>
      </c>
      <c r="F43" s="37"/>
      <c r="G43" s="10" t="s">
        <v>442</v>
      </c>
      <c r="H43" s="10"/>
      <c r="I43" s="10">
        <v>9.7500000000000003E-2</v>
      </c>
      <c r="J43" s="10"/>
      <c r="K43" s="138">
        <v>43846</v>
      </c>
      <c r="L43" s="37"/>
      <c r="M43" s="31"/>
      <c r="N43" s="10">
        <v>8.8000000000000009E-2</v>
      </c>
      <c r="O43" s="139"/>
      <c r="P43" s="14">
        <f t="shared" si="8"/>
        <v>-94.999999999999943</v>
      </c>
      <c r="Q43" s="71" t="str">
        <f>IF(OR(D43="ALE",D43="LNT",D43="AEE",D43="DUK",D43="EIX",D43="ETR",D43="IDA",D43="NWE",D43="OGE",D43="OTTR",D43="PNW",D43="POR",D43="XEL"),"Y","")</f>
        <v/>
      </c>
      <c r="R43" s="71" t="str">
        <f t="shared" si="2"/>
        <v/>
      </c>
      <c r="S43" s="31"/>
      <c r="T43" s="10" t="s">
        <v>31</v>
      </c>
      <c r="U43" s="31"/>
      <c r="V43" s="10">
        <v>6.6100000000000006E-2</v>
      </c>
      <c r="W43" s="8"/>
      <c r="X43" s="10">
        <v>0.48</v>
      </c>
      <c r="Y43" s="140"/>
      <c r="Z43" s="8">
        <f t="shared" si="9"/>
        <v>4.224E-2</v>
      </c>
    </row>
    <row r="44" spans="1:26" x14ac:dyDescent="0.25">
      <c r="A44" s="137" t="s">
        <v>228</v>
      </c>
      <c r="B44" s="137"/>
      <c r="C44" s="137" t="s">
        <v>443</v>
      </c>
      <c r="D44" s="137"/>
      <c r="E44" s="137" t="s">
        <v>444</v>
      </c>
      <c r="F44" s="90"/>
      <c r="G44" s="10" t="s">
        <v>445</v>
      </c>
      <c r="H44" s="10"/>
      <c r="I44" s="10">
        <v>0.107</v>
      </c>
      <c r="J44" s="10"/>
      <c r="K44" s="138">
        <v>43854</v>
      </c>
      <c r="L44" s="90"/>
      <c r="M44" s="97"/>
      <c r="N44" s="10">
        <v>9.4399999999999998E-2</v>
      </c>
      <c r="O44" s="139"/>
      <c r="P44" s="14">
        <f t="shared" si="8"/>
        <v>-126</v>
      </c>
      <c r="Q44" s="71"/>
      <c r="R44" s="71" t="str">
        <f t="shared" si="2"/>
        <v/>
      </c>
      <c r="S44" s="97"/>
      <c r="T44" s="10" t="s">
        <v>39</v>
      </c>
      <c r="U44" s="97"/>
      <c r="V44" s="10">
        <v>7.2800000000000004E-2</v>
      </c>
      <c r="W44" s="8"/>
      <c r="X44" s="10">
        <v>0.59640000000000004</v>
      </c>
      <c r="Y44" s="140"/>
      <c r="Z44" s="8">
        <f t="shared" si="9"/>
        <v>5.6300160000000002E-2</v>
      </c>
    </row>
    <row r="45" spans="1:26" x14ac:dyDescent="0.25">
      <c r="A45" s="137" t="s">
        <v>83</v>
      </c>
      <c r="B45" s="137"/>
      <c r="C45" s="137" t="s">
        <v>446</v>
      </c>
      <c r="D45" s="137"/>
      <c r="E45" s="137" t="s">
        <v>440</v>
      </c>
      <c r="F45" s="90"/>
      <c r="G45" s="10" t="s">
        <v>447</v>
      </c>
      <c r="H45" s="10"/>
      <c r="I45" s="10">
        <v>0.10300000000000001</v>
      </c>
      <c r="J45" s="10"/>
      <c r="K45" s="138">
        <v>43864</v>
      </c>
      <c r="L45" s="90"/>
      <c r="M45" s="97"/>
      <c r="N45" s="10">
        <v>9.4E-2</v>
      </c>
      <c r="O45" s="139"/>
      <c r="P45" s="14">
        <f t="shared" si="8"/>
        <v>-90.000000000000085</v>
      </c>
      <c r="Q45" s="71"/>
      <c r="R45" s="71" t="str">
        <f t="shared" si="2"/>
        <v/>
      </c>
      <c r="S45" s="97"/>
      <c r="T45" s="10" t="s">
        <v>31</v>
      </c>
      <c r="U45" s="97"/>
      <c r="V45" s="10">
        <v>7.2400000000000006E-2</v>
      </c>
      <c r="W45" s="8"/>
      <c r="X45" s="10">
        <v>0.49099999999999999</v>
      </c>
      <c r="Y45" s="140"/>
      <c r="Z45" s="8">
        <f t="shared" si="9"/>
        <v>4.6154000000000001E-2</v>
      </c>
    </row>
    <row r="46" spans="1:26" x14ac:dyDescent="0.25">
      <c r="A46" s="137" t="s">
        <v>448</v>
      </c>
      <c r="B46" s="137"/>
      <c r="C46" s="137" t="s">
        <v>392</v>
      </c>
      <c r="D46" s="137"/>
      <c r="E46" s="137" t="s">
        <v>393</v>
      </c>
      <c r="F46" s="7"/>
      <c r="G46" s="10" t="s">
        <v>449</v>
      </c>
      <c r="H46" s="10"/>
      <c r="I46" s="10">
        <v>9.9000000000000005E-2</v>
      </c>
      <c r="J46" s="10"/>
      <c r="K46" s="138">
        <v>43885</v>
      </c>
      <c r="L46" s="7"/>
      <c r="N46" s="10">
        <v>9.0999999999999998E-2</v>
      </c>
      <c r="O46" s="139"/>
      <c r="P46" s="14">
        <f t="shared" si="8"/>
        <v>-80.000000000000071</v>
      </c>
      <c r="Q46" s="71" t="str">
        <f>IF(OR(D46="ALE",D46="LNT",D46="AEE",D46="DUK",D46="EIX",D46="ETR",D46="IDA",D46="NWE",D46="OGE",D46="OTTR",D46="PNW",D46="POR",D46="XEL"),"Y","")</f>
        <v/>
      </c>
      <c r="R46" s="71" t="str">
        <f t="shared" si="2"/>
        <v>Y</v>
      </c>
      <c r="T46" s="10" t="s">
        <v>39</v>
      </c>
      <c r="V46" s="10">
        <v>7.0300000000000001E-2</v>
      </c>
      <c r="W46" s="8"/>
      <c r="X46" s="10">
        <v>0.56320000000000003</v>
      </c>
      <c r="Y46" s="140"/>
      <c r="Z46" s="8">
        <f t="shared" si="9"/>
        <v>5.1251200000000004E-2</v>
      </c>
    </row>
    <row r="47" spans="1:26" x14ac:dyDescent="0.25">
      <c r="A47" s="137" t="s">
        <v>241</v>
      </c>
      <c r="B47" s="137"/>
      <c r="C47" s="137" t="s">
        <v>450</v>
      </c>
      <c r="D47" s="137"/>
      <c r="E47" s="137" t="s">
        <v>35</v>
      </c>
      <c r="F47" s="90"/>
      <c r="G47" s="10" t="s">
        <v>451</v>
      </c>
      <c r="H47" s="10"/>
      <c r="I47" s="10">
        <v>0.105</v>
      </c>
      <c r="J47" s="10"/>
      <c r="K47" s="138">
        <v>43886</v>
      </c>
      <c r="L47" s="90"/>
      <c r="M47" s="97"/>
      <c r="N47" s="10">
        <v>9.5000000000000001E-2</v>
      </c>
      <c r="O47" s="139"/>
      <c r="P47" s="14">
        <f t="shared" si="8"/>
        <v>-99.999999999999943</v>
      </c>
      <c r="Q47" s="71"/>
      <c r="R47" s="71" t="str">
        <f t="shared" si="2"/>
        <v/>
      </c>
      <c r="S47" s="97"/>
      <c r="T47" s="10" t="s">
        <v>39</v>
      </c>
      <c r="U47" s="97"/>
      <c r="V47" s="10">
        <v>7.1800000000000003E-2</v>
      </c>
      <c r="W47" s="8"/>
      <c r="X47" s="10">
        <v>0.55000000000000004</v>
      </c>
      <c r="Y47" s="140"/>
      <c r="Z47" s="8">
        <f t="shared" si="9"/>
        <v>5.2250000000000005E-2</v>
      </c>
    </row>
    <row r="48" spans="1:26" x14ac:dyDescent="0.25">
      <c r="A48" s="137" t="s">
        <v>81</v>
      </c>
      <c r="B48" s="137"/>
      <c r="C48" s="137" t="s">
        <v>205</v>
      </c>
      <c r="D48" s="137"/>
      <c r="E48" s="137" t="s">
        <v>58</v>
      </c>
      <c r="F48" s="6"/>
      <c r="G48" s="10" t="s">
        <v>452</v>
      </c>
      <c r="H48" s="10"/>
      <c r="I48" s="10">
        <v>0.105</v>
      </c>
      <c r="J48" s="10"/>
      <c r="K48" s="138">
        <v>43889</v>
      </c>
      <c r="L48" s="6"/>
      <c r="N48" s="10">
        <v>9.6999999999999989E-2</v>
      </c>
      <c r="O48" s="139"/>
      <c r="P48" s="14">
        <f t="shared" si="8"/>
        <v>-80.000000000000071</v>
      </c>
      <c r="Q48" s="71" t="str">
        <f>IF(OR(D48="ALE",D48="LNT",D48="AEE",D48="DUK",D48="EIX",D48="ETR",D48="IDA",D48="NWE",D48="OGE",D48="OTTR",D48="PNW",D48="POR",D48="XEL"),"Y","")</f>
        <v/>
      </c>
      <c r="R48" s="71" t="str">
        <f t="shared" si="2"/>
        <v/>
      </c>
      <c r="T48" s="10" t="s">
        <v>31</v>
      </c>
      <c r="V48" s="10">
        <v>7.9899999999999999E-2</v>
      </c>
      <c r="W48" s="8"/>
      <c r="X48" s="10">
        <v>0.52450000000000008</v>
      </c>
      <c r="Y48" s="140"/>
      <c r="Z48" s="8">
        <f t="shared" si="9"/>
        <v>5.0876500000000005E-2</v>
      </c>
    </row>
    <row r="49" spans="1:28" x14ac:dyDescent="0.25">
      <c r="A49" s="137" t="s">
        <v>83</v>
      </c>
      <c r="B49" s="137"/>
      <c r="C49" s="137" t="s">
        <v>98</v>
      </c>
      <c r="D49" s="137"/>
      <c r="E49" s="137" t="s">
        <v>80</v>
      </c>
      <c r="F49" s="90"/>
      <c r="G49" s="10" t="s">
        <v>453</v>
      </c>
      <c r="H49" s="10"/>
      <c r="I49" s="10">
        <v>9.9000000000000005E-2</v>
      </c>
      <c r="J49" s="10"/>
      <c r="K49" s="138">
        <v>43915</v>
      </c>
      <c r="L49" s="90"/>
      <c r="M49" s="97"/>
      <c r="N49" s="10">
        <v>9.4E-2</v>
      </c>
      <c r="O49" s="139"/>
      <c r="P49" s="14">
        <f t="shared" si="8"/>
        <v>-50.000000000000043</v>
      </c>
      <c r="Q49" s="71"/>
      <c r="R49" s="71" t="str">
        <f t="shared" si="2"/>
        <v/>
      </c>
      <c r="S49" s="97"/>
      <c r="T49" s="10" t="s">
        <v>31</v>
      </c>
      <c r="U49" s="97"/>
      <c r="V49" s="10">
        <v>7.2099999999999997E-2</v>
      </c>
      <c r="W49" s="8"/>
      <c r="X49" s="10">
        <v>0.48499999999999999</v>
      </c>
      <c r="Y49" s="140"/>
      <c r="Z49" s="8">
        <f t="shared" si="9"/>
        <v>4.5589999999999999E-2</v>
      </c>
    </row>
    <row r="50" spans="1:28" x14ac:dyDescent="0.25">
      <c r="A50" s="137" t="s">
        <v>119</v>
      </c>
      <c r="B50" s="137"/>
      <c r="C50" s="137" t="s">
        <v>454</v>
      </c>
      <c r="D50" s="137"/>
      <c r="E50" s="137" t="s">
        <v>58</v>
      </c>
      <c r="F50" s="6"/>
      <c r="G50" s="10" t="s">
        <v>455</v>
      </c>
      <c r="H50" s="10"/>
      <c r="I50" s="10">
        <v>0.105</v>
      </c>
      <c r="J50" s="10"/>
      <c r="K50" s="138">
        <v>43916</v>
      </c>
      <c r="L50" s="6"/>
      <c r="N50" s="10">
        <v>9.4800000000000009E-2</v>
      </c>
      <c r="O50" s="139"/>
      <c r="P50" s="14">
        <f t="shared" si="8"/>
        <v>-101.99999999999987</v>
      </c>
      <c r="Q50" s="71" t="str">
        <f>IF(OR(D50="ALE",D50="LNT",D50="AEE",D50="DUK",D50="EIX",D50="ETR",D50="IDA",D50="NWE",D50="OGE",D50="OTTR",D50="PNW",D50="POR",D50="XEL"),"Y","")</f>
        <v/>
      </c>
      <c r="R50" s="71" t="str">
        <f t="shared" si="2"/>
        <v/>
      </c>
      <c r="T50" s="10" t="s">
        <v>39</v>
      </c>
      <c r="V50" s="10">
        <v>7.3399999999999993E-2</v>
      </c>
      <c r="W50" s="8"/>
      <c r="X50" s="10">
        <v>0.5</v>
      </c>
      <c r="Y50" s="140"/>
      <c r="Z50" s="8">
        <f t="shared" si="9"/>
        <v>4.7400000000000005E-2</v>
      </c>
    </row>
    <row r="51" spans="1:28" x14ac:dyDescent="0.25">
      <c r="A51" s="137" t="s">
        <v>71</v>
      </c>
      <c r="B51" s="137"/>
      <c r="C51" s="137" t="s">
        <v>392</v>
      </c>
      <c r="D51" s="137"/>
      <c r="E51" s="137" t="s">
        <v>393</v>
      </c>
      <c r="F51" s="90"/>
      <c r="G51" s="10" t="s">
        <v>456</v>
      </c>
      <c r="H51" s="10"/>
      <c r="I51" s="10">
        <v>9.8000000000000004E-2</v>
      </c>
      <c r="J51" s="10"/>
      <c r="K51" s="138">
        <v>43942</v>
      </c>
      <c r="L51" s="90"/>
      <c r="M51" s="97"/>
      <c r="N51" s="10">
        <v>9.8000000000000004E-2</v>
      </c>
      <c r="O51" s="139"/>
      <c r="P51" s="14">
        <f t="shared" si="8"/>
        <v>0</v>
      </c>
      <c r="Q51" s="71" t="str">
        <f>IF(OR(D51="ALE",D51="LNT",D51="AEE",D51="DUK",D51="EIX",D51="ETR",D51="IDA",D51="NWE",D51="OGE",D51="OTTR",D51="PNW",D51="POR",D51="XEL"),"Y","")</f>
        <v/>
      </c>
      <c r="R51" s="71" t="str">
        <f t="shared" si="2"/>
        <v>Y</v>
      </c>
      <c r="S51" s="97"/>
      <c r="T51" s="10" t="s">
        <v>31</v>
      </c>
      <c r="U51" s="97"/>
      <c r="V51" s="10">
        <v>7.7100000000000002E-2</v>
      </c>
      <c r="W51" s="8"/>
      <c r="X51" s="10">
        <v>0.60119999999999996</v>
      </c>
      <c r="Y51" s="140"/>
      <c r="Z51" s="96" t="s">
        <v>54</v>
      </c>
    </row>
    <row r="52" spans="1:28" x14ac:dyDescent="0.25">
      <c r="A52" s="137" t="s">
        <v>193</v>
      </c>
      <c r="B52" s="137"/>
      <c r="C52" s="137" t="s">
        <v>457</v>
      </c>
      <c r="D52" s="137"/>
      <c r="E52" s="137" t="s">
        <v>424</v>
      </c>
      <c r="F52" s="7"/>
      <c r="G52" s="10" t="s">
        <v>458</v>
      </c>
      <c r="H52" s="10"/>
      <c r="I52" s="10">
        <v>0.10300000000000001</v>
      </c>
      <c r="J52" s="10"/>
      <c r="K52" s="138">
        <v>43970</v>
      </c>
      <c r="L52" s="7"/>
      <c r="N52" s="10">
        <v>9.1999999999999998E-2</v>
      </c>
      <c r="O52" s="139"/>
      <c r="P52" s="14">
        <f t="shared" si="8"/>
        <v>-110.0000000000001</v>
      </c>
      <c r="Q52" s="71" t="str">
        <f>IF(OR(D52="ALE",D52="LNT",D52="AEE",D52="DUK",D52="EIX",D52="ETR",D52="IDA",D52="NWE",D52="OGE",D52="OTTR",D52="PNW",D52="POR",D52="XEL"),"Y","")</f>
        <v/>
      </c>
      <c r="R52" s="71" t="str">
        <f t="shared" si="2"/>
        <v/>
      </c>
      <c r="T52" s="10" t="s">
        <v>39</v>
      </c>
      <c r="V52" s="10">
        <v>6.7599999999999993E-2</v>
      </c>
      <c r="W52" s="8"/>
      <c r="X52" s="10">
        <v>0.50149999999999995</v>
      </c>
      <c r="Y52" s="140"/>
      <c r="Z52" s="8">
        <f>X52*N52</f>
        <v>4.6137999999999992E-2</v>
      </c>
    </row>
    <row r="53" spans="1:28" x14ac:dyDescent="0.25">
      <c r="A53" s="137" t="s">
        <v>71</v>
      </c>
      <c r="B53" s="137"/>
      <c r="C53" s="137" t="s">
        <v>459</v>
      </c>
      <c r="D53" s="137"/>
      <c r="E53" s="137" t="s">
        <v>197</v>
      </c>
      <c r="F53" s="90"/>
      <c r="G53" s="10" t="s">
        <v>460</v>
      </c>
      <c r="H53" s="10"/>
      <c r="I53" s="10">
        <v>0.10400000000000001</v>
      </c>
      <c r="J53" s="10"/>
      <c r="K53" s="138">
        <v>43998</v>
      </c>
      <c r="L53" s="90"/>
      <c r="M53" s="97"/>
      <c r="N53" s="10">
        <v>9.6500000000000002E-2</v>
      </c>
      <c r="O53" s="139"/>
      <c r="P53" s="14">
        <f t="shared" si="8"/>
        <v>-75.000000000000071</v>
      </c>
      <c r="Q53" s="71"/>
      <c r="R53" s="71" t="str">
        <f t="shared" si="2"/>
        <v/>
      </c>
      <c r="S53" s="97"/>
      <c r="T53" s="10" t="s">
        <v>31</v>
      </c>
      <c r="U53" s="97"/>
      <c r="V53" s="10">
        <v>7.3800000000000004E-2</v>
      </c>
      <c r="W53" s="8"/>
      <c r="X53" s="10">
        <v>0.56950000000000001</v>
      </c>
      <c r="Y53" s="140"/>
      <c r="Z53" s="8">
        <f>X53*N53</f>
        <v>5.4956749999999999E-2</v>
      </c>
    </row>
    <row r="54" spans="1:28" x14ac:dyDescent="0.25">
      <c r="A54" s="137" t="s">
        <v>83</v>
      </c>
      <c r="B54" s="137"/>
      <c r="C54" s="137" t="s">
        <v>84</v>
      </c>
      <c r="D54" s="137"/>
      <c r="E54" s="137" t="s">
        <v>311</v>
      </c>
      <c r="F54" s="90"/>
      <c r="G54" s="10" t="s">
        <v>461</v>
      </c>
      <c r="H54" s="10"/>
      <c r="I54" s="10">
        <v>9.5000000000000001E-2</v>
      </c>
      <c r="J54" s="10"/>
      <c r="K54" s="138">
        <v>44020</v>
      </c>
      <c r="L54" s="90"/>
      <c r="M54" s="97"/>
      <c r="N54" s="10">
        <v>9.4E-2</v>
      </c>
      <c r="O54" s="139"/>
      <c r="P54" s="14">
        <f t="shared" si="8"/>
        <v>-10.000000000000009</v>
      </c>
      <c r="Q54" s="71"/>
      <c r="R54" s="71" t="str">
        <f t="shared" si="2"/>
        <v/>
      </c>
      <c r="S54" s="97"/>
      <c r="T54" s="10" t="s">
        <v>39</v>
      </c>
      <c r="U54" s="97"/>
      <c r="V54" s="10">
        <v>7.3899999999999993E-2</v>
      </c>
      <c r="W54" s="8"/>
      <c r="X54" s="10">
        <v>0.48499999999999999</v>
      </c>
      <c r="Y54" s="140"/>
      <c r="Z54" s="8">
        <f>X54*N54</f>
        <v>4.5589999999999999E-2</v>
      </c>
    </row>
    <row r="55" spans="1:28" x14ac:dyDescent="0.25">
      <c r="A55" s="137" t="s">
        <v>71</v>
      </c>
      <c r="B55" s="137"/>
      <c r="C55" s="137" t="s">
        <v>462</v>
      </c>
      <c r="D55" s="137"/>
      <c r="E55" s="137" t="s">
        <v>463</v>
      </c>
      <c r="F55" s="90"/>
      <c r="G55" s="10" t="s">
        <v>464</v>
      </c>
      <c r="H55" s="10"/>
      <c r="I55" s="10">
        <v>0.1</v>
      </c>
      <c r="J55" s="10"/>
      <c r="K55" s="138">
        <v>44047</v>
      </c>
      <c r="L55" s="90"/>
      <c r="M55" s="97"/>
      <c r="N55" s="10">
        <v>9.5000000000000001E-2</v>
      </c>
      <c r="O55" s="139"/>
      <c r="P55" s="14">
        <f t="shared" si="8"/>
        <v>-50.000000000000043</v>
      </c>
      <c r="Q55" s="71"/>
      <c r="R55" s="71" t="str">
        <f t="shared" si="2"/>
        <v>Y</v>
      </c>
      <c r="S55" s="97"/>
      <c r="T55" s="10" t="s">
        <v>31</v>
      </c>
      <c r="U55" s="97"/>
      <c r="V55" s="10">
        <v>7.46E-2</v>
      </c>
      <c r="W55" s="8"/>
      <c r="X55" s="10">
        <v>0.59</v>
      </c>
      <c r="Y55" s="140"/>
      <c r="Z55" s="8">
        <f>X55*N55</f>
        <v>5.6049999999999996E-2</v>
      </c>
    </row>
    <row r="56" spans="1:28" x14ac:dyDescent="0.25">
      <c r="A56" s="137" t="s">
        <v>36</v>
      </c>
      <c r="B56" s="137"/>
      <c r="C56" s="137" t="s">
        <v>465</v>
      </c>
      <c r="D56" s="137"/>
      <c r="E56" s="137" t="s">
        <v>38</v>
      </c>
      <c r="F56" s="6"/>
      <c r="G56" s="10" t="s">
        <v>466</v>
      </c>
      <c r="H56" s="10"/>
      <c r="I56" s="10">
        <v>0.105</v>
      </c>
      <c r="J56" s="10"/>
      <c r="K56" s="138">
        <v>44063</v>
      </c>
      <c r="L56" s="6"/>
      <c r="N56" s="10">
        <v>9.9000000000000005E-2</v>
      </c>
      <c r="O56" s="139"/>
      <c r="P56" s="14">
        <f t="shared" si="8"/>
        <v>-59.999999999999915</v>
      </c>
      <c r="Q56" s="71" t="str">
        <f>IF(OR(D56="ALE",D56="LNT",D56="AEE",D56="DUK",D56="EIX",D56="ETR",D56="IDA",D56="NWE",D56="OGE",D56="OTTR",D56="PNW",D56="POR",D56="XEL"),"Y","")</f>
        <v/>
      </c>
      <c r="R56" s="71" t="str">
        <f t="shared" si="2"/>
        <v/>
      </c>
      <c r="T56" s="10" t="s">
        <v>31</v>
      </c>
      <c r="V56" s="10" t="s">
        <v>54</v>
      </c>
      <c r="W56" s="8"/>
      <c r="X56" s="10" t="s">
        <v>54</v>
      </c>
      <c r="Y56" s="140"/>
      <c r="Z56" s="8" t="str">
        <f>IFERROR(X56*N56,"NA")</f>
        <v>NA</v>
      </c>
    </row>
    <row r="57" spans="1:28" x14ac:dyDescent="0.25">
      <c r="A57" s="137" t="s">
        <v>29</v>
      </c>
      <c r="B57" s="137"/>
      <c r="C57" s="137" t="s">
        <v>450</v>
      </c>
      <c r="D57" s="137"/>
      <c r="E57" s="137" t="s">
        <v>35</v>
      </c>
      <c r="F57" s="90"/>
      <c r="G57" s="10" t="s">
        <v>467</v>
      </c>
      <c r="H57" s="10"/>
      <c r="I57" s="10">
        <v>0.105</v>
      </c>
      <c r="J57" s="10"/>
      <c r="K57" s="138">
        <v>44064</v>
      </c>
      <c r="L57" s="90"/>
      <c r="M57" s="97"/>
      <c r="N57" s="10">
        <v>9.35E-2</v>
      </c>
      <c r="O57" s="139"/>
      <c r="P57" s="14">
        <f t="shared" si="8"/>
        <v>-114.99999999999996</v>
      </c>
      <c r="Q57" s="71"/>
      <c r="R57" s="71" t="str">
        <f t="shared" si="2"/>
        <v/>
      </c>
      <c r="S57" s="97"/>
      <c r="T57" s="10" t="s">
        <v>31</v>
      </c>
      <c r="U57" s="97"/>
      <c r="V57" s="10">
        <v>7.1099999999999997E-2</v>
      </c>
      <c r="W57" s="8"/>
      <c r="X57" s="10">
        <v>0.55000000000000004</v>
      </c>
      <c r="Y57" s="140"/>
      <c r="Z57" s="8">
        <f>X57*N57</f>
        <v>5.1425000000000005E-2</v>
      </c>
    </row>
    <row r="58" spans="1:28" x14ac:dyDescent="0.25">
      <c r="A58" s="137" t="s">
        <v>36</v>
      </c>
      <c r="B58" s="137"/>
      <c r="C58" s="137" t="s">
        <v>48</v>
      </c>
      <c r="D58" s="137"/>
      <c r="E58" s="137" t="s">
        <v>49</v>
      </c>
      <c r="F58" s="6"/>
      <c r="G58" s="10" t="s">
        <v>468</v>
      </c>
      <c r="H58" s="10"/>
      <c r="I58" s="10">
        <v>0.105</v>
      </c>
      <c r="J58" s="10"/>
      <c r="K58" s="138">
        <v>44084</v>
      </c>
      <c r="L58" s="6"/>
      <c r="N58" s="10">
        <v>9.9000000000000005E-2</v>
      </c>
      <c r="O58" s="139"/>
      <c r="P58" s="14">
        <f t="shared" si="8"/>
        <v>-59.999999999999915</v>
      </c>
      <c r="Q58" s="71" t="str">
        <f t="shared" ref="Q58:Q70" si="10">IF(OR(D58="ALE",D58="LNT",D58="AEE",D58="DUK",D58="EIX",D58="ETR",D58="IDA",D58="NWE",D58="OGE",D58="OTTR",D58="PNW",D58="POR",D58="XEL"),"Y","")</f>
        <v/>
      </c>
      <c r="R58" s="71" t="str">
        <f t="shared" si="2"/>
        <v/>
      </c>
      <c r="T58" s="10" t="s">
        <v>31</v>
      </c>
      <c r="V58" s="10" t="s">
        <v>54</v>
      </c>
      <c r="W58" s="8"/>
      <c r="X58" s="10" t="s">
        <v>54</v>
      </c>
      <c r="Y58" s="140"/>
      <c r="Z58" s="8" t="str">
        <f>IFERROR(X58*N58,"NA")</f>
        <v>NA</v>
      </c>
    </row>
    <row r="59" spans="1:28" x14ac:dyDescent="0.25">
      <c r="A59" s="137" t="s">
        <v>43</v>
      </c>
      <c r="B59" s="137"/>
      <c r="C59" s="137" t="s">
        <v>469</v>
      </c>
      <c r="D59" s="137"/>
      <c r="E59" s="137" t="s">
        <v>416</v>
      </c>
      <c r="F59" s="6"/>
      <c r="G59" s="10" t="s">
        <v>470</v>
      </c>
      <c r="H59" s="10"/>
      <c r="I59" s="10">
        <v>0.10400000000000001</v>
      </c>
      <c r="J59" s="10"/>
      <c r="K59" s="138">
        <v>44097</v>
      </c>
      <c r="L59" s="24">
        <v>44011</v>
      </c>
      <c r="N59" s="10">
        <v>9.6000000000000002E-2</v>
      </c>
      <c r="O59" s="139"/>
      <c r="P59" s="14">
        <f t="shared" si="8"/>
        <v>-80.000000000000071</v>
      </c>
      <c r="Q59" s="71" t="str">
        <f t="shared" si="10"/>
        <v/>
      </c>
      <c r="R59" s="71" t="str">
        <f t="shared" si="2"/>
        <v>Y</v>
      </c>
      <c r="T59" s="10" t="s">
        <v>31</v>
      </c>
      <c r="V59" s="10">
        <v>6.9000000000000006E-2</v>
      </c>
      <c r="W59" s="8"/>
      <c r="X59" s="10">
        <v>0.54</v>
      </c>
      <c r="Y59" s="140"/>
      <c r="Z59" s="8">
        <f t="shared" ref="Z59:Z80" si="11">X59*N59</f>
        <v>5.1840000000000004E-2</v>
      </c>
    </row>
    <row r="60" spans="1:28" x14ac:dyDescent="0.25">
      <c r="A60" s="137" t="s">
        <v>99</v>
      </c>
      <c r="B60" s="137"/>
      <c r="C60" s="137" t="s">
        <v>471</v>
      </c>
      <c r="D60" s="137"/>
      <c r="E60" s="137" t="s">
        <v>472</v>
      </c>
      <c r="F60" s="6"/>
      <c r="G60" s="10" t="s">
        <v>473</v>
      </c>
      <c r="H60" s="10"/>
      <c r="I60" s="10">
        <v>0.1</v>
      </c>
      <c r="J60" s="10"/>
      <c r="K60" s="138">
        <v>44099</v>
      </c>
      <c r="L60" s="24">
        <v>44026</v>
      </c>
      <c r="N60" s="10">
        <v>9.2499999999999999E-2</v>
      </c>
      <c r="O60" s="139"/>
      <c r="P60" s="14">
        <f t="shared" si="8"/>
        <v>-75.000000000000071</v>
      </c>
      <c r="Q60" s="71" t="str">
        <f t="shared" si="10"/>
        <v/>
      </c>
      <c r="R60" s="71" t="str">
        <f t="shared" si="2"/>
        <v/>
      </c>
      <c r="T60" s="10" t="s">
        <v>39</v>
      </c>
      <c r="V60" s="10">
        <v>6.5199999999999994E-2</v>
      </c>
      <c r="W60" s="8"/>
      <c r="X60" s="10">
        <v>0.49259999999999998</v>
      </c>
      <c r="Y60" s="140"/>
      <c r="Z60" s="8">
        <f t="shared" si="11"/>
        <v>4.5565499999999995E-2</v>
      </c>
    </row>
    <row r="61" spans="1:28" x14ac:dyDescent="0.25">
      <c r="A61" s="137" t="s">
        <v>99</v>
      </c>
      <c r="B61" s="137" t="s">
        <v>215</v>
      </c>
      <c r="C61" s="137" t="s">
        <v>471</v>
      </c>
      <c r="D61" s="137" t="s">
        <v>215</v>
      </c>
      <c r="E61" s="137" t="s">
        <v>472</v>
      </c>
      <c r="F61" s="30" t="s">
        <v>215</v>
      </c>
      <c r="G61" s="10" t="s">
        <v>474</v>
      </c>
      <c r="H61" s="10" t="s">
        <v>215</v>
      </c>
      <c r="I61" s="10">
        <v>0.1</v>
      </c>
      <c r="J61" s="10"/>
      <c r="K61" s="138">
        <v>44099</v>
      </c>
      <c r="L61" s="30" t="s">
        <v>215</v>
      </c>
      <c r="M61" s="31" t="s">
        <v>215</v>
      </c>
      <c r="N61" s="10">
        <v>9.2499999999999999E-2</v>
      </c>
      <c r="O61" s="139"/>
      <c r="P61" s="14">
        <f t="shared" si="8"/>
        <v>-75.000000000000071</v>
      </c>
      <c r="Q61" s="71" t="str">
        <f t="shared" si="10"/>
        <v/>
      </c>
      <c r="R61" s="71" t="str">
        <f t="shared" si="2"/>
        <v/>
      </c>
      <c r="S61" s="31" t="s">
        <v>215</v>
      </c>
      <c r="T61" s="10" t="s">
        <v>39</v>
      </c>
      <c r="U61" s="31" t="s">
        <v>215</v>
      </c>
      <c r="V61" s="10">
        <v>6.7500000000000004E-2</v>
      </c>
      <c r="W61" s="8"/>
      <c r="X61" s="10">
        <v>0.49259999999999998</v>
      </c>
      <c r="Y61" s="140"/>
      <c r="Z61" s="8">
        <f t="shared" si="11"/>
        <v>4.5565499999999995E-2</v>
      </c>
    </row>
    <row r="62" spans="1:28" x14ac:dyDescent="0.25">
      <c r="A62" s="137" t="s">
        <v>141</v>
      </c>
      <c r="B62" s="137"/>
      <c r="C62" s="137" t="s">
        <v>400</v>
      </c>
      <c r="D62" s="137"/>
      <c r="E62" s="137" t="s">
        <v>108</v>
      </c>
      <c r="F62" s="90"/>
      <c r="G62" s="10" t="s">
        <v>475</v>
      </c>
      <c r="H62" s="10"/>
      <c r="I62" s="10">
        <v>0.126</v>
      </c>
      <c r="J62" s="10"/>
      <c r="K62" s="138">
        <v>44108</v>
      </c>
      <c r="L62" s="90"/>
      <c r="M62" s="97"/>
      <c r="N62" s="10">
        <v>9.8000000000000004E-2</v>
      </c>
      <c r="O62" s="139"/>
      <c r="P62" s="14">
        <f t="shared" si="8"/>
        <v>-279.99999999999994</v>
      </c>
      <c r="Q62" s="71" t="str">
        <f t="shared" si="10"/>
        <v/>
      </c>
      <c r="R62" s="71" t="str">
        <f t="shared" si="2"/>
        <v/>
      </c>
      <c r="S62" s="97"/>
      <c r="T62" s="10" t="s">
        <v>31</v>
      </c>
      <c r="U62" s="97"/>
      <c r="V62" s="10">
        <v>7.2300000000000003E-2</v>
      </c>
      <c r="W62" s="8"/>
      <c r="X62" s="10">
        <v>0.52310000000000001</v>
      </c>
      <c r="Y62" s="140"/>
      <c r="Z62" s="8">
        <f t="shared" si="11"/>
        <v>5.1263800000000005E-2</v>
      </c>
    </row>
    <row r="63" spans="1:28" x14ac:dyDescent="0.25">
      <c r="A63" s="137" t="s">
        <v>81</v>
      </c>
      <c r="B63" s="137"/>
      <c r="C63" s="137" t="s">
        <v>476</v>
      </c>
      <c r="D63" s="137"/>
      <c r="E63" s="137" t="s">
        <v>82</v>
      </c>
      <c r="F63" s="6"/>
      <c r="G63" s="10" t="s">
        <v>477</v>
      </c>
      <c r="H63" s="10"/>
      <c r="I63" s="10">
        <v>9.6999999999999989E-2</v>
      </c>
      <c r="J63" s="10"/>
      <c r="K63" s="138">
        <v>44111</v>
      </c>
      <c r="L63" s="6"/>
      <c r="N63" s="10">
        <v>9.6999999999999989E-2</v>
      </c>
      <c r="O63" s="139"/>
      <c r="P63" s="14">
        <f t="shared" si="8"/>
        <v>0</v>
      </c>
      <c r="Q63" s="71" t="str">
        <f t="shared" si="10"/>
        <v/>
      </c>
      <c r="R63" s="71" t="str">
        <f t="shared" si="2"/>
        <v/>
      </c>
      <c r="T63" s="10" t="s">
        <v>31</v>
      </c>
      <c r="V63" s="10">
        <v>7.4999999999999997E-2</v>
      </c>
      <c r="W63" s="8"/>
      <c r="X63" s="10">
        <v>0.53249999999999997</v>
      </c>
      <c r="Y63" s="140"/>
      <c r="Z63" s="8">
        <f t="shared" si="11"/>
        <v>5.165249999999999E-2</v>
      </c>
    </row>
    <row r="64" spans="1:28" x14ac:dyDescent="0.25">
      <c r="A64" s="137" t="s">
        <v>193</v>
      </c>
      <c r="B64" s="137"/>
      <c r="C64" s="137" t="s">
        <v>342</v>
      </c>
      <c r="D64" s="137"/>
      <c r="E64" s="137" t="s">
        <v>60</v>
      </c>
      <c r="F64" s="7"/>
      <c r="G64" s="10" t="s">
        <v>478</v>
      </c>
      <c r="H64" s="10"/>
      <c r="I64" s="10">
        <v>9.9499999999999991E-2</v>
      </c>
      <c r="J64" s="10"/>
      <c r="K64" s="138">
        <v>44116</v>
      </c>
      <c r="L64" s="7"/>
      <c r="N64" s="10">
        <v>9.1999999999999998E-2</v>
      </c>
      <c r="O64" s="139"/>
      <c r="P64" s="14">
        <f t="shared" si="8"/>
        <v>-74.999999999999929</v>
      </c>
      <c r="Q64" s="71" t="str">
        <f t="shared" si="10"/>
        <v/>
      </c>
      <c r="R64" s="71" t="str">
        <f t="shared" si="2"/>
        <v/>
      </c>
      <c r="T64" s="10" t="s">
        <v>31</v>
      </c>
      <c r="V64" s="10">
        <v>6.8400000000000002E-2</v>
      </c>
      <c r="W64" s="8"/>
      <c r="X64" s="10">
        <v>0.55620000000000003</v>
      </c>
      <c r="Y64" s="140"/>
      <c r="Z64" s="8">
        <f t="shared" si="11"/>
        <v>5.1170400000000005E-2</v>
      </c>
      <c r="AA64" s="31"/>
      <c r="AB64" s="31"/>
    </row>
    <row r="65" spans="1:28" ht="15" customHeight="1" x14ac:dyDescent="0.25">
      <c r="A65" s="137" t="s">
        <v>92</v>
      </c>
      <c r="B65" s="137"/>
      <c r="C65" s="137" t="s">
        <v>406</v>
      </c>
      <c r="D65" s="137"/>
      <c r="E65" s="137" t="s">
        <v>407</v>
      </c>
      <c r="F65" s="37"/>
      <c r="G65" s="10" t="s">
        <v>479</v>
      </c>
      <c r="H65" s="10"/>
      <c r="I65" s="10">
        <v>9.4E-2</v>
      </c>
      <c r="J65" s="10"/>
      <c r="K65" s="138">
        <v>44120</v>
      </c>
      <c r="L65" s="37"/>
      <c r="M65" s="31"/>
      <c r="N65" s="10">
        <v>9.4E-2</v>
      </c>
      <c r="O65" s="139"/>
      <c r="P65" s="141" t="s">
        <v>54</v>
      </c>
      <c r="Q65" s="71" t="str">
        <f t="shared" si="10"/>
        <v/>
      </c>
      <c r="R65" s="71" t="str">
        <f t="shared" si="2"/>
        <v/>
      </c>
      <c r="S65" s="31"/>
      <c r="T65" s="10" t="s">
        <v>31</v>
      </c>
      <c r="U65" s="31"/>
      <c r="V65" s="10">
        <v>6.9699999999999998E-2</v>
      </c>
      <c r="W65" s="8"/>
      <c r="X65" s="10">
        <v>0.5</v>
      </c>
      <c r="Y65" s="140"/>
      <c r="Z65" s="8">
        <f t="shared" si="11"/>
        <v>4.7E-2</v>
      </c>
      <c r="AA65" s="31"/>
      <c r="AB65" s="31"/>
    </row>
    <row r="66" spans="1:28" x14ac:dyDescent="0.25">
      <c r="A66" s="137" t="s">
        <v>81</v>
      </c>
      <c r="B66" s="137"/>
      <c r="C66" s="137" t="s">
        <v>480</v>
      </c>
      <c r="D66" s="137"/>
      <c r="E66" s="137" t="s">
        <v>82</v>
      </c>
      <c r="F66" s="6"/>
      <c r="G66" s="10" t="s">
        <v>481</v>
      </c>
      <c r="H66" s="10"/>
      <c r="I66" s="10">
        <v>0.1045</v>
      </c>
      <c r="J66" s="10"/>
      <c r="K66" s="138">
        <v>44134</v>
      </c>
      <c r="L66" s="6"/>
      <c r="N66" s="10">
        <v>9.9000000000000005E-2</v>
      </c>
      <c r="O66" s="139"/>
      <c r="P66" s="14">
        <f t="shared" ref="P66:P75" si="12">(N66-I66)*10000</f>
        <v>-54.999999999999908</v>
      </c>
      <c r="Q66" s="71" t="str">
        <f t="shared" si="10"/>
        <v/>
      </c>
      <c r="R66" s="71" t="str">
        <f t="shared" si="2"/>
        <v/>
      </c>
      <c r="T66" s="10" t="s">
        <v>39</v>
      </c>
      <c r="V66" s="10">
        <v>7.2900000000000006E-2</v>
      </c>
      <c r="W66" s="8"/>
      <c r="X66" s="10">
        <v>0.54770000000000008</v>
      </c>
      <c r="Y66" s="140"/>
      <c r="Z66" s="8">
        <f t="shared" si="11"/>
        <v>5.4222300000000008E-2</v>
      </c>
      <c r="AA66" s="31"/>
      <c r="AB66" s="31"/>
    </row>
    <row r="67" spans="1:28" x14ac:dyDescent="0.25">
      <c r="A67" s="137" t="s">
        <v>40</v>
      </c>
      <c r="B67" s="137"/>
      <c r="C67" s="137" t="s">
        <v>428</v>
      </c>
      <c r="D67" s="137"/>
      <c r="E67" s="137" t="s">
        <v>174</v>
      </c>
      <c r="F67" s="6"/>
      <c r="G67" s="10" t="s">
        <v>482</v>
      </c>
      <c r="H67" s="10"/>
      <c r="I67" s="10">
        <v>0.10949999999999999</v>
      </c>
      <c r="J67" s="10"/>
      <c r="K67" s="138">
        <v>44142</v>
      </c>
      <c r="L67" s="6"/>
      <c r="N67" s="10">
        <v>9.6000000000000002E-2</v>
      </c>
      <c r="O67" s="139"/>
      <c r="P67" s="14">
        <f t="shared" si="12"/>
        <v>-134.99999999999983</v>
      </c>
      <c r="Q67" s="71" t="str">
        <f t="shared" si="10"/>
        <v/>
      </c>
      <c r="R67" s="71" t="str">
        <f t="shared" si="2"/>
        <v>Y</v>
      </c>
      <c r="T67" s="10" t="s">
        <v>31</v>
      </c>
      <c r="V67" s="10">
        <v>7.1599999999999997E-2</v>
      </c>
      <c r="W67" s="8"/>
      <c r="X67" s="10">
        <v>0.52629999999999999</v>
      </c>
      <c r="Y67" s="140"/>
      <c r="Z67" s="8">
        <f t="shared" si="11"/>
        <v>5.0524800000000002E-2</v>
      </c>
      <c r="AA67" s="31"/>
      <c r="AB67" s="31"/>
    </row>
    <row r="68" spans="1:28" x14ac:dyDescent="0.25">
      <c r="A68" s="137" t="s">
        <v>53</v>
      </c>
      <c r="B68" s="137"/>
      <c r="C68" s="137" t="s">
        <v>483</v>
      </c>
      <c r="D68" s="137"/>
      <c r="E68" s="137" t="s">
        <v>317</v>
      </c>
      <c r="F68" s="7"/>
      <c r="G68" s="10" t="s">
        <v>484</v>
      </c>
      <c r="H68" s="10"/>
      <c r="I68" s="10">
        <v>0.1075</v>
      </c>
      <c r="J68" s="10"/>
      <c r="K68" s="138">
        <v>44154</v>
      </c>
      <c r="L68" s="7"/>
      <c r="N68" s="10">
        <v>9.9000000000000005E-2</v>
      </c>
      <c r="O68" s="139"/>
      <c r="P68" s="14">
        <f t="shared" si="12"/>
        <v>-84.999999999999943</v>
      </c>
      <c r="Q68" s="71" t="str">
        <f t="shared" si="10"/>
        <v/>
      </c>
      <c r="R68" s="71" t="str">
        <f t="shared" si="2"/>
        <v/>
      </c>
      <c r="T68" s="10" t="s">
        <v>31</v>
      </c>
      <c r="V68" s="10">
        <v>5.9299999999999999E-2</v>
      </c>
      <c r="W68" s="8"/>
      <c r="X68" s="10">
        <v>0.54700000000000004</v>
      </c>
      <c r="Y68" s="140"/>
      <c r="Z68" s="8">
        <f t="shared" si="11"/>
        <v>5.4153000000000007E-2</v>
      </c>
      <c r="AA68" s="31"/>
      <c r="AB68" s="31"/>
    </row>
    <row r="69" spans="1:28" x14ac:dyDescent="0.25">
      <c r="A69" s="137" t="s">
        <v>32</v>
      </c>
      <c r="B69" s="137"/>
      <c r="C69" s="137" t="s">
        <v>485</v>
      </c>
      <c r="D69" s="137"/>
      <c r="E69" s="137" t="s">
        <v>199</v>
      </c>
      <c r="F69" s="37"/>
      <c r="G69" s="10" t="s">
        <v>486</v>
      </c>
      <c r="H69" s="10"/>
      <c r="I69" s="10">
        <v>9.5000000000000001E-2</v>
      </c>
      <c r="J69" s="10"/>
      <c r="K69" s="138">
        <v>44154</v>
      </c>
      <c r="L69" s="37"/>
      <c r="M69" s="31"/>
      <c r="N69" s="10">
        <v>8.8000000000000009E-2</v>
      </c>
      <c r="O69" s="139"/>
      <c r="P69" s="14">
        <f t="shared" si="12"/>
        <v>-69.999999999999929</v>
      </c>
      <c r="Q69" s="71" t="str">
        <f t="shared" si="10"/>
        <v/>
      </c>
      <c r="R69" s="71" t="str">
        <f t="shared" si="2"/>
        <v/>
      </c>
      <c r="S69" s="31"/>
      <c r="T69" s="10" t="s">
        <v>31</v>
      </c>
      <c r="U69" s="31"/>
      <c r="V69" s="10">
        <v>6.0999999999999999E-2</v>
      </c>
      <c r="W69" s="8"/>
      <c r="X69" s="10">
        <v>0.48</v>
      </c>
      <c r="Y69" s="140"/>
      <c r="Z69" s="8">
        <f t="shared" si="11"/>
        <v>4.224E-2</v>
      </c>
      <c r="AA69" s="31"/>
      <c r="AB69" s="31"/>
    </row>
    <row r="70" spans="1:28" x14ac:dyDescent="0.25">
      <c r="A70" s="137" t="s">
        <v>32</v>
      </c>
      <c r="B70" s="137"/>
      <c r="C70" s="137" t="s">
        <v>487</v>
      </c>
      <c r="D70" s="137"/>
      <c r="E70" s="137" t="s">
        <v>199</v>
      </c>
      <c r="F70" s="37"/>
      <c r="G70" s="10" t="s">
        <v>488</v>
      </c>
      <c r="H70" s="10"/>
      <c r="I70" s="10">
        <v>9.5000000000000001E-2</v>
      </c>
      <c r="J70" s="10"/>
      <c r="K70" s="138">
        <v>44154</v>
      </c>
      <c r="L70" s="37"/>
      <c r="M70" s="31"/>
      <c r="N70" s="10">
        <v>8.8000000000000009E-2</v>
      </c>
      <c r="O70" s="139"/>
      <c r="P70" s="14">
        <f t="shared" si="12"/>
        <v>-69.999999999999929</v>
      </c>
      <c r="Q70" s="71" t="str">
        <f t="shared" si="10"/>
        <v/>
      </c>
      <c r="R70" s="71" t="str">
        <f t="shared" si="2"/>
        <v/>
      </c>
      <c r="S70" s="31"/>
      <c r="T70" s="10" t="s">
        <v>31</v>
      </c>
      <c r="U70" s="31"/>
      <c r="V70" s="10">
        <v>6.6199999999999995E-2</v>
      </c>
      <c r="W70" s="8"/>
      <c r="X70" s="10">
        <v>0.48</v>
      </c>
      <c r="Y70" s="140"/>
      <c r="Z70" s="8">
        <f t="shared" si="11"/>
        <v>4.224E-2</v>
      </c>
      <c r="AA70" s="31"/>
      <c r="AB70" s="31"/>
    </row>
    <row r="71" spans="1:28" x14ac:dyDescent="0.25">
      <c r="A71" s="137" t="s">
        <v>89</v>
      </c>
      <c r="B71" s="137"/>
      <c r="C71" s="137" t="s">
        <v>124</v>
      </c>
      <c r="D71" s="137"/>
      <c r="E71" s="137" t="s">
        <v>125</v>
      </c>
      <c r="F71" s="90"/>
      <c r="G71" s="10" t="s">
        <v>489</v>
      </c>
      <c r="H71" s="10"/>
      <c r="I71" s="10">
        <v>9.8000000000000004E-2</v>
      </c>
      <c r="J71" s="10"/>
      <c r="K71" s="138">
        <v>44159</v>
      </c>
      <c r="L71" s="90"/>
      <c r="M71" s="97"/>
      <c r="N71" s="10">
        <v>9.8000000000000004E-2</v>
      </c>
      <c r="O71" s="139"/>
      <c r="P71" s="14">
        <f t="shared" si="12"/>
        <v>0</v>
      </c>
      <c r="Q71" s="71"/>
      <c r="R71" s="71" t="str">
        <f t="shared" si="2"/>
        <v/>
      </c>
      <c r="S71" s="97"/>
      <c r="T71" s="10" t="s">
        <v>31</v>
      </c>
      <c r="U71" s="97"/>
      <c r="V71" s="10">
        <v>7.0699999999999999E-2</v>
      </c>
      <c r="W71" s="8"/>
      <c r="X71" s="10">
        <v>0.55000000000000004</v>
      </c>
      <c r="Y71" s="140"/>
      <c r="Z71" s="8">
        <f t="shared" si="11"/>
        <v>5.3900000000000003E-2</v>
      </c>
      <c r="AA71" s="31"/>
      <c r="AB71" s="31"/>
    </row>
    <row r="72" spans="1:28" x14ac:dyDescent="0.25">
      <c r="A72" s="137" t="s">
        <v>45</v>
      </c>
      <c r="B72" s="137"/>
      <c r="C72" s="137" t="s">
        <v>471</v>
      </c>
      <c r="D72" s="137"/>
      <c r="E72" s="137" t="s">
        <v>472</v>
      </c>
      <c r="F72" s="7"/>
      <c r="G72" s="10" t="s">
        <v>490</v>
      </c>
      <c r="H72" s="10"/>
      <c r="I72" s="10">
        <v>0.10150000000000001</v>
      </c>
      <c r="J72" s="10"/>
      <c r="K72" s="138">
        <v>44174</v>
      </c>
      <c r="L72" s="7"/>
      <c r="N72" s="10">
        <v>9.0999999999999998E-2</v>
      </c>
      <c r="O72" s="139"/>
      <c r="P72" s="14">
        <f t="shared" si="12"/>
        <v>-105.0000000000001</v>
      </c>
      <c r="Q72" s="71" t="str">
        <f>IF(OR(D72="ALE",D72="LNT",D72="AEE",D72="DUK",D72="EIX",D72="ETR",D72="IDA",D72="NWE",D72="OGE",D72="OTTR",D72="PNW",D72="POR",D72="XEL"),"Y","")</f>
        <v/>
      </c>
      <c r="R72" s="71" t="str">
        <f t="shared" si="2"/>
        <v/>
      </c>
      <c r="T72" s="10" t="s">
        <v>39</v>
      </c>
      <c r="V72" s="10">
        <v>7.0199999999999999E-2</v>
      </c>
      <c r="W72" s="8"/>
      <c r="X72" s="10">
        <v>0.51100000000000001</v>
      </c>
      <c r="Y72" s="140"/>
      <c r="Z72" s="8">
        <f t="shared" si="11"/>
        <v>4.6501000000000001E-2</v>
      </c>
      <c r="AA72" s="31"/>
      <c r="AB72" s="31"/>
    </row>
    <row r="73" spans="1:28" x14ac:dyDescent="0.25">
      <c r="A73" s="137" t="s">
        <v>92</v>
      </c>
      <c r="B73" s="137"/>
      <c r="C73" s="137" t="s">
        <v>98</v>
      </c>
      <c r="D73" s="137"/>
      <c r="E73" s="137" t="s">
        <v>80</v>
      </c>
      <c r="F73" s="37"/>
      <c r="G73" s="10" t="s">
        <v>491</v>
      </c>
      <c r="H73" s="10"/>
      <c r="I73" s="10">
        <v>9.4E-2</v>
      </c>
      <c r="J73" s="10"/>
      <c r="K73" s="138">
        <v>44175</v>
      </c>
      <c r="L73" s="37"/>
      <c r="M73" s="31"/>
      <c r="N73" s="10">
        <v>9.4E-2</v>
      </c>
      <c r="O73" s="139"/>
      <c r="P73" s="14">
        <f t="shared" si="12"/>
        <v>0</v>
      </c>
      <c r="Q73" s="71" t="str">
        <f>IF(OR(D73="ALE",D73="LNT",D73="AEE",D73="DUK",D73="EIX",D73="ETR",D73="IDA",D73="NWE",D73="OGE",D73="OTTR",D73="PNW",D73="POR",D73="XEL"),"Y","")</f>
        <v/>
      </c>
      <c r="R73" s="71" t="str">
        <f t="shared" si="2"/>
        <v/>
      </c>
      <c r="S73" s="31"/>
      <c r="T73" s="10" t="s">
        <v>31</v>
      </c>
      <c r="U73" s="31"/>
      <c r="V73" s="10">
        <v>7.2400000000000006E-2</v>
      </c>
      <c r="W73" s="8"/>
      <c r="X73" s="10">
        <v>0.5</v>
      </c>
      <c r="Y73" s="140"/>
      <c r="Z73" s="8">
        <f t="shared" si="11"/>
        <v>4.7E-2</v>
      </c>
      <c r="AA73" s="31"/>
      <c r="AB73" s="31"/>
    </row>
    <row r="74" spans="1:28" x14ac:dyDescent="0.25">
      <c r="A74" s="137" t="s">
        <v>40</v>
      </c>
      <c r="B74" s="137"/>
      <c r="C74" s="137" t="s">
        <v>179</v>
      </c>
      <c r="D74" s="137"/>
      <c r="E74" s="137" t="s">
        <v>42</v>
      </c>
      <c r="F74" s="6"/>
      <c r="G74" s="10" t="s">
        <v>492</v>
      </c>
      <c r="H74" s="10"/>
      <c r="I74" s="10">
        <v>0.10099999999999999</v>
      </c>
      <c r="J74" s="10"/>
      <c r="K74" s="138">
        <v>44181</v>
      </c>
      <c r="L74" s="6"/>
      <c r="N74" s="10">
        <v>9.6500000000000002E-2</v>
      </c>
      <c r="O74" s="139"/>
      <c r="P74" s="14">
        <f t="shared" si="12"/>
        <v>-44.999999999999901</v>
      </c>
      <c r="Q74" s="71" t="str">
        <f>IF(OR(D74="ALE",D74="LNT",D74="AEE",D74="DUK",D74="EIX",D74="ETR",D74="IDA",D74="NWE",D74="OGE",D74="OTTR",D74="PNW",D74="POR",D74="XEL"),"Y","")</f>
        <v/>
      </c>
      <c r="R74" s="71" t="str">
        <f t="shared" si="2"/>
        <v/>
      </c>
      <c r="T74" s="10" t="s">
        <v>39</v>
      </c>
      <c r="V74" s="10">
        <v>6.83E-2</v>
      </c>
      <c r="W74" s="8"/>
      <c r="X74" s="10">
        <v>0.52</v>
      </c>
      <c r="Y74" s="140"/>
      <c r="Z74" s="8">
        <f t="shared" si="11"/>
        <v>5.0180000000000002E-2</v>
      </c>
      <c r="AA74" s="31"/>
      <c r="AB74" s="31"/>
    </row>
    <row r="75" spans="1:28" x14ac:dyDescent="0.25">
      <c r="A75" s="137" t="s">
        <v>95</v>
      </c>
      <c r="B75" s="137"/>
      <c r="C75" s="137" t="s">
        <v>493</v>
      </c>
      <c r="D75" s="137"/>
      <c r="E75" s="137" t="s">
        <v>317</v>
      </c>
      <c r="F75" s="6"/>
      <c r="G75" s="10" t="s">
        <v>494</v>
      </c>
      <c r="H75" s="10"/>
      <c r="I75" s="10">
        <v>0.10199999999999999</v>
      </c>
      <c r="J75" s="10"/>
      <c r="K75" s="138">
        <v>44181</v>
      </c>
      <c r="L75" s="24">
        <v>44012</v>
      </c>
      <c r="N75" s="10">
        <v>9.3800000000000008E-2</v>
      </c>
      <c r="O75" s="139"/>
      <c r="P75" s="14">
        <f t="shared" si="12"/>
        <v>-81.999999999999858</v>
      </c>
      <c r="Q75" s="71" t="str">
        <f>IF(OR(D75="ALE",D75="LNT",D75="AEE",D75="DUK",D75="EIX",D75="ETR",D75="IDA",D75="NWE",D75="OGE",D75="OTTR",D75="PNW",D75="POR",D75="XEL"),"Y","")</f>
        <v/>
      </c>
      <c r="R75" s="71" t="str">
        <f t="shared" ref="R75:R126" si="13">IF(OR(E75="ATO",E75="CPK",E75="NJR",E75="NI",E75,"NWN",E75="OGS",E75="SJI",E75="SR"),"Y","")</f>
        <v/>
      </c>
      <c r="T75" s="10" t="s">
        <v>31</v>
      </c>
      <c r="V75" s="10">
        <v>6.6500000000000004E-2</v>
      </c>
      <c r="W75" s="8"/>
      <c r="X75" s="10">
        <v>0.52</v>
      </c>
      <c r="Y75" s="140"/>
      <c r="Z75" s="8">
        <f t="shared" si="11"/>
        <v>4.8776000000000007E-2</v>
      </c>
      <c r="AA75" s="31"/>
      <c r="AB75" s="31"/>
    </row>
    <row r="76" spans="1:28" x14ac:dyDescent="0.25">
      <c r="A76" s="137" t="s">
        <v>89</v>
      </c>
      <c r="B76" s="137"/>
      <c r="C76" s="137" t="s">
        <v>123</v>
      </c>
      <c r="D76" s="137"/>
      <c r="E76" s="137" t="s">
        <v>106</v>
      </c>
      <c r="F76" s="90"/>
      <c r="G76" s="10" t="s">
        <v>495</v>
      </c>
      <c r="H76" s="10"/>
      <c r="I76" s="10" t="s">
        <v>54</v>
      </c>
      <c r="J76" s="10"/>
      <c r="K76" s="138">
        <v>44188</v>
      </c>
      <c r="L76" s="90"/>
      <c r="M76" s="97"/>
      <c r="N76" s="10">
        <v>0.1</v>
      </c>
      <c r="O76" s="139"/>
      <c r="P76" s="14" t="str">
        <f>IFERROR((N76-I76)*10000,"NA")</f>
        <v>NA</v>
      </c>
      <c r="Q76" s="71"/>
      <c r="R76" s="71" t="str">
        <f t="shared" si="13"/>
        <v/>
      </c>
      <c r="S76" s="97"/>
      <c r="T76" s="10" t="s">
        <v>39</v>
      </c>
      <c r="U76" s="97"/>
      <c r="V76" s="10">
        <v>7.1399999999999991E-2</v>
      </c>
      <c r="W76" s="8"/>
      <c r="X76" s="10">
        <v>0.52529999999999999</v>
      </c>
      <c r="Y76" s="140"/>
      <c r="Z76" s="8">
        <f t="shared" si="11"/>
        <v>5.253E-2</v>
      </c>
      <c r="AA76" s="31"/>
      <c r="AB76" s="31"/>
    </row>
    <row r="77" spans="1:28" x14ac:dyDescent="0.25">
      <c r="A77" s="137" t="s">
        <v>62</v>
      </c>
      <c r="B77" s="137"/>
      <c r="C77" s="137" t="s">
        <v>41</v>
      </c>
      <c r="D77" s="137"/>
      <c r="E77" s="137" t="s">
        <v>42</v>
      </c>
      <c r="F77" s="7"/>
      <c r="G77" s="10" t="s">
        <v>496</v>
      </c>
      <c r="H77" s="10"/>
      <c r="I77" s="10">
        <v>0.10300000000000001</v>
      </c>
      <c r="J77" s="10"/>
      <c r="K77" s="138">
        <v>44202</v>
      </c>
      <c r="L77" s="7"/>
      <c r="N77" s="10">
        <v>9.6000000000000002E-2</v>
      </c>
      <c r="O77" s="139"/>
      <c r="P77" s="14">
        <f t="shared" ref="P77:P129" si="14">(N77-I77)*10000</f>
        <v>-70.000000000000057</v>
      </c>
      <c r="Q77" s="71" t="str">
        <f t="shared" ref="Q77:Q88" si="15">IF(OR(D77="ALE",D77="LNT",D77="AEE",D77="DUK",D77="EIX",D77="ETR",D77="IDA",D77="NWE",D77="OGE",D77="OTTR",D77="PNW",D77="POR",D77="XEL"),"Y","")</f>
        <v/>
      </c>
      <c r="R77" s="71" t="str">
        <f t="shared" si="13"/>
        <v/>
      </c>
      <c r="T77" s="10" t="s">
        <v>31</v>
      </c>
      <c r="V77" s="10">
        <v>6.8000000000000005E-2</v>
      </c>
      <c r="W77" s="8"/>
      <c r="X77" s="10">
        <v>0.50369999999999993</v>
      </c>
      <c r="Y77" s="140"/>
      <c r="Z77" s="8">
        <f t="shared" si="11"/>
        <v>4.8355199999999994E-2</v>
      </c>
      <c r="AA77" s="31"/>
      <c r="AB77" s="31"/>
    </row>
    <row r="78" spans="1:28" x14ac:dyDescent="0.25">
      <c r="A78" s="137" t="s">
        <v>92</v>
      </c>
      <c r="B78" s="137"/>
      <c r="C78" s="137" t="s">
        <v>446</v>
      </c>
      <c r="D78" s="137"/>
      <c r="E78" s="137" t="s">
        <v>440</v>
      </c>
      <c r="F78" s="37"/>
      <c r="G78" s="10" t="s">
        <v>497</v>
      </c>
      <c r="H78" s="10"/>
      <c r="I78" s="10">
        <v>9.4E-2</v>
      </c>
      <c r="J78" s="10"/>
      <c r="K78" s="138">
        <v>44202</v>
      </c>
      <c r="L78" s="37"/>
      <c r="M78" s="31"/>
      <c r="N78" s="10">
        <v>9.4E-2</v>
      </c>
      <c r="O78" s="139"/>
      <c r="P78" s="14">
        <f t="shared" si="14"/>
        <v>0</v>
      </c>
      <c r="Q78" s="71" t="str">
        <f t="shared" si="15"/>
        <v/>
      </c>
      <c r="R78" s="71" t="str">
        <f t="shared" si="13"/>
        <v/>
      </c>
      <c r="S78" s="31"/>
      <c r="T78" s="10" t="s">
        <v>31</v>
      </c>
      <c r="U78" s="31"/>
      <c r="V78" s="10">
        <v>7.0699999999999999E-2</v>
      </c>
      <c r="W78" s="8"/>
      <c r="X78" s="10">
        <v>0.5</v>
      </c>
      <c r="Y78" s="140"/>
      <c r="Z78" s="8">
        <f t="shared" si="11"/>
        <v>4.7E-2</v>
      </c>
      <c r="AA78" s="31"/>
      <c r="AB78" s="31"/>
    </row>
    <row r="79" spans="1:28" x14ac:dyDescent="0.25">
      <c r="A79" s="137" t="s">
        <v>85</v>
      </c>
      <c r="B79" s="137"/>
      <c r="C79" s="137" t="s">
        <v>86</v>
      </c>
      <c r="D79" s="137"/>
      <c r="E79" s="137" t="s">
        <v>87</v>
      </c>
      <c r="F79" s="7"/>
      <c r="G79" s="10" t="s">
        <v>498</v>
      </c>
      <c r="H79" s="10"/>
      <c r="I79" s="10">
        <v>0.105</v>
      </c>
      <c r="J79" s="10"/>
      <c r="K79" s="138">
        <v>44209</v>
      </c>
      <c r="L79" s="7"/>
      <c r="N79" s="10">
        <v>9.6699999999999994E-2</v>
      </c>
      <c r="O79" s="139"/>
      <c r="P79" s="14">
        <f t="shared" si="14"/>
        <v>-83.000000000000014</v>
      </c>
      <c r="Q79" s="71" t="str">
        <f t="shared" si="15"/>
        <v/>
      </c>
      <c r="R79" s="71" t="str">
        <f t="shared" si="13"/>
        <v/>
      </c>
      <c r="T79" s="10" t="s">
        <v>39</v>
      </c>
      <c r="V79" s="10">
        <v>7.1399999999999991E-2</v>
      </c>
      <c r="W79" s="8"/>
      <c r="X79" s="10">
        <v>0.52</v>
      </c>
      <c r="Y79" s="140"/>
      <c r="Z79" s="8">
        <f t="shared" si="11"/>
        <v>5.0283999999999995E-2</v>
      </c>
      <c r="AA79" s="31"/>
      <c r="AB79" s="31"/>
    </row>
    <row r="80" spans="1:28" x14ac:dyDescent="0.25">
      <c r="A80" s="137" t="s">
        <v>499</v>
      </c>
      <c r="B80" s="137"/>
      <c r="C80" s="137" t="s">
        <v>500</v>
      </c>
      <c r="D80" s="137"/>
      <c r="E80" s="137" t="s">
        <v>424</v>
      </c>
      <c r="F80" s="6"/>
      <c r="G80" s="10" t="s">
        <v>501</v>
      </c>
      <c r="H80" s="10"/>
      <c r="I80" s="10">
        <v>0.1</v>
      </c>
      <c r="J80" s="10"/>
      <c r="K80" s="138">
        <v>44222</v>
      </c>
      <c r="L80" s="6"/>
      <c r="N80" s="10">
        <v>9.5000000000000001E-2</v>
      </c>
      <c r="O80" s="139"/>
      <c r="P80" s="14">
        <f t="shared" si="14"/>
        <v>-50.000000000000043</v>
      </c>
      <c r="Q80" s="71" t="str">
        <f t="shared" si="15"/>
        <v/>
      </c>
      <c r="R80" s="71" t="str">
        <f t="shared" si="13"/>
        <v/>
      </c>
      <c r="T80" s="10" t="s">
        <v>31</v>
      </c>
      <c r="V80" s="10">
        <v>6.7099999999999993E-2</v>
      </c>
      <c r="W80" s="8"/>
      <c r="X80" s="10">
        <v>0.5</v>
      </c>
      <c r="Y80" s="140"/>
      <c r="Z80" s="8">
        <f t="shared" si="11"/>
        <v>4.7500000000000001E-2</v>
      </c>
      <c r="AA80" s="31"/>
      <c r="AB80" s="31"/>
    </row>
    <row r="81" spans="1:28" x14ac:dyDescent="0.25">
      <c r="A81" s="137" t="s">
        <v>502</v>
      </c>
      <c r="B81" s="137"/>
      <c r="C81" s="137" t="s">
        <v>400</v>
      </c>
      <c r="D81" s="137"/>
      <c r="E81" s="137" t="s">
        <v>108</v>
      </c>
      <c r="F81" s="90"/>
      <c r="G81" s="10" t="s">
        <v>503</v>
      </c>
      <c r="H81" s="10"/>
      <c r="I81" s="10">
        <v>0.10300000000000001</v>
      </c>
      <c r="J81" s="10"/>
      <c r="K81" s="138">
        <v>44243</v>
      </c>
      <c r="L81" s="90"/>
      <c r="M81" s="97"/>
      <c r="N81" s="10">
        <v>9.8000000000000004E-2</v>
      </c>
      <c r="O81" s="139"/>
      <c r="P81" s="14">
        <f t="shared" si="14"/>
        <v>-50.000000000000043</v>
      </c>
      <c r="Q81" s="71" t="str">
        <f t="shared" si="15"/>
        <v/>
      </c>
      <c r="R81" s="71" t="str">
        <f t="shared" si="13"/>
        <v/>
      </c>
      <c r="S81" s="97"/>
      <c r="T81" s="10" t="s">
        <v>31</v>
      </c>
      <c r="U81" s="97"/>
      <c r="V81" s="10">
        <v>6.8499999999999991E-2</v>
      </c>
      <c r="W81" s="8"/>
      <c r="X81" s="10">
        <v>0.505</v>
      </c>
      <c r="Y81" s="140"/>
      <c r="Z81" s="96" t="s">
        <v>54</v>
      </c>
      <c r="AA81" s="31"/>
      <c r="AB81" s="31"/>
    </row>
    <row r="82" spans="1:28" x14ac:dyDescent="0.25">
      <c r="A82" s="137" t="s">
        <v>504</v>
      </c>
      <c r="B82" s="137"/>
      <c r="C82" s="137" t="s">
        <v>505</v>
      </c>
      <c r="D82" s="137"/>
      <c r="E82" s="137" t="s">
        <v>174</v>
      </c>
      <c r="F82" s="37"/>
      <c r="G82" s="10" t="s">
        <v>506</v>
      </c>
      <c r="H82" s="10"/>
      <c r="I82" s="10">
        <v>0.10949999999999999</v>
      </c>
      <c r="J82" s="10"/>
      <c r="K82" s="138">
        <v>44246</v>
      </c>
      <c r="L82" s="37"/>
      <c r="M82" s="31"/>
      <c r="N82" s="10">
        <v>9.8599999999999993E-2</v>
      </c>
      <c r="O82" s="139"/>
      <c r="P82" s="14">
        <f t="shared" si="14"/>
        <v>-108.99999999999993</v>
      </c>
      <c r="Q82" s="71" t="str">
        <f t="shared" si="15"/>
        <v/>
      </c>
      <c r="R82" s="71" t="str">
        <f t="shared" si="13"/>
        <v>Y</v>
      </c>
      <c r="S82" s="31"/>
      <c r="T82" s="10" t="s">
        <v>39</v>
      </c>
      <c r="U82" s="31"/>
      <c r="V82" s="10">
        <v>7.4099999999999999E-2</v>
      </c>
      <c r="W82" s="8"/>
      <c r="X82" s="10">
        <v>0.54189999999999994</v>
      </c>
      <c r="Y82" s="140"/>
      <c r="Z82" s="8">
        <f t="shared" ref="Z82:Z91" si="16">X82*N82</f>
        <v>5.3431339999999987E-2</v>
      </c>
      <c r="AA82" s="31"/>
      <c r="AB82" s="31"/>
    </row>
    <row r="83" spans="1:28" ht="24" x14ac:dyDescent="0.25">
      <c r="A83" s="137" t="s">
        <v>68</v>
      </c>
      <c r="B83" s="137"/>
      <c r="C83" s="137" t="s">
        <v>403</v>
      </c>
      <c r="D83" s="137"/>
      <c r="E83" s="137" t="s">
        <v>404</v>
      </c>
      <c r="F83" s="7"/>
      <c r="G83" s="10" t="s">
        <v>507</v>
      </c>
      <c r="H83" s="10"/>
      <c r="I83" s="10">
        <v>0.10400000000000001</v>
      </c>
      <c r="J83" s="10"/>
      <c r="K83" s="138">
        <v>44251</v>
      </c>
      <c r="L83" s="7"/>
      <c r="N83" s="10">
        <v>9.2499999999999999E-2</v>
      </c>
      <c r="O83" s="139"/>
      <c r="P83" s="14">
        <f t="shared" si="14"/>
        <v>-115.0000000000001</v>
      </c>
      <c r="Q83" s="71" t="str">
        <f t="shared" si="15"/>
        <v/>
      </c>
      <c r="R83" s="71" t="str">
        <f t="shared" si="13"/>
        <v/>
      </c>
      <c r="T83" s="10" t="s">
        <v>31</v>
      </c>
      <c r="V83" s="10">
        <v>7.0499999999999993E-2</v>
      </c>
      <c r="W83" s="8"/>
      <c r="X83" s="10">
        <v>0.52100000000000002</v>
      </c>
      <c r="Y83" s="140"/>
      <c r="Z83" s="8">
        <f t="shared" si="16"/>
        <v>4.8192499999999999E-2</v>
      </c>
      <c r="AA83" s="31"/>
      <c r="AB83" s="31"/>
    </row>
    <row r="84" spans="1:28" x14ac:dyDescent="0.25">
      <c r="A84" s="137" t="s">
        <v>73</v>
      </c>
      <c r="B84" s="137"/>
      <c r="C84" s="137" t="s">
        <v>471</v>
      </c>
      <c r="D84" s="137"/>
      <c r="E84" s="137" t="s">
        <v>472</v>
      </c>
      <c r="F84" s="7"/>
      <c r="G84" s="10" t="s">
        <v>508</v>
      </c>
      <c r="H84" s="10"/>
      <c r="I84" s="10">
        <v>0.105</v>
      </c>
      <c r="J84" s="10"/>
      <c r="K84" s="138">
        <v>44280</v>
      </c>
      <c r="L84" s="7"/>
      <c r="N84" s="10">
        <v>0.1</v>
      </c>
      <c r="O84" s="139"/>
      <c r="P84" s="14">
        <f t="shared" si="14"/>
        <v>-49.999999999999908</v>
      </c>
      <c r="Q84" s="71" t="str">
        <f t="shared" si="15"/>
        <v/>
      </c>
      <c r="R84" s="71" t="str">
        <f t="shared" si="13"/>
        <v/>
      </c>
      <c r="T84" s="10" t="s">
        <v>31</v>
      </c>
      <c r="V84" s="10">
        <v>7.1099999999999997E-2</v>
      </c>
      <c r="W84" s="8"/>
      <c r="X84" s="10">
        <v>0.52</v>
      </c>
      <c r="Y84" s="140"/>
      <c r="Z84" s="8">
        <f t="shared" si="16"/>
        <v>5.2000000000000005E-2</v>
      </c>
      <c r="AA84" s="31"/>
      <c r="AB84" s="31"/>
    </row>
    <row r="85" spans="1:28" x14ac:dyDescent="0.25">
      <c r="A85" s="137" t="s">
        <v>73</v>
      </c>
      <c r="B85" s="137"/>
      <c r="C85" s="137" t="s">
        <v>471</v>
      </c>
      <c r="D85" s="137"/>
      <c r="E85" s="137" t="s">
        <v>472</v>
      </c>
      <c r="F85" s="7"/>
      <c r="G85" s="10" t="s">
        <v>509</v>
      </c>
      <c r="H85" s="10"/>
      <c r="I85" s="10">
        <v>0.105</v>
      </c>
      <c r="J85" s="10"/>
      <c r="K85" s="138">
        <v>44280</v>
      </c>
      <c r="L85" s="7"/>
      <c r="N85" s="10">
        <v>0.1</v>
      </c>
      <c r="O85" s="139"/>
      <c r="P85" s="14">
        <f t="shared" si="14"/>
        <v>-49.999999999999908</v>
      </c>
      <c r="Q85" s="71" t="str">
        <f t="shared" si="15"/>
        <v/>
      </c>
      <c r="R85" s="71" t="str">
        <f t="shared" si="13"/>
        <v/>
      </c>
      <c r="T85" s="10" t="s">
        <v>31</v>
      </c>
      <c r="V85" s="10">
        <v>7.4400000000000008E-2</v>
      </c>
      <c r="W85" s="8"/>
      <c r="X85" s="10">
        <v>0.52</v>
      </c>
      <c r="Y85" s="140"/>
      <c r="Z85" s="8">
        <f t="shared" si="16"/>
        <v>5.2000000000000005E-2</v>
      </c>
      <c r="AA85" s="31"/>
      <c r="AB85" s="31"/>
    </row>
    <row r="86" spans="1:28" x14ac:dyDescent="0.25">
      <c r="A86" s="137" t="s">
        <v>73</v>
      </c>
      <c r="B86" s="137"/>
      <c r="C86" s="137" t="s">
        <v>471</v>
      </c>
      <c r="D86" s="137"/>
      <c r="E86" s="137" t="s">
        <v>472</v>
      </c>
      <c r="F86" s="7"/>
      <c r="G86" s="10" t="s">
        <v>510</v>
      </c>
      <c r="H86" s="10"/>
      <c r="I86" s="10">
        <v>0.105</v>
      </c>
      <c r="J86" s="10"/>
      <c r="K86" s="138">
        <v>44280</v>
      </c>
      <c r="L86" s="7"/>
      <c r="N86" s="10">
        <v>0.1</v>
      </c>
      <c r="O86" s="139"/>
      <c r="P86" s="14">
        <f t="shared" si="14"/>
        <v>-49.999999999999908</v>
      </c>
      <c r="Q86" s="71" t="str">
        <f t="shared" si="15"/>
        <v/>
      </c>
      <c r="R86" s="71" t="str">
        <f t="shared" si="13"/>
        <v/>
      </c>
      <c r="T86" s="10" t="s">
        <v>31</v>
      </c>
      <c r="V86" s="10">
        <v>7.4400000000000008E-2</v>
      </c>
      <c r="W86" s="8"/>
      <c r="X86" s="10">
        <v>0.52</v>
      </c>
      <c r="Y86" s="140"/>
      <c r="Z86" s="8">
        <f t="shared" si="16"/>
        <v>5.2000000000000005E-2</v>
      </c>
      <c r="AA86" s="31"/>
      <c r="AB86" s="31"/>
    </row>
    <row r="87" spans="1:28" x14ac:dyDescent="0.25">
      <c r="A87" s="137" t="s">
        <v>40</v>
      </c>
      <c r="B87" s="137"/>
      <c r="C87" s="137" t="s">
        <v>403</v>
      </c>
      <c r="D87" s="137"/>
      <c r="E87" s="137" t="s">
        <v>404</v>
      </c>
      <c r="F87" s="6"/>
      <c r="G87" s="10" t="s">
        <v>511</v>
      </c>
      <c r="H87" s="10"/>
      <c r="I87" s="10">
        <v>0.1045</v>
      </c>
      <c r="J87" s="10"/>
      <c r="K87" s="138">
        <v>44295</v>
      </c>
      <c r="L87" s="6"/>
      <c r="N87" s="10">
        <v>9.6999999999999989E-2</v>
      </c>
      <c r="O87" s="139"/>
      <c r="P87" s="14">
        <f t="shared" si="14"/>
        <v>-75.000000000000071</v>
      </c>
      <c r="Q87" s="71" t="str">
        <f t="shared" si="15"/>
        <v/>
      </c>
      <c r="R87" s="71" t="str">
        <f t="shared" si="13"/>
        <v/>
      </c>
      <c r="T87" s="10" t="s">
        <v>39</v>
      </c>
      <c r="V87" s="10">
        <v>7.0900000000000005E-2</v>
      </c>
      <c r="W87" s="8"/>
      <c r="X87" s="10">
        <v>0.52029999999999998</v>
      </c>
      <c r="Y87" s="140"/>
      <c r="Z87" s="8">
        <f t="shared" si="16"/>
        <v>5.0469099999999996E-2</v>
      </c>
      <c r="AA87" s="31"/>
      <c r="AB87" s="31"/>
    </row>
    <row r="88" spans="1:28" x14ac:dyDescent="0.25">
      <c r="A88" s="137" t="s">
        <v>63</v>
      </c>
      <c r="B88" s="137"/>
      <c r="C88" s="137" t="s">
        <v>439</v>
      </c>
      <c r="D88" s="137"/>
      <c r="E88" s="137" t="s">
        <v>440</v>
      </c>
      <c r="F88" s="6"/>
      <c r="G88" s="10" t="s">
        <v>512</v>
      </c>
      <c r="H88" s="10"/>
      <c r="I88" s="10">
        <v>9.8000000000000004E-2</v>
      </c>
      <c r="J88" s="10"/>
      <c r="K88" s="138">
        <v>44321</v>
      </c>
      <c r="L88" s="6"/>
      <c r="N88" s="10">
        <v>9.3000000000000013E-2</v>
      </c>
      <c r="O88" s="139"/>
      <c r="P88" s="14">
        <f t="shared" si="14"/>
        <v>-49.999999999999908</v>
      </c>
      <c r="Q88" s="71" t="str">
        <f t="shared" si="15"/>
        <v/>
      </c>
      <c r="R88" s="71" t="str">
        <f t="shared" si="13"/>
        <v/>
      </c>
      <c r="T88" s="10" t="s">
        <v>31</v>
      </c>
      <c r="V88" s="10">
        <v>6.8499999999999991E-2</v>
      </c>
      <c r="W88" s="8"/>
      <c r="X88" s="10">
        <v>0.50309999999999999</v>
      </c>
      <c r="Y88" s="140"/>
      <c r="Z88" s="8">
        <f t="shared" si="16"/>
        <v>4.6788300000000005E-2</v>
      </c>
      <c r="AA88" s="31"/>
      <c r="AB88" s="31"/>
    </row>
    <row r="89" spans="1:28" x14ac:dyDescent="0.25">
      <c r="A89" s="137" t="s">
        <v>83</v>
      </c>
      <c r="B89" s="137"/>
      <c r="C89" s="137" t="s">
        <v>446</v>
      </c>
      <c r="D89" s="137"/>
      <c r="E89" s="137" t="s">
        <v>440</v>
      </c>
      <c r="F89" s="90"/>
      <c r="G89" s="10" t="s">
        <v>513</v>
      </c>
      <c r="H89" s="10"/>
      <c r="I89" s="10">
        <v>9.8000000000000004E-2</v>
      </c>
      <c r="J89" s="10"/>
      <c r="K89" s="138">
        <v>44334</v>
      </c>
      <c r="L89" s="90"/>
      <c r="M89" s="97"/>
      <c r="N89" s="10">
        <v>9.4E-2</v>
      </c>
      <c r="O89" s="139"/>
      <c r="P89" s="14">
        <f t="shared" si="14"/>
        <v>-40.000000000000036</v>
      </c>
      <c r="Q89" s="71"/>
      <c r="R89" s="71" t="str">
        <f t="shared" si="13"/>
        <v/>
      </c>
      <c r="S89" s="97"/>
      <c r="T89" s="10" t="s">
        <v>39</v>
      </c>
      <c r="U89" s="97"/>
      <c r="V89" s="10">
        <v>6.9500000000000006E-2</v>
      </c>
      <c r="W89" s="8"/>
      <c r="X89" s="10">
        <v>0.49099999999999999</v>
      </c>
      <c r="Y89" s="140"/>
      <c r="Z89" s="8">
        <f t="shared" si="16"/>
        <v>4.6154000000000001E-2</v>
      </c>
      <c r="AA89" s="31"/>
      <c r="AB89" s="31"/>
    </row>
    <row r="90" spans="1:28" x14ac:dyDescent="0.25">
      <c r="A90" s="137" t="s">
        <v>32</v>
      </c>
      <c r="B90" s="137"/>
      <c r="C90" s="137" t="s">
        <v>514</v>
      </c>
      <c r="D90" s="137"/>
      <c r="E90" s="137" t="s">
        <v>515</v>
      </c>
      <c r="F90" s="37"/>
      <c r="G90" s="10" t="s">
        <v>516</v>
      </c>
      <c r="H90" s="10"/>
      <c r="I90" s="10">
        <v>0.10199999999999999</v>
      </c>
      <c r="J90" s="10"/>
      <c r="K90" s="138">
        <v>44335</v>
      </c>
      <c r="L90" s="37"/>
      <c r="M90" s="31"/>
      <c r="N90" s="10">
        <v>8.8000000000000009E-2</v>
      </c>
      <c r="O90" s="139"/>
      <c r="P90" s="14">
        <f t="shared" si="14"/>
        <v>-139.99999999999986</v>
      </c>
      <c r="Q90" s="71" t="str">
        <f>IF(OR(D90="ALE",D90="LNT",D90="AEE",D90="DUK",D90="EIX",D90="ETR",D90="IDA",D90="NWE",D90="OGE",D90="OTTR",D90="PNW",D90="POR",D90="XEL"),"Y","")</f>
        <v/>
      </c>
      <c r="R90" s="71" t="str">
        <f t="shared" si="13"/>
        <v/>
      </c>
      <c r="S90" s="31"/>
      <c r="T90" s="10" t="s">
        <v>39</v>
      </c>
      <c r="U90" s="31"/>
      <c r="V90" s="10">
        <v>6.2800000000000009E-2</v>
      </c>
      <c r="W90" s="8"/>
      <c r="X90" s="10">
        <v>0.48</v>
      </c>
      <c r="Y90" s="140"/>
      <c r="Z90" s="8">
        <f t="shared" si="16"/>
        <v>4.224E-2</v>
      </c>
      <c r="AA90" s="31"/>
      <c r="AB90" s="31"/>
    </row>
    <row r="91" spans="1:28" x14ac:dyDescent="0.25">
      <c r="A91" s="137" t="s">
        <v>504</v>
      </c>
      <c r="B91" s="137"/>
      <c r="C91" s="137" t="s">
        <v>517</v>
      </c>
      <c r="D91" s="137"/>
      <c r="E91" s="137" t="s">
        <v>42</v>
      </c>
      <c r="F91" s="37"/>
      <c r="G91" s="10" t="s">
        <v>518</v>
      </c>
      <c r="H91" s="10"/>
      <c r="I91" s="10">
        <v>0.10949999999999999</v>
      </c>
      <c r="J91" s="10"/>
      <c r="K91" s="138">
        <v>44364</v>
      </c>
      <c r="L91" s="37"/>
      <c r="M91" s="31"/>
      <c r="N91" s="10">
        <v>0.1024</v>
      </c>
      <c r="O91" s="139"/>
      <c r="P91" s="14">
        <f t="shared" si="14"/>
        <v>-70.999999999999815</v>
      </c>
      <c r="Q91" s="71" t="str">
        <f>IF(OR(D91="ALE",D91="LNT",D91="AEE",D91="DUK",D91="EIX",D91="ETR",D91="IDA",D91="NWE",D91="OGE",D91="OTTR",D91="PNW",D91="POR",D91="XEL"),"Y","")</f>
        <v/>
      </c>
      <c r="R91" s="71" t="str">
        <f t="shared" si="13"/>
        <v/>
      </c>
      <c r="S91" s="31"/>
      <c r="T91" s="10" t="s">
        <v>39</v>
      </c>
      <c r="U91" s="31"/>
      <c r="V91" s="10">
        <v>7.2599999999999998E-2</v>
      </c>
      <c r="W91" s="8"/>
      <c r="X91" s="10">
        <v>0.53380000000000005</v>
      </c>
      <c r="Y91" s="140"/>
      <c r="Z91" s="8">
        <f t="shared" si="16"/>
        <v>5.4661120000000007E-2</v>
      </c>
      <c r="AA91" s="31"/>
      <c r="AB91" s="31"/>
    </row>
    <row r="92" spans="1:28" x14ac:dyDescent="0.25">
      <c r="A92" s="137" t="s">
        <v>64</v>
      </c>
      <c r="B92" s="137"/>
      <c r="C92" s="137" t="s">
        <v>67</v>
      </c>
      <c r="D92" s="137"/>
      <c r="E92" s="137" t="s">
        <v>66</v>
      </c>
      <c r="F92" s="6"/>
      <c r="G92" s="10" t="s">
        <v>519</v>
      </c>
      <c r="H92" s="10"/>
      <c r="I92" s="10">
        <v>0.1</v>
      </c>
      <c r="J92" s="10"/>
      <c r="K92" s="138">
        <v>44377</v>
      </c>
      <c r="L92" s="6"/>
      <c r="N92" s="10">
        <v>9.4299999999999995E-2</v>
      </c>
      <c r="O92" s="139"/>
      <c r="P92" s="14">
        <f t="shared" si="14"/>
        <v>-57.000000000000107</v>
      </c>
      <c r="Q92" s="71" t="str">
        <f>IF(OR(D92="ALE",D92="LNT",D92="AEE",D92="DUK",D92="EIX",D92="ETR",D92="IDA",D92="NWE",D92="OGE",D92="OTTR",D92="PNW",D92="POR",D92="XEL"),"Y","")</f>
        <v/>
      </c>
      <c r="R92" s="71" t="str">
        <f t="shared" si="13"/>
        <v/>
      </c>
      <c r="T92" s="10" t="s">
        <v>31</v>
      </c>
      <c r="V92" s="10" t="s">
        <v>54</v>
      </c>
      <c r="W92" s="8"/>
      <c r="X92" s="10" t="s">
        <v>54</v>
      </c>
      <c r="Y92" s="140"/>
      <c r="Z92" s="8" t="str">
        <f>IFERROR(X92*N92,"NA")</f>
        <v>NA</v>
      </c>
      <c r="AA92" s="31"/>
      <c r="AB92" s="31"/>
    </row>
    <row r="93" spans="1:28" x14ac:dyDescent="0.25">
      <c r="A93" s="137" t="s">
        <v>129</v>
      </c>
      <c r="B93" s="137"/>
      <c r="C93" s="137" t="s">
        <v>520</v>
      </c>
      <c r="D93" s="137"/>
      <c r="E93" s="137" t="s">
        <v>35</v>
      </c>
      <c r="F93" s="90"/>
      <c r="G93" s="10" t="s">
        <v>521</v>
      </c>
      <c r="H93" s="10"/>
      <c r="I93" s="10">
        <v>0.10249999999999999</v>
      </c>
      <c r="J93" s="10"/>
      <c r="K93" s="138">
        <v>44404</v>
      </c>
      <c r="L93" s="90"/>
      <c r="M93" s="97"/>
      <c r="N93" s="10">
        <v>9.5399999999999985E-2</v>
      </c>
      <c r="O93" s="139"/>
      <c r="P93" s="14">
        <f t="shared" si="14"/>
        <v>-71.000000000000085</v>
      </c>
      <c r="Q93" s="71"/>
      <c r="R93" s="71" t="str">
        <f t="shared" si="13"/>
        <v/>
      </c>
      <c r="S93" s="97"/>
      <c r="T93" s="10" t="s">
        <v>39</v>
      </c>
      <c r="U93" s="97"/>
      <c r="V93" s="10">
        <v>5.9000000000000004E-2</v>
      </c>
      <c r="W93" s="8"/>
      <c r="X93" s="10">
        <v>0.46259999999999996</v>
      </c>
      <c r="Y93" s="140"/>
      <c r="Z93" s="8">
        <f>X93*N93</f>
        <v>4.413203999999999E-2</v>
      </c>
      <c r="AA93" s="31"/>
      <c r="AB93" s="31"/>
    </row>
    <row r="94" spans="1:28" x14ac:dyDescent="0.25">
      <c r="A94" s="137" t="s">
        <v>55</v>
      </c>
      <c r="B94" s="137"/>
      <c r="C94" s="137" t="s">
        <v>522</v>
      </c>
      <c r="D94" s="137"/>
      <c r="E94" s="137" t="s">
        <v>57</v>
      </c>
      <c r="F94" s="6"/>
      <c r="G94" s="10" t="s">
        <v>523</v>
      </c>
      <c r="H94" s="10"/>
      <c r="I94" s="10">
        <v>0.1051</v>
      </c>
      <c r="J94" s="10"/>
      <c r="K94" s="138">
        <v>44407</v>
      </c>
      <c r="L94" s="6"/>
      <c r="N94" s="10">
        <v>9.3000000000000013E-2</v>
      </c>
      <c r="O94" s="139"/>
      <c r="P94" s="14">
        <f t="shared" si="14"/>
        <v>-120.99999999999986</v>
      </c>
      <c r="Q94" s="71" t="str">
        <f t="shared" ref="Q94:Q99" si="17">IF(OR(D94="ALE",D94="LNT",D94="AEE",D94="DUK",D94="EIX",D94="ETR",D94="IDA",D94="NWE",D94="OGE",D94="OTTR",D94="PNW",D94="POR",D94="XEL"),"Y","")</f>
        <v/>
      </c>
      <c r="R94" s="71" t="str">
        <f t="shared" si="13"/>
        <v/>
      </c>
      <c r="T94" s="10" t="s">
        <v>31</v>
      </c>
      <c r="V94" s="10">
        <v>6.9599999999999995E-2</v>
      </c>
      <c r="W94" s="8"/>
      <c r="X94" s="10">
        <v>0.52</v>
      </c>
      <c r="Y94" s="140"/>
      <c r="Z94" s="8">
        <f>X94*N94</f>
        <v>4.8360000000000007E-2</v>
      </c>
      <c r="AA94" s="31"/>
      <c r="AB94" s="31"/>
    </row>
    <row r="95" spans="1:28" x14ac:dyDescent="0.25">
      <c r="A95" s="137" t="s">
        <v>32</v>
      </c>
      <c r="B95" s="137"/>
      <c r="C95" s="137" t="s">
        <v>524</v>
      </c>
      <c r="D95" s="137"/>
      <c r="E95" s="137" t="s">
        <v>344</v>
      </c>
      <c r="F95" s="37"/>
      <c r="G95" s="10" t="s">
        <v>525</v>
      </c>
      <c r="H95" s="10"/>
      <c r="I95" s="10">
        <v>9.6500000000000002E-2</v>
      </c>
      <c r="J95" s="10"/>
      <c r="K95" s="138">
        <v>44420</v>
      </c>
      <c r="L95" s="37"/>
      <c r="M95" s="31"/>
      <c r="N95" s="10">
        <v>8.8000000000000009E-2</v>
      </c>
      <c r="O95" s="139"/>
      <c r="P95" s="14">
        <f t="shared" si="14"/>
        <v>-84.999999999999943</v>
      </c>
      <c r="Q95" s="71" t="str">
        <f t="shared" si="17"/>
        <v/>
      </c>
      <c r="R95" s="71" t="str">
        <f t="shared" si="13"/>
        <v/>
      </c>
      <c r="S95" s="31"/>
      <c r="T95" s="10" t="s">
        <v>31</v>
      </c>
      <c r="U95" s="31"/>
      <c r="V95" s="10">
        <v>6.3399999999999998E-2</v>
      </c>
      <c r="W95" s="8"/>
      <c r="X95" s="10">
        <v>0.48</v>
      </c>
      <c r="Y95" s="140"/>
      <c r="Z95" s="8">
        <f>X95*N95</f>
        <v>4.224E-2</v>
      </c>
      <c r="AA95" s="31"/>
      <c r="AB95" s="31"/>
    </row>
    <row r="96" spans="1:28" x14ac:dyDescent="0.25">
      <c r="A96" s="137" t="s">
        <v>32</v>
      </c>
      <c r="B96" s="137"/>
      <c r="C96" s="137" t="s">
        <v>526</v>
      </c>
      <c r="D96" s="137"/>
      <c r="E96" s="137" t="s">
        <v>344</v>
      </c>
      <c r="F96" s="37"/>
      <c r="G96" s="10" t="s">
        <v>527</v>
      </c>
      <c r="H96" s="10"/>
      <c r="I96" s="10">
        <v>9.6500000000000002E-2</v>
      </c>
      <c r="J96" s="10"/>
      <c r="K96" s="138">
        <v>44420</v>
      </c>
      <c r="L96" s="37"/>
      <c r="M96" s="31"/>
      <c r="N96" s="10">
        <v>8.8000000000000009E-2</v>
      </c>
      <c r="O96" s="139"/>
      <c r="P96" s="14">
        <f t="shared" si="14"/>
        <v>-84.999999999999943</v>
      </c>
      <c r="Q96" s="71" t="str">
        <f t="shared" si="17"/>
        <v/>
      </c>
      <c r="R96" s="71" t="str">
        <f t="shared" si="13"/>
        <v/>
      </c>
      <c r="S96" s="31"/>
      <c r="T96" s="10" t="s">
        <v>31</v>
      </c>
      <c r="U96" s="31"/>
      <c r="V96" s="10">
        <v>6.3200000000000006E-2</v>
      </c>
      <c r="W96" s="8"/>
      <c r="X96" s="10">
        <v>0.48</v>
      </c>
      <c r="Y96" s="140"/>
      <c r="Z96" s="39" t="s">
        <v>54</v>
      </c>
      <c r="AA96" s="31"/>
      <c r="AB96" s="31"/>
    </row>
    <row r="97" spans="1:28" x14ac:dyDescent="0.25">
      <c r="A97" s="137" t="s">
        <v>97</v>
      </c>
      <c r="B97" s="137"/>
      <c r="C97" s="137" t="s">
        <v>98</v>
      </c>
      <c r="D97" s="137"/>
      <c r="E97" s="137" t="s">
        <v>80</v>
      </c>
      <c r="F97" s="7"/>
      <c r="G97" s="10" t="s">
        <v>528</v>
      </c>
      <c r="H97" s="10"/>
      <c r="I97" s="10">
        <v>9.9000000000000005E-2</v>
      </c>
      <c r="J97" s="10"/>
      <c r="K97" s="138">
        <v>44440</v>
      </c>
      <c r="L97" s="7"/>
      <c r="N97" s="10">
        <v>9.4E-2</v>
      </c>
      <c r="O97" s="139"/>
      <c r="P97" s="14">
        <f t="shared" si="14"/>
        <v>-50.000000000000043</v>
      </c>
      <c r="Q97" s="71" t="str">
        <f t="shared" si="17"/>
        <v/>
      </c>
      <c r="R97" s="71" t="str">
        <f t="shared" si="13"/>
        <v/>
      </c>
      <c r="T97" s="10" t="s">
        <v>31</v>
      </c>
      <c r="V97" s="10">
        <v>7.0499999999999993E-2</v>
      </c>
      <c r="W97" s="8"/>
      <c r="X97" s="10">
        <v>0.5</v>
      </c>
      <c r="Y97" s="140"/>
      <c r="Z97" s="8">
        <f>X97*N97</f>
        <v>4.7E-2</v>
      </c>
      <c r="AA97" s="31"/>
      <c r="AB97" s="31"/>
    </row>
    <row r="98" spans="1:28" x14ac:dyDescent="0.25">
      <c r="A98" s="137" t="s">
        <v>85</v>
      </c>
      <c r="B98" s="137"/>
      <c r="C98" s="137" t="s">
        <v>529</v>
      </c>
      <c r="D98" s="137"/>
      <c r="E98" s="137" t="s">
        <v>163</v>
      </c>
      <c r="F98" s="7"/>
      <c r="G98" s="10" t="s">
        <v>530</v>
      </c>
      <c r="H98" s="10"/>
      <c r="I98" s="10">
        <v>0.1</v>
      </c>
      <c r="J98" s="10"/>
      <c r="K98" s="138">
        <v>44447</v>
      </c>
      <c r="L98" s="7"/>
      <c r="N98" s="10">
        <v>9.6699999999999994E-2</v>
      </c>
      <c r="O98" s="139"/>
      <c r="P98" s="14">
        <f t="shared" si="14"/>
        <v>-33.000000000000114</v>
      </c>
      <c r="Q98" s="71" t="str">
        <f t="shared" si="17"/>
        <v/>
      </c>
      <c r="R98" s="71" t="str">
        <f t="shared" si="13"/>
        <v/>
      </c>
      <c r="T98" s="10" t="s">
        <v>39</v>
      </c>
      <c r="V98" s="10">
        <v>6.6299999999999998E-2</v>
      </c>
      <c r="W98" s="8"/>
      <c r="X98" s="10">
        <v>0.51580000000000004</v>
      </c>
      <c r="Y98" s="140"/>
      <c r="Z98" s="8">
        <f>X98*N98</f>
        <v>4.9877860000000003E-2</v>
      </c>
      <c r="AA98" s="31"/>
      <c r="AB98" s="31"/>
    </row>
    <row r="99" spans="1:28" x14ac:dyDescent="0.25">
      <c r="A99" s="137" t="s">
        <v>36</v>
      </c>
      <c r="B99" s="137"/>
      <c r="C99" s="137" t="s">
        <v>531</v>
      </c>
      <c r="D99" s="137"/>
      <c r="E99" s="137" t="s">
        <v>163</v>
      </c>
      <c r="F99" s="6"/>
      <c r="G99" s="10" t="s">
        <v>532</v>
      </c>
      <c r="H99" s="10"/>
      <c r="I99" s="10">
        <v>0.10199999999999999</v>
      </c>
      <c r="J99" s="10"/>
      <c r="K99" s="138">
        <v>44448</v>
      </c>
      <c r="L99" s="6"/>
      <c r="N99" s="10">
        <v>9.849999999999999E-2</v>
      </c>
      <c r="O99" s="139"/>
      <c r="P99" s="14">
        <f t="shared" si="14"/>
        <v>-35.000000000000028</v>
      </c>
      <c r="Q99" s="71" t="str">
        <f t="shared" si="17"/>
        <v/>
      </c>
      <c r="R99" s="71" t="str">
        <f t="shared" si="13"/>
        <v/>
      </c>
      <c r="T99" s="10" t="s">
        <v>31</v>
      </c>
      <c r="V99" s="10" t="s">
        <v>54</v>
      </c>
      <c r="W99" s="8"/>
      <c r="X99" s="10" t="s">
        <v>54</v>
      </c>
      <c r="Y99" s="140"/>
      <c r="Z99" s="8" t="str">
        <f>IFERROR(X99*N99,"NA")</f>
        <v>NA</v>
      </c>
      <c r="AA99" s="31"/>
      <c r="AB99" s="31"/>
    </row>
    <row r="100" spans="1:28" x14ac:dyDescent="0.25">
      <c r="A100" s="137" t="s">
        <v>228</v>
      </c>
      <c r="B100" s="137"/>
      <c r="C100" s="137" t="s">
        <v>533</v>
      </c>
      <c r="D100" s="137"/>
      <c r="E100" s="137" t="s">
        <v>178</v>
      </c>
      <c r="F100" s="90"/>
      <c r="G100" s="10" t="s">
        <v>534</v>
      </c>
      <c r="H100" s="10"/>
      <c r="I100" s="10">
        <v>0.10349999999999999</v>
      </c>
      <c r="J100" s="10"/>
      <c r="K100" s="138">
        <v>44453</v>
      </c>
      <c r="L100" s="90"/>
      <c r="M100" s="97"/>
      <c r="N100" s="10">
        <v>9.5000000000000001E-2</v>
      </c>
      <c r="O100" s="139"/>
      <c r="P100" s="14">
        <f t="shared" si="14"/>
        <v>-84.999999999999943</v>
      </c>
      <c r="Q100" s="71"/>
      <c r="R100" s="71" t="str">
        <f t="shared" si="13"/>
        <v/>
      </c>
      <c r="S100" s="97"/>
      <c r="T100" s="10" t="s">
        <v>31</v>
      </c>
      <c r="U100" s="97"/>
      <c r="V100" s="10">
        <v>7.0499999999999993E-2</v>
      </c>
      <c r="W100" s="8"/>
      <c r="X100" s="10">
        <v>0.51890000000000003</v>
      </c>
      <c r="Y100" s="140"/>
      <c r="Z100" s="8">
        <f t="shared" ref="Z100:Z119" si="18">X100*N100</f>
        <v>4.9295500000000006E-2</v>
      </c>
      <c r="AA100" s="31"/>
      <c r="AB100" s="31"/>
    </row>
    <row r="101" spans="1:28" x14ac:dyDescent="0.25">
      <c r="A101" s="137" t="s">
        <v>83</v>
      </c>
      <c r="B101" s="137"/>
      <c r="C101" s="137" t="s">
        <v>98</v>
      </c>
      <c r="D101" s="137"/>
      <c r="E101" s="137" t="s">
        <v>80</v>
      </c>
      <c r="F101" s="90"/>
      <c r="G101" s="10" t="s">
        <v>535</v>
      </c>
      <c r="H101" s="10"/>
      <c r="I101" s="10">
        <v>9.9000000000000005E-2</v>
      </c>
      <c r="J101" s="10"/>
      <c r="K101" s="138">
        <v>44466</v>
      </c>
      <c r="L101" s="90"/>
      <c r="M101" s="97"/>
      <c r="N101" s="10">
        <v>9.4E-2</v>
      </c>
      <c r="O101" s="139"/>
      <c r="P101" s="14">
        <f t="shared" si="14"/>
        <v>-50.000000000000043</v>
      </c>
      <c r="Q101" s="71"/>
      <c r="R101" s="71" t="str">
        <f t="shared" si="13"/>
        <v/>
      </c>
      <c r="S101" s="97"/>
      <c r="T101" s="10" t="s">
        <v>31</v>
      </c>
      <c r="U101" s="97"/>
      <c r="V101" s="10">
        <v>7.1199999999999999E-2</v>
      </c>
      <c r="W101" s="8"/>
      <c r="X101" s="10">
        <v>0.48499999999999999</v>
      </c>
      <c r="Y101" s="140"/>
      <c r="Z101" s="8">
        <f t="shared" si="18"/>
        <v>4.5589999999999999E-2</v>
      </c>
      <c r="AA101" s="31"/>
      <c r="AB101" s="31"/>
    </row>
    <row r="102" spans="1:28" x14ac:dyDescent="0.25">
      <c r="A102" s="137" t="s">
        <v>141</v>
      </c>
      <c r="B102" s="137"/>
      <c r="C102" s="137" t="s">
        <v>400</v>
      </c>
      <c r="D102" s="137"/>
      <c r="E102" s="137" t="s">
        <v>108</v>
      </c>
      <c r="F102" s="37"/>
      <c r="G102" s="10" t="s">
        <v>536</v>
      </c>
      <c r="H102" s="10"/>
      <c r="I102" s="10">
        <v>0.126</v>
      </c>
      <c r="J102" s="10"/>
      <c r="K102" s="138">
        <v>44468</v>
      </c>
      <c r="L102" s="37"/>
      <c r="M102" s="31"/>
      <c r="N102" s="10">
        <v>9.8000000000000004E-2</v>
      </c>
      <c r="O102" s="139"/>
      <c r="P102" s="14">
        <f t="shared" si="14"/>
        <v>-279.99999999999994</v>
      </c>
      <c r="Q102" s="71" t="str">
        <f t="shared" ref="Q102:Q109" si="19">IF(OR(D102="ALE",D102="LNT",D102="AEE",D102="DUK",D102="EIX",D102="ETR",D102="IDA",D102="NWE",D102="OGE",D102="OTTR",D102="PNW",D102="POR",D102="XEL"),"Y","")</f>
        <v/>
      </c>
      <c r="R102" s="71" t="str">
        <f t="shared" si="13"/>
        <v/>
      </c>
      <c r="S102" s="31"/>
      <c r="T102" s="10" t="s">
        <v>31</v>
      </c>
      <c r="U102" s="31"/>
      <c r="V102" s="10">
        <v>7.0699999999999999E-2</v>
      </c>
      <c r="W102" s="8"/>
      <c r="X102" s="10">
        <v>0.52200000000000002</v>
      </c>
      <c r="Y102" s="140"/>
      <c r="Z102" s="8">
        <f t="shared" si="18"/>
        <v>5.1156000000000007E-2</v>
      </c>
      <c r="AA102" s="31"/>
      <c r="AB102" s="31"/>
    </row>
    <row r="103" spans="1:28" x14ac:dyDescent="0.25">
      <c r="A103" s="137" t="s">
        <v>81</v>
      </c>
      <c r="B103" s="137"/>
      <c r="C103" s="137" t="s">
        <v>537</v>
      </c>
      <c r="D103" s="137"/>
      <c r="E103" s="137" t="s">
        <v>344</v>
      </c>
      <c r="F103" s="6"/>
      <c r="G103" s="10" t="s">
        <v>538</v>
      </c>
      <c r="H103" s="10"/>
      <c r="I103" s="10">
        <v>0.105</v>
      </c>
      <c r="J103" s="10"/>
      <c r="K103" s="138">
        <v>44469</v>
      </c>
      <c r="L103" s="6"/>
      <c r="N103" s="10">
        <v>9.6999999999999989E-2</v>
      </c>
      <c r="O103" s="139"/>
      <c r="P103" s="14">
        <f t="shared" si="14"/>
        <v>-80.000000000000071</v>
      </c>
      <c r="Q103" s="71" t="str">
        <f t="shared" si="19"/>
        <v/>
      </c>
      <c r="R103" s="71" t="str">
        <f t="shared" si="13"/>
        <v/>
      </c>
      <c r="T103" s="10" t="s">
        <v>39</v>
      </c>
      <c r="V103" s="10">
        <v>6.9800000000000001E-2</v>
      </c>
      <c r="W103" s="8"/>
      <c r="X103" s="10">
        <v>0.53439999999999999</v>
      </c>
      <c r="Y103" s="140"/>
      <c r="Z103" s="8">
        <f t="shared" si="18"/>
        <v>5.1836799999999995E-2</v>
      </c>
      <c r="AA103" s="31"/>
      <c r="AB103" s="31"/>
    </row>
    <row r="104" spans="1:28" x14ac:dyDescent="0.25">
      <c r="A104" s="137" t="s">
        <v>113</v>
      </c>
      <c r="B104" s="137"/>
      <c r="C104" s="137" t="s">
        <v>539</v>
      </c>
      <c r="D104" s="137"/>
      <c r="E104" s="137" t="s">
        <v>197</v>
      </c>
      <c r="F104" s="7"/>
      <c r="G104" s="10" t="s">
        <v>540</v>
      </c>
      <c r="H104" s="10"/>
      <c r="I104" s="10">
        <v>0.10150000000000001</v>
      </c>
      <c r="J104" s="10"/>
      <c r="K104" s="138">
        <v>44475</v>
      </c>
      <c r="L104" s="7"/>
      <c r="N104" s="10">
        <v>9.6999999999999989E-2</v>
      </c>
      <c r="O104" s="139"/>
      <c r="P104" s="14">
        <f t="shared" si="14"/>
        <v>-45.000000000000178</v>
      </c>
      <c r="Q104" s="71" t="str">
        <f t="shared" si="19"/>
        <v/>
      </c>
      <c r="R104" s="71" t="str">
        <f t="shared" si="13"/>
        <v/>
      </c>
      <c r="T104" s="10" t="s">
        <v>31</v>
      </c>
      <c r="V104" s="10">
        <v>5.7800000000000004E-2</v>
      </c>
      <c r="W104" s="8"/>
      <c r="X104" s="10">
        <v>0.45740000000000003</v>
      </c>
      <c r="Y104" s="140"/>
      <c r="Z104" s="8">
        <f t="shared" si="18"/>
        <v>4.4367799999999999E-2</v>
      </c>
      <c r="AA104" s="31"/>
      <c r="AB104" s="31"/>
    </row>
    <row r="105" spans="1:28" x14ac:dyDescent="0.25">
      <c r="A105" s="137" t="s">
        <v>59</v>
      </c>
      <c r="B105" s="137"/>
      <c r="C105" s="137" t="s">
        <v>541</v>
      </c>
      <c r="D105" s="137"/>
      <c r="E105" s="137" t="s">
        <v>542</v>
      </c>
      <c r="F105" s="6"/>
      <c r="G105" s="10" t="s">
        <v>543</v>
      </c>
      <c r="H105" s="10"/>
      <c r="I105" s="10">
        <v>9.9499999999999991E-2</v>
      </c>
      <c r="J105" s="10"/>
      <c r="K105" s="138">
        <v>44496</v>
      </c>
      <c r="L105" s="6"/>
      <c r="N105" s="10">
        <v>9.3699999999999992E-2</v>
      </c>
      <c r="O105" s="139"/>
      <c r="P105" s="14">
        <f t="shared" si="14"/>
        <v>-57.999999999999993</v>
      </c>
      <c r="Q105" s="71" t="str">
        <f t="shared" si="19"/>
        <v/>
      </c>
      <c r="R105" s="71" t="str">
        <f t="shared" si="13"/>
        <v>Y</v>
      </c>
      <c r="T105" s="10" t="s">
        <v>39</v>
      </c>
      <c r="V105" s="10">
        <v>6.3700000000000007E-2</v>
      </c>
      <c r="W105" s="8"/>
      <c r="X105" s="10">
        <v>0.49859999999999999</v>
      </c>
      <c r="Y105" s="140"/>
      <c r="Z105" s="8">
        <f t="shared" si="18"/>
        <v>4.6718819999999994E-2</v>
      </c>
      <c r="AA105" s="31"/>
      <c r="AB105" s="31"/>
    </row>
    <row r="106" spans="1:28" x14ac:dyDescent="0.25">
      <c r="A106" s="137" t="s">
        <v>113</v>
      </c>
      <c r="B106" s="137"/>
      <c r="C106" s="137" t="s">
        <v>544</v>
      </c>
      <c r="D106" s="137"/>
      <c r="E106" s="137" t="s">
        <v>197</v>
      </c>
      <c r="F106" s="7"/>
      <c r="G106" s="10" t="s">
        <v>545</v>
      </c>
      <c r="H106" s="10"/>
      <c r="I106" s="10">
        <v>0.10150000000000001</v>
      </c>
      <c r="J106" s="10"/>
      <c r="K106" s="138">
        <v>44517</v>
      </c>
      <c r="L106" s="7"/>
      <c r="N106" s="10">
        <v>9.8000000000000004E-2</v>
      </c>
      <c r="O106" s="139"/>
      <c r="P106" s="14">
        <f t="shared" si="14"/>
        <v>-35.000000000000028</v>
      </c>
      <c r="Q106" s="71" t="str">
        <f t="shared" si="19"/>
        <v/>
      </c>
      <c r="R106" s="71" t="str">
        <f t="shared" si="13"/>
        <v/>
      </c>
      <c r="T106" s="10" t="s">
        <v>31</v>
      </c>
      <c r="V106" s="10">
        <v>6.1600000000000002E-2</v>
      </c>
      <c r="W106" s="8"/>
      <c r="X106" s="10">
        <v>0.46210000000000001</v>
      </c>
      <c r="Y106" s="140"/>
      <c r="Z106" s="8">
        <f t="shared" si="18"/>
        <v>4.5285800000000001E-2</v>
      </c>
      <c r="AA106" s="31"/>
      <c r="AB106" s="31"/>
    </row>
    <row r="107" spans="1:28" x14ac:dyDescent="0.25">
      <c r="A107" s="137" t="s">
        <v>43</v>
      </c>
      <c r="B107" s="137"/>
      <c r="C107" s="137" t="s">
        <v>418</v>
      </c>
      <c r="D107" s="137"/>
      <c r="E107" s="137" t="s">
        <v>419</v>
      </c>
      <c r="F107" s="6"/>
      <c r="G107" s="10" t="s">
        <v>546</v>
      </c>
      <c r="H107" s="10"/>
      <c r="I107" s="10">
        <v>0.105</v>
      </c>
      <c r="J107" s="10"/>
      <c r="K107" s="138">
        <v>44517</v>
      </c>
      <c r="L107" s="6"/>
      <c r="N107" s="10">
        <v>9.6000000000000002E-2</v>
      </c>
      <c r="O107" s="139"/>
      <c r="P107" s="14">
        <f t="shared" si="14"/>
        <v>-89.999999999999943</v>
      </c>
      <c r="Q107" s="71" t="str">
        <f t="shared" si="19"/>
        <v/>
      </c>
      <c r="R107" s="71" t="str">
        <f t="shared" si="13"/>
        <v>Y</v>
      </c>
      <c r="T107" s="10" t="s">
        <v>31</v>
      </c>
      <c r="V107" s="10">
        <v>6.8400000000000002E-2</v>
      </c>
      <c r="W107" s="8"/>
      <c r="X107" s="10">
        <v>0.54</v>
      </c>
      <c r="Y107" s="140"/>
      <c r="Z107" s="8">
        <f t="shared" si="18"/>
        <v>5.1840000000000004E-2</v>
      </c>
      <c r="AA107" s="31"/>
      <c r="AB107" s="31"/>
    </row>
    <row r="108" spans="1:28" x14ac:dyDescent="0.25">
      <c r="A108" s="137" t="s">
        <v>85</v>
      </c>
      <c r="B108" s="137"/>
      <c r="C108" s="137" t="s">
        <v>398</v>
      </c>
      <c r="D108" s="137"/>
      <c r="E108" s="137" t="s">
        <v>178</v>
      </c>
      <c r="F108" s="7"/>
      <c r="G108" s="10" t="s">
        <v>547</v>
      </c>
      <c r="H108" s="10"/>
      <c r="I108" s="10">
        <v>0.10349999999999999</v>
      </c>
      <c r="J108" s="10"/>
      <c r="K108" s="138">
        <v>44518</v>
      </c>
      <c r="L108" s="7"/>
      <c r="N108" s="10">
        <v>9.7500000000000003E-2</v>
      </c>
      <c r="O108" s="139"/>
      <c r="P108" s="14">
        <f t="shared" si="14"/>
        <v>-59.999999999999915</v>
      </c>
      <c r="Q108" s="71" t="str">
        <f t="shared" si="19"/>
        <v/>
      </c>
      <c r="R108" s="71" t="str">
        <f t="shared" si="13"/>
        <v/>
      </c>
      <c r="T108" s="10" t="s">
        <v>39</v>
      </c>
      <c r="V108" s="10">
        <v>6.9599999999999995E-2</v>
      </c>
      <c r="W108" s="8"/>
      <c r="X108" s="10">
        <v>0.54459999999999997</v>
      </c>
      <c r="Y108" s="140"/>
      <c r="Z108" s="8">
        <f t="shared" si="18"/>
        <v>5.30985E-2</v>
      </c>
      <c r="AA108" s="31"/>
      <c r="AB108" s="31"/>
    </row>
    <row r="109" spans="1:28" x14ac:dyDescent="0.25">
      <c r="A109" s="137" t="s">
        <v>32</v>
      </c>
      <c r="B109" s="137" t="s">
        <v>215</v>
      </c>
      <c r="C109" s="137" t="s">
        <v>114</v>
      </c>
      <c r="D109" s="137" t="s">
        <v>215</v>
      </c>
      <c r="E109" s="137" t="s">
        <v>47</v>
      </c>
      <c r="F109" s="37" t="s">
        <v>215</v>
      </c>
      <c r="G109" s="10" t="s">
        <v>548</v>
      </c>
      <c r="H109" s="10" t="s">
        <v>215</v>
      </c>
      <c r="I109" s="10">
        <v>9.0999999999999998E-2</v>
      </c>
      <c r="J109" s="10"/>
      <c r="K109" s="138">
        <v>44518</v>
      </c>
      <c r="L109" s="37" t="s">
        <v>215</v>
      </c>
      <c r="M109" s="31" t="s">
        <v>215</v>
      </c>
      <c r="N109" s="10">
        <v>0.09</v>
      </c>
      <c r="O109" s="139"/>
      <c r="P109" s="14">
        <f t="shared" si="14"/>
        <v>-10.000000000000009</v>
      </c>
      <c r="Q109" s="71" t="str">
        <f t="shared" si="19"/>
        <v/>
      </c>
      <c r="R109" s="71" t="str">
        <f t="shared" si="13"/>
        <v/>
      </c>
      <c r="S109" s="31" t="s">
        <v>215</v>
      </c>
      <c r="T109" s="10" t="s">
        <v>31</v>
      </c>
      <c r="U109" s="31" t="s">
        <v>215</v>
      </c>
      <c r="V109" s="10">
        <v>6.480000000000001E-2</v>
      </c>
      <c r="W109" s="8"/>
      <c r="X109" s="10">
        <v>0.5</v>
      </c>
      <c r="Y109" s="140"/>
      <c r="Z109" s="8">
        <f t="shared" si="18"/>
        <v>4.4999999999999998E-2</v>
      </c>
      <c r="AA109" s="31"/>
      <c r="AB109" s="31"/>
    </row>
    <row r="110" spans="1:28" x14ac:dyDescent="0.25">
      <c r="A110" s="137" t="s">
        <v>89</v>
      </c>
      <c r="B110" s="137"/>
      <c r="C110" s="137" t="s">
        <v>309</v>
      </c>
      <c r="D110" s="137"/>
      <c r="E110" s="137" t="s">
        <v>60</v>
      </c>
      <c r="F110" s="90"/>
      <c r="G110" s="10" t="s">
        <v>549</v>
      </c>
      <c r="H110" s="10"/>
      <c r="I110" s="10">
        <v>0.1</v>
      </c>
      <c r="J110" s="10"/>
      <c r="K110" s="138">
        <v>44518</v>
      </c>
      <c r="L110" s="90"/>
      <c r="M110" s="97"/>
      <c r="N110" s="10">
        <v>0.1</v>
      </c>
      <c r="O110" s="139"/>
      <c r="P110" s="14">
        <f t="shared" si="14"/>
        <v>0</v>
      </c>
      <c r="Q110" s="71"/>
      <c r="R110" s="71" t="str">
        <f t="shared" si="13"/>
        <v/>
      </c>
      <c r="S110" s="97"/>
      <c r="T110" s="10" t="s">
        <v>31</v>
      </c>
      <c r="U110" s="97"/>
      <c r="V110" s="10">
        <v>7.3099999999999998E-2</v>
      </c>
      <c r="W110" s="8"/>
      <c r="X110" s="10">
        <v>0.52500000000000002</v>
      </c>
      <c r="Y110" s="140"/>
      <c r="Z110" s="8">
        <f t="shared" si="18"/>
        <v>5.2500000000000005E-2</v>
      </c>
      <c r="AA110" s="31"/>
      <c r="AB110" s="31"/>
    </row>
    <row r="111" spans="1:28" x14ac:dyDescent="0.25">
      <c r="A111" s="137" t="s">
        <v>89</v>
      </c>
      <c r="B111" s="137"/>
      <c r="C111" s="137" t="s">
        <v>123</v>
      </c>
      <c r="D111" s="137"/>
      <c r="E111" s="137" t="s">
        <v>106</v>
      </c>
      <c r="F111" s="90"/>
      <c r="G111" s="10" t="s">
        <v>550</v>
      </c>
      <c r="H111" s="10"/>
      <c r="I111" s="10">
        <v>0.1</v>
      </c>
      <c r="J111" s="10"/>
      <c r="K111" s="138">
        <v>44518</v>
      </c>
      <c r="L111" s="90"/>
      <c r="M111" s="97"/>
      <c r="N111" s="10">
        <v>0.1</v>
      </c>
      <c r="O111" s="139"/>
      <c r="P111" s="14">
        <f t="shared" si="14"/>
        <v>0</v>
      </c>
      <c r="Q111" s="71"/>
      <c r="R111" s="71" t="str">
        <f t="shared" si="13"/>
        <v/>
      </c>
      <c r="S111" s="97"/>
      <c r="T111" s="10" t="s">
        <v>31</v>
      </c>
      <c r="U111" s="97"/>
      <c r="V111" s="10">
        <v>7.4400000000000008E-2</v>
      </c>
      <c r="W111" s="8"/>
      <c r="X111" s="10">
        <v>0.52500000000000002</v>
      </c>
      <c r="Y111" s="140"/>
      <c r="Z111" s="8">
        <f t="shared" si="18"/>
        <v>5.2500000000000005E-2</v>
      </c>
      <c r="AA111" s="31"/>
      <c r="AB111" s="31"/>
    </row>
    <row r="112" spans="1:28" x14ac:dyDescent="0.25">
      <c r="A112" s="137" t="s">
        <v>89</v>
      </c>
      <c r="B112" s="137"/>
      <c r="C112" s="137" t="s">
        <v>124</v>
      </c>
      <c r="D112" s="137"/>
      <c r="E112" s="137" t="s">
        <v>125</v>
      </c>
      <c r="F112" s="90"/>
      <c r="G112" s="10" t="s">
        <v>551</v>
      </c>
      <c r="H112" s="10"/>
      <c r="I112" s="10">
        <v>9.8000000000000004E-2</v>
      </c>
      <c r="J112" s="10"/>
      <c r="K112" s="138">
        <v>44523</v>
      </c>
      <c r="L112" s="90"/>
      <c r="M112" s="97"/>
      <c r="N112" s="10">
        <v>9.8000000000000004E-2</v>
      </c>
      <c r="O112" s="139"/>
      <c r="P112" s="14">
        <f t="shared" si="14"/>
        <v>0</v>
      </c>
      <c r="Q112" s="71"/>
      <c r="R112" s="71" t="str">
        <f t="shared" si="13"/>
        <v/>
      </c>
      <c r="S112" s="97"/>
      <c r="T112" s="10" t="s">
        <v>31</v>
      </c>
      <c r="U112" s="97"/>
      <c r="V112" s="10" t="s">
        <v>54</v>
      </c>
      <c r="W112" s="8"/>
      <c r="X112" s="10">
        <v>0.55000000000000004</v>
      </c>
      <c r="Y112" s="140"/>
      <c r="Z112" s="8">
        <f t="shared" si="18"/>
        <v>5.3900000000000003E-2</v>
      </c>
      <c r="AA112" s="31"/>
      <c r="AB112" s="31"/>
    </row>
    <row r="113" spans="1:28" x14ac:dyDescent="0.25">
      <c r="A113" s="137" t="s">
        <v>52</v>
      </c>
      <c r="B113" s="137"/>
      <c r="C113" s="137" t="s">
        <v>552</v>
      </c>
      <c r="D113" s="137"/>
      <c r="E113" s="137" t="s">
        <v>463</v>
      </c>
      <c r="F113" s="37"/>
      <c r="G113" s="10" t="s">
        <v>553</v>
      </c>
      <c r="H113" s="10"/>
      <c r="I113" s="10">
        <v>9.9499999999999991E-2</v>
      </c>
      <c r="J113" s="10"/>
      <c r="K113" s="138">
        <v>44530</v>
      </c>
      <c r="L113" s="37"/>
      <c r="M113" s="31"/>
      <c r="N113" s="10">
        <v>9.4E-2</v>
      </c>
      <c r="O113" s="139"/>
      <c r="P113" s="14">
        <f t="shared" si="14"/>
        <v>-54.999999999999908</v>
      </c>
      <c r="Q113" s="71" t="str">
        <f t="shared" ref="Q113:Q126" si="20">IF(OR(D113="ALE",D113="LNT",D113="AEE",D113="DUK",D113="EIX",D113="ETR",D113="IDA",D113="NWE",D113="OGE",D113="OTTR",D113="PNW",D113="POR",D113="XEL"),"Y","")</f>
        <v/>
      </c>
      <c r="R113" s="71" t="str">
        <f t="shared" si="13"/>
        <v>Y</v>
      </c>
      <c r="S113" s="31"/>
      <c r="T113" s="10" t="s">
        <v>31</v>
      </c>
      <c r="U113" s="31"/>
      <c r="V113" s="10">
        <v>7.2000000000000008E-2</v>
      </c>
      <c r="W113" s="8"/>
      <c r="X113" s="10">
        <v>0.58550000000000002</v>
      </c>
      <c r="Y113" s="140"/>
      <c r="Z113" s="8">
        <f t="shared" si="18"/>
        <v>5.5037000000000003E-2</v>
      </c>
      <c r="AA113" s="31"/>
      <c r="AB113" s="31"/>
    </row>
    <row r="114" spans="1:28" x14ac:dyDescent="0.25">
      <c r="A114" s="137" t="s">
        <v>40</v>
      </c>
      <c r="B114" s="137"/>
      <c r="C114" s="137" t="s">
        <v>428</v>
      </c>
      <c r="D114" s="137"/>
      <c r="E114" s="137" t="s">
        <v>174</v>
      </c>
      <c r="F114" s="6"/>
      <c r="G114" s="10" t="s">
        <v>554</v>
      </c>
      <c r="H114" s="10"/>
      <c r="I114" s="10">
        <v>0.1085</v>
      </c>
      <c r="J114" s="10"/>
      <c r="K114" s="138">
        <v>44533</v>
      </c>
      <c r="L114" s="6"/>
      <c r="N114" s="10">
        <v>9.6500000000000002E-2</v>
      </c>
      <c r="O114" s="139"/>
      <c r="P114" s="14">
        <f t="shared" si="14"/>
        <v>-119.99999999999997</v>
      </c>
      <c r="Q114" s="71" t="str">
        <f t="shared" si="20"/>
        <v/>
      </c>
      <c r="R114" s="71" t="str">
        <f t="shared" si="13"/>
        <v>Y</v>
      </c>
      <c r="T114" s="10" t="s">
        <v>39</v>
      </c>
      <c r="V114" s="10">
        <v>7.0599999999999996E-2</v>
      </c>
      <c r="W114" s="8"/>
      <c r="X114" s="10">
        <v>0.52950000000000008</v>
      </c>
      <c r="Y114" s="140"/>
      <c r="Z114" s="8">
        <f t="shared" si="18"/>
        <v>5.109675000000001E-2</v>
      </c>
      <c r="AA114" s="31"/>
      <c r="AB114" s="31"/>
    </row>
    <row r="115" spans="1:28" x14ac:dyDescent="0.25">
      <c r="A115" s="137" t="s">
        <v>36</v>
      </c>
      <c r="B115" s="137"/>
      <c r="C115" s="137" t="s">
        <v>465</v>
      </c>
      <c r="D115" s="137"/>
      <c r="E115" s="137" t="s">
        <v>38</v>
      </c>
      <c r="F115" s="6"/>
      <c r="G115" s="10" t="s">
        <v>555</v>
      </c>
      <c r="H115" s="10"/>
      <c r="I115" s="10">
        <v>0.10249999999999999</v>
      </c>
      <c r="J115" s="10"/>
      <c r="K115" s="138">
        <v>44539</v>
      </c>
      <c r="L115" s="6"/>
      <c r="N115" s="10">
        <v>9.9000000000000005E-2</v>
      </c>
      <c r="O115" s="139"/>
      <c r="P115" s="141">
        <f t="shared" si="14"/>
        <v>-34.999999999999893</v>
      </c>
      <c r="Q115" s="71" t="str">
        <f t="shared" si="20"/>
        <v/>
      </c>
      <c r="R115" s="71" t="str">
        <f t="shared" si="13"/>
        <v/>
      </c>
      <c r="T115" s="10" t="s">
        <v>39</v>
      </c>
      <c r="V115" s="10">
        <v>5.4100000000000002E-2</v>
      </c>
      <c r="W115" s="8"/>
      <c r="X115" s="10">
        <v>0.39229999999999998</v>
      </c>
      <c r="Y115" s="140"/>
      <c r="Z115" s="8">
        <f t="shared" si="18"/>
        <v>3.8837700000000003E-2</v>
      </c>
      <c r="AA115" s="31"/>
      <c r="AB115" s="31"/>
    </row>
    <row r="116" spans="1:28" x14ac:dyDescent="0.25">
      <c r="A116" s="137" t="s">
        <v>193</v>
      </c>
      <c r="B116" s="137"/>
      <c r="C116" s="137" t="s">
        <v>457</v>
      </c>
      <c r="D116" s="137"/>
      <c r="E116" s="137" t="s">
        <v>424</v>
      </c>
      <c r="F116" s="7"/>
      <c r="G116" s="10" t="s">
        <v>556</v>
      </c>
      <c r="H116" s="10"/>
      <c r="I116" s="10">
        <v>9.9499999999999991E-2</v>
      </c>
      <c r="J116" s="10"/>
      <c r="K116" s="138">
        <v>44543</v>
      </c>
      <c r="L116" s="7"/>
      <c r="N116" s="10">
        <v>9.1999999999999998E-2</v>
      </c>
      <c r="O116" s="139"/>
      <c r="P116" s="14">
        <f t="shared" si="14"/>
        <v>-74.999999999999929</v>
      </c>
      <c r="Q116" s="71" t="str">
        <f t="shared" si="20"/>
        <v/>
      </c>
      <c r="R116" s="71" t="str">
        <f t="shared" si="13"/>
        <v/>
      </c>
      <c r="T116" s="10" t="s">
        <v>31</v>
      </c>
      <c r="V116" s="10">
        <v>6.5599999999999992E-2</v>
      </c>
      <c r="W116" s="8"/>
      <c r="X116" s="10">
        <v>0.50259999999999994</v>
      </c>
      <c r="Y116" s="140"/>
      <c r="Z116" s="8">
        <f t="shared" si="18"/>
        <v>4.6239199999999994E-2</v>
      </c>
      <c r="AA116" s="31"/>
      <c r="AB116" s="31"/>
    </row>
    <row r="117" spans="1:28" x14ac:dyDescent="0.25">
      <c r="A117" s="137" t="s">
        <v>104</v>
      </c>
      <c r="B117" s="137"/>
      <c r="C117" s="137" t="s">
        <v>557</v>
      </c>
      <c r="D117" s="137"/>
      <c r="E117" s="137" t="s">
        <v>424</v>
      </c>
      <c r="F117" s="7"/>
      <c r="G117" s="10" t="s">
        <v>558</v>
      </c>
      <c r="H117" s="10"/>
      <c r="I117" s="10">
        <v>0.10150000000000001</v>
      </c>
      <c r="J117" s="10"/>
      <c r="K117" s="138">
        <v>44558</v>
      </c>
      <c r="L117" s="7"/>
      <c r="N117" s="10">
        <v>9.6000000000000002E-2</v>
      </c>
      <c r="O117" s="139"/>
      <c r="P117" s="14">
        <f t="shared" si="14"/>
        <v>-55.00000000000005</v>
      </c>
      <c r="Q117" s="71" t="str">
        <f t="shared" si="20"/>
        <v/>
      </c>
      <c r="R117" s="71" t="str">
        <f t="shared" si="13"/>
        <v/>
      </c>
      <c r="T117" s="10" t="s">
        <v>31</v>
      </c>
      <c r="V117" s="10">
        <v>6.7500000000000004E-2</v>
      </c>
      <c r="W117" s="8"/>
      <c r="X117" s="10">
        <v>0.50009999999999999</v>
      </c>
      <c r="Y117" s="140"/>
      <c r="Z117" s="8">
        <f t="shared" si="18"/>
        <v>4.8009599999999999E-2</v>
      </c>
      <c r="AA117" s="31"/>
      <c r="AB117" s="31"/>
    </row>
    <row r="118" spans="1:28" x14ac:dyDescent="0.25">
      <c r="A118" s="137" t="s">
        <v>64</v>
      </c>
      <c r="B118" s="137"/>
      <c r="C118" s="137" t="s">
        <v>559</v>
      </c>
      <c r="D118" s="137"/>
      <c r="E118" s="137" t="s">
        <v>174</v>
      </c>
      <c r="F118" s="6"/>
      <c r="G118" s="10" t="s">
        <v>560</v>
      </c>
      <c r="H118" s="10"/>
      <c r="I118" s="10">
        <v>0.10300000000000001</v>
      </c>
      <c r="J118" s="10"/>
      <c r="K118" s="138">
        <v>44558</v>
      </c>
      <c r="L118" s="6"/>
      <c r="N118" s="10">
        <v>9.35E-2</v>
      </c>
      <c r="O118" s="139"/>
      <c r="P118" s="14">
        <f t="shared" si="14"/>
        <v>-95.000000000000085</v>
      </c>
      <c r="Q118" s="71" t="str">
        <f t="shared" si="20"/>
        <v/>
      </c>
      <c r="R118" s="71" t="str">
        <f t="shared" si="13"/>
        <v>Y</v>
      </c>
      <c r="T118" s="10" t="s">
        <v>31</v>
      </c>
      <c r="V118" s="10">
        <v>6.8900000000000003E-2</v>
      </c>
      <c r="W118" s="8"/>
      <c r="X118" s="10">
        <v>0.52639999999999998</v>
      </c>
      <c r="Y118" s="140"/>
      <c r="Z118" s="8">
        <f t="shared" si="18"/>
        <v>4.9218399999999995E-2</v>
      </c>
      <c r="AA118" s="31"/>
      <c r="AB118" s="31"/>
    </row>
    <row r="119" spans="1:28" x14ac:dyDescent="0.25">
      <c r="A119" s="137" t="s">
        <v>64</v>
      </c>
      <c r="B119" s="137"/>
      <c r="C119" s="137" t="s">
        <v>112</v>
      </c>
      <c r="D119" s="137"/>
      <c r="E119" s="137" t="s">
        <v>108</v>
      </c>
      <c r="F119" s="6"/>
      <c r="G119" s="10" t="s">
        <v>561</v>
      </c>
      <c r="H119" s="10"/>
      <c r="I119" s="10">
        <v>0.10300000000000001</v>
      </c>
      <c r="J119" s="10"/>
      <c r="K119" s="138">
        <v>44558</v>
      </c>
      <c r="L119" s="6"/>
      <c r="N119" s="10">
        <v>9.3800000000000008E-2</v>
      </c>
      <c r="O119" s="139"/>
      <c r="P119" s="14">
        <f t="shared" si="14"/>
        <v>-92</v>
      </c>
      <c r="Q119" s="71" t="str">
        <f t="shared" si="20"/>
        <v/>
      </c>
      <c r="R119" s="71" t="str">
        <f t="shared" si="13"/>
        <v/>
      </c>
      <c r="T119" s="10" t="s">
        <v>31</v>
      </c>
      <c r="V119" s="10">
        <v>6.54E-2</v>
      </c>
      <c r="W119" s="8"/>
      <c r="X119" s="10">
        <v>0.51340000000000008</v>
      </c>
      <c r="Y119" s="140"/>
      <c r="Z119" s="8">
        <f t="shared" si="18"/>
        <v>4.8156920000000013E-2</v>
      </c>
      <c r="AA119" s="31"/>
      <c r="AB119" s="31"/>
    </row>
    <row r="120" spans="1:28" x14ac:dyDescent="0.25">
      <c r="A120" s="137" t="s">
        <v>64</v>
      </c>
      <c r="B120" s="137"/>
      <c r="C120" s="137" t="s">
        <v>562</v>
      </c>
      <c r="D120" s="137"/>
      <c r="E120" s="137" t="s">
        <v>563</v>
      </c>
      <c r="F120" s="6"/>
      <c r="G120" s="10" t="s">
        <v>564</v>
      </c>
      <c r="H120" s="10"/>
      <c r="I120" s="10">
        <v>0.10949999999999999</v>
      </c>
      <c r="J120" s="10"/>
      <c r="K120" s="138">
        <v>44564</v>
      </c>
      <c r="L120" s="6"/>
      <c r="N120" s="10">
        <v>9.2499999999999999E-2</v>
      </c>
      <c r="O120" s="139"/>
      <c r="P120" s="14">
        <f t="shared" si="14"/>
        <v>-169.99999999999989</v>
      </c>
      <c r="Q120" s="71" t="str">
        <f t="shared" si="20"/>
        <v/>
      </c>
      <c r="R120" s="71" t="str">
        <f t="shared" si="13"/>
        <v/>
      </c>
      <c r="T120" s="10" t="s">
        <v>31</v>
      </c>
      <c r="V120" s="10" t="s">
        <v>54</v>
      </c>
      <c r="W120" s="8"/>
      <c r="X120" s="10" t="s">
        <v>54</v>
      </c>
      <c r="Y120" s="140"/>
      <c r="Z120" s="8" t="str">
        <f>IFERROR(X120*N120,"NA")</f>
        <v>NA</v>
      </c>
      <c r="AA120" s="31"/>
      <c r="AB120" s="31"/>
    </row>
    <row r="121" spans="1:28" x14ac:dyDescent="0.25">
      <c r="A121" s="137" t="s">
        <v>107</v>
      </c>
      <c r="B121" s="137"/>
      <c r="C121" s="137" t="s">
        <v>400</v>
      </c>
      <c r="D121" s="137"/>
      <c r="E121" s="137" t="s">
        <v>108</v>
      </c>
      <c r="F121" s="6"/>
      <c r="G121" s="10" t="s">
        <v>565</v>
      </c>
      <c r="H121" s="10"/>
      <c r="I121" s="10">
        <v>0.10249999999999999</v>
      </c>
      <c r="J121" s="10"/>
      <c r="K121" s="138">
        <v>44567</v>
      </c>
      <c r="L121" s="6"/>
      <c r="N121" s="10">
        <v>9.6000000000000002E-2</v>
      </c>
      <c r="O121" s="139"/>
      <c r="P121" s="14">
        <f t="shared" si="14"/>
        <v>-64.999999999999915</v>
      </c>
      <c r="Q121" s="71" t="str">
        <f t="shared" si="20"/>
        <v/>
      </c>
      <c r="R121" s="71" t="str">
        <f t="shared" si="13"/>
        <v/>
      </c>
      <c r="T121" s="10" t="s">
        <v>31</v>
      </c>
      <c r="V121" s="10">
        <v>6.9000000000000006E-2</v>
      </c>
      <c r="W121" s="8"/>
      <c r="X121" s="10">
        <v>0.51600000000000001</v>
      </c>
      <c r="Y121" s="140"/>
      <c r="Z121" s="8">
        <f t="shared" ref="Z121:Z128" si="21">X121*N121</f>
        <v>4.9536000000000004E-2</v>
      </c>
      <c r="AA121" s="31"/>
      <c r="AB121" s="31"/>
    </row>
    <row r="122" spans="1:28" x14ac:dyDescent="0.25">
      <c r="A122" s="137" t="s">
        <v>32</v>
      </c>
      <c r="B122" s="137"/>
      <c r="C122" s="137" t="s">
        <v>109</v>
      </c>
      <c r="D122" s="137"/>
      <c r="E122" s="137" t="s">
        <v>344</v>
      </c>
      <c r="F122" s="37"/>
      <c r="G122" s="10" t="s">
        <v>566</v>
      </c>
      <c r="H122" s="10"/>
      <c r="I122" s="10">
        <v>9.5000000000000001E-2</v>
      </c>
      <c r="J122" s="10"/>
      <c r="K122" s="138">
        <v>44581</v>
      </c>
      <c r="L122" s="37"/>
      <c r="M122" s="31"/>
      <c r="N122" s="10">
        <v>0.09</v>
      </c>
      <c r="O122" s="139"/>
      <c r="P122" s="14">
        <f t="shared" si="14"/>
        <v>-50.000000000000043</v>
      </c>
      <c r="Q122" s="71" t="str">
        <f t="shared" si="20"/>
        <v/>
      </c>
      <c r="R122" s="71" t="str">
        <f t="shared" si="13"/>
        <v/>
      </c>
      <c r="S122" s="31"/>
      <c r="T122" s="10" t="s">
        <v>31</v>
      </c>
      <c r="U122" s="31"/>
      <c r="V122" s="10">
        <v>6.08E-2</v>
      </c>
      <c r="W122" s="8"/>
      <c r="X122" s="10">
        <v>0.48</v>
      </c>
      <c r="Y122" s="140"/>
      <c r="Z122" s="8">
        <f t="shared" si="21"/>
        <v>4.3199999999999995E-2</v>
      </c>
      <c r="AA122" s="31"/>
      <c r="AB122" s="31"/>
    </row>
    <row r="123" spans="1:28" x14ac:dyDescent="0.25">
      <c r="A123" s="137" t="s">
        <v>107</v>
      </c>
      <c r="B123" s="137"/>
      <c r="C123" s="137" t="s">
        <v>567</v>
      </c>
      <c r="D123" s="137"/>
      <c r="E123" s="137" t="s">
        <v>35</v>
      </c>
      <c r="F123" s="6"/>
      <c r="G123" s="10" t="s">
        <v>568</v>
      </c>
      <c r="H123" s="10"/>
      <c r="I123" s="10">
        <v>0.10249999999999999</v>
      </c>
      <c r="J123" s="10"/>
      <c r="K123" s="138">
        <v>44582</v>
      </c>
      <c r="L123" s="6"/>
      <c r="N123" s="10">
        <v>9.6000000000000002E-2</v>
      </c>
      <c r="O123" s="139"/>
      <c r="P123" s="14">
        <f t="shared" si="14"/>
        <v>-64.999999999999915</v>
      </c>
      <c r="Q123" s="71" t="str">
        <f t="shared" si="20"/>
        <v/>
      </c>
      <c r="R123" s="71" t="str">
        <f t="shared" si="13"/>
        <v/>
      </c>
      <c r="T123" s="10" t="s">
        <v>31</v>
      </c>
      <c r="V123" s="10">
        <v>7.0699999999999999E-2</v>
      </c>
      <c r="W123" s="8"/>
      <c r="X123" s="10">
        <v>0.51600000000000001</v>
      </c>
      <c r="Y123" s="140"/>
      <c r="Z123" s="8">
        <f t="shared" si="21"/>
        <v>4.9536000000000004E-2</v>
      </c>
      <c r="AA123" s="31"/>
      <c r="AB123" s="31"/>
    </row>
    <row r="124" spans="1:28" x14ac:dyDescent="0.25">
      <c r="A124" s="137" t="s">
        <v>99</v>
      </c>
      <c r="B124" s="137"/>
      <c r="C124" s="137" t="s">
        <v>471</v>
      </c>
      <c r="D124" s="137"/>
      <c r="E124" s="137" t="s">
        <v>472</v>
      </c>
      <c r="F124" s="6"/>
      <c r="G124" s="10" t="s">
        <v>569</v>
      </c>
      <c r="H124" s="10"/>
      <c r="I124" s="10">
        <v>9.9000000000000005E-2</v>
      </c>
      <c r="J124" s="10"/>
      <c r="K124" s="138">
        <v>44642</v>
      </c>
      <c r="L124" s="24"/>
      <c r="N124" s="10">
        <v>9.4E-2</v>
      </c>
      <c r="O124" s="139"/>
      <c r="P124" s="14">
        <f t="shared" si="14"/>
        <v>-50.000000000000043</v>
      </c>
      <c r="Q124" s="71" t="str">
        <f t="shared" si="20"/>
        <v/>
      </c>
      <c r="R124" s="71" t="str">
        <f t="shared" si="13"/>
        <v/>
      </c>
      <c r="T124" s="10" t="s">
        <v>31</v>
      </c>
      <c r="V124" s="10" t="s">
        <v>54</v>
      </c>
      <c r="W124" s="8"/>
      <c r="X124" s="10">
        <v>0.5</v>
      </c>
      <c r="Y124" s="140"/>
      <c r="Z124" s="8">
        <f t="shared" si="21"/>
        <v>4.7E-2</v>
      </c>
      <c r="AA124" s="31"/>
      <c r="AB124" s="31"/>
    </row>
    <row r="125" spans="1:28" x14ac:dyDescent="0.25">
      <c r="A125" s="137" t="s">
        <v>99</v>
      </c>
      <c r="B125" s="137"/>
      <c r="C125" s="137" t="s">
        <v>471</v>
      </c>
      <c r="D125" s="137"/>
      <c r="E125" s="137" t="s">
        <v>472</v>
      </c>
      <c r="F125" s="6"/>
      <c r="G125" s="10" t="s">
        <v>570</v>
      </c>
      <c r="H125" s="10"/>
      <c r="I125" s="10">
        <v>9.9000000000000005E-2</v>
      </c>
      <c r="J125" s="10"/>
      <c r="K125" s="138">
        <v>44642</v>
      </c>
      <c r="L125" s="24">
        <v>44020</v>
      </c>
      <c r="N125" s="10">
        <v>9.4E-2</v>
      </c>
      <c r="O125" s="139"/>
      <c r="P125" s="14">
        <f t="shared" si="14"/>
        <v>-50.000000000000043</v>
      </c>
      <c r="Q125" s="71" t="str">
        <f t="shared" si="20"/>
        <v/>
      </c>
      <c r="R125" s="71" t="str">
        <f t="shared" si="13"/>
        <v/>
      </c>
      <c r="T125" s="10" t="s">
        <v>31</v>
      </c>
      <c r="V125" s="10" t="s">
        <v>54</v>
      </c>
      <c r="W125" s="8"/>
      <c r="X125" s="10">
        <v>0.5</v>
      </c>
      <c r="Y125" s="140"/>
      <c r="Z125" s="8">
        <f t="shared" si="21"/>
        <v>4.7E-2</v>
      </c>
      <c r="AA125" s="31"/>
      <c r="AB125" s="31"/>
    </row>
    <row r="126" spans="1:28" x14ac:dyDescent="0.25">
      <c r="A126" s="137" t="s">
        <v>32</v>
      </c>
      <c r="B126" s="137"/>
      <c r="C126" s="137" t="s">
        <v>343</v>
      </c>
      <c r="D126" s="137"/>
      <c r="E126" s="137" t="s">
        <v>34</v>
      </c>
      <c r="F126" s="37"/>
      <c r="G126" s="10" t="s">
        <v>571</v>
      </c>
      <c r="H126" s="10"/>
      <c r="I126" s="10">
        <v>9.5000000000000001E-2</v>
      </c>
      <c r="J126" s="10"/>
      <c r="K126" s="138">
        <v>44665</v>
      </c>
      <c r="L126" s="37"/>
      <c r="M126" s="31"/>
      <c r="N126" s="10">
        <v>9.1999999999999998E-2</v>
      </c>
      <c r="O126" s="139"/>
      <c r="P126" s="14">
        <f t="shared" si="14"/>
        <v>-30.000000000000028</v>
      </c>
      <c r="Q126" s="71" t="str">
        <f t="shared" si="20"/>
        <v/>
      </c>
      <c r="R126" s="71" t="str">
        <f t="shared" si="13"/>
        <v/>
      </c>
      <c r="S126" s="31"/>
      <c r="T126" s="10" t="s">
        <v>31</v>
      </c>
      <c r="U126" s="31"/>
      <c r="V126" s="10">
        <v>6.7699999999999996E-2</v>
      </c>
      <c r="W126" s="8"/>
      <c r="X126" s="10">
        <v>0.48</v>
      </c>
      <c r="Y126" s="140"/>
      <c r="Z126" s="8">
        <f t="shared" si="21"/>
        <v>4.4159999999999998E-2</v>
      </c>
      <c r="AA126" s="31"/>
      <c r="AB126" s="31"/>
    </row>
    <row r="127" spans="1:28" x14ac:dyDescent="0.25">
      <c r="A127" s="137" t="s">
        <v>64</v>
      </c>
      <c r="B127" s="137"/>
      <c r="C127" s="137" t="s">
        <v>392</v>
      </c>
      <c r="D127" s="137"/>
      <c r="E127" s="137" t="s">
        <v>393</v>
      </c>
      <c r="F127" s="6"/>
      <c r="G127" s="10" t="s">
        <v>572</v>
      </c>
      <c r="H127" s="10"/>
      <c r="I127" s="10">
        <v>0.10349999999999999</v>
      </c>
      <c r="J127" s="10"/>
      <c r="K127" s="138">
        <v>44700</v>
      </c>
      <c r="L127" s="24"/>
      <c r="N127" s="10">
        <v>9.2299999999999993E-2</v>
      </c>
      <c r="O127" s="139"/>
      <c r="P127" s="14">
        <f t="shared" si="14"/>
        <v>-112.00000000000001</v>
      </c>
      <c r="Q127" s="71"/>
      <c r="R127" s="71"/>
      <c r="T127" s="10" t="s">
        <v>39</v>
      </c>
      <c r="V127" s="10">
        <v>6.8199999999999997E-2</v>
      </c>
      <c r="W127" s="8"/>
      <c r="X127" s="10">
        <v>0.54500000000000004</v>
      </c>
      <c r="Y127" s="140"/>
      <c r="Z127" s="8">
        <f t="shared" si="21"/>
        <v>5.0303500000000001E-2</v>
      </c>
      <c r="AA127" s="31"/>
      <c r="AB127" s="31"/>
    </row>
    <row r="128" spans="1:28" x14ac:dyDescent="0.25">
      <c r="A128" s="137" t="s">
        <v>32</v>
      </c>
      <c r="B128" s="137"/>
      <c r="C128" s="137" t="s">
        <v>514</v>
      </c>
      <c r="D128" s="137"/>
      <c r="E128" s="137" t="s">
        <v>311</v>
      </c>
      <c r="F128" s="6"/>
      <c r="G128" s="10" t="s">
        <v>573</v>
      </c>
      <c r="H128" s="10"/>
      <c r="I128" s="10">
        <v>0.10199999999999999</v>
      </c>
      <c r="J128" s="10"/>
      <c r="K128" s="138">
        <v>44728</v>
      </c>
      <c r="L128" s="24"/>
      <c r="N128" s="10">
        <v>9.2499999999999999E-2</v>
      </c>
      <c r="O128" s="139"/>
      <c r="P128" s="14">
        <f t="shared" si="14"/>
        <v>-94.999999999999943</v>
      </c>
      <c r="Q128" s="71"/>
      <c r="R128" s="71"/>
      <c r="T128" s="10" t="s">
        <v>31</v>
      </c>
      <c r="V128" s="10">
        <v>6.5299999999999997E-2</v>
      </c>
      <c r="W128" s="8"/>
      <c r="X128" s="10">
        <v>0.48</v>
      </c>
      <c r="Y128" s="140"/>
      <c r="Z128" s="8">
        <f t="shared" si="21"/>
        <v>4.4399999999999995E-2</v>
      </c>
      <c r="AA128" s="31"/>
      <c r="AB128" s="31"/>
    </row>
    <row r="129" spans="1:28" x14ac:dyDescent="0.25">
      <c r="A129" s="137" t="s">
        <v>36</v>
      </c>
      <c r="B129" s="137"/>
      <c r="C129" s="137" t="s">
        <v>48</v>
      </c>
      <c r="D129" s="137"/>
      <c r="E129" s="137" t="s">
        <v>49</v>
      </c>
      <c r="F129" s="6"/>
      <c r="G129" s="10" t="s">
        <v>574</v>
      </c>
      <c r="H129" s="10"/>
      <c r="I129" s="10">
        <v>0.10249999999999999</v>
      </c>
      <c r="J129" s="10"/>
      <c r="K129" s="138">
        <v>44749</v>
      </c>
      <c r="L129" s="24"/>
      <c r="N129" s="10">
        <v>9.9000000000000005E-2</v>
      </c>
      <c r="O129" s="139"/>
      <c r="P129" s="14">
        <f t="shared" si="14"/>
        <v>-34.999999999999893</v>
      </c>
      <c r="Q129" s="71"/>
      <c r="R129" s="71"/>
      <c r="T129" s="10" t="s">
        <v>31</v>
      </c>
      <c r="V129" s="10" t="s">
        <v>304</v>
      </c>
      <c r="W129" s="8"/>
      <c r="X129" s="10" t="s">
        <v>304</v>
      </c>
      <c r="Y129" s="140"/>
      <c r="Z129" s="8" t="str">
        <f>IFERROR(X129*N129,"NA")</f>
        <v>NA</v>
      </c>
      <c r="AA129" s="31"/>
      <c r="AB129" s="31"/>
    </row>
    <row r="130" spans="1:28" x14ac:dyDescent="0.25">
      <c r="A130" s="90"/>
      <c r="B130" s="97"/>
      <c r="C130" s="90"/>
      <c r="D130" s="90"/>
      <c r="E130" s="90"/>
      <c r="F130" s="90"/>
      <c r="G130" s="90"/>
      <c r="H130" s="97"/>
      <c r="I130" s="92"/>
      <c r="J130" s="90"/>
      <c r="K130" s="93"/>
      <c r="L130" s="90"/>
      <c r="M130" s="97"/>
      <c r="N130" s="92"/>
      <c r="O130" s="90"/>
      <c r="P130" s="12"/>
      <c r="Q130" s="71"/>
      <c r="R130" s="71"/>
      <c r="S130" s="97"/>
      <c r="T130" s="95"/>
      <c r="U130" s="97"/>
      <c r="V130" s="96"/>
      <c r="W130" s="90"/>
      <c r="X130" s="96"/>
      <c r="Y130" s="97"/>
      <c r="Z130" s="8"/>
      <c r="AA130" s="31"/>
      <c r="AB130" s="31"/>
    </row>
    <row r="132" spans="1:28" x14ac:dyDescent="0.25">
      <c r="A132" s="40" t="s">
        <v>244</v>
      </c>
      <c r="B132" s="17"/>
      <c r="C132" s="17"/>
      <c r="D132" s="17"/>
      <c r="E132" s="17"/>
      <c r="F132" s="17"/>
      <c r="G132" s="17"/>
      <c r="H132" s="17"/>
      <c r="I132" s="17"/>
      <c r="J132" s="25"/>
      <c r="K132" s="17"/>
      <c r="L132" s="17"/>
      <c r="M132" s="17"/>
      <c r="N132" s="17"/>
      <c r="O132" s="25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8" x14ac:dyDescent="0.25">
      <c r="A133" s="41" t="s">
        <v>245</v>
      </c>
      <c r="B133" s="42"/>
      <c r="C133" s="42"/>
      <c r="D133" s="42"/>
      <c r="E133" s="42"/>
      <c r="F133" s="42"/>
      <c r="G133" s="42">
        <f>COUNT(K11:K129)</f>
        <v>119</v>
      </c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8" x14ac:dyDescent="0.25">
      <c r="A134" s="42" t="s">
        <v>246</v>
      </c>
      <c r="B134" s="42"/>
      <c r="C134" s="42" t="s">
        <v>247</v>
      </c>
      <c r="D134" s="42"/>
      <c r="E134" s="42"/>
      <c r="F134" s="42"/>
      <c r="G134" s="42"/>
      <c r="H134" s="42"/>
      <c r="I134" s="43">
        <f>AVERAGE(I11:I129)</f>
        <v>0.10286440677966106</v>
      </c>
      <c r="J134" s="42"/>
      <c r="K134" s="42"/>
      <c r="L134" s="42"/>
      <c r="M134" s="42"/>
      <c r="N134" s="43">
        <f>AVERAGE(N11:N129)</f>
        <v>9.5627731092436968E-2</v>
      </c>
      <c r="O134" s="42"/>
      <c r="P134" s="44">
        <f>(N134-I134)*10000</f>
        <v>-72.366756872240956</v>
      </c>
      <c r="Q134" s="42"/>
      <c r="R134" s="42"/>
      <c r="S134" s="42"/>
      <c r="T134" s="42"/>
      <c r="U134" s="42"/>
      <c r="V134" s="43">
        <f>AVERAGE(V11:V129)</f>
        <v>7.0000925925925939E-2</v>
      </c>
      <c r="W134" s="42"/>
      <c r="X134" s="43">
        <f>AVERAGE(X11:X129)</f>
        <v>0.51717818181818176</v>
      </c>
      <c r="Y134" s="42"/>
      <c r="Z134" s="43">
        <f>AVERAGE(Z11:Z129)</f>
        <v>4.9402485140186914E-2</v>
      </c>
    </row>
    <row r="135" spans="1:28" x14ac:dyDescent="0.25">
      <c r="A135" s="42" t="s">
        <v>250</v>
      </c>
      <c r="B135" s="42"/>
      <c r="C135" s="42" t="s">
        <v>247</v>
      </c>
      <c r="D135" s="42"/>
      <c r="E135" s="42"/>
      <c r="F135" s="42"/>
      <c r="G135" s="42"/>
      <c r="H135" s="42"/>
      <c r="I135" s="43">
        <f>MEDIAN(I11:I129)</f>
        <v>0.10300000000000001</v>
      </c>
      <c r="J135" s="42"/>
      <c r="K135" s="42"/>
      <c r="L135" s="42"/>
      <c r="M135" s="42"/>
      <c r="N135" s="43">
        <f>MEDIAN(N11:N129)</f>
        <v>9.6000000000000002E-2</v>
      </c>
      <c r="O135" s="42"/>
      <c r="P135" s="42"/>
      <c r="Q135" s="42"/>
      <c r="R135" s="42"/>
      <c r="S135" s="42"/>
      <c r="T135" s="42"/>
      <c r="U135" s="42"/>
      <c r="V135" s="43">
        <f>MEDIAN(V11:V129)</f>
        <v>7.0699999999999999E-2</v>
      </c>
      <c r="W135" s="43"/>
      <c r="X135" s="43">
        <f>MEDIAN(X11:X129)</f>
        <v>0.52</v>
      </c>
      <c r="Y135" s="42"/>
      <c r="Z135" s="43">
        <f>MEDIAN(Z11:Z129)</f>
        <v>4.9536000000000004E-2</v>
      </c>
    </row>
    <row r="136" spans="1:28" x14ac:dyDescent="0.25">
      <c r="A136" s="42" t="s">
        <v>251</v>
      </c>
      <c r="B136" s="42"/>
      <c r="C136" s="42" t="s">
        <v>247</v>
      </c>
      <c r="D136" s="42"/>
      <c r="E136" s="42"/>
      <c r="F136" s="42"/>
      <c r="G136" s="42"/>
      <c r="H136" s="42"/>
      <c r="I136" s="43">
        <f>MAX(I11:I129)</f>
        <v>0.126</v>
      </c>
      <c r="J136" s="42"/>
      <c r="K136" s="42"/>
      <c r="L136" s="42"/>
      <c r="M136" s="43"/>
      <c r="N136" s="43">
        <f>MAX(N11:N129)</f>
        <v>0.10249999999999999</v>
      </c>
      <c r="O136" s="42"/>
      <c r="P136" s="42"/>
      <c r="Q136" s="42"/>
      <c r="R136" s="42"/>
      <c r="S136" s="42"/>
      <c r="T136" s="42"/>
      <c r="U136" s="42"/>
      <c r="V136" s="43">
        <f>MAX(V11:V129)</f>
        <v>8.3299999999999999E-2</v>
      </c>
      <c r="W136" s="42"/>
      <c r="X136" s="43">
        <f>MAX(X11:X129)</f>
        <v>0.6018</v>
      </c>
      <c r="Y136" s="42"/>
      <c r="Z136" s="43">
        <f>MAX(Z11:Z129)</f>
        <v>5.8976400000000005E-2</v>
      </c>
    </row>
    <row r="137" spans="1:28" x14ac:dyDescent="0.25">
      <c r="A137" s="42" t="s">
        <v>252</v>
      </c>
      <c r="B137" s="42"/>
      <c r="C137" s="42" t="s">
        <v>247</v>
      </c>
      <c r="D137" s="42"/>
      <c r="E137" s="42"/>
      <c r="F137" s="42"/>
      <c r="G137" s="42"/>
      <c r="H137" s="42"/>
      <c r="I137" s="43">
        <f>MIN(I11:I129)</f>
        <v>9.0999999999999998E-2</v>
      </c>
      <c r="J137" s="42"/>
      <c r="K137" s="42"/>
      <c r="L137" s="42"/>
      <c r="M137" s="42"/>
      <c r="N137" s="43">
        <f>MIN(N11:N129)</f>
        <v>8.8000000000000009E-2</v>
      </c>
      <c r="O137" s="42"/>
      <c r="P137" s="42"/>
      <c r="Q137" s="42"/>
      <c r="R137" s="42"/>
      <c r="S137" s="42"/>
      <c r="T137" s="42"/>
      <c r="U137" s="42"/>
      <c r="V137" s="43">
        <f>MIN(V11:V129)</f>
        <v>5.4100000000000002E-2</v>
      </c>
      <c r="W137" s="42"/>
      <c r="X137" s="43">
        <f>MIN(X11:X129)</f>
        <v>0.39229999999999998</v>
      </c>
      <c r="Y137" s="42"/>
      <c r="Z137" s="43">
        <f>MIN(Z11:Z129)</f>
        <v>3.8837700000000003E-2</v>
      </c>
    </row>
    <row r="138" spans="1:28" x14ac:dyDescent="0.25">
      <c r="A138" s="42" t="s">
        <v>83</v>
      </c>
      <c r="B138" s="42"/>
      <c r="C138" s="42"/>
      <c r="D138" s="42"/>
      <c r="E138" s="42"/>
      <c r="F138" s="42"/>
      <c r="G138" s="42">
        <f>COUNTIF(A11:A129,A138)</f>
        <v>6</v>
      </c>
      <c r="H138" s="42"/>
      <c r="I138" s="72">
        <f>AVERAGEIF($A$11:$A$129,$A138,I11:I129)</f>
        <v>9.9499999999999991E-2</v>
      </c>
      <c r="J138" s="42"/>
      <c r="K138" s="42"/>
      <c r="L138" s="42"/>
      <c r="M138" s="42"/>
      <c r="N138" s="72">
        <f>AVERAGEIF($A$11:$A$129,$A138,N11:N129)</f>
        <v>9.3999999999999986E-2</v>
      </c>
      <c r="O138" s="42"/>
      <c r="P138" s="44">
        <f>(N138-I138)*10000</f>
        <v>-55.00000000000005</v>
      </c>
      <c r="Q138" s="42"/>
      <c r="R138" s="42"/>
      <c r="S138" s="42"/>
      <c r="T138" s="42"/>
      <c r="U138" s="42"/>
      <c r="V138" s="72">
        <f>AVERAGEIF($A$11:$A$129,$A138,V11:V129)</f>
        <v>7.1783333333333338E-2</v>
      </c>
      <c r="W138" s="42"/>
      <c r="X138" s="72">
        <f>AVERAGEIF($A$11:$A$129,$A138,X11:X129)</f>
        <v>0.48783333333333334</v>
      </c>
      <c r="Y138" s="42"/>
      <c r="Z138" s="72">
        <f>AVERAGEIF($A$11:$A$129,$A138,Z11:Z129)</f>
        <v>4.5856333333333332E-2</v>
      </c>
    </row>
    <row r="139" spans="1:28" x14ac:dyDescent="0.25">
      <c r="A139" s="42" t="s">
        <v>264</v>
      </c>
      <c r="B139" s="42"/>
      <c r="C139" s="42"/>
      <c r="D139" s="42"/>
      <c r="E139" s="42"/>
      <c r="F139" s="42"/>
      <c r="G139" s="42"/>
      <c r="H139" s="42"/>
      <c r="I139" s="72">
        <f>AVERAGEIF($R$11:$R$129,"Y",I11:I129)</f>
        <v>0.10417499999999999</v>
      </c>
      <c r="J139" s="72"/>
      <c r="K139" s="72"/>
      <c r="L139" s="72"/>
      <c r="M139" s="72"/>
      <c r="N139" s="72">
        <f>AVERAGEIF($R$11:$R$129,"Y",N11:N129)</f>
        <v>9.5674999999999982E-2</v>
      </c>
      <c r="O139" s="42"/>
      <c r="P139" s="44">
        <f>(N139-I139)*10000</f>
        <v>-85.000000000000071</v>
      </c>
      <c r="Q139" s="42"/>
      <c r="R139" s="42"/>
      <c r="S139" s="42"/>
      <c r="T139" s="42"/>
      <c r="U139" s="42"/>
      <c r="V139" s="72">
        <f>AVERAGEIF($R$11:$R$129,"Y",V11:V129)</f>
        <v>7.1768749999999992E-2</v>
      </c>
      <c r="W139" s="72"/>
      <c r="X139" s="72">
        <f>AVERAGEIF($R$11:$R$129,"Y",X11:X129)</f>
        <v>0.55056250000000007</v>
      </c>
      <c r="Y139" s="72"/>
      <c r="Z139" s="72">
        <f>AVERAGEIF($R$11:$R$129,"Y",Z11:Z129)</f>
        <v>5.2271774000000007E-2</v>
      </c>
    </row>
    <row r="140" spans="1:28" x14ac:dyDescent="0.25">
      <c r="A140" s="42" t="s">
        <v>31</v>
      </c>
      <c r="B140" s="42"/>
      <c r="C140" s="42"/>
      <c r="D140" s="42"/>
      <c r="E140" s="42"/>
      <c r="F140" s="42"/>
      <c r="G140" s="42"/>
      <c r="H140" s="42"/>
      <c r="I140" s="72">
        <f>AVERAGEIF($T$11:$T$129,$A140,I11:I129)</f>
        <v>0.10229036144578313</v>
      </c>
      <c r="J140" s="45"/>
      <c r="K140" s="45"/>
      <c r="L140" s="45"/>
      <c r="M140" s="45"/>
      <c r="N140" s="72">
        <f>AVERAGEIF($T$11:$T$129,$A140,N11:N129)</f>
        <v>9.5480722891566269E-2</v>
      </c>
      <c r="O140" s="42"/>
      <c r="P140" s="44">
        <f>(N140-I140)*10000</f>
        <v>-68.096385542168591</v>
      </c>
      <c r="Q140" s="42"/>
      <c r="R140" s="42"/>
      <c r="S140" s="42"/>
      <c r="T140" s="42"/>
      <c r="U140" s="42"/>
      <c r="V140" s="45">
        <f>AVERAGEIF($T$11:$T$129,$A140,V11:V129)</f>
        <v>7.0202777777777781E-2</v>
      </c>
      <c r="W140" s="45"/>
      <c r="X140" s="45">
        <f>AVERAGEIF($T$11:$T$129,$A140,X11:X129)</f>
        <v>0.51705135135135105</v>
      </c>
      <c r="Y140" s="45"/>
      <c r="Z140" s="45">
        <f>AVERAGEIF($T$11:$T$129,$A140,Z11:Z129)</f>
        <v>4.9268667887323953E-2</v>
      </c>
    </row>
    <row r="141" spans="1:28" x14ac:dyDescent="0.25">
      <c r="A141" s="42" t="s">
        <v>39</v>
      </c>
      <c r="B141" s="6"/>
      <c r="C141" s="6"/>
      <c r="D141" s="6"/>
      <c r="E141" s="6"/>
      <c r="F141" s="6"/>
      <c r="G141" s="6"/>
      <c r="H141" s="6"/>
      <c r="I141" s="72">
        <f>AVERAGEIF($T$11:$T$129,$A141,I11:I129)</f>
        <v>0.10422571428571428</v>
      </c>
      <c r="K141" s="6"/>
      <c r="L141" s="6"/>
      <c r="M141" s="6"/>
      <c r="N141" s="72">
        <f>AVERAGEIF($T$11:$T$129,$A141,N11:N129)</f>
        <v>9.5966666666666645E-2</v>
      </c>
      <c r="P141" s="44">
        <f>(N141-I141)*10000</f>
        <v>-82.59047619047638</v>
      </c>
      <c r="Q141" s="6"/>
      <c r="R141" s="6"/>
      <c r="S141" s="6"/>
      <c r="T141" s="6"/>
      <c r="U141" s="6"/>
      <c r="V141" s="45">
        <f>AVERAGEIF($T$11:$T$129,$A141,V11:V129)</f>
        <v>6.9597222222222213E-2</v>
      </c>
      <c r="W141" s="6"/>
      <c r="X141" s="45">
        <f>AVERAGEIF($T$11:$T$129,$A141,X11:X129)</f>
        <v>0.51743888888888878</v>
      </c>
      <c r="Y141" s="6"/>
      <c r="Z141" s="45">
        <f>AVERAGEIF($T$11:$T$129,$A141,Z11:Z129)</f>
        <v>4.9666402499999998E-2</v>
      </c>
    </row>
    <row r="142" spans="1:28" x14ac:dyDescent="0.25">
      <c r="A142" s="6"/>
      <c r="B142" s="6"/>
      <c r="C142" s="6"/>
      <c r="D142" s="6"/>
      <c r="E142" s="6"/>
      <c r="F142" s="6"/>
      <c r="G142" s="6"/>
      <c r="H142" s="6"/>
      <c r="I142" s="6"/>
      <c r="K142" s="6"/>
      <c r="L142" s="6"/>
      <c r="M142" s="6"/>
      <c r="N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8" x14ac:dyDescent="0.25">
      <c r="A143" s="46">
        <v>2019</v>
      </c>
      <c r="B143" s="25"/>
      <c r="C143" s="25"/>
      <c r="D143" s="25"/>
      <c r="E143" s="25"/>
      <c r="F143" s="25"/>
      <c r="G143" s="25"/>
      <c r="H143" s="25"/>
      <c r="I143" s="73"/>
      <c r="J143" s="73"/>
      <c r="K143" s="73"/>
      <c r="L143" s="73"/>
      <c r="M143" s="73"/>
      <c r="N143" s="73"/>
      <c r="O143" s="25"/>
      <c r="P143" s="25"/>
      <c r="Q143" s="25"/>
      <c r="R143" s="25"/>
      <c r="S143" s="25"/>
      <c r="T143" s="25"/>
      <c r="U143" s="25"/>
      <c r="V143" s="73"/>
      <c r="W143" s="73"/>
      <c r="X143" s="73"/>
      <c r="Y143" s="73"/>
      <c r="Z143" s="73"/>
    </row>
    <row r="144" spans="1:28" x14ac:dyDescent="0.25">
      <c r="A144" s="42" t="s">
        <v>245</v>
      </c>
      <c r="B144" s="6"/>
      <c r="C144" s="6"/>
      <c r="D144" s="6"/>
      <c r="E144" s="6"/>
      <c r="F144" s="6"/>
      <c r="G144" s="42" cm="1">
        <f t="array" ref="G144">SUMPRODUCT(--(YEAR($K$11:$K$129)=A143))</f>
        <v>31</v>
      </c>
      <c r="H144" s="6"/>
      <c r="I144" s="43"/>
      <c r="J144" s="43"/>
      <c r="K144" s="43"/>
      <c r="L144" s="43"/>
      <c r="M144" s="43"/>
      <c r="N144" s="43"/>
      <c r="P144" s="6"/>
      <c r="Q144" s="6"/>
      <c r="R144" s="6"/>
      <c r="S144" s="6"/>
      <c r="T144" s="6"/>
      <c r="U144" s="6"/>
      <c r="V144" s="43"/>
      <c r="W144" s="43"/>
      <c r="X144" s="43"/>
      <c r="Y144" s="43"/>
      <c r="Z144" s="43"/>
    </row>
    <row r="145" spans="1:30" x14ac:dyDescent="0.25">
      <c r="A145" s="42" t="s">
        <v>246</v>
      </c>
      <c r="B145" s="6"/>
      <c r="C145" s="42" t="s">
        <v>247</v>
      </c>
      <c r="D145" s="6"/>
      <c r="E145" s="6"/>
      <c r="F145" s="6"/>
      <c r="G145" s="6"/>
      <c r="H145" s="6"/>
      <c r="I145" s="43">
        <f>AVERAGEIFS($I$11:$I$129,$K$11:$K$129,"&gt;="&amp;DATE(2019,1,1),$K$11:$K$129,"&lt;="&amp;DATE(2019,12,31))</f>
        <v>0.1052387096774194</v>
      </c>
      <c r="J145" s="43"/>
      <c r="K145" s="43"/>
      <c r="L145" s="43"/>
      <c r="M145" s="43"/>
      <c r="N145" s="43">
        <f>AVERAGEIFS($N$11:$N$129,$K$11:$K$129,"&gt;="&amp;DATE(2019,1,1),$K$11:$K$129,"&lt;="&amp;DATE(2019,12,31))</f>
        <v>9.7267741935483876E-2</v>
      </c>
      <c r="P145" s="44">
        <f>(N145-I145)*10000</f>
        <v>-79.709677419355231</v>
      </c>
      <c r="Q145" s="6"/>
      <c r="R145" s="6"/>
      <c r="S145" s="6"/>
      <c r="T145" s="6"/>
      <c r="U145" s="6"/>
      <c r="V145" s="43">
        <f>AVERAGEIFS($V$11:$V$129,$K$11:$K$129,"&gt;="&amp;DATE(2019,1,1),$K$11:$K$129,"&lt;="&amp;DATE(2019,12,31))</f>
        <v>7.2651724137931029E-2</v>
      </c>
      <c r="W145" s="43"/>
      <c r="X145" s="43">
        <f>AVERAGEIFS($X$11:$X$129,$K$11:$K$129,"&gt;="&amp;DATE(2019,1,1),$K$11:$K$129,"&lt;="&amp;DATE(2019,12,31))</f>
        <v>0.52419642857142856</v>
      </c>
      <c r="Y145" s="43"/>
      <c r="Z145" s="43">
        <f>AVERAGEIFS($Z$11:$Z$129,$K$11:$K$129,"&gt;="&amp;DATE(2019,1,1),$K$11:$K$129,"&lt;="&amp;DATE(2019,12,31))</f>
        <v>5.1003392857142851E-2</v>
      </c>
    </row>
    <row r="146" spans="1:30" x14ac:dyDescent="0.25">
      <c r="A146" s="6"/>
      <c r="B146" s="6"/>
      <c r="C146" s="6"/>
      <c r="D146" s="6"/>
      <c r="E146" s="6"/>
      <c r="F146" s="6"/>
      <c r="G146" s="6"/>
      <c r="H146" s="6"/>
      <c r="I146" s="43"/>
      <c r="J146" s="43"/>
      <c r="K146" s="43"/>
      <c r="L146" s="43"/>
      <c r="M146" s="43"/>
      <c r="N146" s="43"/>
      <c r="P146" s="6"/>
      <c r="Q146" s="6"/>
      <c r="R146" s="6"/>
      <c r="S146" s="6"/>
      <c r="T146" s="6"/>
      <c r="U146" s="6"/>
      <c r="V146" s="43"/>
      <c r="W146" s="43"/>
      <c r="X146" s="43"/>
      <c r="Y146" s="43"/>
      <c r="Z146" s="43"/>
    </row>
    <row r="147" spans="1:30" x14ac:dyDescent="0.25">
      <c r="A147" s="46">
        <v>2020</v>
      </c>
      <c r="B147" s="25"/>
      <c r="C147" s="25"/>
      <c r="D147" s="25"/>
      <c r="E147" s="25"/>
      <c r="F147" s="25"/>
      <c r="G147" s="25"/>
      <c r="H147" s="25"/>
      <c r="I147" s="73"/>
      <c r="J147" s="73"/>
      <c r="K147" s="73"/>
      <c r="L147" s="73"/>
      <c r="M147" s="73"/>
      <c r="N147" s="73"/>
      <c r="O147" s="25"/>
      <c r="P147" s="25"/>
      <c r="Q147" s="25"/>
      <c r="R147" s="25"/>
      <c r="S147" s="25"/>
      <c r="T147" s="25"/>
      <c r="U147" s="25"/>
      <c r="V147" s="73"/>
      <c r="W147" s="73"/>
      <c r="X147" s="73"/>
      <c r="Y147" s="73"/>
      <c r="Z147" s="73"/>
    </row>
    <row r="148" spans="1:30" x14ac:dyDescent="0.25">
      <c r="A148" s="42" t="s">
        <v>245</v>
      </c>
      <c r="B148" s="6"/>
      <c r="C148" s="6"/>
      <c r="D148" s="6"/>
      <c r="E148" s="6"/>
      <c r="F148" s="6"/>
      <c r="G148" s="42" cm="1">
        <f t="array" ref="G148">SUMPRODUCT(--(YEAR($K$11:$K$129)=A147))</f>
        <v>35</v>
      </c>
      <c r="H148" s="6"/>
      <c r="I148" s="43"/>
      <c r="J148" s="43"/>
      <c r="K148" s="43"/>
      <c r="L148" s="43"/>
      <c r="M148" s="43"/>
      <c r="N148" s="43"/>
      <c r="P148" s="6"/>
      <c r="Q148" s="6"/>
      <c r="R148" s="6"/>
      <c r="S148" s="6"/>
      <c r="T148" s="6"/>
      <c r="U148" s="6"/>
      <c r="V148" s="43"/>
      <c r="W148" s="43"/>
      <c r="X148" s="43"/>
      <c r="Y148" s="43"/>
      <c r="Z148" s="43"/>
    </row>
    <row r="149" spans="1:30" x14ac:dyDescent="0.25">
      <c r="A149" s="42" t="s">
        <v>246</v>
      </c>
      <c r="B149" s="6"/>
      <c r="C149" s="42" t="s">
        <v>247</v>
      </c>
      <c r="D149" s="6"/>
      <c r="E149" s="6"/>
      <c r="F149" s="6"/>
      <c r="G149" s="6"/>
      <c r="H149" s="6"/>
      <c r="I149" s="43">
        <f>AVERAGEIFS($I$11:$I$129,$K$11:$K$129,"&gt;="&amp;DATE(2020,1,1),$K$11:$K$129,"&lt;="&amp;DATE(2020,12,31))</f>
        <v>0.1019705882352941</v>
      </c>
      <c r="J149" s="43"/>
      <c r="K149" s="43"/>
      <c r="L149" s="43"/>
      <c r="M149" s="43"/>
      <c r="N149" s="43">
        <f>AVERAGEIFS($N$11:$N$129,$K$11:$K$129,"&gt;="&amp;DATE(2020,1,1),$K$11:$K$129,"&lt;="&amp;DATE(2020,12,31))</f>
        <v>9.4685714285714304E-2</v>
      </c>
      <c r="P149" s="44">
        <f>(N149-I149)*10000</f>
        <v>-72.848739495798014</v>
      </c>
      <c r="Q149" s="6"/>
      <c r="R149" s="6"/>
      <c r="S149" s="6"/>
      <c r="T149" s="6"/>
      <c r="U149" s="6"/>
      <c r="V149" s="43">
        <f>AVERAGEIFS($V$11:$V$129,$K$11:$K$129,"&gt;="&amp;DATE(2020,1,1),$K$11:$K$129,"&lt;="&amp;DATE(2020,12,31))</f>
        <v>7.0463636363636353E-2</v>
      </c>
      <c r="W149" s="43"/>
      <c r="X149" s="43">
        <f>AVERAGEIFS($X$11:$X$129,$K$11:$K$129,"&gt;="&amp;DATE(2020,1,1),$K$11:$K$129,"&lt;="&amp;DATE(2020,12,31))</f>
        <v>0.52557878787878787</v>
      </c>
      <c r="Y149" s="43"/>
      <c r="Z149" s="43">
        <f>AVERAGEIFS($Z$11:$Z$129,$K$11:$K$129,"&gt;="&amp;DATE(2020,1,1),$K$11:$K$129,"&lt;="&amp;DATE(2020,12,31))</f>
        <v>4.9389536249999998E-2</v>
      </c>
      <c r="AB149" s="69"/>
      <c r="AD149" s="74"/>
    </row>
    <row r="150" spans="1:30" x14ac:dyDescent="0.25">
      <c r="A150" s="42"/>
      <c r="B150" s="6"/>
      <c r="C150" s="42"/>
      <c r="D150" s="6"/>
      <c r="E150" s="6"/>
      <c r="F150" s="6"/>
      <c r="G150" s="6"/>
      <c r="H150" s="6"/>
      <c r="I150" s="43"/>
      <c r="J150" s="43"/>
      <c r="K150" s="43"/>
      <c r="L150" s="43"/>
      <c r="M150" s="43"/>
      <c r="N150" s="43"/>
      <c r="P150" s="44"/>
      <c r="Q150" s="6"/>
      <c r="R150" s="6"/>
      <c r="S150" s="6"/>
      <c r="T150" s="6"/>
      <c r="U150" s="6"/>
      <c r="V150" s="43"/>
      <c r="W150" s="43"/>
      <c r="X150" s="43"/>
      <c r="Y150" s="43"/>
      <c r="Z150" s="43"/>
    </row>
    <row r="151" spans="1:30" x14ac:dyDescent="0.25">
      <c r="A151" s="46">
        <v>2021</v>
      </c>
      <c r="B151" s="25"/>
      <c r="C151" s="25"/>
      <c r="D151" s="25"/>
      <c r="E151" s="25"/>
      <c r="F151" s="25"/>
      <c r="G151" s="25"/>
      <c r="H151" s="25"/>
      <c r="I151" s="73"/>
      <c r="J151" s="73"/>
      <c r="K151" s="73"/>
      <c r="L151" s="73"/>
      <c r="M151" s="73"/>
      <c r="N151" s="73"/>
      <c r="O151" s="25"/>
      <c r="P151" s="25"/>
      <c r="Q151" s="25"/>
      <c r="R151" s="25"/>
      <c r="S151" s="25"/>
      <c r="T151" s="25"/>
      <c r="U151" s="25"/>
      <c r="V151" s="73"/>
      <c r="W151" s="73"/>
      <c r="X151" s="73"/>
      <c r="Y151" s="73"/>
      <c r="Z151" s="73"/>
    </row>
    <row r="152" spans="1:30" x14ac:dyDescent="0.25">
      <c r="A152" s="42" t="s">
        <v>245</v>
      </c>
      <c r="B152" s="6"/>
      <c r="C152" s="6"/>
      <c r="D152" s="6"/>
      <c r="E152" s="6"/>
      <c r="F152" s="6"/>
      <c r="G152" s="42" cm="1">
        <f t="array" ref="G152">SUMPRODUCT(--(YEAR($K$11:$K$129)=A151))</f>
        <v>43</v>
      </c>
      <c r="H152" s="6"/>
      <c r="I152" s="43"/>
      <c r="J152" s="43"/>
      <c r="K152" s="43"/>
      <c r="L152" s="43"/>
      <c r="M152" s="43"/>
      <c r="N152" s="43"/>
      <c r="P152" s="6"/>
      <c r="Q152" s="6"/>
      <c r="R152" s="6"/>
      <c r="S152" s="6"/>
      <c r="T152" s="6"/>
      <c r="U152" s="6"/>
      <c r="V152" s="43"/>
      <c r="W152" s="43"/>
      <c r="X152" s="43"/>
      <c r="Y152" s="43"/>
      <c r="Z152" s="43"/>
    </row>
    <row r="153" spans="1:30" x14ac:dyDescent="0.25">
      <c r="A153" s="42" t="s">
        <v>246</v>
      </c>
      <c r="B153" s="6"/>
      <c r="C153" s="42" t="s">
        <v>247</v>
      </c>
      <c r="D153" s="6"/>
      <c r="E153" s="6"/>
      <c r="F153" s="6"/>
      <c r="G153" s="6"/>
      <c r="H153" s="6"/>
      <c r="I153" s="43">
        <f>AVERAGEIFS($I$11:$I$129,$K$11:$K$129,"&gt;="&amp;DATE(2021,1,1),$K$11:$K$129,"&lt;="&amp;DATE(2021,12,31))</f>
        <v>0.10228139534883722</v>
      </c>
      <c r="J153" s="43"/>
      <c r="K153" s="43"/>
      <c r="L153" s="43"/>
      <c r="M153" s="43"/>
      <c r="N153" s="43">
        <f>AVERAGEIFS($N$11:$N$129,$K$11:$K$129,"&gt;="&amp;DATE(2021,1,1),$K$11:$K$129,"&lt;="&amp;DATE(2021,12,31))</f>
        <v>9.563023255813953E-2</v>
      </c>
      <c r="P153" s="44">
        <f>(N153-I153)*10000</f>
        <v>-66.511627906976898</v>
      </c>
      <c r="Q153" s="6"/>
      <c r="R153" s="6"/>
      <c r="S153" s="6"/>
      <c r="T153" s="6"/>
      <c r="U153" s="6"/>
      <c r="V153" s="43">
        <f>AVERAGEIFS($V$11:$V$129,$K$11:$K$129,"&gt;="&amp;DATE(2021,1,1),$K$11:$K$129,"&lt;="&amp;DATE(2021,12,31))</f>
        <v>6.8154999999999993E-2</v>
      </c>
      <c r="W153" s="43"/>
      <c r="X153" s="43">
        <f>AVERAGEIFS($X$11:$X$129,$K$11:$K$129,"&gt;="&amp;DATE(2021,1,1),$K$11:$K$129,"&lt;="&amp;DATE(2021,12,31))</f>
        <v>0.50856097560975588</v>
      </c>
      <c r="Y153" s="43"/>
      <c r="Z153" s="43">
        <f>AVERAGEIFS($Z$11:$Z$129,$K$11:$K$129,"&gt;="&amp;DATE(2021,1,1),$K$11:$K$129,"&lt;="&amp;DATE(2021,12,31))</f>
        <v>4.8778724358974367E-2</v>
      </c>
      <c r="AB153" s="69"/>
      <c r="AD153" s="74"/>
    </row>
    <row r="154" spans="1:30" x14ac:dyDescent="0.25">
      <c r="A154" s="42"/>
      <c r="B154" s="6"/>
      <c r="C154" s="42"/>
      <c r="D154" s="6"/>
      <c r="E154" s="6"/>
      <c r="F154" s="6"/>
      <c r="G154" s="6"/>
      <c r="H154" s="6"/>
      <c r="I154" s="61"/>
      <c r="J154" s="43"/>
      <c r="K154" s="43"/>
      <c r="L154" s="43"/>
      <c r="M154" s="43"/>
      <c r="N154" s="61"/>
      <c r="P154" s="44"/>
      <c r="Q154" s="6"/>
      <c r="R154" s="6"/>
      <c r="S154" s="6"/>
      <c r="T154" s="6"/>
      <c r="U154" s="6"/>
      <c r="V154" s="61"/>
      <c r="W154" s="43"/>
      <c r="X154" s="61"/>
      <c r="Y154" s="43"/>
      <c r="Z154" s="61"/>
    </row>
    <row r="155" spans="1:30" x14ac:dyDescent="0.25">
      <c r="A155" s="46">
        <v>2022</v>
      </c>
      <c r="B155" s="25"/>
      <c r="C155" s="25"/>
      <c r="D155" s="25"/>
      <c r="E155" s="25"/>
      <c r="F155" s="25"/>
      <c r="G155" s="25"/>
      <c r="H155" s="25"/>
      <c r="I155" s="73"/>
      <c r="J155" s="73"/>
      <c r="K155" s="73"/>
      <c r="L155" s="73"/>
      <c r="M155" s="73"/>
      <c r="N155" s="73"/>
      <c r="O155" s="25"/>
      <c r="P155" s="25"/>
      <c r="Q155" s="25"/>
      <c r="R155" s="25"/>
      <c r="S155" s="25"/>
      <c r="T155" s="25"/>
      <c r="U155" s="25"/>
      <c r="V155" s="73"/>
      <c r="W155" s="73"/>
      <c r="X155" s="73"/>
      <c r="Y155" s="73"/>
      <c r="Z155" s="73"/>
    </row>
    <row r="156" spans="1:30" x14ac:dyDescent="0.25">
      <c r="A156" s="42" t="s">
        <v>245</v>
      </c>
      <c r="B156" s="6"/>
      <c r="C156" s="6"/>
      <c r="D156" s="6"/>
      <c r="E156" s="6"/>
      <c r="F156" s="6"/>
      <c r="G156" s="42" cm="1">
        <f t="array" ref="G156">SUMPRODUCT(--(YEAR($K$11:$K$129)=A155))</f>
        <v>10</v>
      </c>
      <c r="H156" s="6"/>
      <c r="I156" s="43"/>
      <c r="J156" s="43"/>
      <c r="K156" s="43"/>
      <c r="L156" s="43"/>
      <c r="M156" s="43"/>
      <c r="N156" s="43"/>
      <c r="P156" s="6"/>
      <c r="Q156" s="6"/>
      <c r="R156" s="6"/>
      <c r="S156" s="6"/>
      <c r="T156" s="6"/>
      <c r="U156" s="6"/>
      <c r="V156" s="43"/>
      <c r="W156" s="43"/>
      <c r="X156" s="43"/>
      <c r="Y156" s="43"/>
      <c r="Z156" s="43"/>
    </row>
    <row r="157" spans="1:30" x14ac:dyDescent="0.25">
      <c r="A157" s="42" t="s">
        <v>246</v>
      </c>
      <c r="B157" s="6"/>
      <c r="C157" s="42" t="s">
        <v>247</v>
      </c>
      <c r="D157" s="6"/>
      <c r="E157" s="6"/>
      <c r="F157" s="6"/>
      <c r="G157" s="6"/>
      <c r="H157" s="6"/>
      <c r="I157" s="43">
        <f>AVERAGEIFS($I$11:$I$129,$K$11:$K$129,"&gt;="&amp;DATE(2022,1,1),$K$11:$K$129,"&lt;="&amp;DATE(2022,12,31))</f>
        <v>0.10105</v>
      </c>
      <c r="J157" s="43"/>
      <c r="K157" s="43"/>
      <c r="L157" s="43"/>
      <c r="M157" s="43"/>
      <c r="N157" s="43">
        <f>AVERAGEIFS($N$11:$N$129,$K$11:$K$129,"&gt;="&amp;DATE(2022,1,1),$K$11:$K$129,"&lt;="&amp;DATE(2022,12,31))</f>
        <v>9.3829999999999997E-2</v>
      </c>
      <c r="P157" s="44">
        <f>(N157-I157)*10000</f>
        <v>-72.200000000000045</v>
      </c>
      <c r="Q157" s="6"/>
      <c r="R157" s="6"/>
      <c r="S157" s="6"/>
      <c r="T157" s="6"/>
      <c r="U157" s="6"/>
      <c r="V157" s="43">
        <f>AVERAGEIFS($V$11:$V$129,$K$11:$K$129,"&gt;="&amp;DATE(2022,1,1),$K$11:$K$129,"&lt;="&amp;DATE(2022,12,31))</f>
        <v>6.6949999999999996E-2</v>
      </c>
      <c r="W157" s="43"/>
      <c r="X157" s="43">
        <f>AVERAGEIFS($X$11:$X$129,$K$11:$K$129,"&gt;="&amp;DATE(2022,1,1),$K$11:$K$129,"&lt;="&amp;DATE(2022,12,31))</f>
        <v>0.50212499999999993</v>
      </c>
      <c r="Y157" s="43"/>
      <c r="Z157" s="43">
        <f>AVERAGEIFS($Z$11:$Z$129,$K$11:$K$129,"&gt;="&amp;DATE(2022,1,1),$K$11:$K$129,"&lt;="&amp;DATE(2022,12,31))</f>
        <v>4.6891937499999994E-2</v>
      </c>
    </row>
    <row r="158" spans="1:30" x14ac:dyDescent="0.25">
      <c r="A158" s="6"/>
      <c r="B158" s="6"/>
      <c r="C158" s="6"/>
      <c r="D158" s="6"/>
      <c r="E158" s="6"/>
      <c r="F158" s="6"/>
      <c r="G158" s="6"/>
      <c r="H158" s="6"/>
      <c r="I158" s="43"/>
      <c r="J158" s="43"/>
      <c r="K158" s="43"/>
      <c r="L158" s="43"/>
      <c r="M158" s="43"/>
      <c r="N158" s="43"/>
      <c r="P158" s="6"/>
      <c r="Q158" s="6"/>
      <c r="R158" s="6"/>
      <c r="S158" s="6"/>
      <c r="T158" s="6"/>
      <c r="U158" s="6"/>
      <c r="V158" s="43"/>
      <c r="W158" s="43"/>
      <c r="X158" s="43"/>
      <c r="Y158" s="43"/>
      <c r="Z158" s="43"/>
    </row>
    <row r="159" spans="1:30" x14ac:dyDescent="0.25">
      <c r="A159" s="41" t="s">
        <v>254</v>
      </c>
      <c r="B159" s="41"/>
      <c r="C159" s="41"/>
      <c r="D159" s="6"/>
      <c r="E159" s="6"/>
      <c r="F159" s="6"/>
      <c r="G159" s="6"/>
      <c r="H159" s="6"/>
      <c r="I159" s="43"/>
      <c r="J159" s="43"/>
      <c r="K159" s="43"/>
      <c r="L159" s="43"/>
      <c r="M159" s="43"/>
      <c r="N159" s="43"/>
      <c r="P159" s="6"/>
      <c r="Q159" s="6"/>
      <c r="R159" s="6"/>
      <c r="S159" s="6"/>
      <c r="T159" s="6"/>
      <c r="U159" s="6"/>
      <c r="V159" s="43"/>
      <c r="W159" s="43"/>
      <c r="X159" s="43"/>
      <c r="Y159" s="43"/>
      <c r="Z159" s="43"/>
    </row>
    <row r="160" spans="1:30" x14ac:dyDescent="0.25">
      <c r="A160" s="41" t="s">
        <v>255</v>
      </c>
      <c r="B160" s="41"/>
      <c r="C160" s="60" t="s">
        <v>575</v>
      </c>
      <c r="D160" s="6"/>
      <c r="E160" s="6"/>
      <c r="F160" s="6"/>
      <c r="G160" s="6"/>
      <c r="H160" s="6"/>
      <c r="I160" s="43"/>
      <c r="J160" s="43"/>
      <c r="K160" s="43"/>
      <c r="L160" s="43"/>
      <c r="M160" s="43"/>
      <c r="N160" s="43"/>
      <c r="P160" s="6"/>
      <c r="Q160" s="6"/>
      <c r="R160" s="6"/>
      <c r="S160" s="6"/>
      <c r="T160" s="6"/>
      <c r="U160" s="6"/>
      <c r="V160" s="43"/>
      <c r="W160" s="43"/>
      <c r="X160" s="43"/>
      <c r="Y160" s="43"/>
      <c r="Z160" s="43"/>
    </row>
    <row r="161" spans="1:26" x14ac:dyDescent="0.25">
      <c r="A161" s="42"/>
      <c r="B161" s="6"/>
      <c r="C161" s="6"/>
      <c r="D161" s="6"/>
      <c r="E161" s="6"/>
      <c r="F161" s="6"/>
      <c r="G161" s="6"/>
      <c r="H161" s="6"/>
      <c r="I161" s="43"/>
      <c r="J161" s="43"/>
      <c r="K161" s="43"/>
      <c r="L161" s="43"/>
      <c r="M161" s="43"/>
      <c r="N161" s="43"/>
      <c r="P161" s="6"/>
      <c r="Q161" s="6"/>
      <c r="R161" s="6"/>
      <c r="S161" s="6"/>
      <c r="T161" s="6"/>
      <c r="U161" s="6"/>
      <c r="V161" s="43"/>
      <c r="W161" s="43"/>
      <c r="X161" s="43"/>
      <c r="Y161" s="43"/>
      <c r="Z161" s="43"/>
    </row>
    <row r="162" spans="1:26" x14ac:dyDescent="0.25">
      <c r="A162" s="42"/>
      <c r="B162" s="6"/>
      <c r="C162" s="6"/>
      <c r="D162" s="6"/>
      <c r="E162" s="6"/>
      <c r="F162" s="6"/>
      <c r="G162" s="6"/>
      <c r="H162" s="6"/>
      <c r="I162" s="43"/>
      <c r="J162" s="43"/>
      <c r="K162" s="43"/>
      <c r="L162" s="43"/>
      <c r="M162" s="43"/>
      <c r="N162" s="43"/>
      <c r="P162" s="6"/>
      <c r="Q162" s="6"/>
      <c r="R162" s="6"/>
      <c r="S162" s="6"/>
      <c r="T162" s="6"/>
      <c r="U162" s="6"/>
      <c r="V162" s="43"/>
      <c r="W162" s="43"/>
      <c r="X162" s="43"/>
      <c r="Y162" s="43"/>
      <c r="Z162" s="43"/>
    </row>
    <row r="163" spans="1:26" x14ac:dyDescent="0.25">
      <c r="A163" s="42"/>
      <c r="B163" s="6"/>
      <c r="C163" s="6"/>
      <c r="D163" s="6"/>
      <c r="E163" s="6"/>
      <c r="F163" s="6"/>
      <c r="G163" s="6"/>
      <c r="H163" s="6"/>
      <c r="I163" s="43"/>
      <c r="J163" s="43"/>
      <c r="K163" s="43"/>
      <c r="L163" s="43"/>
      <c r="M163" s="43"/>
      <c r="N163" s="4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5">
      <c r="A164" s="6"/>
      <c r="B164" s="6"/>
      <c r="C164" s="6"/>
      <c r="D164" s="6"/>
      <c r="E164" s="6"/>
      <c r="F164" s="6"/>
      <c r="G164" s="6"/>
      <c r="H164" s="6"/>
      <c r="I164" s="6"/>
      <c r="K164" s="6"/>
      <c r="L164" s="6"/>
      <c r="M164" s="6"/>
      <c r="N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5">
      <c r="A165" s="6"/>
      <c r="B165" s="6"/>
      <c r="C165" s="6"/>
      <c r="D165" s="6"/>
      <c r="E165" s="6"/>
      <c r="F165" s="6"/>
      <c r="G165" s="6"/>
      <c r="H165" s="6"/>
      <c r="I165" s="6"/>
      <c r="K165" s="6"/>
      <c r="L165" s="6"/>
      <c r="M165" s="6"/>
      <c r="N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5">
      <c r="A166" s="6"/>
      <c r="B166" s="6"/>
      <c r="C166" s="6"/>
      <c r="D166" s="6"/>
      <c r="E166" s="6"/>
      <c r="F166" s="6"/>
      <c r="G166" s="6"/>
      <c r="H166" s="6"/>
      <c r="I166" s="6"/>
      <c r="K166" s="6"/>
      <c r="L166" s="6"/>
      <c r="M166" s="6"/>
      <c r="N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5">
      <c r="A167" s="6"/>
      <c r="B167" s="6"/>
      <c r="C167" s="6"/>
      <c r="D167" s="6"/>
      <c r="E167" s="6"/>
      <c r="F167" s="6"/>
      <c r="G167" s="6"/>
      <c r="H167" s="6"/>
      <c r="I167" s="6"/>
      <c r="K167" s="6"/>
      <c r="L167" s="6"/>
      <c r="M167" s="6"/>
      <c r="N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5">
      <c r="A168" s="6"/>
      <c r="B168" s="6"/>
      <c r="C168" s="6"/>
      <c r="D168" s="6"/>
      <c r="E168" s="6"/>
      <c r="F168" s="6"/>
      <c r="G168" s="6"/>
      <c r="H168" s="6"/>
      <c r="I168" s="6"/>
      <c r="K168" s="6"/>
      <c r="L168" s="6"/>
      <c r="M168" s="6"/>
      <c r="N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5">
      <c r="A169" s="6"/>
      <c r="B169" s="6"/>
      <c r="C169" s="6"/>
      <c r="D169" s="6"/>
      <c r="E169" s="6"/>
      <c r="F169" s="6"/>
      <c r="G169" s="6"/>
      <c r="H169" s="6"/>
      <c r="I169" s="6"/>
      <c r="K169" s="6"/>
      <c r="L169" s="6"/>
      <c r="M169" s="6"/>
      <c r="N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5">
      <c r="A170" s="6"/>
      <c r="B170" s="6"/>
      <c r="C170" s="6"/>
      <c r="D170" s="6"/>
      <c r="E170" s="6"/>
      <c r="F170" s="6"/>
      <c r="G170" s="6"/>
      <c r="H170" s="6"/>
      <c r="I170" s="6"/>
      <c r="K170" s="6"/>
      <c r="L170" s="6"/>
      <c r="M170" s="6"/>
      <c r="N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5">
      <c r="A171" s="6"/>
      <c r="B171" s="6"/>
      <c r="C171" s="6"/>
      <c r="D171" s="6"/>
      <c r="E171" s="6"/>
      <c r="F171" s="6"/>
      <c r="G171" s="6"/>
      <c r="H171" s="6"/>
      <c r="I171" s="6"/>
      <c r="K171" s="6"/>
      <c r="L171" s="6"/>
      <c r="M171" s="6"/>
      <c r="N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5">
      <c r="A172" s="6"/>
      <c r="B172" s="6"/>
      <c r="C172" s="6"/>
      <c r="D172" s="6"/>
      <c r="E172" s="6"/>
      <c r="F172" s="6"/>
      <c r="G172" s="6"/>
      <c r="H172" s="6"/>
      <c r="I172" s="6"/>
      <c r="K172" s="6"/>
      <c r="L172" s="6"/>
      <c r="M172" s="6"/>
      <c r="N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5">
      <c r="A173" s="6"/>
      <c r="B173" s="6"/>
      <c r="C173" s="6"/>
      <c r="D173" s="6"/>
      <c r="E173" s="6"/>
      <c r="F173" s="6"/>
      <c r="G173" s="6"/>
      <c r="H173" s="6"/>
      <c r="I173" s="6"/>
      <c r="K173" s="6"/>
      <c r="L173" s="6"/>
      <c r="M173" s="6"/>
      <c r="N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5">
      <c r="A174" s="6"/>
      <c r="B174" s="6"/>
      <c r="C174" s="6"/>
      <c r="D174" s="6"/>
      <c r="E174" s="6"/>
      <c r="F174" s="6"/>
      <c r="G174" s="6"/>
      <c r="H174" s="6"/>
      <c r="I174" s="6"/>
      <c r="K174" s="6"/>
      <c r="L174" s="6"/>
      <c r="M174" s="6"/>
      <c r="N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6"/>
      <c r="B175" s="6"/>
      <c r="C175" s="6"/>
      <c r="D175" s="6"/>
      <c r="E175" s="6"/>
      <c r="F175" s="6"/>
      <c r="G175" s="6"/>
      <c r="H175" s="6"/>
      <c r="I175" s="6"/>
      <c r="K175" s="6"/>
      <c r="L175" s="6"/>
      <c r="M175" s="6"/>
      <c r="N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6"/>
      <c r="B176" s="6"/>
      <c r="C176" s="6"/>
      <c r="D176" s="6"/>
      <c r="E176" s="6"/>
      <c r="F176" s="6"/>
      <c r="G176" s="6"/>
      <c r="H176" s="6"/>
      <c r="I176" s="6"/>
      <c r="K176" s="6"/>
      <c r="L176" s="6"/>
      <c r="M176" s="6"/>
      <c r="N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5">
      <c r="A177" s="6"/>
      <c r="B177" s="6"/>
      <c r="C177" s="6"/>
      <c r="D177" s="6"/>
      <c r="E177" s="6"/>
      <c r="F177" s="6"/>
      <c r="G177" s="6"/>
      <c r="H177" s="6"/>
      <c r="I177" s="6"/>
      <c r="K177" s="6"/>
      <c r="L177" s="6"/>
      <c r="M177" s="6"/>
      <c r="N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5">
      <c r="A178" s="6"/>
      <c r="B178" s="6"/>
      <c r="C178" s="6"/>
      <c r="D178" s="6"/>
      <c r="E178" s="6"/>
      <c r="F178" s="6"/>
      <c r="G178" s="6"/>
      <c r="H178" s="6"/>
      <c r="I178" s="6"/>
      <c r="K178" s="6"/>
      <c r="L178" s="6"/>
      <c r="M178" s="6"/>
      <c r="N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5">
      <c r="A179" s="6"/>
      <c r="B179" s="6"/>
      <c r="C179" s="6"/>
      <c r="D179" s="6"/>
      <c r="E179" s="6"/>
      <c r="F179" s="6"/>
      <c r="G179" s="6"/>
      <c r="H179" s="6"/>
      <c r="I179" s="6"/>
      <c r="K179" s="6"/>
      <c r="L179" s="6"/>
      <c r="M179" s="6"/>
      <c r="N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5">
      <c r="A180" s="6"/>
      <c r="B180" s="6"/>
      <c r="C180" s="6"/>
      <c r="D180" s="6"/>
      <c r="E180" s="6"/>
      <c r="F180" s="6"/>
      <c r="G180" s="6"/>
      <c r="H180" s="6"/>
      <c r="I180" s="6"/>
      <c r="K180" s="6"/>
      <c r="L180" s="6"/>
      <c r="M180" s="6"/>
      <c r="N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5">
      <c r="A181" s="6"/>
      <c r="B181" s="6"/>
      <c r="C181" s="6"/>
      <c r="D181" s="6"/>
      <c r="E181" s="6"/>
      <c r="F181" s="6"/>
      <c r="G181" s="6"/>
      <c r="H181" s="6"/>
      <c r="I181" s="6"/>
      <c r="K181" s="6"/>
      <c r="L181" s="6"/>
      <c r="M181" s="6"/>
      <c r="N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5">
      <c r="A182" s="6"/>
      <c r="B182" s="6"/>
      <c r="C182" s="6"/>
      <c r="D182" s="6"/>
      <c r="E182" s="6"/>
      <c r="F182" s="6"/>
      <c r="G182" s="6"/>
      <c r="H182" s="6"/>
      <c r="I182" s="6"/>
      <c r="K182" s="6"/>
      <c r="L182" s="6"/>
      <c r="M182" s="6"/>
      <c r="N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5">
      <c r="A183" s="6"/>
      <c r="B183" s="6"/>
      <c r="C183" s="6"/>
      <c r="D183" s="6"/>
      <c r="E183" s="6"/>
      <c r="F183" s="6"/>
      <c r="G183" s="6"/>
      <c r="H183" s="6"/>
      <c r="I183" s="6"/>
      <c r="K183" s="6"/>
      <c r="L183" s="6"/>
      <c r="M183" s="6"/>
      <c r="N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5">
      <c r="A184" s="6"/>
      <c r="B184" s="6"/>
      <c r="C184" s="6"/>
      <c r="D184" s="6"/>
      <c r="E184" s="6"/>
      <c r="F184" s="6"/>
      <c r="G184" s="6"/>
      <c r="H184" s="6"/>
      <c r="I184" s="6"/>
      <c r="K184" s="6"/>
      <c r="L184" s="6"/>
      <c r="M184" s="6"/>
      <c r="N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5">
      <c r="A185" s="6"/>
      <c r="B185" s="6"/>
      <c r="C185" s="6"/>
      <c r="D185" s="6"/>
      <c r="E185" s="6"/>
      <c r="F185" s="6"/>
      <c r="G185" s="6"/>
      <c r="H185" s="6"/>
      <c r="I185" s="6"/>
      <c r="K185" s="6"/>
      <c r="L185" s="6"/>
      <c r="M185" s="6"/>
      <c r="N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5">
      <c r="A186" s="6"/>
      <c r="B186" s="6"/>
      <c r="C186" s="6"/>
      <c r="D186" s="6"/>
      <c r="E186" s="6"/>
      <c r="F186" s="6"/>
      <c r="G186" s="6"/>
      <c r="H186" s="6"/>
      <c r="I186" s="6"/>
      <c r="K186" s="6"/>
      <c r="L186" s="6"/>
      <c r="M186" s="6"/>
      <c r="N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5">
      <c r="A187" s="6"/>
      <c r="B187" s="6"/>
      <c r="C187" s="6"/>
      <c r="D187" s="6"/>
      <c r="E187" s="6"/>
      <c r="F187" s="6"/>
      <c r="G187" s="6"/>
      <c r="H187" s="6"/>
      <c r="I187" s="6"/>
      <c r="K187" s="6"/>
      <c r="L187" s="6"/>
      <c r="M187" s="6"/>
      <c r="N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5">
      <c r="A188" s="6"/>
      <c r="B188" s="6"/>
      <c r="C188" s="6"/>
      <c r="D188" s="6"/>
      <c r="E188" s="6"/>
      <c r="F188" s="6"/>
      <c r="G188" s="6"/>
      <c r="H188" s="6"/>
      <c r="I188" s="6"/>
      <c r="K188" s="6"/>
      <c r="L188" s="6"/>
      <c r="M188" s="6"/>
      <c r="N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5">
      <c r="A189" s="6"/>
      <c r="B189" s="6"/>
      <c r="C189" s="6"/>
      <c r="D189" s="6"/>
      <c r="E189" s="6"/>
      <c r="F189" s="6"/>
      <c r="G189" s="6"/>
      <c r="H189" s="6"/>
      <c r="I189" s="6"/>
      <c r="K189" s="6"/>
      <c r="L189" s="6"/>
      <c r="M189" s="6"/>
      <c r="N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6"/>
      <c r="B190" s="6"/>
      <c r="C190" s="6"/>
      <c r="D190" s="6"/>
      <c r="E190" s="6"/>
      <c r="F190" s="6"/>
      <c r="G190" s="6"/>
      <c r="H190" s="6"/>
      <c r="I190" s="6"/>
      <c r="K190" s="6"/>
      <c r="L190" s="6"/>
      <c r="M190" s="6"/>
      <c r="N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6"/>
      <c r="B191" s="6"/>
      <c r="C191" s="6"/>
      <c r="D191" s="6"/>
      <c r="E191" s="6"/>
      <c r="F191" s="6"/>
      <c r="G191" s="6"/>
      <c r="H191" s="6"/>
      <c r="I191" s="6"/>
      <c r="K191" s="6"/>
      <c r="L191" s="6"/>
      <c r="M191" s="6"/>
      <c r="N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5">
      <c r="A192" s="6"/>
      <c r="B192" s="6"/>
      <c r="C192" s="6"/>
      <c r="D192" s="6"/>
      <c r="E192" s="6"/>
      <c r="F192" s="6"/>
      <c r="G192" s="6"/>
      <c r="H192" s="6"/>
      <c r="I192" s="6"/>
      <c r="K192" s="6"/>
      <c r="L192" s="6"/>
      <c r="M192" s="6"/>
      <c r="N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5">
      <c r="A193" s="6"/>
      <c r="B193" s="6"/>
      <c r="C193" s="6"/>
      <c r="D193" s="6"/>
      <c r="E193" s="6"/>
      <c r="F193" s="6"/>
      <c r="G193" s="6"/>
      <c r="H193" s="6"/>
      <c r="I193" s="6"/>
      <c r="K193" s="6"/>
      <c r="L193" s="6"/>
      <c r="M193" s="6"/>
      <c r="N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5">
      <c r="A194" s="6"/>
      <c r="B194" s="6"/>
      <c r="C194" s="6"/>
      <c r="D194" s="6"/>
      <c r="E194" s="6"/>
      <c r="F194" s="6"/>
      <c r="G194" s="6"/>
      <c r="H194" s="6"/>
      <c r="I194" s="6"/>
      <c r="K194" s="6"/>
      <c r="L194" s="6"/>
      <c r="M194" s="6"/>
      <c r="N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5">
      <c r="A195" s="6"/>
      <c r="B195" s="6"/>
      <c r="C195" s="6"/>
      <c r="D195" s="6"/>
      <c r="E195" s="6"/>
      <c r="F195" s="6"/>
      <c r="G195" s="6"/>
      <c r="H195" s="6"/>
      <c r="I195" s="6"/>
      <c r="K195" s="6"/>
      <c r="L195" s="6"/>
      <c r="M195" s="6"/>
      <c r="N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5">
      <c r="A196" s="6"/>
      <c r="B196" s="6"/>
      <c r="C196" s="6"/>
      <c r="D196" s="6"/>
      <c r="E196" s="6"/>
      <c r="F196" s="6"/>
      <c r="G196" s="6"/>
      <c r="H196" s="6"/>
      <c r="I196" s="6"/>
      <c r="K196" s="6"/>
      <c r="L196" s="6"/>
      <c r="M196" s="6"/>
      <c r="N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5">
      <c r="A197" s="6"/>
      <c r="B197" s="6"/>
      <c r="C197" s="6"/>
      <c r="D197" s="6"/>
      <c r="E197" s="6"/>
      <c r="F197" s="6"/>
      <c r="G197" s="6"/>
      <c r="H197" s="6"/>
      <c r="I197" s="6"/>
      <c r="K197" s="6"/>
      <c r="L197" s="6"/>
      <c r="M197" s="6"/>
      <c r="N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5">
      <c r="A198" s="6"/>
      <c r="B198" s="6"/>
      <c r="C198" s="6"/>
      <c r="D198" s="6"/>
      <c r="E198" s="6"/>
      <c r="F198" s="6"/>
      <c r="G198" s="6"/>
      <c r="H198" s="6"/>
      <c r="I198" s="6"/>
      <c r="K198" s="6"/>
      <c r="L198" s="6"/>
      <c r="M198" s="6"/>
      <c r="N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5">
      <c r="A199" s="6"/>
      <c r="B199" s="6"/>
      <c r="C199" s="6"/>
      <c r="D199" s="6"/>
      <c r="E199" s="6"/>
      <c r="F199" s="6"/>
      <c r="G199" s="6"/>
      <c r="H199" s="6"/>
      <c r="I199" s="6"/>
      <c r="K199" s="6"/>
      <c r="L199" s="6"/>
      <c r="M199" s="6"/>
      <c r="N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5">
      <c r="A200" s="6"/>
      <c r="B200" s="6"/>
      <c r="C200" s="6"/>
      <c r="D200" s="6"/>
      <c r="E200" s="6"/>
      <c r="F200" s="6"/>
      <c r="G200" s="6"/>
      <c r="H200" s="6"/>
      <c r="I200" s="6"/>
      <c r="K200" s="6"/>
      <c r="L200" s="6"/>
      <c r="M200" s="6"/>
      <c r="N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5">
      <c r="A201" s="6"/>
      <c r="B201" s="6"/>
      <c r="C201" s="6"/>
      <c r="D201" s="6"/>
      <c r="E201" s="6"/>
      <c r="F201" s="6"/>
      <c r="G201" s="6"/>
      <c r="H201" s="6"/>
      <c r="I201" s="6"/>
      <c r="K201" s="6"/>
      <c r="L201" s="6"/>
      <c r="M201" s="6"/>
      <c r="N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5">
      <c r="A202" s="6"/>
      <c r="B202" s="6"/>
      <c r="C202" s="6"/>
      <c r="D202" s="6"/>
      <c r="E202" s="6"/>
      <c r="F202" s="6"/>
      <c r="G202" s="6"/>
      <c r="H202" s="6"/>
      <c r="I202" s="6"/>
      <c r="K202" s="6"/>
      <c r="L202" s="6"/>
      <c r="M202" s="6"/>
      <c r="N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5">
      <c r="A203" s="6"/>
      <c r="B203" s="6"/>
      <c r="C203" s="6"/>
      <c r="D203" s="6"/>
      <c r="E203" s="6"/>
      <c r="F203" s="6"/>
      <c r="G203" s="6"/>
      <c r="H203" s="6"/>
      <c r="I203" s="6"/>
      <c r="K203" s="6"/>
      <c r="L203" s="6"/>
      <c r="M203" s="6"/>
      <c r="N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5">
      <c r="A204" s="6"/>
      <c r="B204" s="6"/>
      <c r="C204" s="6"/>
      <c r="D204" s="6"/>
      <c r="E204" s="6"/>
      <c r="F204" s="6"/>
      <c r="G204" s="6"/>
      <c r="H204" s="6"/>
      <c r="I204" s="6"/>
      <c r="K204" s="6"/>
      <c r="L204" s="6"/>
      <c r="M204" s="6"/>
      <c r="N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5">
      <c r="A205" s="6"/>
      <c r="B205" s="6"/>
      <c r="C205" s="6"/>
      <c r="D205" s="6"/>
      <c r="E205" s="6"/>
      <c r="F205" s="6"/>
      <c r="G205" s="6"/>
      <c r="H205" s="6"/>
      <c r="I205" s="6"/>
      <c r="K205" s="6"/>
      <c r="L205" s="6"/>
      <c r="M205" s="6"/>
      <c r="N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5">
      <c r="A206" s="6"/>
      <c r="B206" s="6"/>
      <c r="C206" s="6"/>
      <c r="D206" s="6"/>
      <c r="E206" s="6"/>
      <c r="F206" s="6"/>
      <c r="G206" s="6"/>
      <c r="H206" s="6"/>
      <c r="I206" s="6"/>
      <c r="K206" s="6"/>
      <c r="L206" s="6"/>
      <c r="M206" s="6"/>
      <c r="N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5">
      <c r="A207" s="6"/>
      <c r="B207" s="6"/>
      <c r="C207" s="6"/>
      <c r="D207" s="6"/>
      <c r="E207" s="6"/>
      <c r="F207" s="6"/>
      <c r="G207" s="6"/>
      <c r="H207" s="6"/>
      <c r="I207" s="6"/>
      <c r="K207" s="6"/>
      <c r="L207" s="6"/>
      <c r="M207" s="6"/>
      <c r="N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5">
      <c r="A208" s="6"/>
      <c r="B208" s="6"/>
      <c r="C208" s="6"/>
      <c r="D208" s="6"/>
      <c r="E208" s="6"/>
      <c r="F208" s="6"/>
      <c r="G208" s="6"/>
      <c r="H208" s="6"/>
      <c r="I208" s="6"/>
      <c r="K208" s="6"/>
      <c r="L208" s="6"/>
      <c r="M208" s="6"/>
      <c r="N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5">
      <c r="A209" s="6"/>
      <c r="B209" s="6"/>
      <c r="C209" s="6"/>
      <c r="D209" s="6"/>
      <c r="E209" s="6"/>
      <c r="F209" s="6"/>
      <c r="G209" s="6"/>
      <c r="H209" s="6"/>
      <c r="I209" s="6"/>
      <c r="K209" s="6"/>
      <c r="L209" s="6"/>
      <c r="M209" s="6"/>
      <c r="N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5">
      <c r="A210" s="6"/>
      <c r="B210" s="6"/>
      <c r="C210" s="6"/>
      <c r="D210" s="6"/>
      <c r="E210" s="6"/>
      <c r="F210" s="6"/>
      <c r="G210" s="6"/>
      <c r="H210" s="6"/>
      <c r="I210" s="6"/>
      <c r="K210" s="6"/>
      <c r="L210" s="6"/>
      <c r="M210" s="6"/>
      <c r="N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5">
      <c r="A211" s="6"/>
      <c r="B211" s="6"/>
      <c r="C211" s="6"/>
      <c r="D211" s="6"/>
      <c r="E211" s="6"/>
      <c r="F211" s="6"/>
      <c r="G211" s="6"/>
      <c r="H211" s="6"/>
      <c r="I211" s="6"/>
      <c r="K211" s="6"/>
      <c r="L211" s="6"/>
      <c r="M211" s="6"/>
      <c r="N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5">
      <c r="A212" s="6"/>
      <c r="B212" s="6"/>
      <c r="C212" s="6"/>
      <c r="D212" s="6"/>
      <c r="E212" s="6"/>
      <c r="F212" s="6"/>
      <c r="G212" s="6"/>
      <c r="H212" s="6"/>
      <c r="I212" s="6"/>
      <c r="K212" s="6"/>
      <c r="L212" s="6"/>
      <c r="M212" s="6"/>
      <c r="N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5">
      <c r="A213" s="6"/>
      <c r="B213" s="6"/>
      <c r="C213" s="6"/>
      <c r="D213" s="6"/>
      <c r="E213" s="6"/>
      <c r="F213" s="6"/>
      <c r="G213" s="6"/>
      <c r="H213" s="6"/>
      <c r="I213" s="6"/>
      <c r="K213" s="6"/>
      <c r="L213" s="6"/>
      <c r="M213" s="6"/>
      <c r="N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5">
      <c r="A214" s="6"/>
      <c r="B214" s="6"/>
      <c r="C214" s="6"/>
      <c r="D214" s="6"/>
      <c r="E214" s="6"/>
      <c r="F214" s="6"/>
      <c r="G214" s="6"/>
      <c r="H214" s="6"/>
      <c r="I214" s="6"/>
      <c r="K214" s="6"/>
      <c r="L214" s="6"/>
      <c r="M214" s="6"/>
      <c r="N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5">
      <c r="A215" s="6"/>
      <c r="B215" s="6"/>
      <c r="C215" s="6"/>
      <c r="D215" s="6"/>
      <c r="E215" s="6"/>
      <c r="F215" s="6"/>
      <c r="G215" s="6"/>
      <c r="H215" s="6"/>
      <c r="I215" s="6"/>
      <c r="K215" s="6"/>
      <c r="L215" s="6"/>
      <c r="M215" s="6"/>
      <c r="N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5">
      <c r="A216" s="6"/>
      <c r="B216" s="6"/>
      <c r="C216" s="6"/>
      <c r="D216" s="6"/>
      <c r="E216" s="6"/>
      <c r="F216" s="6"/>
      <c r="G216" s="6"/>
      <c r="H216" s="6"/>
      <c r="I216" s="6"/>
      <c r="K216" s="6"/>
      <c r="L216" s="6"/>
      <c r="M216" s="6"/>
      <c r="N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5">
      <c r="A217" s="6"/>
      <c r="B217" s="6"/>
      <c r="C217" s="6"/>
      <c r="D217" s="6"/>
      <c r="E217" s="6"/>
      <c r="F217" s="6"/>
      <c r="G217" s="6"/>
      <c r="H217" s="6"/>
      <c r="I217" s="6"/>
      <c r="K217" s="6"/>
      <c r="L217" s="6"/>
      <c r="M217" s="6"/>
      <c r="N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5">
      <c r="A218" s="6"/>
      <c r="B218" s="6"/>
      <c r="C218" s="6"/>
      <c r="D218" s="6"/>
      <c r="E218" s="6"/>
      <c r="F218" s="6"/>
      <c r="G218" s="6"/>
      <c r="H218" s="6"/>
      <c r="I218" s="6"/>
      <c r="K218" s="6"/>
      <c r="L218" s="6"/>
      <c r="M218" s="6"/>
      <c r="N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5">
      <c r="A219" s="6"/>
      <c r="B219" s="6"/>
      <c r="C219" s="6"/>
      <c r="D219" s="6"/>
      <c r="E219" s="6"/>
      <c r="F219" s="6"/>
      <c r="G219" s="6"/>
      <c r="H219" s="6"/>
      <c r="I219" s="6"/>
      <c r="K219" s="6"/>
      <c r="L219" s="6"/>
      <c r="M219" s="6"/>
      <c r="N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5">
      <c r="A220" s="6"/>
      <c r="B220" s="6"/>
      <c r="C220" s="6"/>
      <c r="D220" s="6"/>
      <c r="E220" s="6"/>
      <c r="F220" s="6"/>
      <c r="G220" s="6"/>
      <c r="H220" s="6"/>
      <c r="I220" s="6"/>
      <c r="K220" s="6"/>
      <c r="L220" s="6"/>
      <c r="M220" s="6"/>
      <c r="N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6"/>
      <c r="B221" s="6"/>
      <c r="C221" s="6"/>
      <c r="D221" s="6"/>
      <c r="E221" s="6"/>
      <c r="F221" s="6"/>
      <c r="G221" s="6"/>
      <c r="H221" s="6"/>
      <c r="I221" s="6"/>
      <c r="K221" s="6"/>
      <c r="L221" s="6"/>
      <c r="M221" s="6"/>
      <c r="N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6"/>
      <c r="B222" s="6"/>
      <c r="C222" s="6"/>
      <c r="D222" s="6"/>
      <c r="E222" s="6"/>
      <c r="F222" s="6"/>
      <c r="G222" s="6"/>
      <c r="H222" s="6"/>
      <c r="I222" s="6"/>
      <c r="K222" s="6"/>
      <c r="L222" s="6"/>
      <c r="M222" s="6"/>
      <c r="N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6"/>
      <c r="B223" s="6"/>
      <c r="C223" s="6"/>
      <c r="D223" s="6"/>
      <c r="E223" s="6"/>
      <c r="F223" s="6"/>
      <c r="G223" s="6"/>
      <c r="H223" s="6"/>
      <c r="I223" s="6"/>
      <c r="K223" s="6"/>
      <c r="L223" s="6"/>
      <c r="M223" s="6"/>
      <c r="N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6"/>
      <c r="B224" s="6"/>
      <c r="C224" s="6"/>
      <c r="D224" s="6"/>
      <c r="E224" s="6"/>
      <c r="F224" s="6"/>
      <c r="G224" s="6"/>
      <c r="H224" s="6"/>
      <c r="I224" s="6"/>
      <c r="K224" s="6"/>
      <c r="L224" s="6"/>
      <c r="M224" s="6"/>
      <c r="N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6"/>
      <c r="B225" s="6"/>
      <c r="C225" s="6"/>
      <c r="D225" s="6"/>
      <c r="E225" s="6"/>
      <c r="F225" s="6"/>
      <c r="G225" s="6"/>
      <c r="H225" s="6"/>
      <c r="I225" s="6"/>
      <c r="K225" s="6"/>
      <c r="L225" s="6"/>
      <c r="M225" s="6"/>
      <c r="N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6"/>
      <c r="B226" s="6"/>
      <c r="C226" s="6"/>
      <c r="D226" s="6"/>
      <c r="E226" s="6"/>
      <c r="F226" s="6"/>
      <c r="G226" s="6"/>
      <c r="H226" s="6"/>
      <c r="I226" s="6"/>
      <c r="K226" s="6"/>
      <c r="L226" s="6"/>
      <c r="M226" s="6"/>
      <c r="N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5">
      <c r="A227" s="6"/>
      <c r="B227" s="6"/>
      <c r="C227" s="6"/>
      <c r="D227" s="6"/>
      <c r="E227" s="6"/>
      <c r="F227" s="6"/>
      <c r="G227" s="6"/>
      <c r="H227" s="6"/>
      <c r="I227" s="6"/>
      <c r="K227" s="6"/>
      <c r="L227" s="6"/>
      <c r="M227" s="6"/>
      <c r="N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5">
      <c r="A228" s="6"/>
      <c r="B228" s="6"/>
      <c r="C228" s="6"/>
      <c r="D228" s="6"/>
      <c r="E228" s="6"/>
      <c r="F228" s="6"/>
      <c r="G228" s="6"/>
      <c r="H228" s="6"/>
      <c r="I228" s="6"/>
      <c r="K228" s="6"/>
      <c r="L228" s="6"/>
      <c r="M228" s="6"/>
      <c r="N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5">
      <c r="A229" s="6"/>
      <c r="B229" s="6"/>
      <c r="C229" s="6"/>
      <c r="D229" s="6"/>
      <c r="E229" s="6"/>
      <c r="F229" s="6"/>
      <c r="G229" s="6"/>
      <c r="H229" s="6"/>
      <c r="I229" s="6"/>
      <c r="K229" s="6"/>
      <c r="L229" s="6"/>
      <c r="M229" s="6"/>
      <c r="N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5">
      <c r="A230" s="6"/>
      <c r="B230" s="6"/>
      <c r="C230" s="6"/>
      <c r="D230" s="6"/>
      <c r="E230" s="6"/>
      <c r="F230" s="6"/>
      <c r="G230" s="6"/>
      <c r="H230" s="6"/>
      <c r="I230" s="6"/>
      <c r="K230" s="6"/>
      <c r="L230" s="6"/>
      <c r="M230" s="6"/>
      <c r="N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5">
      <c r="A231" s="6"/>
      <c r="B231" s="6"/>
      <c r="C231" s="6"/>
      <c r="D231" s="6"/>
      <c r="E231" s="6"/>
      <c r="F231" s="6"/>
      <c r="G231" s="6"/>
      <c r="H231" s="6"/>
      <c r="I231" s="6"/>
      <c r="K231" s="6"/>
      <c r="L231" s="6"/>
      <c r="M231" s="6"/>
      <c r="N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5">
      <c r="A232" s="6"/>
      <c r="B232" s="6"/>
      <c r="C232" s="6"/>
      <c r="D232" s="6"/>
      <c r="E232" s="6"/>
      <c r="F232" s="6"/>
      <c r="G232" s="6"/>
      <c r="H232" s="6"/>
      <c r="I232" s="6"/>
      <c r="K232" s="6"/>
      <c r="L232" s="6"/>
      <c r="M232" s="6"/>
      <c r="N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5">
      <c r="A233" s="6"/>
      <c r="B233" s="6"/>
      <c r="C233" s="6"/>
      <c r="D233" s="6"/>
      <c r="E233" s="6"/>
      <c r="F233" s="6"/>
      <c r="G233" s="6"/>
      <c r="H233" s="6"/>
      <c r="I233" s="6"/>
      <c r="K233" s="6"/>
      <c r="L233" s="6"/>
      <c r="M233" s="6"/>
      <c r="N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5">
      <c r="A234" s="6"/>
      <c r="B234" s="6"/>
      <c r="C234" s="6"/>
      <c r="D234" s="6"/>
      <c r="E234" s="6"/>
      <c r="F234" s="6"/>
      <c r="G234" s="6"/>
      <c r="H234" s="6"/>
      <c r="I234" s="6"/>
      <c r="K234" s="6"/>
      <c r="L234" s="6"/>
      <c r="M234" s="6"/>
      <c r="N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5">
      <c r="A235" s="6"/>
      <c r="B235" s="6"/>
      <c r="C235" s="6"/>
      <c r="D235" s="6"/>
      <c r="E235" s="6"/>
      <c r="F235" s="6"/>
      <c r="G235" s="6"/>
      <c r="H235" s="6"/>
      <c r="I235" s="6"/>
      <c r="K235" s="6"/>
      <c r="L235" s="6"/>
      <c r="M235" s="6"/>
      <c r="N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5">
      <c r="A236" s="6"/>
      <c r="B236" s="6"/>
      <c r="C236" s="6"/>
      <c r="D236" s="6"/>
      <c r="E236" s="6"/>
      <c r="F236" s="6"/>
      <c r="G236" s="6"/>
      <c r="H236" s="6"/>
      <c r="I236" s="6"/>
      <c r="K236" s="6"/>
      <c r="L236" s="6"/>
      <c r="M236" s="6"/>
      <c r="N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5">
      <c r="A237" s="6"/>
      <c r="B237" s="6"/>
      <c r="C237" s="6"/>
      <c r="D237" s="6"/>
      <c r="E237" s="6"/>
      <c r="F237" s="6"/>
      <c r="G237" s="6"/>
      <c r="H237" s="6"/>
      <c r="I237" s="6"/>
      <c r="K237" s="6"/>
      <c r="L237" s="6"/>
      <c r="M237" s="6"/>
      <c r="N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5">
      <c r="A238" s="6"/>
      <c r="B238" s="6"/>
      <c r="C238" s="6"/>
      <c r="D238" s="6"/>
      <c r="E238" s="6"/>
      <c r="F238" s="6"/>
      <c r="G238" s="6"/>
      <c r="H238" s="6"/>
      <c r="I238" s="6"/>
      <c r="K238" s="6"/>
      <c r="L238" s="6"/>
      <c r="M238" s="6"/>
      <c r="N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5">
      <c r="A239" s="6"/>
      <c r="B239" s="6"/>
      <c r="C239" s="6"/>
      <c r="D239" s="6"/>
      <c r="E239" s="6"/>
      <c r="F239" s="6"/>
      <c r="G239" s="6"/>
      <c r="H239" s="6"/>
      <c r="I239" s="6"/>
      <c r="K239" s="6"/>
      <c r="L239" s="6"/>
      <c r="M239" s="6"/>
      <c r="N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6"/>
      <c r="B240" s="6"/>
      <c r="C240" s="6"/>
      <c r="D240" s="6"/>
      <c r="E240" s="6"/>
      <c r="F240" s="6"/>
      <c r="G240" s="6"/>
      <c r="H240" s="6"/>
      <c r="I240" s="6"/>
      <c r="K240" s="6"/>
      <c r="L240" s="6"/>
      <c r="M240" s="6"/>
      <c r="N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6"/>
      <c r="B241" s="6"/>
      <c r="C241" s="6"/>
      <c r="D241" s="6"/>
      <c r="E241" s="6"/>
      <c r="F241" s="6"/>
      <c r="G241" s="6"/>
      <c r="H241" s="6"/>
      <c r="I241" s="6"/>
      <c r="K241" s="6"/>
      <c r="L241" s="6"/>
      <c r="M241" s="6"/>
      <c r="N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5">
      <c r="A242" s="6"/>
      <c r="B242" s="6"/>
      <c r="C242" s="6"/>
      <c r="D242" s="6"/>
      <c r="E242" s="6"/>
      <c r="F242" s="6"/>
      <c r="G242" s="6"/>
      <c r="H242" s="6"/>
      <c r="I242" s="6"/>
      <c r="K242" s="6"/>
      <c r="L242" s="6"/>
      <c r="M242" s="6"/>
      <c r="N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5">
      <c r="A243" s="6"/>
      <c r="B243" s="6"/>
      <c r="C243" s="6"/>
      <c r="D243" s="6"/>
      <c r="E243" s="6"/>
      <c r="F243" s="6"/>
      <c r="G243" s="6"/>
      <c r="H243" s="6"/>
      <c r="I243" s="6"/>
      <c r="K243" s="6"/>
      <c r="L243" s="6"/>
      <c r="M243" s="6"/>
      <c r="N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5">
      <c r="A244" s="6"/>
      <c r="B244" s="6"/>
      <c r="C244" s="6"/>
      <c r="D244" s="6"/>
      <c r="E244" s="6"/>
      <c r="F244" s="6"/>
      <c r="G244" s="6"/>
      <c r="H244" s="6"/>
      <c r="I244" s="6"/>
      <c r="K244" s="6"/>
      <c r="L244" s="6"/>
      <c r="M244" s="6"/>
      <c r="N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5">
      <c r="A245" s="6"/>
      <c r="B245" s="6"/>
      <c r="C245" s="6"/>
      <c r="D245" s="6"/>
      <c r="E245" s="6"/>
      <c r="F245" s="6"/>
      <c r="G245" s="6"/>
      <c r="H245" s="6"/>
      <c r="I245" s="6"/>
      <c r="K245" s="6"/>
      <c r="L245" s="6"/>
      <c r="M245" s="6"/>
      <c r="N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5">
      <c r="A246" s="6"/>
      <c r="B246" s="6"/>
      <c r="C246" s="6"/>
      <c r="D246" s="6"/>
      <c r="E246" s="6"/>
      <c r="F246" s="6"/>
      <c r="G246" s="6"/>
      <c r="H246" s="6"/>
      <c r="I246" s="6"/>
      <c r="K246" s="6"/>
      <c r="L246" s="6"/>
      <c r="M246" s="6"/>
      <c r="N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5">
      <c r="A247" s="6"/>
      <c r="B247" s="6"/>
      <c r="C247" s="6"/>
      <c r="D247" s="6"/>
      <c r="E247" s="6"/>
      <c r="F247" s="6"/>
      <c r="G247" s="6"/>
      <c r="H247" s="6"/>
      <c r="I247" s="6"/>
      <c r="K247" s="6"/>
      <c r="L247" s="6"/>
      <c r="M247" s="6"/>
      <c r="N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5">
      <c r="A248" s="6"/>
      <c r="B248" s="6"/>
      <c r="C248" s="6"/>
      <c r="D248" s="6"/>
      <c r="E248" s="6"/>
      <c r="F248" s="6"/>
      <c r="G248" s="6"/>
      <c r="H248" s="6"/>
      <c r="I248" s="6"/>
      <c r="K248" s="6"/>
      <c r="L248" s="6"/>
      <c r="M248" s="6"/>
      <c r="N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5">
      <c r="A249" s="6"/>
      <c r="B249" s="6"/>
      <c r="C249" s="6"/>
      <c r="D249" s="6"/>
      <c r="E249" s="6"/>
      <c r="F249" s="6"/>
      <c r="G249" s="6"/>
      <c r="H249" s="6"/>
      <c r="I249" s="6"/>
      <c r="K249" s="6"/>
      <c r="L249" s="6"/>
      <c r="M249" s="6"/>
      <c r="N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5">
      <c r="A250" s="6"/>
      <c r="B250" s="6"/>
      <c r="C250" s="6"/>
      <c r="D250" s="6"/>
      <c r="E250" s="6"/>
      <c r="F250" s="6"/>
      <c r="G250" s="6"/>
      <c r="H250" s="6"/>
      <c r="I250" s="6"/>
      <c r="K250" s="6"/>
      <c r="L250" s="6"/>
      <c r="M250" s="6"/>
      <c r="N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5">
      <c r="A251" s="6"/>
      <c r="B251" s="6"/>
      <c r="C251" s="6"/>
      <c r="D251" s="6"/>
      <c r="E251" s="6"/>
      <c r="F251" s="6"/>
      <c r="G251" s="6"/>
      <c r="H251" s="6"/>
      <c r="I251" s="6"/>
      <c r="K251" s="6"/>
      <c r="L251" s="6"/>
      <c r="M251" s="6"/>
      <c r="N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5">
      <c r="A252" s="6"/>
      <c r="B252" s="6"/>
      <c r="C252" s="6"/>
      <c r="D252" s="6"/>
      <c r="E252" s="6"/>
      <c r="F252" s="6"/>
      <c r="G252" s="6"/>
      <c r="H252" s="6"/>
      <c r="I252" s="6"/>
      <c r="K252" s="6"/>
      <c r="L252" s="6"/>
      <c r="M252" s="6"/>
      <c r="N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5">
      <c r="A253" s="6"/>
      <c r="B253" s="6"/>
      <c r="C253" s="6"/>
      <c r="D253" s="6"/>
      <c r="E253" s="6"/>
      <c r="F253" s="6"/>
      <c r="G253" s="6"/>
      <c r="H253" s="6"/>
      <c r="I253" s="6"/>
      <c r="K253" s="6"/>
      <c r="L253" s="6"/>
      <c r="M253" s="6"/>
      <c r="N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5">
      <c r="A254" s="6"/>
      <c r="B254" s="6"/>
      <c r="C254" s="6"/>
      <c r="D254" s="6"/>
      <c r="E254" s="6"/>
      <c r="F254" s="6"/>
      <c r="G254" s="6"/>
      <c r="H254" s="6"/>
      <c r="I254" s="6"/>
      <c r="K254" s="6"/>
      <c r="L254" s="6"/>
      <c r="M254" s="6"/>
      <c r="N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5">
      <c r="A255" s="6"/>
      <c r="B255" s="6"/>
      <c r="C255" s="6"/>
      <c r="D255" s="6"/>
      <c r="E255" s="6"/>
      <c r="F255" s="6"/>
      <c r="G255" s="6"/>
      <c r="H255" s="6"/>
      <c r="I255" s="6"/>
      <c r="K255" s="6"/>
      <c r="L255" s="6"/>
      <c r="M255" s="6"/>
      <c r="N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5">
      <c r="A256" s="6"/>
      <c r="B256" s="6"/>
      <c r="C256" s="6"/>
      <c r="D256" s="6"/>
      <c r="E256" s="6"/>
      <c r="F256" s="6"/>
      <c r="G256" s="6"/>
      <c r="H256" s="6"/>
      <c r="I256" s="6"/>
      <c r="K256" s="6"/>
      <c r="L256" s="6"/>
      <c r="M256" s="6"/>
      <c r="N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5">
      <c r="A257" s="6"/>
      <c r="B257" s="6"/>
      <c r="C257" s="6"/>
      <c r="D257" s="6"/>
      <c r="E257" s="6"/>
      <c r="F257" s="6"/>
      <c r="G257" s="6"/>
      <c r="H257" s="6"/>
      <c r="I257" s="6"/>
      <c r="K257" s="6"/>
      <c r="L257" s="6"/>
      <c r="M257" s="6"/>
      <c r="N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5">
      <c r="A258" s="6"/>
      <c r="B258" s="6"/>
      <c r="C258" s="6"/>
      <c r="D258" s="6"/>
      <c r="E258" s="6"/>
      <c r="F258" s="6"/>
      <c r="G258" s="6"/>
      <c r="H258" s="6"/>
      <c r="I258" s="6"/>
      <c r="K258" s="6"/>
      <c r="L258" s="6"/>
      <c r="M258" s="6"/>
      <c r="N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5">
      <c r="A259" s="6"/>
      <c r="B259" s="6"/>
      <c r="C259" s="6"/>
      <c r="D259" s="6"/>
      <c r="E259" s="6"/>
      <c r="F259" s="6"/>
      <c r="G259" s="6"/>
      <c r="H259" s="6"/>
      <c r="I259" s="6"/>
      <c r="K259" s="6"/>
      <c r="L259" s="6"/>
      <c r="M259" s="6"/>
      <c r="N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5">
      <c r="A260" s="6"/>
      <c r="B260" s="6"/>
      <c r="C260" s="6"/>
      <c r="D260" s="6"/>
      <c r="E260" s="6"/>
      <c r="F260" s="6"/>
      <c r="G260" s="6"/>
      <c r="H260" s="6"/>
      <c r="I260" s="6"/>
      <c r="K260" s="6"/>
      <c r="L260" s="6"/>
      <c r="M260" s="6"/>
      <c r="N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5">
      <c r="A261" s="6"/>
      <c r="B261" s="6"/>
      <c r="C261" s="6"/>
      <c r="D261" s="6"/>
      <c r="E261" s="6"/>
      <c r="F261" s="6"/>
      <c r="G261" s="6"/>
      <c r="H261" s="6"/>
      <c r="I261" s="6"/>
      <c r="K261" s="6"/>
      <c r="L261" s="6"/>
      <c r="M261" s="6"/>
      <c r="N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5">
      <c r="A262" s="6"/>
      <c r="B262" s="6"/>
      <c r="C262" s="6"/>
      <c r="D262" s="6"/>
      <c r="E262" s="6"/>
      <c r="F262" s="6"/>
      <c r="G262" s="6"/>
      <c r="H262" s="6"/>
      <c r="I262" s="6"/>
      <c r="K262" s="6"/>
      <c r="L262" s="6"/>
      <c r="M262" s="6"/>
      <c r="N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5">
      <c r="A263" s="6"/>
      <c r="B263" s="6"/>
      <c r="C263" s="6"/>
      <c r="D263" s="6"/>
      <c r="E263" s="6"/>
      <c r="F263" s="6"/>
      <c r="G263" s="6"/>
      <c r="H263" s="6"/>
      <c r="I263" s="6"/>
      <c r="K263" s="6"/>
      <c r="L263" s="6"/>
      <c r="M263" s="6"/>
      <c r="N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5">
      <c r="A264" s="6"/>
      <c r="B264" s="6"/>
      <c r="C264" s="6"/>
      <c r="D264" s="6"/>
      <c r="E264" s="6"/>
      <c r="F264" s="6"/>
      <c r="G264" s="6"/>
      <c r="H264" s="6"/>
      <c r="I264" s="6"/>
      <c r="K264" s="6"/>
      <c r="L264" s="6"/>
      <c r="M264" s="6"/>
      <c r="N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5">
      <c r="A265" s="6"/>
      <c r="B265" s="6"/>
      <c r="C265" s="6"/>
      <c r="D265" s="6"/>
      <c r="E265" s="6"/>
      <c r="F265" s="6"/>
      <c r="G265" s="6"/>
      <c r="H265" s="6"/>
      <c r="I265" s="6"/>
      <c r="K265" s="6"/>
      <c r="L265" s="6"/>
      <c r="M265" s="6"/>
      <c r="N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5">
      <c r="A266" s="6"/>
      <c r="B266" s="6"/>
      <c r="C266" s="6"/>
      <c r="D266" s="6"/>
      <c r="E266" s="6"/>
      <c r="F266" s="6"/>
      <c r="G266" s="6"/>
      <c r="H266" s="6"/>
      <c r="I266" s="6"/>
      <c r="K266" s="6"/>
      <c r="L266" s="6"/>
      <c r="M266" s="6"/>
      <c r="N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5">
      <c r="A267" s="6"/>
      <c r="B267" s="6"/>
      <c r="C267" s="6"/>
      <c r="D267" s="6"/>
      <c r="E267" s="6"/>
      <c r="F267" s="6"/>
      <c r="G267" s="6"/>
      <c r="H267" s="6"/>
      <c r="I267" s="6"/>
      <c r="K267" s="6"/>
      <c r="L267" s="6"/>
      <c r="M267" s="6"/>
      <c r="N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5">
      <c r="A268" s="6"/>
      <c r="B268" s="6"/>
      <c r="C268" s="6"/>
      <c r="D268" s="6"/>
      <c r="E268" s="6"/>
      <c r="F268" s="6"/>
      <c r="G268" s="6"/>
      <c r="H268" s="6"/>
      <c r="I268" s="6"/>
      <c r="K268" s="6"/>
      <c r="L268" s="6"/>
      <c r="M268" s="6"/>
      <c r="N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5">
      <c r="A269" s="6"/>
      <c r="B269" s="6"/>
      <c r="C269" s="6"/>
      <c r="D269" s="6"/>
      <c r="E269" s="6"/>
      <c r="F269" s="6"/>
      <c r="G269" s="6"/>
      <c r="H269" s="6"/>
      <c r="I269" s="6"/>
      <c r="K269" s="6"/>
      <c r="L269" s="6"/>
      <c r="M269" s="6"/>
      <c r="N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5">
      <c r="A270" s="6"/>
      <c r="B270" s="6"/>
      <c r="C270" s="6"/>
      <c r="D270" s="6"/>
      <c r="E270" s="6"/>
      <c r="F270" s="6"/>
      <c r="G270" s="6"/>
      <c r="H270" s="6"/>
      <c r="I270" s="6"/>
      <c r="K270" s="6"/>
      <c r="L270" s="6"/>
      <c r="M270" s="6"/>
      <c r="N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5">
      <c r="A271" s="6"/>
      <c r="B271" s="6"/>
      <c r="C271" s="6"/>
      <c r="D271" s="6"/>
      <c r="E271" s="6"/>
      <c r="F271" s="6"/>
      <c r="G271" s="6"/>
      <c r="H271" s="6"/>
      <c r="I271" s="6"/>
      <c r="K271" s="6"/>
      <c r="L271" s="6"/>
      <c r="M271" s="6"/>
      <c r="N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5">
      <c r="A272" s="6"/>
      <c r="B272" s="6"/>
      <c r="C272" s="6"/>
      <c r="D272" s="6"/>
      <c r="E272" s="6"/>
      <c r="F272" s="6"/>
      <c r="G272" s="6"/>
      <c r="H272" s="6"/>
      <c r="I272" s="6"/>
      <c r="K272" s="6"/>
      <c r="L272" s="6"/>
      <c r="M272" s="6"/>
      <c r="N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5">
      <c r="A273" s="6"/>
      <c r="B273" s="6"/>
      <c r="C273" s="6"/>
      <c r="D273" s="6"/>
      <c r="E273" s="6"/>
      <c r="F273" s="6"/>
      <c r="G273" s="6"/>
      <c r="H273" s="6"/>
      <c r="I273" s="6"/>
      <c r="K273" s="6"/>
      <c r="L273" s="6"/>
      <c r="M273" s="6"/>
      <c r="N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5">
      <c r="A274" s="6"/>
      <c r="B274" s="6"/>
      <c r="C274" s="6"/>
      <c r="D274" s="6"/>
      <c r="E274" s="6"/>
      <c r="F274" s="6"/>
      <c r="G274" s="6"/>
      <c r="H274" s="6"/>
      <c r="I274" s="6"/>
      <c r="K274" s="6"/>
      <c r="L274" s="6"/>
      <c r="M274" s="6"/>
      <c r="N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5">
      <c r="A275" s="6"/>
      <c r="B275" s="6"/>
      <c r="C275" s="6"/>
      <c r="D275" s="6"/>
      <c r="E275" s="6"/>
      <c r="F275" s="6"/>
      <c r="G275" s="6"/>
      <c r="H275" s="6"/>
      <c r="I275" s="6"/>
      <c r="K275" s="6"/>
      <c r="L275" s="6"/>
      <c r="M275" s="6"/>
      <c r="N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5">
      <c r="A276" s="6"/>
      <c r="B276" s="6"/>
      <c r="C276" s="6"/>
      <c r="D276" s="6"/>
      <c r="E276" s="6"/>
      <c r="F276" s="6"/>
      <c r="G276" s="6"/>
      <c r="H276" s="6"/>
      <c r="I276" s="6"/>
      <c r="K276" s="6"/>
      <c r="L276" s="6"/>
      <c r="M276" s="6"/>
      <c r="N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5">
      <c r="A277" s="6"/>
      <c r="B277" s="6"/>
      <c r="C277" s="6"/>
      <c r="D277" s="6"/>
      <c r="E277" s="6"/>
      <c r="F277" s="6"/>
      <c r="G277" s="6"/>
      <c r="H277" s="6"/>
      <c r="I277" s="6"/>
      <c r="K277" s="6"/>
      <c r="L277" s="6"/>
      <c r="M277" s="6"/>
      <c r="N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5">
      <c r="A278" s="6"/>
      <c r="B278" s="6"/>
      <c r="C278" s="6"/>
      <c r="D278" s="6"/>
      <c r="E278" s="6"/>
      <c r="F278" s="6"/>
      <c r="G278" s="6"/>
      <c r="H278" s="6"/>
      <c r="I278" s="6"/>
      <c r="K278" s="6"/>
      <c r="L278" s="6"/>
      <c r="M278" s="6"/>
      <c r="N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5">
      <c r="A279" s="6"/>
      <c r="B279" s="6"/>
      <c r="C279" s="6"/>
      <c r="D279" s="6"/>
      <c r="E279" s="6"/>
      <c r="F279" s="6"/>
      <c r="G279" s="6"/>
      <c r="H279" s="6"/>
      <c r="I279" s="6"/>
      <c r="K279" s="6"/>
      <c r="L279" s="6"/>
      <c r="M279" s="6"/>
      <c r="N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5">
      <c r="A280" s="6"/>
      <c r="B280" s="6"/>
      <c r="C280" s="6"/>
      <c r="D280" s="6"/>
      <c r="E280" s="6"/>
      <c r="F280" s="6"/>
      <c r="G280" s="6"/>
      <c r="H280" s="6"/>
      <c r="I280" s="6"/>
      <c r="K280" s="6"/>
      <c r="L280" s="6"/>
      <c r="M280" s="6"/>
      <c r="N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5">
      <c r="A281" s="6"/>
      <c r="B281" s="6"/>
      <c r="C281" s="6"/>
      <c r="D281" s="6"/>
      <c r="E281" s="6"/>
      <c r="F281" s="6"/>
      <c r="G281" s="6"/>
      <c r="H281" s="6"/>
      <c r="I281" s="6"/>
      <c r="K281" s="6"/>
      <c r="L281" s="6"/>
      <c r="M281" s="6"/>
      <c r="N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5">
      <c r="A282" s="6"/>
      <c r="B282" s="6"/>
      <c r="C282" s="6"/>
      <c r="D282" s="6"/>
      <c r="E282" s="6"/>
      <c r="F282" s="6"/>
      <c r="G282" s="6"/>
      <c r="H282" s="6"/>
      <c r="I282" s="6"/>
      <c r="K282" s="6"/>
      <c r="L282" s="6"/>
      <c r="M282" s="6"/>
      <c r="N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5">
      <c r="A283" s="6"/>
      <c r="B283" s="6"/>
      <c r="C283" s="6"/>
      <c r="D283" s="6"/>
      <c r="E283" s="6"/>
      <c r="F283" s="6"/>
      <c r="G283" s="6"/>
      <c r="H283" s="6"/>
      <c r="I283" s="6"/>
      <c r="K283" s="6"/>
      <c r="L283" s="6"/>
      <c r="M283" s="6"/>
      <c r="N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5">
      <c r="A284" s="6"/>
      <c r="B284" s="6"/>
      <c r="C284" s="6"/>
      <c r="D284" s="6"/>
      <c r="E284" s="6"/>
      <c r="F284" s="6"/>
      <c r="G284" s="6"/>
      <c r="H284" s="6"/>
      <c r="I284" s="6"/>
      <c r="K284" s="6"/>
      <c r="L284" s="6"/>
      <c r="M284" s="6"/>
      <c r="N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5">
      <c r="A285" s="6"/>
      <c r="B285" s="6"/>
      <c r="C285" s="6"/>
      <c r="D285" s="6"/>
      <c r="E285" s="6"/>
      <c r="F285" s="6"/>
      <c r="G285" s="6"/>
      <c r="H285" s="6"/>
      <c r="I285" s="6"/>
      <c r="K285" s="6"/>
      <c r="L285" s="6"/>
      <c r="M285" s="6"/>
      <c r="N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5">
      <c r="A286" s="6"/>
      <c r="B286" s="6"/>
      <c r="C286" s="6"/>
      <c r="D286" s="6"/>
      <c r="E286" s="6"/>
      <c r="F286" s="6"/>
      <c r="G286" s="6"/>
      <c r="H286" s="6"/>
      <c r="I286" s="6"/>
      <c r="K286" s="6"/>
      <c r="L286" s="6"/>
      <c r="M286" s="6"/>
      <c r="N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5">
      <c r="A287" s="6"/>
      <c r="B287" s="6"/>
      <c r="C287" s="6"/>
      <c r="D287" s="6"/>
      <c r="E287" s="6"/>
      <c r="F287" s="6"/>
      <c r="G287" s="6"/>
      <c r="H287" s="6"/>
      <c r="I287" s="6"/>
      <c r="K287" s="6"/>
      <c r="L287" s="6"/>
      <c r="M287" s="6"/>
      <c r="N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5">
      <c r="A288" s="6"/>
      <c r="B288" s="6"/>
      <c r="C288" s="6"/>
      <c r="D288" s="6"/>
      <c r="E288" s="6"/>
      <c r="F288" s="6"/>
      <c r="G288" s="6"/>
      <c r="H288" s="6"/>
      <c r="I288" s="6"/>
      <c r="K288" s="6"/>
      <c r="L288" s="6"/>
      <c r="M288" s="6"/>
      <c r="N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5">
      <c r="A289" s="6"/>
      <c r="B289" s="6"/>
      <c r="C289" s="6"/>
      <c r="D289" s="6"/>
      <c r="E289" s="6"/>
      <c r="F289" s="6"/>
      <c r="G289" s="6"/>
      <c r="H289" s="6"/>
      <c r="I289" s="6"/>
      <c r="K289" s="6"/>
      <c r="L289" s="6"/>
      <c r="M289" s="6"/>
      <c r="N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5">
      <c r="A290" s="6"/>
      <c r="B290" s="6"/>
      <c r="C290" s="6"/>
      <c r="D290" s="6"/>
      <c r="E290" s="6"/>
      <c r="F290" s="6"/>
      <c r="G290" s="6"/>
      <c r="H290" s="6"/>
      <c r="I290" s="6"/>
      <c r="K290" s="6"/>
      <c r="L290" s="6"/>
      <c r="M290" s="6"/>
      <c r="N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5">
      <c r="A291" s="6"/>
      <c r="B291" s="6"/>
      <c r="C291" s="6"/>
      <c r="D291" s="6"/>
      <c r="E291" s="6"/>
      <c r="F291" s="6"/>
      <c r="G291" s="6"/>
      <c r="H291" s="6"/>
      <c r="I291" s="6"/>
      <c r="K291" s="6"/>
      <c r="L291" s="6"/>
      <c r="M291" s="6"/>
      <c r="N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5">
      <c r="A292" s="6"/>
      <c r="B292" s="6"/>
      <c r="C292" s="6"/>
      <c r="D292" s="6"/>
      <c r="E292" s="6"/>
      <c r="F292" s="6"/>
      <c r="G292" s="6"/>
      <c r="H292" s="6"/>
      <c r="I292" s="6"/>
      <c r="K292" s="6"/>
      <c r="L292" s="6"/>
      <c r="M292" s="6"/>
      <c r="N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5">
      <c r="A293" s="6"/>
      <c r="B293" s="6"/>
      <c r="C293" s="6"/>
      <c r="D293" s="6"/>
      <c r="E293" s="6"/>
      <c r="F293" s="6"/>
      <c r="G293" s="6"/>
      <c r="H293" s="6"/>
      <c r="I293" s="6"/>
      <c r="K293" s="6"/>
      <c r="L293" s="6"/>
      <c r="M293" s="6"/>
      <c r="N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5">
      <c r="A294" s="6"/>
      <c r="B294" s="6"/>
      <c r="C294" s="6"/>
      <c r="D294" s="6"/>
      <c r="E294" s="6"/>
      <c r="F294" s="6"/>
      <c r="G294" s="6"/>
      <c r="H294" s="6"/>
      <c r="I294" s="6"/>
      <c r="K294" s="6"/>
      <c r="L294" s="6"/>
      <c r="M294" s="6"/>
      <c r="N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5">
      <c r="A295" s="6"/>
      <c r="B295" s="6"/>
      <c r="C295" s="6"/>
      <c r="D295" s="6"/>
      <c r="E295" s="6"/>
      <c r="F295" s="6"/>
      <c r="G295" s="6"/>
      <c r="H295" s="6"/>
      <c r="I295" s="6"/>
      <c r="K295" s="6"/>
      <c r="L295" s="6"/>
      <c r="M295" s="6"/>
      <c r="N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5">
      <c r="A296" s="6"/>
      <c r="B296" s="6"/>
      <c r="C296" s="6"/>
      <c r="D296" s="6"/>
      <c r="E296" s="6"/>
      <c r="F296" s="6"/>
      <c r="G296" s="6"/>
      <c r="H296" s="6"/>
      <c r="I296" s="6"/>
      <c r="K296" s="6"/>
      <c r="L296" s="6"/>
      <c r="M296" s="6"/>
      <c r="N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5">
      <c r="A297" s="6"/>
      <c r="B297" s="6"/>
      <c r="C297" s="6"/>
      <c r="D297" s="6"/>
      <c r="E297" s="6"/>
      <c r="F297" s="6"/>
      <c r="G297" s="6"/>
      <c r="H297" s="6"/>
      <c r="I297" s="6"/>
      <c r="K297" s="6"/>
      <c r="L297" s="6"/>
      <c r="M297" s="6"/>
      <c r="N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5">
      <c r="A298" s="6"/>
      <c r="B298" s="6"/>
      <c r="C298" s="6"/>
      <c r="D298" s="6"/>
      <c r="E298" s="6"/>
      <c r="F298" s="6"/>
      <c r="G298" s="6"/>
      <c r="H298" s="6"/>
      <c r="I298" s="6"/>
      <c r="K298" s="6"/>
      <c r="L298" s="6"/>
      <c r="M298" s="6"/>
      <c r="N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5">
      <c r="A299" s="6"/>
      <c r="B299" s="6"/>
      <c r="C299" s="6"/>
      <c r="D299" s="6"/>
      <c r="E299" s="6"/>
      <c r="F299" s="6"/>
      <c r="G299" s="6"/>
      <c r="H299" s="6"/>
      <c r="I299" s="6"/>
      <c r="K299" s="6"/>
      <c r="L299" s="6"/>
      <c r="M299" s="6"/>
      <c r="N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5">
      <c r="A300" s="6"/>
      <c r="B300" s="6"/>
      <c r="C300" s="6"/>
      <c r="D300" s="6"/>
      <c r="E300" s="6"/>
      <c r="F300" s="6"/>
      <c r="G300" s="6"/>
      <c r="H300" s="6"/>
      <c r="I300" s="6"/>
      <c r="K300" s="6"/>
      <c r="L300" s="6"/>
      <c r="M300" s="6"/>
      <c r="N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5">
      <c r="A301" s="6"/>
      <c r="B301" s="6"/>
      <c r="C301" s="6"/>
      <c r="D301" s="6"/>
      <c r="E301" s="6"/>
      <c r="F301" s="6"/>
      <c r="G301" s="6"/>
      <c r="H301" s="6"/>
      <c r="I301" s="6"/>
      <c r="K301" s="6"/>
      <c r="L301" s="6"/>
      <c r="M301" s="6"/>
      <c r="N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5">
      <c r="A302" s="6"/>
      <c r="B302" s="6"/>
      <c r="C302" s="6"/>
      <c r="D302" s="6"/>
      <c r="E302" s="6"/>
      <c r="F302" s="6"/>
      <c r="G302" s="6"/>
      <c r="H302" s="6"/>
      <c r="I302" s="6"/>
      <c r="K302" s="6"/>
      <c r="L302" s="6"/>
      <c r="M302" s="6"/>
      <c r="N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5">
      <c r="A303" s="6"/>
      <c r="B303" s="6"/>
      <c r="C303" s="6"/>
      <c r="D303" s="6"/>
      <c r="E303" s="6"/>
      <c r="F303" s="6"/>
      <c r="G303" s="6"/>
      <c r="H303" s="6"/>
      <c r="I303" s="6"/>
      <c r="K303" s="6"/>
      <c r="L303" s="6"/>
      <c r="M303" s="6"/>
      <c r="N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5">
      <c r="A304" s="6"/>
      <c r="B304" s="6"/>
      <c r="C304" s="6"/>
      <c r="D304" s="6"/>
      <c r="E304" s="6"/>
      <c r="F304" s="6"/>
      <c r="G304" s="6"/>
      <c r="H304" s="6"/>
      <c r="I304" s="6"/>
      <c r="K304" s="6"/>
      <c r="L304" s="6"/>
      <c r="M304" s="6"/>
      <c r="N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5">
      <c r="A305" s="6"/>
      <c r="B305" s="6"/>
      <c r="C305" s="6"/>
      <c r="D305" s="6"/>
      <c r="E305" s="6"/>
      <c r="F305" s="6"/>
      <c r="G305" s="6"/>
      <c r="H305" s="6"/>
      <c r="I305" s="6"/>
      <c r="K305" s="6"/>
      <c r="L305" s="6"/>
      <c r="M305" s="6"/>
      <c r="N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5">
      <c r="A306" s="6"/>
      <c r="B306" s="6"/>
      <c r="C306" s="6"/>
      <c r="D306" s="6"/>
      <c r="E306" s="6"/>
      <c r="F306" s="6"/>
      <c r="G306" s="6"/>
      <c r="H306" s="6"/>
      <c r="I306" s="6"/>
      <c r="K306" s="6"/>
      <c r="L306" s="6"/>
      <c r="M306" s="6"/>
      <c r="N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5">
      <c r="A307" s="6"/>
      <c r="B307" s="6"/>
      <c r="C307" s="6"/>
      <c r="D307" s="6"/>
      <c r="E307" s="6"/>
      <c r="F307" s="6"/>
      <c r="G307" s="6"/>
      <c r="H307" s="6"/>
      <c r="I307" s="6"/>
      <c r="K307" s="6"/>
      <c r="L307" s="6"/>
      <c r="M307" s="6"/>
      <c r="N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5">
      <c r="A308" s="6"/>
      <c r="B308" s="6"/>
      <c r="C308" s="6"/>
      <c r="D308" s="6"/>
      <c r="E308" s="6"/>
      <c r="F308" s="6"/>
      <c r="G308" s="6"/>
      <c r="H308" s="6"/>
      <c r="I308" s="6"/>
      <c r="K308" s="6"/>
      <c r="L308" s="6"/>
      <c r="M308" s="6"/>
      <c r="N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5">
      <c r="A309" s="6"/>
      <c r="B309" s="6"/>
      <c r="C309" s="6"/>
      <c r="D309" s="6"/>
      <c r="E309" s="6"/>
      <c r="F309" s="6"/>
      <c r="G309" s="6"/>
      <c r="H309" s="6"/>
      <c r="I309" s="6"/>
      <c r="K309" s="6"/>
      <c r="L309" s="6"/>
      <c r="M309" s="6"/>
      <c r="N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5">
      <c r="A310" s="6"/>
      <c r="B310" s="6"/>
      <c r="C310" s="6"/>
      <c r="D310" s="6"/>
      <c r="E310" s="6"/>
      <c r="F310" s="6"/>
      <c r="G310" s="6"/>
      <c r="H310" s="6"/>
      <c r="I310" s="6"/>
      <c r="K310" s="6"/>
      <c r="L310" s="6"/>
      <c r="M310" s="6"/>
      <c r="N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5">
      <c r="A311" s="6"/>
      <c r="B311" s="6"/>
      <c r="C311" s="6"/>
      <c r="D311" s="6"/>
      <c r="E311" s="6"/>
      <c r="F311" s="6"/>
      <c r="G311" s="6"/>
      <c r="H311" s="6"/>
      <c r="I311" s="6"/>
      <c r="K311" s="6"/>
      <c r="L311" s="6"/>
      <c r="M311" s="6"/>
      <c r="N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5">
      <c r="A312" s="6"/>
      <c r="B312" s="6"/>
      <c r="C312" s="6"/>
      <c r="D312" s="6"/>
      <c r="E312" s="6"/>
      <c r="F312" s="6"/>
      <c r="G312" s="6"/>
      <c r="H312" s="6"/>
      <c r="I312" s="6"/>
      <c r="K312" s="6"/>
      <c r="L312" s="6"/>
      <c r="M312" s="6"/>
      <c r="N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5">
      <c r="A313" s="6"/>
      <c r="B313" s="6"/>
      <c r="C313" s="6"/>
      <c r="D313" s="6"/>
      <c r="E313" s="6"/>
      <c r="F313" s="6"/>
      <c r="G313" s="6"/>
      <c r="H313" s="6"/>
      <c r="I313" s="6"/>
      <c r="K313" s="6"/>
      <c r="L313" s="6"/>
      <c r="M313" s="6"/>
      <c r="N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5">
      <c r="A314" s="6"/>
      <c r="B314" s="6"/>
      <c r="C314" s="6"/>
      <c r="D314" s="6"/>
      <c r="E314" s="6"/>
      <c r="F314" s="6"/>
      <c r="G314" s="6"/>
      <c r="H314" s="6"/>
      <c r="I314" s="6"/>
      <c r="K314" s="6"/>
      <c r="L314" s="6"/>
      <c r="M314" s="6"/>
      <c r="N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5">
      <c r="A315" s="6"/>
      <c r="B315" s="6"/>
      <c r="C315" s="6"/>
      <c r="D315" s="6"/>
      <c r="E315" s="6"/>
      <c r="F315" s="6"/>
      <c r="G315" s="6"/>
      <c r="H315" s="6"/>
      <c r="I315" s="6"/>
      <c r="K315" s="6"/>
      <c r="L315" s="6"/>
      <c r="M315" s="6"/>
      <c r="N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5">
      <c r="A316" s="6"/>
      <c r="B316" s="6"/>
      <c r="C316" s="6"/>
      <c r="D316" s="6"/>
      <c r="E316" s="6"/>
      <c r="F316" s="6"/>
      <c r="G316" s="6"/>
      <c r="H316" s="6"/>
      <c r="I316" s="6"/>
      <c r="K316" s="6"/>
      <c r="L316" s="6"/>
      <c r="M316" s="6"/>
      <c r="N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5">
      <c r="A317" s="6"/>
      <c r="B317" s="6"/>
      <c r="C317" s="6"/>
      <c r="D317" s="6"/>
      <c r="E317" s="6"/>
      <c r="F317" s="6"/>
      <c r="G317" s="6"/>
      <c r="H317" s="6"/>
      <c r="I317" s="6"/>
      <c r="K317" s="6"/>
      <c r="L317" s="6"/>
      <c r="M317" s="6"/>
      <c r="N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5">
      <c r="A318" s="6"/>
      <c r="B318" s="6"/>
      <c r="C318" s="6"/>
      <c r="D318" s="6"/>
      <c r="E318" s="6"/>
      <c r="F318" s="6"/>
      <c r="G318" s="6"/>
      <c r="H318" s="6"/>
      <c r="I318" s="6"/>
      <c r="K318" s="6"/>
      <c r="L318" s="6"/>
      <c r="M318" s="6"/>
      <c r="N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5">
      <c r="A319" s="6"/>
      <c r="B319" s="6"/>
      <c r="C319" s="6"/>
      <c r="D319" s="6"/>
      <c r="E319" s="6"/>
      <c r="F319" s="6"/>
      <c r="G319" s="6"/>
      <c r="H319" s="6"/>
      <c r="I319" s="6"/>
      <c r="K319" s="6"/>
      <c r="L319" s="6"/>
      <c r="M319" s="6"/>
      <c r="N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5">
      <c r="A320" s="6"/>
      <c r="B320" s="6"/>
      <c r="C320" s="6"/>
      <c r="D320" s="6"/>
      <c r="E320" s="6"/>
      <c r="F320" s="6"/>
      <c r="G320" s="6"/>
      <c r="H320" s="6"/>
      <c r="I320" s="6"/>
      <c r="K320" s="6"/>
      <c r="L320" s="6"/>
      <c r="M320" s="6"/>
      <c r="N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5">
      <c r="A321" s="6"/>
      <c r="B321" s="6"/>
      <c r="C321" s="6"/>
      <c r="D321" s="6"/>
      <c r="E321" s="6"/>
      <c r="F321" s="6"/>
      <c r="G321" s="6"/>
      <c r="H321" s="6"/>
      <c r="I321" s="6"/>
      <c r="K321" s="6"/>
      <c r="L321" s="6"/>
      <c r="M321" s="6"/>
      <c r="N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5">
      <c r="A322" s="6"/>
      <c r="B322" s="6"/>
      <c r="C322" s="6"/>
      <c r="D322" s="6"/>
      <c r="E322" s="6"/>
      <c r="F322" s="6"/>
      <c r="G322" s="6"/>
      <c r="H322" s="6"/>
      <c r="I322" s="6"/>
      <c r="K322" s="6"/>
      <c r="L322" s="6"/>
      <c r="M322" s="6"/>
      <c r="N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5">
      <c r="A323" s="6"/>
      <c r="B323" s="6"/>
      <c r="C323" s="6"/>
      <c r="D323" s="6"/>
      <c r="E323" s="6"/>
      <c r="F323" s="6"/>
      <c r="G323" s="6"/>
      <c r="H323" s="6"/>
      <c r="I323" s="6"/>
      <c r="K323" s="6"/>
      <c r="L323" s="6"/>
      <c r="M323" s="6"/>
      <c r="N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5">
      <c r="A324" s="6"/>
      <c r="B324" s="6"/>
      <c r="C324" s="6"/>
      <c r="D324" s="6"/>
      <c r="E324" s="6"/>
      <c r="F324" s="6"/>
      <c r="G324" s="6"/>
      <c r="H324" s="6"/>
      <c r="I324" s="6"/>
      <c r="K324" s="6"/>
      <c r="L324" s="6"/>
      <c r="M324" s="6"/>
      <c r="N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5">
      <c r="A325" s="6"/>
      <c r="B325" s="6"/>
      <c r="C325" s="6"/>
      <c r="D325" s="6"/>
      <c r="E325" s="6"/>
      <c r="F325" s="6"/>
      <c r="G325" s="6"/>
      <c r="H325" s="6"/>
      <c r="I325" s="6"/>
      <c r="K325" s="6"/>
      <c r="L325" s="6"/>
      <c r="M325" s="6"/>
      <c r="N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5">
      <c r="A326" s="6"/>
      <c r="B326" s="6"/>
      <c r="C326" s="6"/>
      <c r="D326" s="6"/>
      <c r="E326" s="6"/>
      <c r="F326" s="6"/>
      <c r="G326" s="6"/>
      <c r="H326" s="6"/>
      <c r="I326" s="6"/>
      <c r="K326" s="6"/>
      <c r="L326" s="6"/>
      <c r="M326" s="6"/>
      <c r="N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5">
      <c r="A327" s="6"/>
      <c r="B327" s="6"/>
      <c r="C327" s="6"/>
      <c r="D327" s="6"/>
      <c r="E327" s="6"/>
      <c r="F327" s="6"/>
      <c r="G327" s="6"/>
      <c r="H327" s="6"/>
      <c r="I327" s="6"/>
      <c r="K327" s="6"/>
      <c r="L327" s="6"/>
      <c r="M327" s="6"/>
      <c r="N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5">
      <c r="A328" s="6"/>
      <c r="B328" s="6"/>
      <c r="C328" s="6"/>
      <c r="D328" s="6"/>
      <c r="E328" s="6"/>
      <c r="F328" s="6"/>
      <c r="G328" s="6"/>
      <c r="H328" s="6"/>
      <c r="I328" s="6"/>
      <c r="K328" s="6"/>
      <c r="L328" s="6"/>
      <c r="M328" s="6"/>
      <c r="N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5">
      <c r="A329" s="6"/>
      <c r="B329" s="6"/>
      <c r="C329" s="6"/>
      <c r="D329" s="6"/>
      <c r="E329" s="6"/>
      <c r="F329" s="6"/>
      <c r="G329" s="6"/>
      <c r="H329" s="6"/>
      <c r="I329" s="6"/>
      <c r="K329" s="6"/>
      <c r="L329" s="6"/>
      <c r="M329" s="6"/>
      <c r="N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5">
      <c r="A330" s="6"/>
      <c r="B330" s="6"/>
      <c r="C330" s="6"/>
      <c r="D330" s="6"/>
      <c r="E330" s="6"/>
      <c r="F330" s="6"/>
      <c r="G330" s="6"/>
      <c r="H330" s="6"/>
      <c r="I330" s="6"/>
      <c r="K330" s="6"/>
      <c r="L330" s="6"/>
      <c r="M330" s="6"/>
      <c r="N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5">
      <c r="A331" s="6"/>
      <c r="B331" s="6"/>
      <c r="C331" s="6"/>
      <c r="D331" s="6"/>
      <c r="E331" s="6"/>
      <c r="F331" s="6"/>
      <c r="G331" s="6"/>
      <c r="H331" s="6"/>
      <c r="I331" s="6"/>
      <c r="K331" s="6"/>
      <c r="L331" s="6"/>
      <c r="M331" s="6"/>
      <c r="N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5">
      <c r="A332" s="6"/>
      <c r="B332" s="6"/>
      <c r="C332" s="6"/>
      <c r="D332" s="6"/>
      <c r="E332" s="6"/>
      <c r="F332" s="6"/>
      <c r="G332" s="6"/>
      <c r="H332" s="6"/>
      <c r="I332" s="6"/>
      <c r="K332" s="6"/>
      <c r="L332" s="6"/>
      <c r="M332" s="6"/>
      <c r="N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5">
      <c r="A333" s="6"/>
      <c r="B333" s="6"/>
      <c r="C333" s="6"/>
      <c r="D333" s="6"/>
      <c r="E333" s="6"/>
      <c r="F333" s="6"/>
      <c r="G333" s="6"/>
      <c r="H333" s="6"/>
      <c r="I333" s="6"/>
      <c r="K333" s="6"/>
      <c r="L333" s="6"/>
      <c r="M333" s="6"/>
      <c r="N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5">
      <c r="A334" s="6"/>
      <c r="B334" s="6"/>
      <c r="C334" s="6"/>
      <c r="D334" s="6"/>
      <c r="E334" s="6"/>
      <c r="F334" s="6"/>
      <c r="G334" s="6"/>
      <c r="H334" s="6"/>
      <c r="I334" s="6"/>
      <c r="K334" s="6"/>
      <c r="L334" s="6"/>
      <c r="M334" s="6"/>
      <c r="N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5">
      <c r="A335" s="6"/>
      <c r="B335" s="6"/>
      <c r="C335" s="6"/>
      <c r="D335" s="6"/>
      <c r="E335" s="6"/>
      <c r="F335" s="6"/>
      <c r="G335" s="6"/>
      <c r="H335" s="6"/>
      <c r="I335" s="6"/>
      <c r="K335" s="6"/>
      <c r="L335" s="6"/>
      <c r="M335" s="6"/>
      <c r="N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5">
      <c r="A336" s="6"/>
      <c r="B336" s="6"/>
      <c r="C336" s="6"/>
      <c r="D336" s="6"/>
      <c r="E336" s="6"/>
      <c r="F336" s="6"/>
      <c r="G336" s="6"/>
      <c r="H336" s="6"/>
      <c r="I336" s="6"/>
      <c r="K336" s="6"/>
      <c r="L336" s="6"/>
      <c r="M336" s="6"/>
      <c r="N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5">
      <c r="A337" s="6"/>
      <c r="B337" s="6"/>
      <c r="C337" s="6"/>
      <c r="D337" s="6"/>
      <c r="E337" s="6"/>
      <c r="F337" s="6"/>
      <c r="G337" s="6"/>
      <c r="H337" s="6"/>
      <c r="I337" s="6"/>
      <c r="K337" s="6"/>
      <c r="L337" s="6"/>
      <c r="M337" s="6"/>
      <c r="N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5">
      <c r="A338" s="6"/>
      <c r="B338" s="6"/>
      <c r="C338" s="6"/>
      <c r="D338" s="6"/>
      <c r="E338" s="6"/>
      <c r="F338" s="6"/>
      <c r="G338" s="6"/>
      <c r="H338" s="6"/>
      <c r="I338" s="6"/>
      <c r="K338" s="6"/>
      <c r="L338" s="6"/>
      <c r="M338" s="6"/>
      <c r="N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5">
      <c r="A339" s="6"/>
      <c r="B339" s="6"/>
      <c r="C339" s="6"/>
      <c r="D339" s="6"/>
      <c r="E339" s="6"/>
      <c r="F339" s="6"/>
      <c r="G339" s="6"/>
      <c r="H339" s="6"/>
      <c r="I339" s="6"/>
      <c r="K339" s="6"/>
      <c r="L339" s="6"/>
      <c r="M339" s="6"/>
      <c r="N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5">
      <c r="A340" s="6"/>
      <c r="B340" s="6"/>
      <c r="C340" s="6"/>
      <c r="D340" s="6"/>
      <c r="E340" s="6"/>
      <c r="F340" s="6"/>
      <c r="G340" s="6"/>
      <c r="H340" s="6"/>
      <c r="I340" s="6"/>
      <c r="K340" s="6"/>
      <c r="L340" s="6"/>
      <c r="M340" s="6"/>
      <c r="N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5">
      <c r="A341" s="6"/>
      <c r="B341" s="6"/>
      <c r="C341" s="6"/>
      <c r="D341" s="6"/>
      <c r="E341" s="6"/>
      <c r="F341" s="6"/>
      <c r="G341" s="6"/>
      <c r="H341" s="6"/>
      <c r="I341" s="6"/>
      <c r="K341" s="6"/>
      <c r="L341" s="6"/>
      <c r="M341" s="6"/>
      <c r="N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5">
      <c r="A342" s="6"/>
      <c r="B342" s="6"/>
      <c r="C342" s="6"/>
      <c r="D342" s="6"/>
      <c r="E342" s="6"/>
      <c r="F342" s="6"/>
      <c r="G342" s="6"/>
      <c r="H342" s="6"/>
      <c r="I342" s="6"/>
      <c r="K342" s="6"/>
      <c r="L342" s="6"/>
      <c r="M342" s="6"/>
      <c r="N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5">
      <c r="A343" s="6"/>
      <c r="B343" s="6"/>
      <c r="C343" s="6"/>
      <c r="D343" s="6"/>
      <c r="E343" s="6"/>
      <c r="F343" s="6"/>
      <c r="G343" s="6"/>
      <c r="H343" s="6"/>
      <c r="I343" s="6"/>
      <c r="K343" s="6"/>
      <c r="L343" s="6"/>
      <c r="M343" s="6"/>
      <c r="N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5">
      <c r="A344" s="6"/>
      <c r="B344" s="6"/>
      <c r="C344" s="6"/>
      <c r="D344" s="6"/>
      <c r="E344" s="6"/>
      <c r="F344" s="6"/>
      <c r="G344" s="6"/>
      <c r="H344" s="6"/>
      <c r="I344" s="6"/>
      <c r="K344" s="6"/>
      <c r="L344" s="6"/>
      <c r="M344" s="6"/>
      <c r="N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5">
      <c r="A345" s="6"/>
      <c r="B345" s="6"/>
      <c r="C345" s="6"/>
      <c r="D345" s="6"/>
      <c r="E345" s="6"/>
      <c r="F345" s="6"/>
      <c r="G345" s="6"/>
      <c r="H345" s="6"/>
      <c r="I345" s="6"/>
      <c r="K345" s="6"/>
      <c r="L345" s="6"/>
      <c r="M345" s="6"/>
      <c r="N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5">
      <c r="A346" s="6"/>
      <c r="B346" s="6"/>
      <c r="C346" s="6"/>
      <c r="D346" s="6"/>
      <c r="E346" s="6"/>
      <c r="F346" s="6"/>
      <c r="G346" s="6"/>
      <c r="H346" s="6"/>
      <c r="I346" s="6"/>
      <c r="K346" s="6"/>
      <c r="L346" s="6"/>
      <c r="M346" s="6"/>
      <c r="N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5">
      <c r="A347" s="6"/>
      <c r="B347" s="6"/>
      <c r="C347" s="6"/>
      <c r="D347" s="6"/>
      <c r="E347" s="6"/>
      <c r="F347" s="6"/>
      <c r="G347" s="6"/>
      <c r="H347" s="6"/>
      <c r="I347" s="6"/>
      <c r="K347" s="6"/>
      <c r="L347" s="6"/>
      <c r="M347" s="6"/>
      <c r="N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5">
      <c r="A348" s="6"/>
      <c r="B348" s="6"/>
      <c r="C348" s="6"/>
      <c r="D348" s="6"/>
      <c r="E348" s="6"/>
      <c r="F348" s="6"/>
      <c r="G348" s="6"/>
      <c r="H348" s="6"/>
      <c r="I348" s="6"/>
      <c r="K348" s="6"/>
      <c r="L348" s="6"/>
      <c r="M348" s="6"/>
      <c r="N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5">
      <c r="A349" s="6"/>
      <c r="B349" s="6"/>
      <c r="C349" s="6"/>
      <c r="D349" s="6"/>
      <c r="E349" s="6"/>
      <c r="F349" s="6"/>
      <c r="G349" s="6"/>
      <c r="H349" s="6"/>
      <c r="I349" s="6"/>
      <c r="K349" s="6"/>
      <c r="L349" s="6"/>
      <c r="M349" s="6"/>
      <c r="N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5">
      <c r="A350" s="6"/>
      <c r="B350" s="6"/>
      <c r="C350" s="6"/>
      <c r="D350" s="6"/>
      <c r="E350" s="6"/>
      <c r="F350" s="6"/>
      <c r="G350" s="6"/>
      <c r="H350" s="6"/>
      <c r="I350" s="6"/>
      <c r="K350" s="6"/>
      <c r="L350" s="6"/>
      <c r="M350" s="6"/>
      <c r="N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5">
      <c r="A351" s="6"/>
      <c r="B351" s="6"/>
      <c r="C351" s="6"/>
      <c r="D351" s="6"/>
      <c r="E351" s="6"/>
      <c r="F351" s="6"/>
      <c r="G351" s="6"/>
      <c r="H351" s="6"/>
      <c r="I351" s="6"/>
      <c r="K351" s="6"/>
      <c r="L351" s="6"/>
      <c r="M351" s="6"/>
      <c r="N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5">
      <c r="A352" s="6"/>
      <c r="B352" s="6"/>
      <c r="C352" s="6"/>
      <c r="D352" s="6"/>
      <c r="E352" s="6"/>
      <c r="F352" s="6"/>
      <c r="G352" s="6"/>
      <c r="H352" s="6"/>
      <c r="I352" s="6"/>
      <c r="K352" s="6"/>
      <c r="L352" s="6"/>
      <c r="M352" s="6"/>
      <c r="N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5">
      <c r="A353" s="6"/>
      <c r="B353" s="6"/>
      <c r="C353" s="6"/>
      <c r="D353" s="6"/>
      <c r="E353" s="6"/>
      <c r="F353" s="6"/>
      <c r="G353" s="6"/>
      <c r="H353" s="6"/>
      <c r="I353" s="6"/>
      <c r="K353" s="6"/>
      <c r="L353" s="6"/>
      <c r="M353" s="6"/>
      <c r="N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5">
      <c r="A354" s="6"/>
      <c r="B354" s="6"/>
      <c r="C354" s="6"/>
      <c r="D354" s="6"/>
      <c r="E354" s="6"/>
      <c r="F354" s="6"/>
      <c r="G354" s="6"/>
      <c r="H354" s="6"/>
      <c r="I354" s="6"/>
      <c r="K354" s="6"/>
      <c r="L354" s="6"/>
      <c r="M354" s="6"/>
      <c r="N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5">
      <c r="A355" s="6"/>
      <c r="B355" s="6"/>
      <c r="C355" s="6"/>
      <c r="D355" s="6"/>
      <c r="E355" s="6"/>
      <c r="F355" s="6"/>
      <c r="G355" s="6"/>
      <c r="H355" s="6"/>
      <c r="I355" s="6"/>
      <c r="K355" s="6"/>
      <c r="L355" s="6"/>
      <c r="M355" s="6"/>
      <c r="N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5">
      <c r="A356" s="6"/>
      <c r="B356" s="6"/>
      <c r="C356" s="6"/>
      <c r="D356" s="6"/>
      <c r="E356" s="6"/>
      <c r="F356" s="6"/>
      <c r="G356" s="6"/>
      <c r="H356" s="6"/>
      <c r="I356" s="6"/>
      <c r="K356" s="6"/>
      <c r="L356" s="6"/>
      <c r="M356" s="6"/>
      <c r="N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5">
      <c r="A357" s="6"/>
      <c r="B357" s="6"/>
      <c r="C357" s="6"/>
      <c r="D357" s="6"/>
      <c r="E357" s="6"/>
      <c r="F357" s="6"/>
      <c r="G357" s="6"/>
      <c r="H357" s="6"/>
      <c r="I357" s="6"/>
      <c r="K357" s="6"/>
      <c r="L357" s="6"/>
      <c r="M357" s="6"/>
      <c r="N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5">
      <c r="A358" s="6"/>
      <c r="B358" s="6"/>
      <c r="C358" s="6"/>
      <c r="D358" s="6"/>
      <c r="E358" s="6"/>
      <c r="F358" s="6"/>
      <c r="G358" s="6"/>
      <c r="H358" s="6"/>
      <c r="I358" s="6"/>
      <c r="K358" s="6"/>
      <c r="L358" s="6"/>
      <c r="M358" s="6"/>
      <c r="N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5">
      <c r="A359" s="6"/>
      <c r="B359" s="6"/>
      <c r="C359" s="6"/>
      <c r="D359" s="6"/>
      <c r="E359" s="6"/>
      <c r="F359" s="6"/>
      <c r="G359" s="6"/>
      <c r="H359" s="6"/>
      <c r="I359" s="6"/>
      <c r="K359" s="6"/>
      <c r="L359" s="6"/>
      <c r="M359" s="6"/>
      <c r="N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5">
      <c r="A360" s="6"/>
      <c r="B360" s="6"/>
      <c r="C360" s="6"/>
      <c r="D360" s="6"/>
      <c r="E360" s="6"/>
      <c r="F360" s="6"/>
      <c r="G360" s="6"/>
      <c r="H360" s="6"/>
      <c r="I360" s="6"/>
      <c r="K360" s="6"/>
      <c r="L360" s="6"/>
      <c r="M360" s="6"/>
      <c r="N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5">
      <c r="A361" s="6"/>
      <c r="B361" s="6"/>
      <c r="C361" s="6"/>
      <c r="D361" s="6"/>
      <c r="E361" s="6"/>
      <c r="F361" s="6"/>
      <c r="G361" s="6"/>
      <c r="H361" s="6"/>
      <c r="I361" s="6"/>
      <c r="K361" s="6"/>
      <c r="L361" s="6"/>
      <c r="M361" s="6"/>
      <c r="N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5">
      <c r="A362" s="6"/>
      <c r="B362" s="6"/>
      <c r="C362" s="6"/>
      <c r="D362" s="6"/>
      <c r="E362" s="6"/>
      <c r="F362" s="6"/>
      <c r="G362" s="6"/>
      <c r="H362" s="6"/>
      <c r="I362" s="6"/>
      <c r="K362" s="6"/>
      <c r="L362" s="6"/>
      <c r="M362" s="6"/>
      <c r="N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5">
      <c r="A363" s="6"/>
      <c r="B363" s="6"/>
      <c r="C363" s="6"/>
      <c r="D363" s="6"/>
      <c r="E363" s="6"/>
      <c r="F363" s="6"/>
      <c r="G363" s="6"/>
      <c r="H363" s="6"/>
      <c r="I363" s="6"/>
      <c r="K363" s="6"/>
      <c r="L363" s="6"/>
      <c r="M363" s="6"/>
      <c r="N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5">
      <c r="A364" s="6"/>
      <c r="B364" s="6"/>
      <c r="C364" s="6"/>
      <c r="D364" s="6"/>
      <c r="E364" s="6"/>
      <c r="F364" s="6"/>
      <c r="G364" s="6"/>
      <c r="H364" s="6"/>
      <c r="I364" s="6"/>
      <c r="K364" s="6"/>
      <c r="L364" s="6"/>
      <c r="M364" s="6"/>
      <c r="N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5">
      <c r="A365" s="6"/>
      <c r="B365" s="6"/>
      <c r="C365" s="6"/>
      <c r="D365" s="6"/>
      <c r="E365" s="6"/>
      <c r="F365" s="6"/>
      <c r="G365" s="6"/>
      <c r="H365" s="6"/>
      <c r="I365" s="6"/>
      <c r="K365" s="6"/>
      <c r="L365" s="6"/>
      <c r="M365" s="6"/>
      <c r="N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5">
      <c r="A366" s="6"/>
      <c r="B366" s="6"/>
      <c r="C366" s="6"/>
      <c r="D366" s="6"/>
      <c r="E366" s="6"/>
      <c r="F366" s="6"/>
      <c r="G366" s="6"/>
      <c r="H366" s="6"/>
      <c r="I366" s="6"/>
      <c r="K366" s="6"/>
      <c r="L366" s="6"/>
      <c r="M366" s="6"/>
      <c r="N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5">
      <c r="A367" s="6"/>
      <c r="B367" s="6"/>
      <c r="C367" s="6"/>
      <c r="D367" s="6"/>
      <c r="E367" s="6"/>
      <c r="F367" s="6"/>
      <c r="G367" s="6"/>
      <c r="H367" s="6"/>
      <c r="I367" s="6"/>
      <c r="K367" s="6"/>
      <c r="L367" s="6"/>
      <c r="M367" s="6"/>
      <c r="N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5">
      <c r="A368" s="6"/>
      <c r="B368" s="6"/>
      <c r="C368" s="6"/>
      <c r="D368" s="6"/>
      <c r="E368" s="6"/>
      <c r="F368" s="6"/>
      <c r="G368" s="6"/>
      <c r="H368" s="6"/>
      <c r="I368" s="6"/>
      <c r="K368" s="6"/>
      <c r="L368" s="6"/>
      <c r="M368" s="6"/>
      <c r="N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5">
      <c r="A369" s="6"/>
      <c r="B369" s="6"/>
      <c r="C369" s="6"/>
      <c r="D369" s="6"/>
      <c r="E369" s="6"/>
      <c r="F369" s="6"/>
      <c r="G369" s="6"/>
      <c r="H369" s="6"/>
      <c r="I369" s="6"/>
      <c r="K369" s="6"/>
      <c r="L369" s="6"/>
      <c r="M369" s="6"/>
      <c r="N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5">
      <c r="A370" s="6"/>
      <c r="B370" s="6"/>
      <c r="C370" s="6"/>
      <c r="D370" s="6"/>
      <c r="E370" s="6"/>
      <c r="F370" s="6"/>
      <c r="G370" s="6"/>
      <c r="H370" s="6"/>
      <c r="I370" s="6"/>
      <c r="K370" s="6"/>
      <c r="L370" s="6"/>
      <c r="M370" s="6"/>
      <c r="N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5">
      <c r="A371" s="6"/>
      <c r="B371" s="6"/>
      <c r="C371" s="6"/>
      <c r="D371" s="6"/>
      <c r="E371" s="6"/>
      <c r="F371" s="6"/>
      <c r="G371" s="6"/>
      <c r="H371" s="6"/>
      <c r="I371" s="6"/>
      <c r="K371" s="6"/>
      <c r="L371" s="6"/>
      <c r="M371" s="6"/>
      <c r="N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5">
      <c r="A372" s="6"/>
      <c r="B372" s="6"/>
      <c r="C372" s="6"/>
      <c r="D372" s="6"/>
      <c r="E372" s="6"/>
      <c r="F372" s="6"/>
      <c r="G372" s="6"/>
      <c r="H372" s="6"/>
      <c r="I372" s="6"/>
      <c r="K372" s="6"/>
      <c r="L372" s="6"/>
      <c r="M372" s="6"/>
      <c r="N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5">
      <c r="A373" s="6"/>
      <c r="B373" s="6"/>
      <c r="C373" s="6"/>
      <c r="D373" s="6"/>
      <c r="E373" s="6"/>
      <c r="F373" s="6"/>
      <c r="G373" s="6"/>
      <c r="H373" s="6"/>
      <c r="I373" s="6"/>
      <c r="K373" s="6"/>
      <c r="L373" s="6"/>
      <c r="M373" s="6"/>
      <c r="N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5">
      <c r="A374" s="6"/>
      <c r="B374" s="6"/>
      <c r="C374" s="6"/>
      <c r="D374" s="6"/>
      <c r="E374" s="6"/>
      <c r="F374" s="6"/>
      <c r="G374" s="6"/>
      <c r="H374" s="6"/>
      <c r="I374" s="6"/>
      <c r="K374" s="6"/>
      <c r="L374" s="6"/>
      <c r="M374" s="6"/>
      <c r="N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5">
      <c r="A375" s="6"/>
      <c r="B375" s="6"/>
      <c r="C375" s="6"/>
      <c r="D375" s="6"/>
      <c r="E375" s="6"/>
      <c r="F375" s="6"/>
      <c r="G375" s="6"/>
      <c r="H375" s="6"/>
      <c r="I375" s="6"/>
      <c r="K375" s="6"/>
      <c r="L375" s="6"/>
      <c r="M375" s="6"/>
      <c r="N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5">
      <c r="A376" s="6"/>
      <c r="B376" s="6"/>
      <c r="C376" s="6"/>
      <c r="D376" s="6"/>
      <c r="E376" s="6"/>
      <c r="F376" s="6"/>
      <c r="G376" s="6"/>
      <c r="H376" s="6"/>
      <c r="I376" s="6"/>
      <c r="K376" s="6"/>
      <c r="L376" s="6"/>
      <c r="M376" s="6"/>
      <c r="N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5">
      <c r="A377" s="6"/>
      <c r="B377" s="6"/>
      <c r="C377" s="6"/>
      <c r="D377" s="6"/>
      <c r="E377" s="6"/>
      <c r="F377" s="6"/>
      <c r="G377" s="6"/>
      <c r="H377" s="6"/>
      <c r="I377" s="6"/>
      <c r="K377" s="6"/>
      <c r="L377" s="6"/>
      <c r="M377" s="6"/>
      <c r="N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5">
      <c r="A378" s="6"/>
      <c r="B378" s="6"/>
      <c r="C378" s="6"/>
      <c r="D378" s="6"/>
      <c r="E378" s="6"/>
      <c r="F378" s="6"/>
      <c r="G378" s="6"/>
      <c r="H378" s="6"/>
      <c r="I378" s="6"/>
      <c r="K378" s="6"/>
      <c r="L378" s="6"/>
      <c r="M378" s="6"/>
      <c r="N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5">
      <c r="A379" s="6"/>
      <c r="B379" s="6"/>
      <c r="C379" s="6"/>
      <c r="D379" s="6"/>
      <c r="E379" s="6"/>
      <c r="F379" s="6"/>
      <c r="G379" s="6"/>
      <c r="H379" s="6"/>
      <c r="I379" s="6"/>
      <c r="K379" s="6"/>
      <c r="L379" s="6"/>
      <c r="M379" s="6"/>
      <c r="N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5">
      <c r="A380" s="6"/>
      <c r="B380" s="6"/>
      <c r="C380" s="6"/>
      <c r="D380" s="6"/>
      <c r="E380" s="6"/>
      <c r="F380" s="6"/>
      <c r="G380" s="6"/>
      <c r="H380" s="6"/>
      <c r="I380" s="6"/>
      <c r="K380" s="6"/>
      <c r="L380" s="6"/>
      <c r="M380" s="6"/>
      <c r="N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5">
      <c r="A381" s="6"/>
      <c r="B381" s="6"/>
      <c r="C381" s="6"/>
      <c r="D381" s="6"/>
      <c r="E381" s="6"/>
      <c r="F381" s="6"/>
      <c r="G381" s="6"/>
      <c r="H381" s="6"/>
      <c r="I381" s="6"/>
      <c r="K381" s="6"/>
      <c r="L381" s="6"/>
      <c r="M381" s="6"/>
      <c r="N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5">
      <c r="A382" s="6"/>
      <c r="B382" s="6"/>
      <c r="C382" s="6"/>
      <c r="D382" s="6"/>
      <c r="E382" s="6"/>
      <c r="F382" s="6"/>
      <c r="G382" s="6"/>
      <c r="H382" s="6"/>
      <c r="I382" s="6"/>
      <c r="K382" s="6"/>
      <c r="L382" s="6"/>
      <c r="M382" s="6"/>
      <c r="N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5">
      <c r="A383" s="6"/>
      <c r="B383" s="6"/>
      <c r="C383" s="6"/>
      <c r="D383" s="6"/>
      <c r="E383" s="6"/>
      <c r="F383" s="6"/>
      <c r="G383" s="6"/>
      <c r="H383" s="6"/>
      <c r="I383" s="6"/>
      <c r="K383" s="6"/>
      <c r="L383" s="6"/>
      <c r="M383" s="6"/>
      <c r="N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5">
      <c r="A384" s="6"/>
      <c r="B384" s="6"/>
      <c r="C384" s="6"/>
      <c r="D384" s="6"/>
      <c r="E384" s="6"/>
      <c r="F384" s="6"/>
      <c r="G384" s="6"/>
      <c r="H384" s="6"/>
      <c r="I384" s="6"/>
      <c r="K384" s="6"/>
      <c r="L384" s="6"/>
      <c r="M384" s="6"/>
      <c r="N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5">
      <c r="A385" s="6"/>
      <c r="B385" s="6"/>
      <c r="C385" s="6"/>
      <c r="D385" s="6"/>
      <c r="E385" s="6"/>
      <c r="F385" s="6"/>
      <c r="G385" s="6"/>
      <c r="H385" s="6"/>
      <c r="I385" s="6"/>
      <c r="K385" s="6"/>
      <c r="L385" s="6"/>
      <c r="M385" s="6"/>
      <c r="N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5">
      <c r="A386" s="6"/>
      <c r="B386" s="6"/>
      <c r="C386" s="6"/>
      <c r="D386" s="6"/>
      <c r="E386" s="6"/>
      <c r="F386" s="6"/>
      <c r="G386" s="6"/>
      <c r="H386" s="6"/>
      <c r="I386" s="6"/>
      <c r="K386" s="6"/>
      <c r="L386" s="6"/>
      <c r="M386" s="6"/>
      <c r="N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5">
      <c r="A387" s="6"/>
      <c r="B387" s="6"/>
      <c r="C387" s="6"/>
      <c r="D387" s="6"/>
      <c r="E387" s="6"/>
      <c r="F387" s="6"/>
      <c r="G387" s="6"/>
      <c r="H387" s="6"/>
      <c r="I387" s="6"/>
      <c r="K387" s="6"/>
      <c r="L387" s="6"/>
      <c r="M387" s="6"/>
      <c r="N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5">
      <c r="A388" s="6"/>
      <c r="B388" s="6"/>
      <c r="C388" s="6"/>
      <c r="D388" s="6"/>
      <c r="E388" s="6"/>
      <c r="F388" s="6"/>
      <c r="G388" s="6"/>
      <c r="H388" s="6"/>
      <c r="I388" s="6"/>
      <c r="K388" s="6"/>
      <c r="L388" s="6"/>
      <c r="M388" s="6"/>
      <c r="N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5">
      <c r="A389" s="6"/>
      <c r="B389" s="6"/>
      <c r="C389" s="6"/>
      <c r="D389" s="6"/>
      <c r="E389" s="6"/>
      <c r="F389" s="6"/>
      <c r="G389" s="6"/>
      <c r="H389" s="6"/>
      <c r="I389" s="6"/>
      <c r="K389" s="6"/>
      <c r="L389" s="6"/>
      <c r="M389" s="6"/>
      <c r="N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5">
      <c r="A390" s="6"/>
      <c r="B390" s="6"/>
      <c r="C390" s="6"/>
      <c r="D390" s="6"/>
      <c r="E390" s="6"/>
      <c r="F390" s="6"/>
      <c r="G390" s="6"/>
      <c r="H390" s="6"/>
      <c r="I390" s="6"/>
      <c r="K390" s="6"/>
      <c r="L390" s="6"/>
      <c r="M390" s="6"/>
      <c r="N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5">
      <c r="A391" s="6"/>
      <c r="B391" s="6"/>
      <c r="C391" s="6"/>
      <c r="D391" s="6"/>
      <c r="E391" s="6"/>
      <c r="F391" s="6"/>
      <c r="G391" s="6"/>
      <c r="H391" s="6"/>
      <c r="I391" s="6"/>
      <c r="K391" s="6"/>
      <c r="L391" s="6"/>
      <c r="M391" s="6"/>
      <c r="N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5">
      <c r="A392" s="6"/>
      <c r="B392" s="6"/>
      <c r="C392" s="6"/>
      <c r="D392" s="6"/>
      <c r="E392" s="6"/>
      <c r="F392" s="6"/>
      <c r="G392" s="6"/>
      <c r="H392" s="6"/>
      <c r="I392" s="6"/>
      <c r="K392" s="6"/>
      <c r="L392" s="6"/>
      <c r="M392" s="6"/>
      <c r="N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5">
      <c r="A393" s="6"/>
      <c r="B393" s="6"/>
      <c r="C393" s="6"/>
      <c r="D393" s="6"/>
      <c r="E393" s="6"/>
      <c r="F393" s="6"/>
      <c r="G393" s="6"/>
      <c r="H393" s="6"/>
      <c r="I393" s="6"/>
      <c r="K393" s="6"/>
      <c r="L393" s="6"/>
      <c r="M393" s="6"/>
      <c r="N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5">
      <c r="A394" s="6"/>
      <c r="B394" s="6"/>
      <c r="C394" s="6"/>
      <c r="D394" s="6"/>
      <c r="E394" s="6"/>
      <c r="F394" s="6"/>
      <c r="G394" s="6"/>
      <c r="H394" s="6"/>
      <c r="I394" s="6"/>
      <c r="K394" s="6"/>
      <c r="L394" s="6"/>
      <c r="M394" s="6"/>
      <c r="N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5">
      <c r="A395" s="6"/>
      <c r="B395" s="6"/>
      <c r="C395" s="6"/>
      <c r="D395" s="6"/>
      <c r="E395" s="6"/>
      <c r="F395" s="6"/>
      <c r="G395" s="6"/>
      <c r="H395" s="6"/>
      <c r="I395" s="6"/>
      <c r="K395" s="6"/>
      <c r="L395" s="6"/>
      <c r="M395" s="6"/>
      <c r="N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5">
      <c r="A396" s="6"/>
      <c r="B396" s="6"/>
      <c r="C396" s="6"/>
      <c r="D396" s="6"/>
      <c r="E396" s="6"/>
      <c r="F396" s="6"/>
      <c r="G396" s="6"/>
      <c r="H396" s="6"/>
      <c r="I396" s="6"/>
      <c r="K396" s="6"/>
      <c r="L396" s="6"/>
      <c r="M396" s="6"/>
      <c r="N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5">
      <c r="A397" s="6"/>
      <c r="B397" s="6"/>
      <c r="C397" s="6"/>
      <c r="D397" s="6"/>
      <c r="E397" s="6"/>
      <c r="F397" s="6"/>
      <c r="G397" s="6"/>
      <c r="H397" s="6"/>
      <c r="I397" s="6"/>
      <c r="K397" s="6"/>
      <c r="L397" s="6"/>
      <c r="M397" s="6"/>
      <c r="N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5">
      <c r="A398" s="6"/>
      <c r="B398" s="6"/>
      <c r="C398" s="6"/>
      <c r="D398" s="6"/>
      <c r="E398" s="6"/>
      <c r="F398" s="6"/>
      <c r="G398" s="6"/>
      <c r="H398" s="6"/>
      <c r="I398" s="6"/>
      <c r="K398" s="6"/>
      <c r="L398" s="6"/>
      <c r="M398" s="6"/>
      <c r="N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5">
      <c r="A399" s="6"/>
      <c r="B399" s="6"/>
      <c r="C399" s="6"/>
      <c r="D399" s="6"/>
      <c r="E399" s="6"/>
      <c r="F399" s="6"/>
      <c r="G399" s="6"/>
      <c r="H399" s="6"/>
      <c r="I399" s="6"/>
      <c r="K399" s="6"/>
      <c r="L399" s="6"/>
      <c r="M399" s="6"/>
      <c r="N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5">
      <c r="A400" s="6"/>
      <c r="B400" s="6"/>
      <c r="C400" s="6"/>
      <c r="D400" s="6"/>
      <c r="E400" s="6"/>
      <c r="F400" s="6"/>
      <c r="G400" s="6"/>
      <c r="H400" s="6"/>
      <c r="I400" s="6"/>
      <c r="K400" s="6"/>
      <c r="L400" s="6"/>
      <c r="M400" s="6"/>
      <c r="N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5">
      <c r="A401" s="6"/>
      <c r="B401" s="6"/>
      <c r="C401" s="6"/>
      <c r="D401" s="6"/>
      <c r="E401" s="6"/>
      <c r="F401" s="6"/>
      <c r="G401" s="6"/>
      <c r="H401" s="6"/>
      <c r="I401" s="6"/>
      <c r="K401" s="6"/>
      <c r="L401" s="6"/>
      <c r="M401" s="6"/>
      <c r="N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5">
      <c r="A402" s="6"/>
      <c r="B402" s="6"/>
      <c r="C402" s="6"/>
      <c r="D402" s="6"/>
      <c r="E402" s="6"/>
      <c r="F402" s="6"/>
      <c r="G402" s="6"/>
      <c r="H402" s="6"/>
      <c r="I402" s="6"/>
      <c r="K402" s="6"/>
      <c r="L402" s="6"/>
      <c r="M402" s="6"/>
      <c r="N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5">
      <c r="A403" s="6"/>
      <c r="B403" s="6"/>
      <c r="C403" s="6"/>
      <c r="D403" s="6"/>
      <c r="E403" s="6"/>
      <c r="F403" s="6"/>
      <c r="G403" s="6"/>
      <c r="H403" s="6"/>
      <c r="I403" s="6"/>
      <c r="K403" s="6"/>
      <c r="L403" s="6"/>
      <c r="M403" s="6"/>
      <c r="N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5">
      <c r="A404" s="6"/>
      <c r="B404" s="6"/>
      <c r="C404" s="6"/>
      <c r="D404" s="6"/>
      <c r="E404" s="6"/>
      <c r="F404" s="6"/>
      <c r="G404" s="6"/>
      <c r="H404" s="6"/>
      <c r="I404" s="6"/>
      <c r="K404" s="6"/>
      <c r="L404" s="6"/>
      <c r="M404" s="6"/>
      <c r="N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5">
      <c r="A405" s="6"/>
      <c r="B405" s="6"/>
      <c r="C405" s="6"/>
      <c r="D405" s="6"/>
      <c r="E405" s="6"/>
      <c r="F405" s="6"/>
      <c r="G405" s="6"/>
      <c r="H405" s="6"/>
      <c r="I405" s="6"/>
      <c r="K405" s="6"/>
      <c r="L405" s="6"/>
      <c r="M405" s="6"/>
      <c r="N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5">
      <c r="A406" s="6"/>
      <c r="B406" s="6"/>
      <c r="C406" s="6"/>
      <c r="D406" s="6"/>
      <c r="E406" s="6"/>
      <c r="F406" s="6"/>
      <c r="G406" s="6"/>
      <c r="H406" s="6"/>
      <c r="I406" s="6"/>
      <c r="K406" s="6"/>
      <c r="L406" s="6"/>
      <c r="M406" s="6"/>
      <c r="N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5">
      <c r="A407" s="6"/>
      <c r="B407" s="6"/>
      <c r="C407" s="6"/>
      <c r="D407" s="6"/>
      <c r="E407" s="6"/>
      <c r="F407" s="6"/>
      <c r="G407" s="6"/>
      <c r="H407" s="6"/>
      <c r="I407" s="6"/>
      <c r="K407" s="6"/>
      <c r="L407" s="6"/>
      <c r="M407" s="6"/>
      <c r="N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5">
      <c r="A408" s="6"/>
      <c r="B408" s="6"/>
      <c r="C408" s="6"/>
      <c r="D408" s="6"/>
      <c r="E408" s="6"/>
      <c r="F408" s="6"/>
      <c r="G408" s="6"/>
      <c r="H408" s="6"/>
      <c r="I408" s="6"/>
      <c r="K408" s="6"/>
      <c r="L408" s="6"/>
      <c r="M408" s="6"/>
      <c r="N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5">
      <c r="A409" s="6"/>
      <c r="B409" s="6"/>
      <c r="C409" s="6"/>
      <c r="D409" s="6"/>
      <c r="E409" s="6"/>
      <c r="F409" s="6"/>
      <c r="G409" s="6"/>
      <c r="H409" s="6"/>
      <c r="I409" s="6"/>
      <c r="K409" s="6"/>
      <c r="L409" s="6"/>
      <c r="M409" s="6"/>
      <c r="N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5">
      <c r="A410" s="6"/>
      <c r="B410" s="6"/>
      <c r="C410" s="6"/>
      <c r="D410" s="6"/>
      <c r="E410" s="6"/>
      <c r="F410" s="6"/>
      <c r="G410" s="6"/>
      <c r="H410" s="6"/>
      <c r="I410" s="6"/>
      <c r="K410" s="6"/>
      <c r="L410" s="6"/>
      <c r="M410" s="6"/>
      <c r="N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5">
      <c r="A411" s="6"/>
      <c r="B411" s="6"/>
      <c r="C411" s="6"/>
      <c r="D411" s="6"/>
      <c r="E411" s="6"/>
      <c r="F411" s="6"/>
      <c r="G411" s="6"/>
      <c r="H411" s="6"/>
      <c r="I411" s="6"/>
      <c r="K411" s="6"/>
      <c r="L411" s="6"/>
      <c r="M411" s="6"/>
      <c r="N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5">
      <c r="A412" s="6"/>
      <c r="B412" s="6"/>
      <c r="C412" s="6"/>
      <c r="D412" s="6"/>
      <c r="E412" s="6"/>
      <c r="F412" s="6"/>
      <c r="G412" s="6"/>
      <c r="H412" s="6"/>
      <c r="I412" s="6"/>
      <c r="K412" s="6"/>
      <c r="L412" s="6"/>
      <c r="M412" s="6"/>
      <c r="N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5">
      <c r="A413" s="6"/>
      <c r="B413" s="6"/>
      <c r="C413" s="6"/>
      <c r="D413" s="6"/>
      <c r="E413" s="6"/>
      <c r="F413" s="6"/>
      <c r="G413" s="6"/>
      <c r="H413" s="6"/>
      <c r="I413" s="6"/>
      <c r="K413" s="6"/>
      <c r="L413" s="6"/>
      <c r="M413" s="6"/>
      <c r="N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5">
      <c r="A414" s="6"/>
      <c r="B414" s="6"/>
      <c r="C414" s="6"/>
      <c r="D414" s="6"/>
      <c r="E414" s="6"/>
      <c r="F414" s="6"/>
      <c r="G414" s="6"/>
      <c r="H414" s="6"/>
      <c r="I414" s="6"/>
      <c r="K414" s="6"/>
      <c r="L414" s="6"/>
      <c r="M414" s="6"/>
      <c r="N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5">
      <c r="A415" s="6"/>
      <c r="B415" s="6"/>
      <c r="C415" s="6"/>
      <c r="D415" s="6"/>
      <c r="E415" s="6"/>
      <c r="F415" s="6"/>
      <c r="G415" s="6"/>
      <c r="H415" s="6"/>
      <c r="I415" s="6"/>
      <c r="K415" s="6"/>
      <c r="L415" s="6"/>
      <c r="M415" s="6"/>
      <c r="N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5">
      <c r="A416" s="6"/>
      <c r="B416" s="6"/>
      <c r="C416" s="6"/>
      <c r="D416" s="6"/>
      <c r="E416" s="6"/>
      <c r="F416" s="6"/>
      <c r="G416" s="6"/>
      <c r="H416" s="6"/>
      <c r="I416" s="6"/>
      <c r="K416" s="6"/>
      <c r="L416" s="6"/>
      <c r="M416" s="6"/>
      <c r="N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5">
      <c r="A417" s="6"/>
      <c r="B417" s="6"/>
      <c r="C417" s="6"/>
      <c r="D417" s="6"/>
      <c r="E417" s="6"/>
      <c r="F417" s="6"/>
      <c r="G417" s="6"/>
      <c r="H417" s="6"/>
      <c r="I417" s="6"/>
      <c r="K417" s="6"/>
      <c r="L417" s="6"/>
      <c r="M417" s="6"/>
      <c r="N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5">
      <c r="A418" s="6"/>
      <c r="B418" s="6"/>
      <c r="C418" s="6"/>
      <c r="D418" s="6"/>
      <c r="E418" s="6"/>
      <c r="F418" s="6"/>
      <c r="G418" s="6"/>
      <c r="H418" s="6"/>
      <c r="I418" s="6"/>
      <c r="K418" s="6"/>
      <c r="L418" s="6"/>
      <c r="M418" s="6"/>
      <c r="N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5">
      <c r="A419" s="6"/>
      <c r="B419" s="6"/>
      <c r="C419" s="6"/>
      <c r="D419" s="6"/>
      <c r="E419" s="6"/>
      <c r="F419" s="6"/>
      <c r="G419" s="6"/>
      <c r="H419" s="6"/>
      <c r="I419" s="6"/>
      <c r="K419" s="6"/>
      <c r="L419" s="6"/>
      <c r="M419" s="6"/>
      <c r="N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5">
      <c r="A420" s="6"/>
      <c r="B420" s="6"/>
      <c r="C420" s="6"/>
      <c r="D420" s="6"/>
      <c r="E420" s="6"/>
      <c r="F420" s="6"/>
      <c r="G420" s="6"/>
      <c r="H420" s="6"/>
      <c r="I420" s="6"/>
      <c r="K420" s="6"/>
      <c r="L420" s="6"/>
      <c r="M420" s="6"/>
      <c r="N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5">
      <c r="A421" s="6"/>
      <c r="B421" s="6"/>
      <c r="C421" s="6"/>
      <c r="D421" s="6"/>
      <c r="E421" s="6"/>
      <c r="F421" s="6"/>
      <c r="G421" s="6"/>
      <c r="H421" s="6"/>
      <c r="I421" s="6"/>
      <c r="K421" s="6"/>
      <c r="L421" s="6"/>
      <c r="M421" s="6"/>
      <c r="N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5">
      <c r="A422" s="6"/>
      <c r="B422" s="6"/>
      <c r="C422" s="6"/>
      <c r="D422" s="6"/>
      <c r="E422" s="6"/>
      <c r="F422" s="6"/>
      <c r="G422" s="6"/>
      <c r="H422" s="6"/>
      <c r="I422" s="6"/>
      <c r="K422" s="6"/>
      <c r="L422" s="6"/>
      <c r="M422" s="6"/>
      <c r="N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5">
      <c r="A423" s="6"/>
      <c r="B423" s="6"/>
      <c r="C423" s="6"/>
      <c r="D423" s="6"/>
      <c r="E423" s="6"/>
      <c r="F423" s="6"/>
      <c r="G423" s="6"/>
      <c r="H423" s="6"/>
      <c r="I423" s="6"/>
      <c r="K423" s="6"/>
      <c r="L423" s="6"/>
      <c r="M423" s="6"/>
      <c r="N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5">
      <c r="A424" s="6"/>
      <c r="B424" s="6"/>
      <c r="C424" s="6"/>
      <c r="D424" s="6"/>
      <c r="E424" s="6"/>
      <c r="F424" s="6"/>
      <c r="G424" s="6"/>
      <c r="H424" s="6"/>
      <c r="I424" s="6"/>
      <c r="K424" s="6"/>
      <c r="L424" s="6"/>
      <c r="M424" s="6"/>
      <c r="N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5">
      <c r="A425" s="6"/>
      <c r="B425" s="6"/>
      <c r="C425" s="6"/>
      <c r="D425" s="6"/>
      <c r="E425" s="6"/>
      <c r="F425" s="6"/>
      <c r="G425" s="6"/>
      <c r="H425" s="6"/>
      <c r="I425" s="6"/>
      <c r="K425" s="6"/>
      <c r="L425" s="6"/>
      <c r="M425" s="6"/>
      <c r="N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5">
      <c r="A426" s="6"/>
      <c r="B426" s="6"/>
      <c r="C426" s="6"/>
      <c r="D426" s="6"/>
      <c r="E426" s="6"/>
      <c r="F426" s="6"/>
      <c r="G426" s="6"/>
      <c r="H426" s="6"/>
      <c r="I426" s="6"/>
      <c r="K426" s="6"/>
      <c r="L426" s="6"/>
      <c r="M426" s="6"/>
      <c r="N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5">
      <c r="A427" s="6"/>
      <c r="B427" s="6"/>
      <c r="C427" s="6"/>
      <c r="D427" s="6"/>
      <c r="E427" s="6"/>
      <c r="F427" s="6"/>
      <c r="G427" s="6"/>
      <c r="H427" s="6"/>
      <c r="I427" s="6"/>
      <c r="K427" s="6"/>
      <c r="L427" s="6"/>
      <c r="M427" s="6"/>
      <c r="N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5">
      <c r="A428" s="6"/>
      <c r="B428" s="6"/>
      <c r="C428" s="6"/>
      <c r="D428" s="6"/>
      <c r="E428" s="6"/>
      <c r="F428" s="6"/>
      <c r="G428" s="6"/>
      <c r="H428" s="6"/>
      <c r="I428" s="6"/>
      <c r="K428" s="6"/>
      <c r="L428" s="6"/>
      <c r="M428" s="6"/>
      <c r="N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5">
      <c r="A429" s="6"/>
      <c r="B429" s="6"/>
      <c r="C429" s="6"/>
      <c r="D429" s="6"/>
      <c r="E429" s="6"/>
      <c r="F429" s="6"/>
      <c r="G429" s="6"/>
      <c r="H429" s="6"/>
      <c r="I429" s="6"/>
      <c r="K429" s="6"/>
      <c r="L429" s="6"/>
      <c r="M429" s="6"/>
      <c r="N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5">
      <c r="A430" s="6"/>
      <c r="B430" s="6"/>
      <c r="C430" s="6"/>
      <c r="D430" s="6"/>
      <c r="E430" s="6"/>
      <c r="F430" s="6"/>
      <c r="G430" s="6"/>
      <c r="H430" s="6"/>
      <c r="I430" s="6"/>
      <c r="K430" s="6"/>
      <c r="L430" s="6"/>
      <c r="M430" s="6"/>
      <c r="N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5">
      <c r="A431" s="6"/>
      <c r="B431" s="6"/>
      <c r="C431" s="6"/>
      <c r="D431" s="6"/>
      <c r="E431" s="6"/>
      <c r="F431" s="6"/>
      <c r="G431" s="6"/>
      <c r="H431" s="6"/>
      <c r="I431" s="6"/>
      <c r="K431" s="6"/>
      <c r="L431" s="6"/>
      <c r="M431" s="6"/>
      <c r="N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5">
      <c r="A432" s="6"/>
      <c r="B432" s="6"/>
      <c r="C432" s="6"/>
      <c r="D432" s="6"/>
      <c r="E432" s="6"/>
      <c r="F432" s="6"/>
      <c r="G432" s="6"/>
      <c r="H432" s="6"/>
      <c r="I432" s="6"/>
      <c r="K432" s="6"/>
      <c r="L432" s="6"/>
      <c r="M432" s="6"/>
      <c r="N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5">
      <c r="A433" s="6"/>
      <c r="B433" s="6"/>
      <c r="C433" s="6"/>
      <c r="D433" s="6"/>
      <c r="E433" s="6"/>
      <c r="F433" s="6"/>
      <c r="G433" s="6"/>
      <c r="H433" s="6"/>
      <c r="I433" s="6"/>
      <c r="K433" s="6"/>
      <c r="L433" s="6"/>
      <c r="M433" s="6"/>
      <c r="N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5">
      <c r="A434" s="6"/>
      <c r="B434" s="6"/>
      <c r="C434" s="6"/>
      <c r="D434" s="6"/>
      <c r="E434" s="6"/>
      <c r="F434" s="6"/>
      <c r="G434" s="6"/>
      <c r="H434" s="6"/>
      <c r="I434" s="6"/>
      <c r="K434" s="6"/>
      <c r="L434" s="6"/>
      <c r="M434" s="6"/>
      <c r="N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5">
      <c r="A435" s="6"/>
      <c r="B435" s="6"/>
      <c r="C435" s="6"/>
      <c r="D435" s="6"/>
      <c r="E435" s="6"/>
      <c r="F435" s="6"/>
      <c r="G435" s="6"/>
      <c r="H435" s="6"/>
      <c r="I435" s="6"/>
      <c r="K435" s="6"/>
      <c r="L435" s="6"/>
      <c r="M435" s="6"/>
      <c r="N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5">
      <c r="A436" s="6"/>
      <c r="B436" s="6"/>
      <c r="C436" s="6"/>
      <c r="D436" s="6"/>
      <c r="E436" s="6"/>
      <c r="F436" s="6"/>
      <c r="G436" s="6"/>
      <c r="H436" s="6"/>
      <c r="I436" s="6"/>
      <c r="K436" s="6"/>
      <c r="L436" s="6"/>
      <c r="M436" s="6"/>
      <c r="N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5">
      <c r="A437" s="6"/>
      <c r="B437" s="6"/>
      <c r="C437" s="6"/>
      <c r="D437" s="6"/>
      <c r="E437" s="6"/>
      <c r="F437" s="6"/>
      <c r="G437" s="6"/>
      <c r="H437" s="6"/>
      <c r="I437" s="6"/>
      <c r="K437" s="6"/>
      <c r="L437" s="6"/>
      <c r="M437" s="6"/>
      <c r="N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5">
      <c r="A438" s="6"/>
      <c r="B438" s="6"/>
      <c r="C438" s="6"/>
      <c r="D438" s="6"/>
      <c r="E438" s="6"/>
      <c r="F438" s="6"/>
      <c r="G438" s="6"/>
      <c r="H438" s="6"/>
      <c r="I438" s="6"/>
      <c r="K438" s="6"/>
      <c r="L438" s="6"/>
      <c r="M438" s="6"/>
      <c r="N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5">
      <c r="A439" s="6"/>
      <c r="B439" s="6"/>
      <c r="C439" s="6"/>
      <c r="D439" s="6"/>
      <c r="E439" s="6"/>
      <c r="F439" s="6"/>
      <c r="G439" s="6"/>
      <c r="H439" s="6"/>
      <c r="I439" s="6"/>
      <c r="K439" s="6"/>
      <c r="L439" s="6"/>
      <c r="M439" s="6"/>
      <c r="N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5">
      <c r="A440" s="6"/>
      <c r="B440" s="6"/>
      <c r="C440" s="6"/>
      <c r="D440" s="6"/>
      <c r="E440" s="6"/>
      <c r="F440" s="6"/>
      <c r="G440" s="6"/>
      <c r="H440" s="6"/>
      <c r="I440" s="6"/>
      <c r="K440" s="6"/>
      <c r="L440" s="6"/>
      <c r="M440" s="6"/>
      <c r="N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5">
      <c r="A441" s="6"/>
      <c r="B441" s="6"/>
      <c r="C441" s="6"/>
      <c r="D441" s="6"/>
      <c r="E441" s="6"/>
      <c r="F441" s="6"/>
      <c r="G441" s="6"/>
      <c r="H441" s="6"/>
      <c r="I441" s="6"/>
      <c r="K441" s="6"/>
      <c r="L441" s="6"/>
      <c r="M441" s="6"/>
      <c r="N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5">
      <c r="A442" s="6"/>
      <c r="B442" s="6"/>
      <c r="C442" s="6"/>
      <c r="D442" s="6"/>
      <c r="E442" s="6"/>
      <c r="F442" s="6"/>
      <c r="G442" s="6"/>
      <c r="H442" s="6"/>
      <c r="I442" s="6"/>
      <c r="K442" s="6"/>
      <c r="L442" s="6"/>
      <c r="M442" s="6"/>
      <c r="N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5">
      <c r="A443" s="6"/>
      <c r="B443" s="6"/>
      <c r="C443" s="6"/>
      <c r="D443" s="6"/>
      <c r="E443" s="6"/>
      <c r="F443" s="6"/>
      <c r="G443" s="6"/>
      <c r="H443" s="6"/>
      <c r="I443" s="6"/>
      <c r="K443" s="6"/>
      <c r="L443" s="6"/>
      <c r="M443" s="6"/>
      <c r="N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5">
      <c r="A444" s="6"/>
      <c r="B444" s="6"/>
      <c r="C444" s="6"/>
      <c r="D444" s="6"/>
      <c r="E444" s="6"/>
      <c r="F444" s="6"/>
      <c r="G444" s="6"/>
      <c r="H444" s="6"/>
      <c r="I444" s="6"/>
      <c r="K444" s="6"/>
      <c r="L444" s="6"/>
      <c r="M444" s="6"/>
      <c r="N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5">
      <c r="A445" s="6"/>
      <c r="B445" s="6"/>
      <c r="C445" s="6"/>
      <c r="D445" s="6"/>
      <c r="E445" s="6"/>
      <c r="F445" s="6"/>
      <c r="G445" s="6"/>
      <c r="H445" s="6"/>
      <c r="I445" s="6"/>
      <c r="K445" s="6"/>
      <c r="L445" s="6"/>
      <c r="M445" s="6"/>
      <c r="N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5">
      <c r="A446" s="6"/>
      <c r="B446" s="6"/>
      <c r="C446" s="6"/>
      <c r="D446" s="6"/>
      <c r="E446" s="6"/>
      <c r="F446" s="6"/>
      <c r="G446" s="6"/>
      <c r="H446" s="6"/>
      <c r="I446" s="6"/>
      <c r="K446" s="6"/>
      <c r="L446" s="6"/>
      <c r="M446" s="6"/>
      <c r="N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5">
      <c r="A447" s="6"/>
      <c r="B447" s="6"/>
      <c r="C447" s="6"/>
      <c r="D447" s="6"/>
      <c r="E447" s="6"/>
      <c r="F447" s="6"/>
      <c r="G447" s="6"/>
      <c r="H447" s="6"/>
      <c r="I447" s="6"/>
      <c r="K447" s="6"/>
      <c r="L447" s="6"/>
      <c r="M447" s="6"/>
      <c r="N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25">
      <c r="A448" s="6"/>
      <c r="B448" s="6"/>
      <c r="C448" s="6"/>
      <c r="D448" s="6"/>
      <c r="E448" s="6"/>
      <c r="F448" s="6"/>
      <c r="G448" s="6"/>
      <c r="H448" s="6"/>
      <c r="I448" s="6"/>
      <c r="K448" s="6"/>
      <c r="L448" s="6"/>
      <c r="M448" s="6"/>
      <c r="N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25">
      <c r="A449" s="6"/>
      <c r="B449" s="6"/>
      <c r="C449" s="6"/>
      <c r="D449" s="6"/>
      <c r="E449" s="6"/>
      <c r="F449" s="6"/>
      <c r="G449" s="6"/>
      <c r="H449" s="6"/>
      <c r="I449" s="6"/>
      <c r="K449" s="6"/>
      <c r="L449" s="6"/>
      <c r="M449" s="6"/>
      <c r="N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5">
      <c r="A450" s="6"/>
      <c r="B450" s="6"/>
      <c r="C450" s="6"/>
      <c r="D450" s="6"/>
      <c r="E450" s="6"/>
      <c r="F450" s="6"/>
      <c r="G450" s="6"/>
      <c r="H450" s="6"/>
      <c r="I450" s="6"/>
      <c r="K450" s="6"/>
      <c r="L450" s="6"/>
      <c r="M450" s="6"/>
      <c r="N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5">
      <c r="A451" s="6"/>
      <c r="B451" s="6"/>
      <c r="C451" s="6"/>
      <c r="D451" s="6"/>
      <c r="E451" s="6"/>
      <c r="F451" s="6"/>
      <c r="G451" s="6"/>
      <c r="H451" s="6"/>
      <c r="I451" s="6"/>
      <c r="K451" s="6"/>
      <c r="L451" s="6"/>
      <c r="M451" s="6"/>
      <c r="N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25">
      <c r="A452" s="6"/>
      <c r="B452" s="6"/>
      <c r="C452" s="6"/>
      <c r="D452" s="6"/>
      <c r="E452" s="6"/>
      <c r="F452" s="6"/>
      <c r="G452" s="6"/>
      <c r="H452" s="6"/>
      <c r="I452" s="6"/>
      <c r="K452" s="6"/>
      <c r="L452" s="6"/>
      <c r="M452" s="6"/>
      <c r="N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5">
      <c r="A453" s="6"/>
      <c r="B453" s="6"/>
      <c r="C453" s="6"/>
      <c r="D453" s="6"/>
      <c r="E453" s="6"/>
      <c r="F453" s="6"/>
      <c r="G453" s="6"/>
      <c r="H453" s="6"/>
      <c r="I453" s="6"/>
      <c r="K453" s="6"/>
      <c r="L453" s="6"/>
      <c r="M453" s="6"/>
      <c r="N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5">
      <c r="A454" s="6"/>
      <c r="B454" s="6"/>
      <c r="C454" s="6"/>
      <c r="D454" s="6"/>
      <c r="E454" s="6"/>
      <c r="F454" s="6"/>
      <c r="G454" s="6"/>
      <c r="H454" s="6"/>
      <c r="I454" s="6"/>
      <c r="K454" s="6"/>
      <c r="L454" s="6"/>
      <c r="M454" s="6"/>
      <c r="N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5">
      <c r="A455" s="6"/>
      <c r="B455" s="6"/>
      <c r="C455" s="6"/>
      <c r="D455" s="6"/>
      <c r="E455" s="6"/>
      <c r="F455" s="6"/>
      <c r="G455" s="6"/>
      <c r="H455" s="6"/>
      <c r="I455" s="6"/>
      <c r="K455" s="6"/>
      <c r="L455" s="6"/>
      <c r="M455" s="6"/>
      <c r="N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5">
      <c r="A456" s="6"/>
      <c r="B456" s="6"/>
      <c r="C456" s="6"/>
      <c r="D456" s="6"/>
      <c r="E456" s="6"/>
      <c r="F456" s="6"/>
      <c r="G456" s="6"/>
      <c r="H456" s="6"/>
      <c r="I456" s="6"/>
      <c r="K456" s="6"/>
      <c r="L456" s="6"/>
      <c r="M456" s="6"/>
      <c r="N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5">
      <c r="A457" s="6"/>
      <c r="B457" s="6"/>
      <c r="C457" s="6"/>
      <c r="D457" s="6"/>
      <c r="E457" s="6"/>
      <c r="F457" s="6"/>
      <c r="G457" s="6"/>
      <c r="H457" s="6"/>
      <c r="I457" s="6"/>
      <c r="K457" s="6"/>
      <c r="L457" s="6"/>
      <c r="M457" s="6"/>
      <c r="N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5">
      <c r="A458" s="6"/>
      <c r="B458" s="6"/>
      <c r="C458" s="6"/>
      <c r="D458" s="6"/>
      <c r="E458" s="6"/>
      <c r="F458" s="6"/>
      <c r="G458" s="6"/>
      <c r="H458" s="6"/>
      <c r="I458" s="6"/>
      <c r="K458" s="6"/>
      <c r="L458" s="6"/>
      <c r="M458" s="6"/>
      <c r="N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5">
      <c r="A459" s="6"/>
      <c r="B459" s="6"/>
      <c r="C459" s="6"/>
      <c r="D459" s="6"/>
      <c r="E459" s="6"/>
      <c r="F459" s="6"/>
      <c r="G459" s="6"/>
      <c r="H459" s="6"/>
      <c r="I459" s="6"/>
      <c r="K459" s="6"/>
      <c r="L459" s="6"/>
      <c r="M459" s="6"/>
      <c r="N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5">
      <c r="A460" s="6"/>
      <c r="B460" s="6"/>
      <c r="C460" s="6"/>
      <c r="D460" s="6"/>
      <c r="E460" s="6"/>
      <c r="F460" s="6"/>
      <c r="G460" s="6"/>
      <c r="H460" s="6"/>
      <c r="I460" s="6"/>
      <c r="K460" s="6"/>
      <c r="L460" s="6"/>
      <c r="M460" s="6"/>
      <c r="N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5">
      <c r="A461" s="6"/>
      <c r="B461" s="6"/>
      <c r="C461" s="6"/>
      <c r="D461" s="6"/>
      <c r="E461" s="6"/>
      <c r="F461" s="6"/>
      <c r="G461" s="6"/>
      <c r="H461" s="6"/>
      <c r="I461" s="6"/>
      <c r="K461" s="6"/>
      <c r="L461" s="6"/>
      <c r="M461" s="6"/>
      <c r="N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5">
      <c r="A462" s="6"/>
      <c r="B462" s="6"/>
      <c r="C462" s="6"/>
      <c r="D462" s="6"/>
      <c r="E462" s="6"/>
      <c r="F462" s="6"/>
      <c r="G462" s="6"/>
      <c r="H462" s="6"/>
      <c r="I462" s="6"/>
      <c r="K462" s="6"/>
      <c r="L462" s="6"/>
      <c r="M462" s="6"/>
      <c r="N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5">
      <c r="A463" s="6"/>
      <c r="B463" s="6"/>
      <c r="C463" s="6"/>
      <c r="D463" s="6"/>
      <c r="E463" s="6"/>
      <c r="F463" s="6"/>
      <c r="G463" s="6"/>
      <c r="H463" s="6"/>
      <c r="I463" s="6"/>
      <c r="K463" s="6"/>
      <c r="L463" s="6"/>
      <c r="M463" s="6"/>
      <c r="N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5">
      <c r="A464" s="6"/>
      <c r="B464" s="6"/>
      <c r="C464" s="6"/>
      <c r="D464" s="6"/>
      <c r="E464" s="6"/>
      <c r="F464" s="6"/>
      <c r="G464" s="6"/>
      <c r="H464" s="6"/>
      <c r="I464" s="6"/>
      <c r="K464" s="6"/>
      <c r="L464" s="6"/>
      <c r="M464" s="6"/>
      <c r="N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5">
      <c r="A465" s="6"/>
      <c r="B465" s="6"/>
      <c r="C465" s="6"/>
      <c r="D465" s="6"/>
      <c r="E465" s="6"/>
      <c r="F465" s="6"/>
      <c r="G465" s="6"/>
      <c r="H465" s="6"/>
      <c r="I465" s="6"/>
      <c r="K465" s="6"/>
      <c r="L465" s="6"/>
      <c r="M465" s="6"/>
      <c r="N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5">
      <c r="A466" s="6"/>
      <c r="B466" s="6"/>
      <c r="C466" s="6"/>
      <c r="D466" s="6"/>
      <c r="E466" s="6"/>
      <c r="F466" s="6"/>
      <c r="G466" s="6"/>
      <c r="H466" s="6"/>
      <c r="I466" s="6"/>
      <c r="K466" s="6"/>
      <c r="L466" s="6"/>
      <c r="M466" s="6"/>
      <c r="N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5">
      <c r="A467" s="6"/>
      <c r="B467" s="6"/>
      <c r="C467" s="6"/>
      <c r="D467" s="6"/>
      <c r="E467" s="6"/>
      <c r="F467" s="6"/>
      <c r="G467" s="6"/>
      <c r="H467" s="6"/>
      <c r="I467" s="6"/>
      <c r="K467" s="6"/>
      <c r="L467" s="6"/>
      <c r="M467" s="6"/>
      <c r="N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5">
      <c r="A468" s="6"/>
      <c r="B468" s="6"/>
      <c r="C468" s="6"/>
      <c r="D468" s="6"/>
      <c r="E468" s="6"/>
      <c r="F468" s="6"/>
      <c r="G468" s="6"/>
      <c r="H468" s="6"/>
      <c r="I468" s="6"/>
      <c r="K468" s="6"/>
      <c r="L468" s="6"/>
      <c r="M468" s="6"/>
      <c r="N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5">
      <c r="A469" s="6"/>
      <c r="B469" s="6"/>
      <c r="C469" s="6"/>
      <c r="D469" s="6"/>
      <c r="E469" s="6"/>
      <c r="F469" s="6"/>
      <c r="G469" s="6"/>
      <c r="H469" s="6"/>
      <c r="I469" s="6"/>
      <c r="K469" s="6"/>
      <c r="L469" s="6"/>
      <c r="M469" s="6"/>
      <c r="N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25">
      <c r="A470" s="6"/>
      <c r="B470" s="6"/>
      <c r="C470" s="6"/>
      <c r="D470" s="6"/>
      <c r="E470" s="6"/>
      <c r="F470" s="6"/>
      <c r="G470" s="6"/>
      <c r="H470" s="6"/>
      <c r="I470" s="6"/>
      <c r="K470" s="6"/>
      <c r="L470" s="6"/>
      <c r="M470" s="6"/>
      <c r="N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25">
      <c r="A471" s="6"/>
      <c r="B471" s="6"/>
      <c r="C471" s="6"/>
      <c r="D471" s="6"/>
      <c r="E471" s="6"/>
      <c r="F471" s="6"/>
      <c r="G471" s="6"/>
      <c r="H471" s="6"/>
      <c r="I471" s="6"/>
      <c r="K471" s="6"/>
      <c r="L471" s="6"/>
      <c r="M471" s="6"/>
      <c r="N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5">
      <c r="A472" s="6"/>
      <c r="B472" s="6"/>
      <c r="C472" s="6"/>
      <c r="D472" s="6"/>
      <c r="E472" s="6"/>
      <c r="F472" s="6"/>
      <c r="G472" s="6"/>
      <c r="H472" s="6"/>
      <c r="I472" s="6"/>
      <c r="K472" s="6"/>
      <c r="L472" s="6"/>
      <c r="M472" s="6"/>
      <c r="N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5">
      <c r="A473" s="6"/>
      <c r="B473" s="6"/>
      <c r="C473" s="6"/>
      <c r="D473" s="6"/>
      <c r="E473" s="6"/>
      <c r="F473" s="6"/>
      <c r="G473" s="6"/>
      <c r="H473" s="6"/>
      <c r="I473" s="6"/>
      <c r="K473" s="6"/>
      <c r="L473" s="6"/>
      <c r="M473" s="6"/>
      <c r="N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25">
      <c r="A474" s="6"/>
      <c r="B474" s="6"/>
      <c r="C474" s="6"/>
      <c r="D474" s="6"/>
      <c r="E474" s="6"/>
      <c r="F474" s="6"/>
      <c r="G474" s="6"/>
      <c r="H474" s="6"/>
      <c r="I474" s="6"/>
      <c r="K474" s="6"/>
      <c r="L474" s="6"/>
      <c r="M474" s="6"/>
      <c r="N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25">
      <c r="A475" s="6"/>
      <c r="B475" s="6"/>
      <c r="C475" s="6"/>
      <c r="D475" s="6"/>
      <c r="E475" s="6"/>
      <c r="F475" s="6"/>
      <c r="G475" s="6"/>
      <c r="H475" s="6"/>
      <c r="I475" s="6"/>
      <c r="K475" s="6"/>
      <c r="L475" s="6"/>
      <c r="M475" s="6"/>
      <c r="N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25">
      <c r="A476" s="6"/>
      <c r="B476" s="6"/>
      <c r="C476" s="6"/>
      <c r="D476" s="6"/>
      <c r="E476" s="6"/>
      <c r="F476" s="6"/>
      <c r="G476" s="6"/>
      <c r="H476" s="6"/>
      <c r="I476" s="6"/>
      <c r="K476" s="6"/>
      <c r="L476" s="6"/>
      <c r="M476" s="6"/>
      <c r="N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5">
      <c r="A477" s="6"/>
      <c r="B477" s="6"/>
      <c r="C477" s="6"/>
      <c r="D477" s="6"/>
      <c r="E477" s="6"/>
      <c r="F477" s="6"/>
      <c r="G477" s="6"/>
      <c r="H477" s="6"/>
      <c r="I477" s="6"/>
      <c r="K477" s="6"/>
      <c r="L477" s="6"/>
      <c r="M477" s="6"/>
      <c r="N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5">
      <c r="A478" s="6"/>
      <c r="B478" s="6"/>
      <c r="C478" s="6"/>
      <c r="D478" s="6"/>
      <c r="E478" s="6"/>
      <c r="F478" s="6"/>
      <c r="G478" s="6"/>
      <c r="H478" s="6"/>
      <c r="I478" s="6"/>
      <c r="K478" s="6"/>
      <c r="L478" s="6"/>
      <c r="M478" s="6"/>
      <c r="N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25">
      <c r="A479" s="6"/>
      <c r="B479" s="6"/>
      <c r="C479" s="6"/>
      <c r="D479" s="6"/>
      <c r="E479" s="6"/>
      <c r="F479" s="6"/>
      <c r="G479" s="6"/>
      <c r="H479" s="6"/>
      <c r="I479" s="6"/>
      <c r="K479" s="6"/>
      <c r="L479" s="6"/>
      <c r="M479" s="6"/>
      <c r="N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5">
      <c r="A480" s="6"/>
      <c r="B480" s="6"/>
      <c r="C480" s="6"/>
      <c r="D480" s="6"/>
      <c r="E480" s="6"/>
      <c r="F480" s="6"/>
      <c r="G480" s="6"/>
      <c r="H480" s="6"/>
      <c r="I480" s="6"/>
      <c r="K480" s="6"/>
      <c r="L480" s="6"/>
      <c r="M480" s="6"/>
      <c r="N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5">
      <c r="A481" s="6"/>
      <c r="B481" s="6"/>
      <c r="C481" s="6"/>
      <c r="D481" s="6"/>
      <c r="E481" s="6"/>
      <c r="F481" s="6"/>
      <c r="G481" s="6"/>
      <c r="H481" s="6"/>
      <c r="I481" s="6"/>
      <c r="K481" s="6"/>
      <c r="L481" s="6"/>
      <c r="M481" s="6"/>
      <c r="N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25">
      <c r="A482" s="6"/>
      <c r="B482" s="6"/>
      <c r="C482" s="6"/>
      <c r="D482" s="6"/>
      <c r="E482" s="6"/>
      <c r="F482" s="6"/>
      <c r="G482" s="6"/>
      <c r="H482" s="6"/>
      <c r="I482" s="6"/>
      <c r="K482" s="6"/>
      <c r="L482" s="6"/>
      <c r="M482" s="6"/>
      <c r="N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5">
      <c r="A483" s="6"/>
      <c r="B483" s="6"/>
      <c r="C483" s="6"/>
      <c r="D483" s="6"/>
      <c r="E483" s="6"/>
      <c r="F483" s="6"/>
      <c r="G483" s="6"/>
      <c r="H483" s="6"/>
      <c r="I483" s="6"/>
      <c r="K483" s="6"/>
      <c r="L483" s="6"/>
      <c r="M483" s="6"/>
      <c r="N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5">
      <c r="A484" s="6"/>
      <c r="B484" s="6"/>
      <c r="C484" s="6"/>
      <c r="D484" s="6"/>
      <c r="E484" s="6"/>
      <c r="F484" s="6"/>
      <c r="G484" s="6"/>
      <c r="H484" s="6"/>
      <c r="I484" s="6"/>
      <c r="K484" s="6"/>
      <c r="L484" s="6"/>
      <c r="M484" s="6"/>
      <c r="N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5">
      <c r="A485" s="6"/>
      <c r="B485" s="6"/>
      <c r="C485" s="6"/>
      <c r="D485" s="6"/>
      <c r="E485" s="6"/>
      <c r="F485" s="6"/>
      <c r="G485" s="6"/>
      <c r="H485" s="6"/>
      <c r="I485" s="6"/>
      <c r="K485" s="6"/>
      <c r="L485" s="6"/>
      <c r="M485" s="6"/>
      <c r="N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5">
      <c r="A486" s="6"/>
      <c r="B486" s="6"/>
      <c r="C486" s="6"/>
      <c r="D486" s="6"/>
      <c r="E486" s="6"/>
      <c r="F486" s="6"/>
      <c r="G486" s="6"/>
      <c r="H486" s="6"/>
      <c r="I486" s="6"/>
      <c r="K486" s="6"/>
      <c r="L486" s="6"/>
      <c r="M486" s="6"/>
      <c r="N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5">
      <c r="A487" s="6"/>
      <c r="B487" s="6"/>
      <c r="C487" s="6"/>
      <c r="D487" s="6"/>
      <c r="E487" s="6"/>
      <c r="F487" s="6"/>
      <c r="G487" s="6"/>
      <c r="H487" s="6"/>
      <c r="I487" s="6"/>
      <c r="K487" s="6"/>
      <c r="L487" s="6"/>
      <c r="M487" s="6"/>
      <c r="N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5">
      <c r="A488" s="6"/>
      <c r="B488" s="6"/>
      <c r="C488" s="6"/>
      <c r="D488" s="6"/>
      <c r="E488" s="6"/>
      <c r="F488" s="6"/>
      <c r="G488" s="6"/>
      <c r="H488" s="6"/>
      <c r="I488" s="6"/>
      <c r="K488" s="6"/>
      <c r="L488" s="6"/>
      <c r="M488" s="6"/>
      <c r="N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5">
      <c r="A489" s="6"/>
      <c r="B489" s="6"/>
      <c r="C489" s="6"/>
      <c r="D489" s="6"/>
      <c r="E489" s="6"/>
      <c r="F489" s="6"/>
      <c r="G489" s="6"/>
      <c r="H489" s="6"/>
      <c r="I489" s="6"/>
      <c r="K489" s="6"/>
      <c r="L489" s="6"/>
      <c r="M489" s="6"/>
      <c r="N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5">
      <c r="A490" s="6"/>
      <c r="B490" s="6"/>
      <c r="C490" s="6"/>
      <c r="D490" s="6"/>
      <c r="E490" s="6"/>
      <c r="F490" s="6"/>
      <c r="G490" s="6"/>
      <c r="H490" s="6"/>
      <c r="I490" s="6"/>
      <c r="K490" s="6"/>
      <c r="L490" s="6"/>
      <c r="M490" s="6"/>
      <c r="N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25">
      <c r="A491" s="6"/>
      <c r="B491" s="6"/>
      <c r="C491" s="6"/>
      <c r="D491" s="6"/>
      <c r="E491" s="6"/>
      <c r="F491" s="6"/>
      <c r="G491" s="6"/>
      <c r="H491" s="6"/>
      <c r="I491" s="6"/>
      <c r="K491" s="6"/>
      <c r="L491" s="6"/>
      <c r="M491" s="6"/>
      <c r="N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5">
      <c r="A492" s="6"/>
      <c r="B492" s="6"/>
      <c r="C492" s="6"/>
      <c r="D492" s="6"/>
      <c r="E492" s="6"/>
      <c r="F492" s="6"/>
      <c r="G492" s="6"/>
      <c r="H492" s="6"/>
      <c r="I492" s="6"/>
      <c r="K492" s="6"/>
      <c r="L492" s="6"/>
      <c r="M492" s="6"/>
      <c r="N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5">
      <c r="A493" s="6"/>
      <c r="B493" s="6"/>
      <c r="C493" s="6"/>
      <c r="D493" s="6"/>
      <c r="E493" s="6"/>
      <c r="F493" s="6"/>
      <c r="G493" s="6"/>
      <c r="H493" s="6"/>
      <c r="I493" s="6"/>
      <c r="K493" s="6"/>
      <c r="L493" s="6"/>
      <c r="M493" s="6"/>
      <c r="N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5">
      <c r="A494" s="6"/>
      <c r="B494" s="6"/>
      <c r="C494" s="6"/>
      <c r="D494" s="6"/>
      <c r="E494" s="6"/>
      <c r="F494" s="6"/>
      <c r="G494" s="6"/>
      <c r="H494" s="6"/>
      <c r="I494" s="6"/>
      <c r="K494" s="6"/>
      <c r="L494" s="6"/>
      <c r="M494" s="6"/>
      <c r="N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5">
      <c r="A495" s="6"/>
      <c r="B495" s="6"/>
      <c r="C495" s="6"/>
      <c r="D495" s="6"/>
      <c r="E495" s="6"/>
      <c r="F495" s="6"/>
      <c r="G495" s="6"/>
      <c r="H495" s="6"/>
      <c r="I495" s="6"/>
      <c r="K495" s="6"/>
      <c r="L495" s="6"/>
      <c r="M495" s="6"/>
      <c r="N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5">
      <c r="A496" s="6"/>
      <c r="B496" s="6"/>
      <c r="C496" s="6"/>
      <c r="D496" s="6"/>
      <c r="E496" s="6"/>
      <c r="F496" s="6"/>
      <c r="G496" s="6"/>
      <c r="H496" s="6"/>
      <c r="I496" s="6"/>
      <c r="K496" s="6"/>
      <c r="L496" s="6"/>
      <c r="M496" s="6"/>
      <c r="N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5">
      <c r="A497" s="6"/>
      <c r="B497" s="6"/>
      <c r="C497" s="6"/>
      <c r="D497" s="6"/>
      <c r="E497" s="6"/>
      <c r="F497" s="6"/>
      <c r="G497" s="6"/>
      <c r="H497" s="6"/>
      <c r="I497" s="6"/>
      <c r="K497" s="6"/>
      <c r="L497" s="6"/>
      <c r="M497" s="6"/>
      <c r="N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5">
      <c r="A498" s="6"/>
      <c r="B498" s="6"/>
      <c r="C498" s="6"/>
      <c r="D498" s="6"/>
      <c r="E498" s="6"/>
      <c r="F498" s="6"/>
      <c r="G498" s="6"/>
      <c r="H498" s="6"/>
      <c r="I498" s="6"/>
      <c r="K498" s="6"/>
      <c r="L498" s="6"/>
      <c r="M498" s="6"/>
      <c r="N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5">
      <c r="A499" s="6"/>
      <c r="B499" s="6"/>
      <c r="C499" s="6"/>
      <c r="D499" s="6"/>
      <c r="E499" s="6"/>
      <c r="F499" s="6"/>
      <c r="G499" s="6"/>
      <c r="H499" s="6"/>
      <c r="I499" s="6"/>
      <c r="K499" s="6"/>
      <c r="L499" s="6"/>
      <c r="M499" s="6"/>
      <c r="N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25">
      <c r="A500" s="6"/>
      <c r="B500" s="6"/>
      <c r="C500" s="6"/>
      <c r="D500" s="6"/>
      <c r="E500" s="6"/>
      <c r="F500" s="6"/>
      <c r="G500" s="6"/>
      <c r="H500" s="6"/>
      <c r="I500" s="6"/>
      <c r="K500" s="6"/>
      <c r="L500" s="6"/>
      <c r="M500" s="6"/>
      <c r="N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5">
      <c r="A501" s="6"/>
      <c r="B501" s="6"/>
      <c r="C501" s="6"/>
      <c r="D501" s="6"/>
      <c r="E501" s="6"/>
      <c r="F501" s="6"/>
      <c r="G501" s="6"/>
      <c r="H501" s="6"/>
      <c r="I501" s="6"/>
      <c r="K501" s="6"/>
      <c r="L501" s="6"/>
      <c r="M501" s="6"/>
      <c r="N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25">
      <c r="A502" s="6"/>
      <c r="B502" s="6"/>
      <c r="C502" s="6"/>
      <c r="D502" s="6"/>
      <c r="E502" s="6"/>
      <c r="F502" s="6"/>
      <c r="G502" s="6"/>
      <c r="H502" s="6"/>
      <c r="I502" s="6"/>
      <c r="K502" s="6"/>
      <c r="L502" s="6"/>
      <c r="M502" s="6"/>
      <c r="N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5">
      <c r="A503" s="6"/>
      <c r="B503" s="6"/>
      <c r="C503" s="6"/>
      <c r="D503" s="6"/>
      <c r="E503" s="6"/>
      <c r="F503" s="6"/>
      <c r="G503" s="6"/>
      <c r="H503" s="6"/>
      <c r="I503" s="6"/>
      <c r="K503" s="6"/>
      <c r="L503" s="6"/>
      <c r="M503" s="6"/>
      <c r="N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25">
      <c r="A504" s="6"/>
      <c r="B504" s="6"/>
      <c r="C504" s="6"/>
      <c r="D504" s="6"/>
      <c r="E504" s="6"/>
      <c r="F504" s="6"/>
      <c r="G504" s="6"/>
      <c r="H504" s="6"/>
      <c r="I504" s="6"/>
      <c r="K504" s="6"/>
      <c r="L504" s="6"/>
      <c r="M504" s="6"/>
      <c r="N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25">
      <c r="A505" s="6"/>
      <c r="B505" s="6"/>
      <c r="C505" s="6"/>
      <c r="D505" s="6"/>
      <c r="E505" s="6"/>
      <c r="F505" s="6"/>
      <c r="G505" s="6"/>
      <c r="H505" s="6"/>
      <c r="I505" s="6"/>
      <c r="K505" s="6"/>
      <c r="L505" s="6"/>
      <c r="M505" s="6"/>
      <c r="N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25">
      <c r="A506" s="6"/>
      <c r="B506" s="6"/>
      <c r="C506" s="6"/>
      <c r="D506" s="6"/>
      <c r="E506" s="6"/>
      <c r="F506" s="6"/>
      <c r="G506" s="6"/>
      <c r="H506" s="6"/>
      <c r="I506" s="6"/>
      <c r="K506" s="6"/>
      <c r="L506" s="6"/>
      <c r="M506" s="6"/>
      <c r="N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25">
      <c r="A507" s="6"/>
      <c r="B507" s="6"/>
      <c r="C507" s="6"/>
      <c r="D507" s="6"/>
      <c r="E507" s="6"/>
      <c r="F507" s="6"/>
      <c r="G507" s="6"/>
      <c r="H507" s="6"/>
      <c r="I507" s="6"/>
      <c r="K507" s="6"/>
      <c r="L507" s="6"/>
      <c r="M507" s="6"/>
      <c r="N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25">
      <c r="A508" s="6"/>
      <c r="B508" s="6"/>
      <c r="C508" s="6"/>
      <c r="D508" s="6"/>
      <c r="E508" s="6"/>
      <c r="F508" s="6"/>
      <c r="G508" s="6"/>
      <c r="H508" s="6"/>
      <c r="I508" s="6"/>
      <c r="K508" s="6"/>
      <c r="L508" s="6"/>
      <c r="M508" s="6"/>
      <c r="N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25">
      <c r="A509" s="6"/>
      <c r="B509" s="6"/>
      <c r="C509" s="6"/>
      <c r="D509" s="6"/>
      <c r="E509" s="6"/>
      <c r="F509" s="6"/>
      <c r="G509" s="6"/>
      <c r="H509" s="6"/>
      <c r="I509" s="6"/>
      <c r="K509" s="6"/>
      <c r="L509" s="6"/>
      <c r="M509" s="6"/>
      <c r="N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25">
      <c r="A510" s="6"/>
      <c r="B510" s="6"/>
      <c r="C510" s="6"/>
      <c r="D510" s="6"/>
      <c r="E510" s="6"/>
      <c r="F510" s="6"/>
      <c r="G510" s="6"/>
      <c r="H510" s="6"/>
      <c r="I510" s="6"/>
      <c r="K510" s="6"/>
      <c r="L510" s="6"/>
      <c r="M510" s="6"/>
      <c r="N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25">
      <c r="A511" s="6"/>
      <c r="B511" s="6"/>
      <c r="C511" s="6"/>
      <c r="D511" s="6"/>
      <c r="E511" s="6"/>
      <c r="F511" s="6"/>
      <c r="G511" s="6"/>
      <c r="H511" s="6"/>
      <c r="I511" s="6"/>
      <c r="K511" s="6"/>
      <c r="L511" s="6"/>
      <c r="M511" s="6"/>
      <c r="N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25">
      <c r="A512" s="6"/>
      <c r="B512" s="6"/>
      <c r="C512" s="6"/>
      <c r="D512" s="6"/>
      <c r="E512" s="6"/>
      <c r="F512" s="6"/>
      <c r="G512" s="6"/>
      <c r="H512" s="6"/>
      <c r="I512" s="6"/>
      <c r="K512" s="6"/>
      <c r="L512" s="6"/>
      <c r="M512" s="6"/>
      <c r="N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25">
      <c r="A513" s="6"/>
      <c r="B513" s="6"/>
      <c r="C513" s="6"/>
      <c r="D513" s="6"/>
      <c r="E513" s="6"/>
      <c r="F513" s="6"/>
      <c r="G513" s="6"/>
      <c r="H513" s="6"/>
      <c r="I513" s="6"/>
      <c r="K513" s="6"/>
      <c r="L513" s="6"/>
      <c r="M513" s="6"/>
      <c r="N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25">
      <c r="A514" s="6"/>
      <c r="B514" s="6"/>
      <c r="C514" s="6"/>
      <c r="D514" s="6"/>
      <c r="E514" s="6"/>
      <c r="F514" s="6"/>
      <c r="G514" s="6"/>
      <c r="H514" s="6"/>
      <c r="I514" s="6"/>
      <c r="K514" s="6"/>
      <c r="L514" s="6"/>
      <c r="M514" s="6"/>
      <c r="N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25">
      <c r="A515" s="6"/>
      <c r="B515" s="6"/>
      <c r="C515" s="6"/>
      <c r="D515" s="6"/>
      <c r="E515" s="6"/>
      <c r="F515" s="6"/>
      <c r="G515" s="6"/>
      <c r="H515" s="6"/>
      <c r="I515" s="6"/>
      <c r="K515" s="6"/>
      <c r="L515" s="6"/>
      <c r="M515" s="6"/>
      <c r="N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25">
      <c r="A516" s="6"/>
      <c r="B516" s="6"/>
      <c r="C516" s="6"/>
      <c r="D516" s="6"/>
      <c r="E516" s="6"/>
      <c r="F516" s="6"/>
      <c r="G516" s="6"/>
      <c r="H516" s="6"/>
      <c r="I516" s="6"/>
      <c r="K516" s="6"/>
      <c r="L516" s="6"/>
      <c r="M516" s="6"/>
      <c r="N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25">
      <c r="A517" s="6"/>
      <c r="B517" s="6"/>
      <c r="C517" s="6"/>
      <c r="D517" s="6"/>
      <c r="E517" s="6"/>
      <c r="F517" s="6"/>
      <c r="G517" s="6"/>
      <c r="H517" s="6"/>
      <c r="I517" s="6"/>
      <c r="K517" s="6"/>
      <c r="L517" s="6"/>
      <c r="M517" s="6"/>
      <c r="N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25">
      <c r="A518" s="6"/>
      <c r="B518" s="6"/>
      <c r="C518" s="6"/>
      <c r="D518" s="6"/>
      <c r="E518" s="6"/>
      <c r="F518" s="6"/>
      <c r="G518" s="6"/>
      <c r="H518" s="6"/>
      <c r="I518" s="6"/>
      <c r="K518" s="6"/>
      <c r="L518" s="6"/>
      <c r="M518" s="6"/>
      <c r="N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25">
      <c r="A519" s="6"/>
      <c r="B519" s="6"/>
      <c r="C519" s="6"/>
      <c r="D519" s="6"/>
      <c r="E519" s="6"/>
      <c r="F519" s="6"/>
      <c r="G519" s="6"/>
      <c r="H519" s="6"/>
      <c r="I519" s="6"/>
      <c r="K519" s="6"/>
      <c r="L519" s="6"/>
      <c r="M519" s="6"/>
      <c r="N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25">
      <c r="A520" s="6"/>
      <c r="B520" s="6"/>
      <c r="C520" s="6"/>
      <c r="D520" s="6"/>
      <c r="E520" s="6"/>
      <c r="F520" s="6"/>
      <c r="G520" s="6"/>
      <c r="H520" s="6"/>
      <c r="I520" s="6"/>
      <c r="K520" s="6"/>
      <c r="L520" s="6"/>
      <c r="M520" s="6"/>
      <c r="N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25">
      <c r="A521" s="6"/>
      <c r="B521" s="6"/>
      <c r="C521" s="6"/>
      <c r="D521" s="6"/>
      <c r="E521" s="6"/>
      <c r="F521" s="6"/>
      <c r="G521" s="6"/>
      <c r="H521" s="6"/>
      <c r="I521" s="6"/>
      <c r="K521" s="6"/>
      <c r="L521" s="6"/>
      <c r="M521" s="6"/>
      <c r="N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</sheetData>
  <mergeCells count="1">
    <mergeCell ref="A5:Z5"/>
  </mergeCells>
  <pageMargins left="0.7" right="0.7" top="0.75" bottom="0.75" header="0.3" footer="0.3"/>
  <pageSetup scale="67" fitToHeight="0" orientation="landscape" r:id="rId1"/>
  <headerFooter scaleWithDoc="0">
    <oddHeader>&amp;R&amp;10Walmart, Inc.
Exhibit AJK-13
Washington Docket No. UE-220066 and UG-220067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9FF3-7E72-4B07-85E6-D6704C27D22D}">
  <dimension ref="A3:I27"/>
  <sheetViews>
    <sheetView view="pageLayout" topLeftCell="A10" zoomScaleNormal="100" workbookViewId="0">
      <selection activeCell="E9" sqref="E9"/>
    </sheetView>
  </sheetViews>
  <sheetFormatPr defaultColWidth="7.5703125" defaultRowHeight="15" x14ac:dyDescent="0.25"/>
  <cols>
    <col min="1" max="1" width="5.85546875" style="70" bestFit="1" customWidth="1"/>
    <col min="2" max="2" width="41.42578125" style="71" customWidth="1"/>
    <col min="3" max="3" width="4.42578125" style="71" customWidth="1"/>
    <col min="4" max="4" width="27.5703125" style="70" customWidth="1"/>
    <col min="5" max="5" width="12.5703125" style="69" customWidth="1"/>
    <col min="6" max="6" width="12.42578125" style="70" customWidth="1"/>
    <col min="7" max="7" width="4.42578125" style="70" customWidth="1"/>
    <col min="8" max="8" width="17.5703125" style="16" bestFit="1" customWidth="1"/>
    <col min="9" max="16384" width="7.5703125" style="70"/>
  </cols>
  <sheetData>
    <row r="3" spans="1:9" ht="15.75" thickBot="1" x14ac:dyDescent="0.3"/>
    <row r="4" spans="1:9" ht="19.5" thickBot="1" x14ac:dyDescent="0.35">
      <c r="A4" s="163" t="s">
        <v>593</v>
      </c>
      <c r="B4" s="164"/>
      <c r="C4" s="164"/>
      <c r="D4" s="164"/>
      <c r="E4" s="164"/>
      <c r="F4" s="164"/>
      <c r="G4" s="164"/>
      <c r="H4" s="165"/>
    </row>
    <row r="5" spans="1:9" ht="15.75" x14ac:dyDescent="0.25">
      <c r="A5" s="142"/>
      <c r="B5" s="143"/>
      <c r="C5" s="143"/>
      <c r="D5" s="142"/>
      <c r="E5" s="144"/>
      <c r="F5" s="142"/>
      <c r="G5" s="142"/>
      <c r="H5" s="145"/>
    </row>
    <row r="6" spans="1:9" x14ac:dyDescent="0.25">
      <c r="A6" s="106" t="s">
        <v>277</v>
      </c>
      <c r="B6" s="106"/>
      <c r="C6" s="89"/>
      <c r="D6" s="135"/>
      <c r="E6" s="135" t="s">
        <v>382</v>
      </c>
      <c r="F6" s="135" t="s">
        <v>381</v>
      </c>
      <c r="G6" s="17"/>
      <c r="H6" s="135" t="s">
        <v>380</v>
      </c>
    </row>
    <row r="7" spans="1:9" s="150" customFormat="1" x14ac:dyDescent="0.25">
      <c r="A7" s="146"/>
      <c r="B7" s="147"/>
      <c r="C7" s="148"/>
      <c r="D7" s="2"/>
      <c r="E7" s="149"/>
      <c r="F7" s="2"/>
      <c r="G7" s="2"/>
      <c r="H7" s="2"/>
    </row>
    <row r="8" spans="1:9" ht="14.45" customHeight="1" x14ac:dyDescent="0.25">
      <c r="A8" s="4" t="s">
        <v>278</v>
      </c>
      <c r="B8" s="170" t="s">
        <v>379</v>
      </c>
      <c r="C8" s="87"/>
      <c r="D8" s="87" t="str">
        <f>'AJK-10'!C10</f>
        <v>Short and Long Term Debt</v>
      </c>
      <c r="E8" s="107">
        <f>'AJK-10'!E10</f>
        <v>0.51</v>
      </c>
      <c r="F8" s="107">
        <f>'AJK-10'!F10</f>
        <v>4.9799999999999997E-2</v>
      </c>
      <c r="G8" s="87"/>
      <c r="H8" s="151">
        <f t="shared" ref="H8:H9" si="0">E8*F8</f>
        <v>2.5398E-2</v>
      </c>
      <c r="I8" s="152"/>
    </row>
    <row r="9" spans="1:9" x14ac:dyDescent="0.25">
      <c r="A9" s="128" t="s">
        <v>279</v>
      </c>
      <c r="B9" s="170"/>
      <c r="C9" s="87"/>
      <c r="D9" s="89" t="s">
        <v>576</v>
      </c>
      <c r="E9" s="121">
        <f>'AJK-10'!E11</f>
        <v>0.49</v>
      </c>
      <c r="F9" s="153">
        <f>'AJK-13'!N134</f>
        <v>9.5627731092436968E-2</v>
      </c>
      <c r="G9" s="89"/>
      <c r="H9" s="153">
        <f t="shared" si="0"/>
        <v>4.6857588235294116E-2</v>
      </c>
      <c r="I9" s="87"/>
    </row>
    <row r="10" spans="1:9" x14ac:dyDescent="0.25">
      <c r="A10" s="128" t="s">
        <v>280</v>
      </c>
      <c r="B10" s="151"/>
      <c r="C10" s="154"/>
      <c r="D10" s="171" t="s">
        <v>577</v>
      </c>
      <c r="E10" s="171"/>
      <c r="F10" s="171"/>
      <c r="G10" s="87"/>
      <c r="H10" s="133">
        <f>SUM(H8:H9)</f>
        <v>7.2255588235294113E-2</v>
      </c>
    </row>
    <row r="11" spans="1:9" x14ac:dyDescent="0.25">
      <c r="A11" s="4"/>
      <c r="C11" s="154"/>
      <c r="D11" s="155"/>
      <c r="E11" s="155"/>
      <c r="F11" s="155"/>
      <c r="G11" s="87"/>
      <c r="H11" s="133"/>
    </row>
    <row r="12" spans="1:9" x14ac:dyDescent="0.25">
      <c r="A12" s="128" t="s">
        <v>281</v>
      </c>
      <c r="B12" s="131" t="str">
        <f>'AJK-10'!B14</f>
        <v>Exhibit SEF-8 Page 1</v>
      </c>
      <c r="C12" s="154"/>
      <c r="D12" s="156" t="s">
        <v>269</v>
      </c>
      <c r="E12" s="155"/>
      <c r="F12" s="155"/>
      <c r="G12" s="87"/>
      <c r="H12" s="157">
        <f>'AJK-10'!G14</f>
        <v>2963664294</v>
      </c>
    </row>
    <row r="13" spans="1:9" x14ac:dyDescent="0.25">
      <c r="A13" s="128" t="s">
        <v>283</v>
      </c>
      <c r="B13" s="4" t="s">
        <v>376</v>
      </c>
      <c r="C13" s="154"/>
      <c r="D13" s="129" t="s">
        <v>578</v>
      </c>
      <c r="E13" s="151"/>
      <c r="F13" s="87"/>
      <c r="G13" s="151"/>
      <c r="H13" s="136">
        <f>H12*H10</f>
        <v>214141306.89490762</v>
      </c>
    </row>
    <row r="14" spans="1:9" x14ac:dyDescent="0.25">
      <c r="A14" s="4"/>
      <c r="B14" s="154"/>
      <c r="C14" s="154"/>
      <c r="D14" s="87"/>
      <c r="E14" s="151"/>
      <c r="F14" s="151"/>
      <c r="G14" s="151"/>
      <c r="H14" s="151"/>
    </row>
    <row r="15" spans="1:9" ht="14.45" customHeight="1" x14ac:dyDescent="0.25">
      <c r="A15" s="128" t="s">
        <v>285</v>
      </c>
      <c r="B15" s="170" t="s">
        <v>375</v>
      </c>
      <c r="C15" s="87"/>
      <c r="D15" s="87" t="str">
        <f>D8</f>
        <v>Short and Long Term Debt</v>
      </c>
      <c r="E15" s="107">
        <f>E8</f>
        <v>0.51</v>
      </c>
      <c r="F15" s="107">
        <f>F8</f>
        <v>4.9799999999999997E-2</v>
      </c>
      <c r="G15" s="87"/>
      <c r="H15" s="151">
        <f t="shared" ref="H15:H16" si="1">E15*F15</f>
        <v>2.5398E-2</v>
      </c>
    </row>
    <row r="16" spans="1:9" x14ac:dyDescent="0.25">
      <c r="A16" s="128" t="s">
        <v>286</v>
      </c>
      <c r="B16" s="170"/>
      <c r="C16" s="87"/>
      <c r="D16" s="89" t="str">
        <f t="shared" ref="D16" si="2">D9</f>
        <v>Common Equity</v>
      </c>
      <c r="E16" s="121">
        <f>E9</f>
        <v>0.49</v>
      </c>
      <c r="F16" s="153">
        <f>'AJK-10'!F18</f>
        <v>9.9000000000000005E-2</v>
      </c>
      <c r="G16" s="89"/>
      <c r="H16" s="153">
        <f t="shared" si="1"/>
        <v>4.8510000000000005E-2</v>
      </c>
    </row>
    <row r="17" spans="1:8" x14ac:dyDescent="0.25">
      <c r="A17" s="128" t="s">
        <v>288</v>
      </c>
      <c r="B17" s="154"/>
      <c r="C17" s="154"/>
      <c r="D17" s="172" t="s">
        <v>579</v>
      </c>
      <c r="E17" s="172"/>
      <c r="F17" s="172"/>
      <c r="G17" s="151"/>
      <c r="H17" s="133">
        <f>SUM(H15:H16)</f>
        <v>7.3908000000000001E-2</v>
      </c>
    </row>
    <row r="18" spans="1:8" x14ac:dyDescent="0.25">
      <c r="A18" s="4"/>
      <c r="B18" s="154"/>
      <c r="C18" s="154"/>
      <c r="D18" s="129"/>
      <c r="E18" s="129"/>
      <c r="F18" s="129"/>
      <c r="G18" s="151"/>
      <c r="H18" s="133"/>
    </row>
    <row r="19" spans="1:8" x14ac:dyDescent="0.25">
      <c r="A19" s="128" t="s">
        <v>289</v>
      </c>
      <c r="B19" s="131" t="str">
        <f>B12</f>
        <v>Exhibit SEF-8 Page 1</v>
      </c>
      <c r="C19" s="154"/>
      <c r="D19" s="158" t="s">
        <v>269</v>
      </c>
      <c r="E19" s="129"/>
      <c r="F19" s="129"/>
      <c r="G19" s="151"/>
      <c r="H19" s="109">
        <f>H12</f>
        <v>2963664294</v>
      </c>
    </row>
    <row r="20" spans="1:8" x14ac:dyDescent="0.25">
      <c r="A20" s="128" t="s">
        <v>290</v>
      </c>
      <c r="B20" s="4" t="s">
        <v>374</v>
      </c>
      <c r="C20" s="154"/>
      <c r="D20" s="129" t="s">
        <v>580</v>
      </c>
      <c r="E20" s="129"/>
      <c r="F20" s="129"/>
      <c r="G20" s="151"/>
      <c r="H20" s="136">
        <f>H19*H17</f>
        <v>219038500.64095199</v>
      </c>
    </row>
    <row r="21" spans="1:8" x14ac:dyDescent="0.25">
      <c r="A21" s="4"/>
      <c r="B21" s="154"/>
      <c r="C21" s="154"/>
      <c r="D21" s="87"/>
      <c r="E21" s="151"/>
      <c r="F21" s="87"/>
      <c r="G21" s="87"/>
      <c r="H21" s="87"/>
    </row>
    <row r="22" spans="1:8" x14ac:dyDescent="0.25">
      <c r="A22" s="128" t="s">
        <v>291</v>
      </c>
      <c r="B22" s="4" t="s">
        <v>323</v>
      </c>
      <c r="C22" s="154"/>
      <c r="D22" s="87" t="s">
        <v>270</v>
      </c>
      <c r="E22" s="151"/>
      <c r="F22" s="87"/>
      <c r="G22" s="129"/>
      <c r="H22" s="136">
        <f>H20-H13</f>
        <v>4897193.7460443676</v>
      </c>
    </row>
    <row r="23" spans="1:8" x14ac:dyDescent="0.25">
      <c r="A23" s="128" t="s">
        <v>292</v>
      </c>
      <c r="B23" s="4" t="s">
        <v>581</v>
      </c>
      <c r="C23" s="154"/>
      <c r="D23" s="87" t="str">
        <f>'[17]AJK-5'!C25</f>
        <v>1 / Conversion Factor</v>
      </c>
      <c r="E23" s="151"/>
      <c r="F23" s="87"/>
      <c r="G23" s="129"/>
      <c r="H23" s="159">
        <f>'[17]AJK-5'!G25</f>
        <v>1.3248525107942357</v>
      </c>
    </row>
    <row r="24" spans="1:8" x14ac:dyDescent="0.25">
      <c r="A24" s="128" t="s">
        <v>293</v>
      </c>
      <c r="B24" s="4" t="s">
        <v>324</v>
      </c>
      <c r="C24" s="154"/>
      <c r="D24" s="87" t="s">
        <v>262</v>
      </c>
      <c r="E24" s="151"/>
      <c r="F24" s="87"/>
      <c r="G24" s="129"/>
      <c r="H24" s="136">
        <f>H22*H23</f>
        <v>6488059.4302927088</v>
      </c>
    </row>
    <row r="25" spans="1:8" x14ac:dyDescent="0.25">
      <c r="A25" s="128" t="s">
        <v>294</v>
      </c>
      <c r="B25" s="131" t="str">
        <f>B19</f>
        <v>Exhibit SEF-8 Page 1</v>
      </c>
      <c r="C25" s="154"/>
      <c r="D25" s="87" t="s">
        <v>271</v>
      </c>
      <c r="E25" s="151"/>
      <c r="F25" s="87"/>
      <c r="G25" s="129"/>
      <c r="H25" s="136">
        <f>'AJK-10'!G27</f>
        <v>165483178</v>
      </c>
    </row>
    <row r="26" spans="1:8" x14ac:dyDescent="0.25">
      <c r="A26" s="128" t="s">
        <v>295</v>
      </c>
      <c r="B26" s="4" t="s">
        <v>325</v>
      </c>
      <c r="C26" s="154"/>
      <c r="D26" s="87" t="s">
        <v>582</v>
      </c>
      <c r="E26" s="151"/>
      <c r="F26" s="87"/>
      <c r="G26" s="129"/>
      <c r="H26" s="160">
        <f>H24/H25</f>
        <v>3.9206761126455457E-2</v>
      </c>
    </row>
    <row r="27" spans="1:8" x14ac:dyDescent="0.25">
      <c r="A27" s="161"/>
      <c r="B27" s="148"/>
      <c r="C27" s="148"/>
      <c r="D27" s="87"/>
      <c r="E27" s="151"/>
      <c r="F27" s="87"/>
      <c r="G27" s="87"/>
      <c r="H27" s="162"/>
    </row>
  </sheetData>
  <mergeCells count="5">
    <mergeCell ref="A4:H4"/>
    <mergeCell ref="B8:B9"/>
    <mergeCell ref="D10:F10"/>
    <mergeCell ref="B15:B16"/>
    <mergeCell ref="D17:F17"/>
  </mergeCells>
  <pageMargins left="0.7" right="0.7" top="0.75" bottom="0.75" header="0.3" footer="0.3"/>
  <pageSetup scale="97" orientation="landscape" r:id="rId1"/>
  <headerFooter>
    <oddHeader>&amp;L
&amp;R&amp;10Walmart, Inc.
Exhibit AJK-14
Washington Docket No. UE-220066 and UG-220067
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1984-021A-44B3-A346-C0F1CFF0B4EB}">
  <dimension ref="A3:I27"/>
  <sheetViews>
    <sheetView view="pageLayout" zoomScaleNormal="100" workbookViewId="0">
      <selection activeCell="F13" sqref="F13"/>
    </sheetView>
  </sheetViews>
  <sheetFormatPr defaultColWidth="7.5703125" defaultRowHeight="15" x14ac:dyDescent="0.25"/>
  <cols>
    <col min="1" max="1" width="5.85546875" style="70" bestFit="1" customWidth="1"/>
    <col min="2" max="2" width="41.42578125" style="71" customWidth="1"/>
    <col min="3" max="3" width="4.42578125" style="71" customWidth="1"/>
    <col min="4" max="4" width="27.5703125" style="70" customWidth="1"/>
    <col min="5" max="5" width="12.5703125" style="69" customWidth="1"/>
    <col min="6" max="6" width="12.42578125" style="70" customWidth="1"/>
    <col min="7" max="7" width="4.42578125" style="70" customWidth="1"/>
    <col min="8" max="8" width="17.5703125" style="16" bestFit="1" customWidth="1"/>
    <col min="9" max="16384" width="7.5703125" style="70"/>
  </cols>
  <sheetData>
    <row r="3" spans="1:9" ht="15.75" thickBot="1" x14ac:dyDescent="0.3"/>
    <row r="4" spans="1:9" ht="18.600000000000001" customHeight="1" thickBot="1" x14ac:dyDescent="0.35">
      <c r="A4" s="163" t="s">
        <v>594</v>
      </c>
      <c r="B4" s="164"/>
      <c r="C4" s="164"/>
      <c r="D4" s="164"/>
      <c r="E4" s="164"/>
      <c r="F4" s="164"/>
      <c r="G4" s="164"/>
      <c r="H4" s="165"/>
    </row>
    <row r="5" spans="1:9" ht="15.75" x14ac:dyDescent="0.25">
      <c r="A5" s="142"/>
      <c r="B5" s="143"/>
      <c r="C5" s="143"/>
      <c r="D5" s="142"/>
      <c r="E5" s="144"/>
      <c r="F5" s="142"/>
      <c r="G5" s="142"/>
      <c r="H5" s="145"/>
    </row>
    <row r="6" spans="1:9" x14ac:dyDescent="0.25">
      <c r="A6" s="106" t="s">
        <v>277</v>
      </c>
      <c r="B6" s="106"/>
      <c r="C6" s="89"/>
      <c r="D6" s="135"/>
      <c r="E6" s="135" t="s">
        <v>382</v>
      </c>
      <c r="F6" s="135" t="s">
        <v>381</v>
      </c>
      <c r="G6" s="17"/>
      <c r="H6" s="135" t="s">
        <v>380</v>
      </c>
    </row>
    <row r="7" spans="1:9" s="150" customFormat="1" x14ac:dyDescent="0.25">
      <c r="A7" s="146"/>
      <c r="B7" s="147"/>
      <c r="C7" s="148"/>
      <c r="D7" s="2"/>
      <c r="E7" s="149"/>
      <c r="F7" s="2"/>
      <c r="G7" s="2"/>
      <c r="H7" s="2"/>
    </row>
    <row r="8" spans="1:9" ht="14.45" customHeight="1" x14ac:dyDescent="0.25">
      <c r="A8" s="4" t="s">
        <v>278</v>
      </c>
      <c r="B8" s="170" t="s">
        <v>379</v>
      </c>
      <c r="C8" s="87"/>
      <c r="D8" s="87" t="str">
        <f>'AJK-10'!C10</f>
        <v>Short and Long Term Debt</v>
      </c>
      <c r="E8" s="107">
        <f>'AJK-4'!E10</f>
        <v>0.505</v>
      </c>
      <c r="F8" s="107">
        <f>'AJK-4'!F10</f>
        <v>5.0299999999999997E-2</v>
      </c>
      <c r="G8" s="87"/>
      <c r="H8" s="151">
        <f t="shared" ref="H8:H9" si="0">E8*F8</f>
        <v>2.54015E-2</v>
      </c>
      <c r="I8" s="152"/>
    </row>
    <row r="9" spans="1:9" x14ac:dyDescent="0.25">
      <c r="A9" s="128" t="s">
        <v>279</v>
      </c>
      <c r="B9" s="170"/>
      <c r="C9" s="87"/>
      <c r="D9" s="89" t="s">
        <v>576</v>
      </c>
      <c r="E9" s="121">
        <f>'AJK-4'!E11</f>
        <v>0.495</v>
      </c>
      <c r="F9" s="153">
        <f>'AJK-14'!F9</f>
        <v>9.5627731092436968E-2</v>
      </c>
      <c r="G9" s="89"/>
      <c r="H9" s="153">
        <f t="shared" si="0"/>
        <v>4.7335726890756297E-2</v>
      </c>
      <c r="I9" s="87"/>
    </row>
    <row r="10" spans="1:9" x14ac:dyDescent="0.25">
      <c r="A10" s="128" t="s">
        <v>280</v>
      </c>
      <c r="B10" s="151"/>
      <c r="C10" s="154"/>
      <c r="D10" s="171" t="s">
        <v>577</v>
      </c>
      <c r="E10" s="171"/>
      <c r="F10" s="171"/>
      <c r="G10" s="87"/>
      <c r="H10" s="133">
        <f>SUM(H8:H9)</f>
        <v>7.273722689075629E-2</v>
      </c>
    </row>
    <row r="11" spans="1:9" x14ac:dyDescent="0.25">
      <c r="A11" s="4"/>
      <c r="C11" s="154"/>
      <c r="D11" s="155"/>
      <c r="E11" s="155"/>
      <c r="F11" s="155"/>
      <c r="G11" s="87"/>
      <c r="H11" s="133"/>
    </row>
    <row r="12" spans="1:9" x14ac:dyDescent="0.25">
      <c r="A12" s="128" t="s">
        <v>281</v>
      </c>
      <c r="B12" s="131" t="str">
        <f>'[17]AJK-7'!B12</f>
        <v>Exhibit SEF-8 Page 1</v>
      </c>
      <c r="C12" s="154"/>
      <c r="D12" s="156" t="s">
        <v>269</v>
      </c>
      <c r="E12" s="155"/>
      <c r="F12" s="155"/>
      <c r="G12" s="87"/>
      <c r="H12" s="157">
        <f>'[17]AJK-4'!G14</f>
        <v>3133269162</v>
      </c>
    </row>
    <row r="13" spans="1:9" x14ac:dyDescent="0.25">
      <c r="A13" s="128" t="s">
        <v>283</v>
      </c>
      <c r="B13" s="4" t="s">
        <v>583</v>
      </c>
      <c r="C13" s="154"/>
      <c r="D13" s="129" t="s">
        <v>578</v>
      </c>
      <c r="E13" s="151"/>
      <c r="F13" s="87"/>
      <c r="G13" s="151"/>
      <c r="H13" s="136">
        <f>H12*H10</f>
        <v>227905309.94620383</v>
      </c>
    </row>
    <row r="14" spans="1:9" x14ac:dyDescent="0.25">
      <c r="A14" s="4"/>
      <c r="B14" s="154"/>
      <c r="C14" s="154"/>
      <c r="D14" s="87"/>
      <c r="E14" s="151"/>
      <c r="F14" s="151"/>
      <c r="G14" s="151"/>
      <c r="H14" s="151"/>
    </row>
    <row r="15" spans="1:9" ht="14.45" customHeight="1" x14ac:dyDescent="0.25">
      <c r="A15" s="128" t="s">
        <v>285</v>
      </c>
      <c r="B15" s="170" t="s">
        <v>375</v>
      </c>
      <c r="C15" s="87"/>
      <c r="D15" s="87" t="str">
        <f>D8</f>
        <v>Short and Long Term Debt</v>
      </c>
      <c r="E15" s="107">
        <f>E8</f>
        <v>0.505</v>
      </c>
      <c r="F15" s="107">
        <f>F8</f>
        <v>5.0299999999999997E-2</v>
      </c>
      <c r="G15" s="87"/>
      <c r="H15" s="151">
        <f t="shared" ref="H15:H16" si="1">E15*F15</f>
        <v>2.54015E-2</v>
      </c>
    </row>
    <row r="16" spans="1:9" x14ac:dyDescent="0.25">
      <c r="A16" s="128" t="s">
        <v>286</v>
      </c>
      <c r="B16" s="170"/>
      <c r="C16" s="87"/>
      <c r="D16" s="89" t="str">
        <f t="shared" ref="D16" si="2">D9</f>
        <v>Common Equity</v>
      </c>
      <c r="E16" s="121">
        <f>E9</f>
        <v>0.495</v>
      </c>
      <c r="F16" s="121">
        <f>'[17]AJK-4'!F18</f>
        <v>9.9000000000000005E-2</v>
      </c>
      <c r="G16" s="89"/>
      <c r="H16" s="153">
        <f t="shared" si="1"/>
        <v>4.9005E-2</v>
      </c>
    </row>
    <row r="17" spans="1:8" x14ac:dyDescent="0.25">
      <c r="A17" s="128" t="s">
        <v>288</v>
      </c>
      <c r="B17" s="154"/>
      <c r="C17" s="154"/>
      <c r="D17" s="172" t="s">
        <v>579</v>
      </c>
      <c r="E17" s="172"/>
      <c r="F17" s="172"/>
      <c r="G17" s="151"/>
      <c r="H17" s="133">
        <f>SUM(H15:H16)</f>
        <v>7.44065E-2</v>
      </c>
    </row>
    <row r="18" spans="1:8" x14ac:dyDescent="0.25">
      <c r="A18" s="4"/>
      <c r="B18" s="154"/>
      <c r="C18" s="154"/>
      <c r="D18" s="129"/>
      <c r="E18" s="129"/>
      <c r="F18" s="129"/>
      <c r="G18" s="151"/>
      <c r="H18" s="133"/>
    </row>
    <row r="19" spans="1:8" x14ac:dyDescent="0.25">
      <c r="A19" s="128" t="s">
        <v>289</v>
      </c>
      <c r="B19" s="131" t="str">
        <f>B12</f>
        <v>Exhibit SEF-8 Page 1</v>
      </c>
      <c r="C19" s="154"/>
      <c r="D19" s="158" t="s">
        <v>269</v>
      </c>
      <c r="E19" s="129"/>
      <c r="F19" s="129"/>
      <c r="G19" s="151"/>
      <c r="H19" s="109">
        <f>H12</f>
        <v>3133269162</v>
      </c>
    </row>
    <row r="20" spans="1:8" x14ac:dyDescent="0.25">
      <c r="A20" s="128" t="s">
        <v>290</v>
      </c>
      <c r="B20" s="4" t="s">
        <v>374</v>
      </c>
      <c r="C20" s="154"/>
      <c r="D20" s="129" t="s">
        <v>580</v>
      </c>
      <c r="E20" s="129"/>
      <c r="F20" s="129"/>
      <c r="G20" s="151"/>
      <c r="H20" s="136">
        <f>H19*H17</f>
        <v>233135591.90235299</v>
      </c>
    </row>
    <row r="21" spans="1:8" x14ac:dyDescent="0.25">
      <c r="A21" s="4"/>
      <c r="B21" s="154"/>
      <c r="C21" s="154"/>
      <c r="D21" s="87"/>
      <c r="E21" s="151"/>
      <c r="F21" s="87"/>
      <c r="G21" s="87"/>
      <c r="H21" s="87"/>
    </row>
    <row r="22" spans="1:8" x14ac:dyDescent="0.25">
      <c r="A22" s="128" t="s">
        <v>291</v>
      </c>
      <c r="B22" s="4" t="s">
        <v>323</v>
      </c>
      <c r="C22" s="154"/>
      <c r="D22" s="87" t="s">
        <v>270</v>
      </c>
      <c r="E22" s="151"/>
      <c r="F22" s="87"/>
      <c r="G22" s="129"/>
      <c r="H22" s="136">
        <f>H20-H13</f>
        <v>5230281.9561491609</v>
      </c>
    </row>
    <row r="23" spans="1:8" x14ac:dyDescent="0.25">
      <c r="A23" s="128" t="s">
        <v>292</v>
      </c>
      <c r="B23" s="4" t="s">
        <v>581</v>
      </c>
      <c r="C23" s="154"/>
      <c r="D23" s="87" t="str">
        <f>'[17]AJK-7'!D23</f>
        <v>1 / Conversion Factor</v>
      </c>
      <c r="E23" s="151"/>
      <c r="F23" s="87"/>
      <c r="G23" s="129"/>
      <c r="H23" s="159">
        <f>'[17]AJK-7'!H23</f>
        <v>1.3248525107942357</v>
      </c>
    </row>
    <row r="24" spans="1:8" x14ac:dyDescent="0.25">
      <c r="A24" s="128" t="s">
        <v>293</v>
      </c>
      <c r="B24" s="4" t="s">
        <v>324</v>
      </c>
      <c r="C24" s="154"/>
      <c r="D24" s="87" t="s">
        <v>262</v>
      </c>
      <c r="E24" s="151"/>
      <c r="F24" s="87"/>
      <c r="G24" s="129"/>
      <c r="H24" s="136">
        <f>H22*H23</f>
        <v>6929352.1817660024</v>
      </c>
    </row>
    <row r="25" spans="1:8" x14ac:dyDescent="0.25">
      <c r="A25" s="128" t="s">
        <v>294</v>
      </c>
      <c r="B25" s="131" t="str">
        <f>B19</f>
        <v>Exhibit SEF-8 Page 1</v>
      </c>
      <c r="C25" s="154"/>
      <c r="D25" s="87" t="s">
        <v>271</v>
      </c>
      <c r="E25" s="151"/>
      <c r="F25" s="87"/>
      <c r="G25" s="129"/>
      <c r="H25" s="136">
        <f>'[17]AJK-4'!G27</f>
        <v>195373105</v>
      </c>
    </row>
    <row r="26" spans="1:8" x14ac:dyDescent="0.25">
      <c r="A26" s="128" t="s">
        <v>295</v>
      </c>
      <c r="B26" s="4" t="s">
        <v>325</v>
      </c>
      <c r="C26" s="154"/>
      <c r="D26" s="87" t="s">
        <v>582</v>
      </c>
      <c r="E26" s="151"/>
      <c r="F26" s="87"/>
      <c r="G26" s="129"/>
      <c r="H26" s="160">
        <f>H24/H25</f>
        <v>3.5467277759474634E-2</v>
      </c>
    </row>
    <row r="27" spans="1:8" x14ac:dyDescent="0.25">
      <c r="A27" s="161"/>
      <c r="B27" s="148"/>
      <c r="C27" s="148"/>
      <c r="D27" s="87"/>
      <c r="E27" s="151"/>
      <c r="F27" s="87"/>
      <c r="G27" s="87"/>
      <c r="H27" s="162"/>
    </row>
  </sheetData>
  <mergeCells count="5">
    <mergeCell ref="A4:H4"/>
    <mergeCell ref="B8:B9"/>
    <mergeCell ref="D10:F10"/>
    <mergeCell ref="B15:B16"/>
    <mergeCell ref="D17:F17"/>
  </mergeCells>
  <pageMargins left="0.7" right="0.7" top="0.75" bottom="0.75" header="0.3" footer="0.3"/>
  <pageSetup scale="97" orientation="landscape" r:id="rId1"/>
  <headerFooter>
    <oddHeader>&amp;L
&amp;R&amp;10Walmart, Inc.
Exhibit AJK-15
Washington Docket No. UE-220066 and UG-220067
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34AA-2B57-4A3B-BB80-1FB6F6851E1A}">
  <dimension ref="A3:I27"/>
  <sheetViews>
    <sheetView tabSelected="1" view="pageLayout" topLeftCell="B1" zoomScaleNormal="100" workbookViewId="0">
      <selection activeCell="F24" sqref="F24"/>
    </sheetView>
  </sheetViews>
  <sheetFormatPr defaultColWidth="7.5703125" defaultRowHeight="15" x14ac:dyDescent="0.25"/>
  <cols>
    <col min="1" max="1" width="5.85546875" style="70" bestFit="1" customWidth="1"/>
    <col min="2" max="2" width="41.42578125" style="71" customWidth="1"/>
    <col min="3" max="3" width="4.42578125" style="71" customWidth="1"/>
    <col min="4" max="4" width="27.5703125" style="70" customWidth="1"/>
    <col min="5" max="5" width="12.5703125" style="69" customWidth="1"/>
    <col min="6" max="6" width="12.42578125" style="70" customWidth="1"/>
    <col min="7" max="7" width="4.42578125" style="70" customWidth="1"/>
    <col min="8" max="8" width="17.5703125" style="16" bestFit="1" customWidth="1"/>
    <col min="9" max="16384" width="7.5703125" style="70"/>
  </cols>
  <sheetData>
    <row r="3" spans="1:9" ht="15.75" thickBot="1" x14ac:dyDescent="0.3"/>
    <row r="4" spans="1:9" ht="18.600000000000001" customHeight="1" thickBot="1" x14ac:dyDescent="0.35">
      <c r="A4" s="163" t="s">
        <v>595</v>
      </c>
      <c r="B4" s="164"/>
      <c r="C4" s="164"/>
      <c r="D4" s="164"/>
      <c r="E4" s="164"/>
      <c r="F4" s="164"/>
      <c r="G4" s="164"/>
      <c r="H4" s="165"/>
    </row>
    <row r="5" spans="1:9" ht="15.75" x14ac:dyDescent="0.25">
      <c r="A5" s="142"/>
      <c r="B5" s="143"/>
      <c r="C5" s="143"/>
      <c r="D5" s="142"/>
      <c r="E5" s="144"/>
      <c r="F5" s="142"/>
      <c r="G5" s="142"/>
      <c r="H5" s="145"/>
    </row>
    <row r="6" spans="1:9" x14ac:dyDescent="0.25">
      <c r="A6" s="106" t="s">
        <v>277</v>
      </c>
      <c r="B6" s="106"/>
      <c r="C6" s="89"/>
      <c r="D6" s="135"/>
      <c r="E6" s="135" t="s">
        <v>382</v>
      </c>
      <c r="F6" s="135" t="s">
        <v>381</v>
      </c>
      <c r="G6" s="17"/>
      <c r="H6" s="135" t="s">
        <v>380</v>
      </c>
    </row>
    <row r="7" spans="1:9" s="150" customFormat="1" x14ac:dyDescent="0.25">
      <c r="A7" s="146"/>
      <c r="B7" s="147"/>
      <c r="C7" s="148"/>
      <c r="D7" s="2"/>
      <c r="E7" s="149"/>
      <c r="F7" s="2"/>
      <c r="G7" s="2"/>
      <c r="H7" s="2"/>
    </row>
    <row r="8" spans="1:9" ht="14.45" customHeight="1" x14ac:dyDescent="0.25">
      <c r="A8" s="4" t="s">
        <v>278</v>
      </c>
      <c r="B8" s="170" t="s">
        <v>379</v>
      </c>
      <c r="C8" s="87"/>
      <c r="D8" s="87" t="str">
        <f>'AJK-10'!C10</f>
        <v>Short and Long Term Debt</v>
      </c>
      <c r="E8" s="151">
        <f>'AJK-9'!E10</f>
        <v>0.5</v>
      </c>
      <c r="F8" s="151">
        <f>'AJK-9'!F10</f>
        <v>5.0799999999999998E-2</v>
      </c>
      <c r="G8" s="87"/>
      <c r="H8" s="151">
        <f t="shared" ref="H8:H9" si="0">E8*F8</f>
        <v>2.5399999999999999E-2</v>
      </c>
      <c r="I8" s="152"/>
    </row>
    <row r="9" spans="1:9" x14ac:dyDescent="0.25">
      <c r="A9" s="128" t="s">
        <v>279</v>
      </c>
      <c r="B9" s="170"/>
      <c r="C9" s="87"/>
      <c r="D9" s="89" t="s">
        <v>576</v>
      </c>
      <c r="E9" s="153">
        <f>'AJK-9'!E11</f>
        <v>0.5</v>
      </c>
      <c r="F9" s="153">
        <f>'AJK-15'!F9</f>
        <v>9.5627731092436968E-2</v>
      </c>
      <c r="G9" s="89"/>
      <c r="H9" s="153">
        <f t="shared" si="0"/>
        <v>4.7813865546218484E-2</v>
      </c>
      <c r="I9" s="87"/>
    </row>
    <row r="10" spans="1:9" x14ac:dyDescent="0.25">
      <c r="A10" s="128" t="s">
        <v>280</v>
      </c>
      <c r="B10" s="151"/>
      <c r="C10" s="154"/>
      <c r="D10" s="171" t="s">
        <v>577</v>
      </c>
      <c r="E10" s="171"/>
      <c r="F10" s="171"/>
      <c r="G10" s="87"/>
      <c r="H10" s="133">
        <f>SUM(H8:H9)</f>
        <v>7.3213865546218476E-2</v>
      </c>
    </row>
    <row r="11" spans="1:9" x14ac:dyDescent="0.25">
      <c r="A11" s="4"/>
      <c r="C11" s="154"/>
      <c r="D11" s="155"/>
      <c r="E11" s="155"/>
      <c r="F11" s="155"/>
      <c r="G11" s="87"/>
      <c r="H11" s="133"/>
    </row>
    <row r="12" spans="1:9" x14ac:dyDescent="0.25">
      <c r="A12" s="128" t="s">
        <v>281</v>
      </c>
      <c r="B12" s="131" t="str">
        <f>'[17]AJK-8'!B12</f>
        <v>Exhibit SEF-8 Page 1</v>
      </c>
      <c r="C12" s="154"/>
      <c r="D12" s="156" t="s">
        <v>269</v>
      </c>
      <c r="E12" s="155"/>
      <c r="F12" s="155"/>
      <c r="G12" s="87"/>
      <c r="H12" s="157">
        <f>'[17]AJK-5'!G14</f>
        <v>3227147270</v>
      </c>
    </row>
    <row r="13" spans="1:9" x14ac:dyDescent="0.25">
      <c r="A13" s="128" t="s">
        <v>283</v>
      </c>
      <c r="B13" s="4" t="s">
        <v>583</v>
      </c>
      <c r="C13" s="154"/>
      <c r="D13" s="129" t="s">
        <v>578</v>
      </c>
      <c r="E13" s="151"/>
      <c r="F13" s="87"/>
      <c r="G13" s="151"/>
      <c r="H13" s="136">
        <f>H12*H10</f>
        <v>236271926.32362601</v>
      </c>
    </row>
    <row r="14" spans="1:9" x14ac:dyDescent="0.25">
      <c r="A14" s="4"/>
      <c r="B14" s="154"/>
      <c r="C14" s="154"/>
      <c r="D14" s="87"/>
      <c r="E14" s="151"/>
      <c r="F14" s="151"/>
      <c r="G14" s="151"/>
      <c r="H14" s="151"/>
    </row>
    <row r="15" spans="1:9" ht="14.45" customHeight="1" x14ac:dyDescent="0.25">
      <c r="A15" s="128" t="s">
        <v>285</v>
      </c>
      <c r="B15" s="170" t="s">
        <v>375</v>
      </c>
      <c r="C15" s="87"/>
      <c r="D15" s="87" t="str">
        <f>D8</f>
        <v>Short and Long Term Debt</v>
      </c>
      <c r="E15" s="151">
        <f>E8</f>
        <v>0.5</v>
      </c>
      <c r="F15" s="151">
        <f>F8</f>
        <v>5.0799999999999998E-2</v>
      </c>
      <c r="G15" s="87"/>
      <c r="H15" s="151">
        <f t="shared" ref="H15:H16" si="1">E15*F15</f>
        <v>2.5399999999999999E-2</v>
      </c>
    </row>
    <row r="16" spans="1:9" x14ac:dyDescent="0.25">
      <c r="A16" s="128" t="s">
        <v>286</v>
      </c>
      <c r="B16" s="170"/>
      <c r="C16" s="87"/>
      <c r="D16" s="89" t="str">
        <f t="shared" ref="D16" si="2">D9</f>
        <v>Common Equity</v>
      </c>
      <c r="E16" s="153">
        <f>E9</f>
        <v>0.5</v>
      </c>
      <c r="F16" s="153">
        <f>'[17]AJK-5'!F18</f>
        <v>9.9000000000000005E-2</v>
      </c>
      <c r="G16" s="89"/>
      <c r="H16" s="153">
        <f t="shared" si="1"/>
        <v>4.9500000000000002E-2</v>
      </c>
    </row>
    <row r="17" spans="1:8" x14ac:dyDescent="0.25">
      <c r="A17" s="128" t="s">
        <v>288</v>
      </c>
      <c r="B17" s="154"/>
      <c r="C17" s="154"/>
      <c r="D17" s="172" t="s">
        <v>579</v>
      </c>
      <c r="E17" s="172"/>
      <c r="F17" s="172"/>
      <c r="G17" s="151"/>
      <c r="H17" s="133">
        <f>SUM(H15:H16)</f>
        <v>7.4899999999999994E-2</v>
      </c>
    </row>
    <row r="18" spans="1:8" x14ac:dyDescent="0.25">
      <c r="A18" s="4"/>
      <c r="B18" s="154"/>
      <c r="C18" s="154"/>
      <c r="D18" s="129"/>
      <c r="E18" s="129"/>
      <c r="F18" s="129"/>
      <c r="G18" s="151"/>
      <c r="H18" s="133"/>
    </row>
    <row r="19" spans="1:8" x14ac:dyDescent="0.25">
      <c r="A19" s="128" t="s">
        <v>289</v>
      </c>
      <c r="B19" s="131" t="str">
        <f>B12</f>
        <v>Exhibit SEF-8 Page 1</v>
      </c>
      <c r="C19" s="154"/>
      <c r="D19" s="158" t="s">
        <v>269</v>
      </c>
      <c r="E19" s="129"/>
      <c r="F19" s="129"/>
      <c r="G19" s="151"/>
      <c r="H19" s="109">
        <f>'[17]AJK-5'!G14</f>
        <v>3227147270</v>
      </c>
    </row>
    <row r="20" spans="1:8" x14ac:dyDescent="0.25">
      <c r="A20" s="128" t="s">
        <v>290</v>
      </c>
      <c r="B20" s="4" t="s">
        <v>374</v>
      </c>
      <c r="C20" s="154"/>
      <c r="D20" s="129" t="s">
        <v>580</v>
      </c>
      <c r="E20" s="129"/>
      <c r="F20" s="129"/>
      <c r="G20" s="151"/>
      <c r="H20" s="136">
        <f>H19*H17</f>
        <v>241713330.52299997</v>
      </c>
    </row>
    <row r="21" spans="1:8" x14ac:dyDescent="0.25">
      <c r="A21" s="4"/>
      <c r="B21" s="154"/>
      <c r="C21" s="154"/>
      <c r="D21" s="87"/>
      <c r="E21" s="151"/>
      <c r="F21" s="87"/>
      <c r="G21" s="87"/>
      <c r="H21" s="87"/>
    </row>
    <row r="22" spans="1:8" x14ac:dyDescent="0.25">
      <c r="A22" s="128" t="s">
        <v>291</v>
      </c>
      <c r="B22" s="4" t="s">
        <v>323</v>
      </c>
      <c r="C22" s="154"/>
      <c r="D22" s="87" t="s">
        <v>270</v>
      </c>
      <c r="E22" s="151"/>
      <c r="F22" s="87"/>
      <c r="G22" s="129"/>
      <c r="H22" s="136">
        <f>H20-H13</f>
        <v>5441404.1993739605</v>
      </c>
    </row>
    <row r="23" spans="1:8" x14ac:dyDescent="0.25">
      <c r="A23" s="128" t="s">
        <v>292</v>
      </c>
      <c r="B23" s="4" t="s">
        <v>581</v>
      </c>
      <c r="C23" s="154"/>
      <c r="D23" s="87" t="str">
        <f>'[17]AJK-8'!D23</f>
        <v>1 / Conversion Factor</v>
      </c>
      <c r="E23" s="151"/>
      <c r="F23" s="87"/>
      <c r="G23" s="129"/>
      <c r="H23" s="159">
        <f>'[17]AJK-8'!H23</f>
        <v>1.3248525107942357</v>
      </c>
    </row>
    <row r="24" spans="1:8" x14ac:dyDescent="0.25">
      <c r="A24" s="128" t="s">
        <v>293</v>
      </c>
      <c r="B24" s="4" t="s">
        <v>324</v>
      </c>
      <c r="C24" s="154"/>
      <c r="D24" s="87" t="s">
        <v>262</v>
      </c>
      <c r="E24" s="151"/>
      <c r="F24" s="87"/>
      <c r="G24" s="129"/>
      <c r="H24" s="136">
        <f>H22*H23</f>
        <v>7209058.0157868899</v>
      </c>
    </row>
    <row r="25" spans="1:8" x14ac:dyDescent="0.25">
      <c r="A25" s="128" t="s">
        <v>294</v>
      </c>
      <c r="B25" s="131" t="str">
        <f>B19</f>
        <v>Exhibit SEF-8 Page 1</v>
      </c>
      <c r="C25" s="154"/>
      <c r="D25" s="87" t="s">
        <v>271</v>
      </c>
      <c r="E25" s="151"/>
      <c r="F25" s="87"/>
      <c r="G25" s="129"/>
      <c r="H25" s="136">
        <f>'[17]AJK-5'!G27</f>
        <v>218700287</v>
      </c>
    </row>
    <row r="26" spans="1:8" x14ac:dyDescent="0.25">
      <c r="A26" s="128" t="s">
        <v>295</v>
      </c>
      <c r="B26" s="4" t="s">
        <v>325</v>
      </c>
      <c r="C26" s="154"/>
      <c r="D26" s="87" t="s">
        <v>582</v>
      </c>
      <c r="E26" s="151"/>
      <c r="F26" s="87"/>
      <c r="G26" s="129"/>
      <c r="H26" s="160">
        <f>H24/H25</f>
        <v>3.2963184981037036E-2</v>
      </c>
    </row>
    <row r="27" spans="1:8" x14ac:dyDescent="0.25">
      <c r="A27" s="161"/>
      <c r="B27" s="148"/>
      <c r="C27" s="148"/>
      <c r="D27" s="87"/>
      <c r="E27" s="151"/>
      <c r="F27" s="87"/>
      <c r="G27" s="87"/>
      <c r="H27" s="162"/>
    </row>
  </sheetData>
  <mergeCells count="5">
    <mergeCell ref="A4:H4"/>
    <mergeCell ref="B8:B9"/>
    <mergeCell ref="D10:F10"/>
    <mergeCell ref="B15:B16"/>
    <mergeCell ref="D17:F17"/>
  </mergeCells>
  <pageMargins left="0.7" right="0.7" top="0.75" bottom="0.75" header="0.3" footer="0.3"/>
  <pageSetup scale="97" orientation="landscape" r:id="rId1"/>
  <headerFooter>
    <oddHeader>&amp;L
&amp;R&amp;10Walmart, Inc.
Exhibit AJK-16
Washington Docket No. UE-220066 and UG-220067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0E34-B3C7-40C1-9036-D1B5DF5A8F87}">
  <dimension ref="A5:R38"/>
  <sheetViews>
    <sheetView view="pageLayout" topLeftCell="A13" zoomScaleNormal="130" workbookViewId="0">
      <selection activeCell="G28" sqref="G28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585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0.505</v>
      </c>
      <c r="F10" s="79">
        <v>5.0299999999999997E-2</v>
      </c>
      <c r="G10" s="107">
        <f>F10*E10</f>
        <v>2.54015E-2</v>
      </c>
    </row>
    <row r="11" spans="1:7" s="87" customFormat="1" ht="12.75" x14ac:dyDescent="0.2">
      <c r="A11" s="128" t="s">
        <v>279</v>
      </c>
      <c r="B11" s="166"/>
      <c r="C11" s="117" t="s">
        <v>282</v>
      </c>
      <c r="D11" s="123"/>
      <c r="E11" s="121">
        <v>0.495</v>
      </c>
      <c r="F11" s="121">
        <v>9.4E-2</v>
      </c>
      <c r="G11" s="121">
        <f>F11*E11</f>
        <v>4.6530000000000002E-2</v>
      </c>
    </row>
    <row r="12" spans="1:7" s="87" customFormat="1" ht="12.75" x14ac:dyDescent="0.2">
      <c r="A12" s="128" t="s">
        <v>280</v>
      </c>
      <c r="B12" s="83"/>
      <c r="C12" s="115" t="s">
        <v>284</v>
      </c>
      <c r="D12" s="111"/>
      <c r="E12" s="114">
        <f>SUM(E10:E11)</f>
        <v>1</v>
      </c>
      <c r="F12" s="80"/>
      <c r="G12" s="80">
        <f>SUM(G10:G11)</f>
        <v>7.1931500000000009E-2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6028296640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433624419.76016003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v>0.505</v>
      </c>
      <c r="F18" s="79">
        <f>F10</f>
        <v>5.0299999999999997E-2</v>
      </c>
      <c r="G18" s="107">
        <f>F18*E18</f>
        <v>2.54015E-2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21">
        <v>0.495</v>
      </c>
      <c r="F19" s="118">
        <v>9.9000000000000005E-2</v>
      </c>
      <c r="G19" s="121">
        <f>F19*E19</f>
        <v>4.9005E-2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7.44065E-2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6028296640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448544453.94415998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14920034.183999956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19831109.229020815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392679559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5.0502015637184761E-2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0:B11"/>
    <mergeCell ref="B18:B19"/>
  </mergeCells>
  <pageMargins left="0.7" right="0.7" top="0.75" bottom="0.75" header="0.3" footer="0.3"/>
  <pageSetup scale="70" orientation="portrait" r:id="rId1"/>
  <headerFooter scaleWithDoc="0">
    <oddHeader>&amp;R&amp;10Walmart, Inc.
Exhibit AJK-4
Washington Docket No. UE-220066 and UG-220067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8AD3-15A3-41D7-A984-96E2A21B439F}">
  <dimension ref="A5:R38"/>
  <sheetViews>
    <sheetView view="pageLayout" zoomScaleNormal="130" workbookViewId="0">
      <selection activeCell="E3" sqref="E3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586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</v>
      </c>
      <c r="F10" s="79">
        <v>5.0799999999999998E-2</v>
      </c>
      <c r="G10" s="107">
        <f>F10*E10</f>
        <v>2.5399999999999999E-2</v>
      </c>
    </row>
    <row r="11" spans="1:7" s="87" customFormat="1" ht="12.75" x14ac:dyDescent="0.2">
      <c r="A11" s="128" t="s">
        <v>279</v>
      </c>
      <c r="B11" s="166"/>
      <c r="C11" s="117" t="s">
        <v>282</v>
      </c>
      <c r="D11" s="123"/>
      <c r="E11" s="121">
        <v>0.5</v>
      </c>
      <c r="F11" s="121">
        <v>9.4E-2</v>
      </c>
      <c r="G11" s="121">
        <f>F11*E11</f>
        <v>4.7E-2</v>
      </c>
    </row>
    <row r="12" spans="1:7" s="87" customFormat="1" ht="12.75" x14ac:dyDescent="0.2">
      <c r="A12" s="128" t="s">
        <v>280</v>
      </c>
      <c r="B12" s="83"/>
      <c r="C12" s="115" t="s">
        <v>284</v>
      </c>
      <c r="D12" s="111"/>
      <c r="E12" s="114">
        <f>SUM(E10:E11)</f>
        <v>1</v>
      </c>
      <c r="F12" s="80"/>
      <c r="G12" s="80">
        <f>SUM(G10:G11)</f>
        <v>7.2399999999999992E-2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6441067850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466333312.33999997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f>E10</f>
        <v>0.5</v>
      </c>
      <c r="F18" s="79">
        <f>F10</f>
        <v>5.0799999999999998E-2</v>
      </c>
      <c r="G18" s="107">
        <f>F18*E18</f>
        <v>2.5399999999999999E-2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18">
        <f>E11</f>
        <v>0.5</v>
      </c>
      <c r="F19" s="118">
        <v>9.9000000000000005E-2</v>
      </c>
      <c r="G19" s="121">
        <f>F19*E19</f>
        <v>4.9500000000000002E-2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7.4899999999999994E-2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6441067850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482435981.96499997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16102669.625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21403020.681726046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402865299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5.3126989926541295E-2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0:B11"/>
    <mergeCell ref="B18:B19"/>
  </mergeCells>
  <pageMargins left="0.7" right="0.7" top="0.75" bottom="0.75" header="0.3" footer="0.3"/>
  <pageSetup scale="70" orientation="portrait" r:id="rId1"/>
  <headerFooter scaleWithDoc="0">
    <oddHeader>&amp;R&amp;10Walmart, Inc.
Exhibit AJK-5
Washington Docket No. UE-220066 and UG-220067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8D14-EC77-4B21-AF0A-9E4CD8E1E7EB}">
  <sheetPr>
    <pageSetUpPr fitToPage="1"/>
  </sheetPr>
  <dimension ref="A4:AE534"/>
  <sheetViews>
    <sheetView view="pageLayout" topLeftCell="A16" zoomScale="85" zoomScaleNormal="90" zoomScalePageLayoutView="85" workbookViewId="0">
      <selection activeCell="G10" sqref="G10"/>
    </sheetView>
  </sheetViews>
  <sheetFormatPr defaultColWidth="9.140625" defaultRowHeight="15" x14ac:dyDescent="0.25"/>
  <cols>
    <col min="1" max="1" width="15.85546875" style="70" bestFit="1" customWidth="1"/>
    <col min="2" max="2" width="0.42578125" style="70" customWidth="1"/>
    <col min="3" max="3" width="27.5703125" style="70" customWidth="1"/>
    <col min="4" max="4" width="0.42578125" style="70" customWidth="1"/>
    <col min="5" max="5" width="18.5703125" style="70" bestFit="1" customWidth="1"/>
    <col min="6" max="6" width="0.42578125" style="70" customWidth="1"/>
    <col min="7" max="7" width="17.85546875" style="70" bestFit="1" customWidth="1"/>
    <col min="8" max="8" width="0.42578125" style="70" customWidth="1"/>
    <col min="9" max="9" width="10.140625" style="70" bestFit="1" customWidth="1"/>
    <col min="10" max="10" width="2" style="6" bestFit="1" customWidth="1"/>
    <col min="11" max="11" width="10.5703125" style="70" bestFit="1" customWidth="1"/>
    <col min="12" max="12" width="0.42578125" style="70" customWidth="1"/>
    <col min="13" max="13" width="10.140625" style="70" customWidth="1"/>
    <col min="14" max="14" width="0.42578125" style="70" customWidth="1"/>
    <col min="15" max="15" width="12.5703125" style="70" bestFit="1" customWidth="1"/>
    <col min="16" max="16" width="1.5703125" style="6" bestFit="1" customWidth="1"/>
    <col min="17" max="17" width="9.140625" style="70"/>
    <col min="18" max="18" width="0.42578125" style="70" customWidth="1"/>
    <col min="19" max="19" width="9.5703125" style="53" customWidth="1"/>
    <col min="20" max="20" width="0.42578125" style="70" customWidth="1"/>
    <col min="21" max="21" width="13.42578125" style="70" bestFit="1" customWidth="1"/>
    <col min="22" max="22" width="0.42578125" style="70" customWidth="1"/>
    <col min="23" max="23" width="9.140625" style="70"/>
    <col min="24" max="24" width="0.42578125" style="70" customWidth="1"/>
    <col min="25" max="25" width="9.140625" style="70"/>
    <col min="26" max="26" width="0.42578125" style="70" customWidth="1"/>
    <col min="27" max="27" width="11" style="70" customWidth="1"/>
    <col min="28" max="28" width="0.42578125" style="70" customWidth="1"/>
    <col min="29" max="29" width="9.140625" style="70"/>
    <col min="30" max="30" width="0.42578125" style="70" customWidth="1"/>
    <col min="31" max="31" width="9.5703125" style="70" customWidth="1"/>
    <col min="32" max="16384" width="9.140625" style="70"/>
  </cols>
  <sheetData>
    <row r="4" spans="1:27" ht="15.75" thickBot="1" x14ac:dyDescent="0.3"/>
    <row r="5" spans="1:27" ht="16.5" thickBot="1" x14ac:dyDescent="0.3">
      <c r="A5" s="167" t="s">
        <v>359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9"/>
    </row>
    <row r="7" spans="1:27" s="2" customFormat="1" ht="63.75" x14ac:dyDescent="0.2">
      <c r="A7" s="1" t="s">
        <v>0</v>
      </c>
      <c r="C7" s="1" t="s">
        <v>1</v>
      </c>
      <c r="E7" s="1" t="s">
        <v>2</v>
      </c>
      <c r="G7" s="1" t="s">
        <v>3</v>
      </c>
      <c r="I7" s="1" t="s">
        <v>4</v>
      </c>
      <c r="J7" s="3"/>
      <c r="K7" s="1" t="s">
        <v>5</v>
      </c>
      <c r="M7" s="1" t="s">
        <v>6</v>
      </c>
      <c r="O7" s="1" t="s">
        <v>7</v>
      </c>
      <c r="P7" s="3"/>
      <c r="Q7" s="1" t="s">
        <v>8</v>
      </c>
      <c r="S7" s="82" t="s">
        <v>263</v>
      </c>
      <c r="U7" s="1" t="s">
        <v>9</v>
      </c>
      <c r="W7" s="1" t="s">
        <v>10</v>
      </c>
      <c r="Y7" s="1" t="s">
        <v>11</v>
      </c>
      <c r="AA7" s="1" t="s">
        <v>12</v>
      </c>
    </row>
    <row r="8" spans="1:27" s="4" customFormat="1" ht="12" x14ac:dyDescent="0.2">
      <c r="A8" s="4" t="s">
        <v>13</v>
      </c>
      <c r="C8" s="4" t="s">
        <v>14</v>
      </c>
      <c r="E8" s="4" t="s">
        <v>15</v>
      </c>
      <c r="G8" s="4" t="s">
        <v>16</v>
      </c>
      <c r="I8" s="4" t="s">
        <v>17</v>
      </c>
      <c r="J8" s="5"/>
      <c r="K8" s="4" t="s">
        <v>18</v>
      </c>
      <c r="M8" s="4" t="s">
        <v>19</v>
      </c>
      <c r="O8" s="4" t="s">
        <v>20</v>
      </c>
      <c r="P8" s="5"/>
      <c r="Q8" s="4" t="s">
        <v>21</v>
      </c>
      <c r="S8" s="83" t="s">
        <v>22</v>
      </c>
      <c r="U8" s="4" t="s">
        <v>23</v>
      </c>
      <c r="W8" s="4" t="s">
        <v>24</v>
      </c>
      <c r="Y8" s="4" t="s">
        <v>25</v>
      </c>
      <c r="AA8" s="4" t="s">
        <v>26</v>
      </c>
    </row>
    <row r="9" spans="1:27" s="4" customFormat="1" ht="12" x14ac:dyDescent="0.2">
      <c r="J9" s="5"/>
      <c r="P9" s="5"/>
      <c r="Q9" s="4" t="s">
        <v>27</v>
      </c>
      <c r="S9" s="83"/>
      <c r="AA9" s="4" t="s">
        <v>28</v>
      </c>
    </row>
    <row r="10" spans="1:27" x14ac:dyDescent="0.25">
      <c r="O10" s="69"/>
    </row>
    <row r="11" spans="1:27" x14ac:dyDescent="0.25">
      <c r="A11" s="6" t="s">
        <v>36</v>
      </c>
      <c r="C11" s="6" t="s">
        <v>48</v>
      </c>
      <c r="D11" s="6"/>
      <c r="E11" s="6" t="s">
        <v>49</v>
      </c>
      <c r="F11" s="6"/>
      <c r="G11" s="6" t="s">
        <v>128</v>
      </c>
      <c r="I11" s="8">
        <v>0.1075</v>
      </c>
      <c r="K11" s="24">
        <v>43474</v>
      </c>
      <c r="L11" s="6"/>
      <c r="M11" s="9" t="s">
        <v>30</v>
      </c>
      <c r="O11" s="8">
        <v>0.1</v>
      </c>
      <c r="P11" s="11"/>
      <c r="Q11" s="12">
        <f t="shared" ref="Q11:Q22" si="0">(O11-I11)*10000</f>
        <v>-74.999999999999929</v>
      </c>
      <c r="R11" s="84" t="str">
        <f t="shared" ref="R11:R36" si="1">IF(OR(D11="ALE",D11="LNT",D11="AEE",D11="DUK",D11="EIX",D11="ETR",D11="IDA",D11="NWE",D11="OGE",D11="OTTR",D11="PNW",D11="POR",D11="XEL"),"Y","")</f>
        <v/>
      </c>
      <c r="S11" s="84" t="str">
        <f>IF(OR(E11="LNT",E11="AEE",E11="AVA",E11="BKH",E11="CMS",E11="DUK",E11="MGEE",E11="NEE",E11="NI",E11="NWE",E11="SO",E11="WEC",E11="XEL"),"Y","")</f>
        <v>Y</v>
      </c>
      <c r="U11" s="13" t="s">
        <v>31</v>
      </c>
      <c r="W11" s="15" t="s">
        <v>54</v>
      </c>
      <c r="X11" s="15"/>
      <c r="Y11" s="15" t="s">
        <v>54</v>
      </c>
      <c r="Z11" s="16"/>
      <c r="AA11" s="15" t="s">
        <v>54</v>
      </c>
    </row>
    <row r="12" spans="1:27" x14ac:dyDescent="0.25">
      <c r="A12" s="6" t="s">
        <v>129</v>
      </c>
      <c r="C12" s="6" t="s">
        <v>130</v>
      </c>
      <c r="D12" s="6"/>
      <c r="E12" s="6" t="s">
        <v>91</v>
      </c>
      <c r="F12" s="6"/>
      <c r="G12" s="23" t="s">
        <v>131</v>
      </c>
      <c r="I12" s="8">
        <v>0.1022</v>
      </c>
      <c r="K12" s="24">
        <v>43523</v>
      </c>
      <c r="L12" s="6"/>
      <c r="M12" s="9" t="s">
        <v>30</v>
      </c>
      <c r="O12" s="8">
        <v>9.7500000000000003E-2</v>
      </c>
      <c r="P12" s="11"/>
      <c r="Q12" s="12">
        <f t="shared" si="0"/>
        <v>-46.999999999999957</v>
      </c>
      <c r="R12" s="84" t="str">
        <f t="shared" si="1"/>
        <v/>
      </c>
      <c r="S12" s="84" t="str">
        <f t="shared" ref="S12:S75" si="2">IF(OR(E12="LNT",E12="AEE",E12="AVA",E12="BKH",E12="CMS",E12="DUK",E12="MGEE",E12="NEE",E12="NI",E12="NWE",E12="SO",E12="WEC",E12="XEL"),"Y","")</f>
        <v/>
      </c>
      <c r="U12" s="13" t="s">
        <v>31</v>
      </c>
      <c r="W12" s="8">
        <v>7.2800000000000004E-2</v>
      </c>
      <c r="X12" s="8"/>
      <c r="Y12" s="8">
        <v>0.50160000000000005</v>
      </c>
      <c r="AA12" s="8">
        <f>Y12*O12</f>
        <v>4.8906000000000005E-2</v>
      </c>
    </row>
    <row r="13" spans="1:27" x14ac:dyDescent="0.25">
      <c r="A13" s="6" t="s">
        <v>43</v>
      </c>
      <c r="C13" s="6" t="s">
        <v>70</v>
      </c>
      <c r="D13" s="6"/>
      <c r="E13" s="6" t="s">
        <v>42</v>
      </c>
      <c r="F13" s="6"/>
      <c r="G13" s="23" t="s">
        <v>132</v>
      </c>
      <c r="I13" s="8">
        <v>0.10100000000000001</v>
      </c>
      <c r="K13" s="24">
        <v>43537</v>
      </c>
      <c r="L13" s="6"/>
      <c r="M13" s="9" t="s">
        <v>35</v>
      </c>
      <c r="O13" s="8">
        <v>9.6000000000000002E-2</v>
      </c>
      <c r="P13" s="11"/>
      <c r="Q13" s="12">
        <f t="shared" si="0"/>
        <v>-50.000000000000043</v>
      </c>
      <c r="R13" s="84" t="str">
        <f t="shared" si="1"/>
        <v/>
      </c>
      <c r="S13" s="84" t="str">
        <f t="shared" si="2"/>
        <v/>
      </c>
      <c r="U13" s="13" t="s">
        <v>31</v>
      </c>
      <c r="W13" s="8">
        <v>7.0800000000000002E-2</v>
      </c>
      <c r="X13" s="8"/>
      <c r="Y13" s="8">
        <v>0.49940000000000001</v>
      </c>
      <c r="AA13" s="8">
        <f>Y13*O13</f>
        <v>4.7942400000000003E-2</v>
      </c>
    </row>
    <row r="14" spans="1:27" x14ac:dyDescent="0.25">
      <c r="A14" s="6" t="s">
        <v>32</v>
      </c>
      <c r="C14" s="6" t="s">
        <v>133</v>
      </c>
      <c r="D14" s="6"/>
      <c r="E14" s="6" t="s">
        <v>34</v>
      </c>
      <c r="F14" s="6"/>
      <c r="G14" s="23" t="s">
        <v>134</v>
      </c>
      <c r="I14" s="8">
        <v>9.7500000000000003E-2</v>
      </c>
      <c r="K14" s="24">
        <v>43538</v>
      </c>
      <c r="L14" s="6"/>
      <c r="M14" s="9" t="s">
        <v>35</v>
      </c>
      <c r="O14" s="8">
        <v>0.09</v>
      </c>
      <c r="P14" s="11"/>
      <c r="Q14" s="12">
        <f t="shared" si="0"/>
        <v>-75.000000000000071</v>
      </c>
      <c r="R14" s="84" t="str">
        <f t="shared" si="1"/>
        <v/>
      </c>
      <c r="S14" s="84" t="str">
        <f t="shared" si="2"/>
        <v/>
      </c>
      <c r="U14" s="13" t="s">
        <v>31</v>
      </c>
      <c r="W14" s="8">
        <v>6.9699999999999998E-2</v>
      </c>
      <c r="X14" s="8"/>
      <c r="Y14" s="8">
        <v>0.48</v>
      </c>
      <c r="AA14" s="8">
        <f>Y14*O14</f>
        <v>4.3199999999999995E-2</v>
      </c>
    </row>
    <row r="15" spans="1:27" x14ac:dyDescent="0.25">
      <c r="A15" s="6" t="s">
        <v>52</v>
      </c>
      <c r="C15" s="6" t="s">
        <v>135</v>
      </c>
      <c r="D15" s="6"/>
      <c r="E15" s="6" t="s">
        <v>91</v>
      </c>
      <c r="F15" s="6"/>
      <c r="G15" s="23" t="s">
        <v>136</v>
      </c>
      <c r="I15" s="8">
        <v>0.10299999999999999</v>
      </c>
      <c r="K15" s="24">
        <v>43538</v>
      </c>
      <c r="L15" s="6"/>
      <c r="M15" s="9" t="s">
        <v>30</v>
      </c>
      <c r="O15" s="8">
        <v>9.4E-2</v>
      </c>
      <c r="P15" s="11"/>
      <c r="Q15" s="12">
        <f t="shared" si="0"/>
        <v>-89.999999999999943</v>
      </c>
      <c r="R15" s="84" t="str">
        <f t="shared" si="1"/>
        <v/>
      </c>
      <c r="S15" s="84" t="str">
        <f t="shared" si="2"/>
        <v/>
      </c>
      <c r="U15" s="13" t="s">
        <v>31</v>
      </c>
      <c r="W15" s="8">
        <v>6.9699999999999998E-2</v>
      </c>
      <c r="X15" s="8"/>
      <c r="Y15" s="15" t="s">
        <v>54</v>
      </c>
      <c r="Z15" s="16"/>
      <c r="AA15" s="15" t="s">
        <v>54</v>
      </c>
    </row>
    <row r="16" spans="1:27" x14ac:dyDescent="0.25">
      <c r="A16" s="6" t="s">
        <v>40</v>
      </c>
      <c r="C16" s="6" t="s">
        <v>137</v>
      </c>
      <c r="D16" s="6"/>
      <c r="E16" s="6" t="s">
        <v>138</v>
      </c>
      <c r="F16" s="6"/>
      <c r="G16" s="23">
        <v>9490</v>
      </c>
      <c r="I16" s="8">
        <v>0.108</v>
      </c>
      <c r="K16" s="24">
        <v>43546</v>
      </c>
      <c r="L16" s="6"/>
      <c r="M16" s="9" t="s">
        <v>35</v>
      </c>
      <c r="O16" s="8">
        <v>9.6500000000000002E-2</v>
      </c>
      <c r="P16" s="11"/>
      <c r="Q16" s="12">
        <f t="shared" si="0"/>
        <v>-114.99999999999996</v>
      </c>
      <c r="R16" s="84" t="str">
        <f t="shared" si="1"/>
        <v/>
      </c>
      <c r="S16" s="84" t="str">
        <f t="shared" si="2"/>
        <v/>
      </c>
      <c r="U16" s="13" t="s">
        <v>39</v>
      </c>
      <c r="W16" s="8">
        <v>7.1499999999999994E-2</v>
      </c>
      <c r="X16" s="8"/>
      <c r="Y16" s="8">
        <v>0.5282</v>
      </c>
      <c r="AA16" s="8">
        <f>Y16*O16</f>
        <v>5.0971300000000004E-2</v>
      </c>
    </row>
    <row r="17" spans="1:27" x14ac:dyDescent="0.25">
      <c r="A17" s="6" t="s">
        <v>64</v>
      </c>
      <c r="C17" s="6" t="s">
        <v>65</v>
      </c>
      <c r="D17" s="6"/>
      <c r="E17" s="6" t="s">
        <v>66</v>
      </c>
      <c r="F17" s="6"/>
      <c r="G17" s="6" t="s">
        <v>139</v>
      </c>
      <c r="I17" s="8">
        <v>0.1042</v>
      </c>
      <c r="K17" s="24">
        <v>43585</v>
      </c>
      <c r="L17" s="6"/>
      <c r="M17" s="9" t="s">
        <v>30</v>
      </c>
      <c r="O17" s="8">
        <v>9.7299999999999998E-2</v>
      </c>
      <c r="P17" s="11"/>
      <c r="Q17" s="12">
        <f t="shared" si="0"/>
        <v>-69.000000000000028</v>
      </c>
      <c r="R17" s="84" t="str">
        <f t="shared" si="1"/>
        <v/>
      </c>
      <c r="S17" s="84" t="str">
        <f t="shared" si="2"/>
        <v/>
      </c>
      <c r="U17" s="13" t="s">
        <v>31</v>
      </c>
      <c r="W17" s="15" t="s">
        <v>54</v>
      </c>
      <c r="X17" s="15"/>
      <c r="Y17" s="15" t="s">
        <v>54</v>
      </c>
      <c r="Z17" s="16"/>
      <c r="AA17" s="15" t="s">
        <v>54</v>
      </c>
    </row>
    <row r="18" spans="1:27" x14ac:dyDescent="0.25">
      <c r="A18" s="6" t="s">
        <v>64</v>
      </c>
      <c r="C18" s="6" t="s">
        <v>67</v>
      </c>
      <c r="D18" s="6"/>
      <c r="E18" s="6" t="s">
        <v>66</v>
      </c>
      <c r="F18" s="6"/>
      <c r="G18" s="6" t="s">
        <v>140</v>
      </c>
      <c r="I18" s="8">
        <v>0.1042</v>
      </c>
      <c r="K18" s="24">
        <v>43585</v>
      </c>
      <c r="L18" s="6"/>
      <c r="M18" s="9" t="s">
        <v>30</v>
      </c>
      <c r="O18" s="8">
        <v>9.7299999999999998E-2</v>
      </c>
      <c r="P18" s="11"/>
      <c r="Q18" s="12">
        <f t="shared" si="0"/>
        <v>-69.000000000000028</v>
      </c>
      <c r="R18" s="84" t="str">
        <f t="shared" si="1"/>
        <v/>
      </c>
      <c r="S18" s="84" t="str">
        <f t="shared" si="2"/>
        <v/>
      </c>
      <c r="U18" s="13" t="s">
        <v>31</v>
      </c>
      <c r="W18" s="15" t="s">
        <v>54</v>
      </c>
      <c r="X18" s="15"/>
      <c r="Y18" s="15" t="s">
        <v>54</v>
      </c>
      <c r="Z18" s="16"/>
      <c r="AA18" s="15" t="s">
        <v>54</v>
      </c>
    </row>
    <row r="19" spans="1:27" x14ac:dyDescent="0.25">
      <c r="A19" s="6" t="s">
        <v>141</v>
      </c>
      <c r="C19" s="6" t="s">
        <v>118</v>
      </c>
      <c r="D19" s="6"/>
      <c r="E19" s="6" t="s">
        <v>142</v>
      </c>
      <c r="F19" s="6"/>
      <c r="G19" s="23" t="s">
        <v>143</v>
      </c>
      <c r="I19" s="8">
        <v>0.105</v>
      </c>
      <c r="K19" s="24">
        <v>43586</v>
      </c>
      <c r="L19" s="6"/>
      <c r="M19" s="9" t="s">
        <v>30</v>
      </c>
      <c r="O19" s="8">
        <v>9.5000000000000001E-2</v>
      </c>
      <c r="P19" s="11"/>
      <c r="Q19" s="12">
        <f t="shared" si="0"/>
        <v>-99.999999999999943</v>
      </c>
      <c r="R19" s="84" t="str">
        <f t="shared" si="1"/>
        <v/>
      </c>
      <c r="S19" s="84" t="str">
        <f t="shared" si="2"/>
        <v/>
      </c>
      <c r="U19" s="13" t="s">
        <v>39</v>
      </c>
      <c r="W19" s="8">
        <v>7.1599999999999997E-2</v>
      </c>
      <c r="X19" s="8"/>
      <c r="Y19" s="8">
        <v>0.53</v>
      </c>
      <c r="AA19" s="8">
        <f>Y19*O19</f>
        <v>5.0350000000000006E-2</v>
      </c>
    </row>
    <row r="20" spans="1:27" x14ac:dyDescent="0.25">
      <c r="A20" s="6" t="s">
        <v>36</v>
      </c>
      <c r="C20" s="6" t="s">
        <v>37</v>
      </c>
      <c r="D20" s="6"/>
      <c r="E20" s="6" t="s">
        <v>38</v>
      </c>
      <c r="F20" s="6"/>
      <c r="G20" s="23" t="s">
        <v>144</v>
      </c>
      <c r="I20" s="8">
        <v>0.105</v>
      </c>
      <c r="K20" s="24">
        <v>43587</v>
      </c>
      <c r="L20" s="6"/>
      <c r="M20" s="9" t="s">
        <v>30</v>
      </c>
      <c r="O20" s="8">
        <v>0.1</v>
      </c>
      <c r="P20" s="11"/>
      <c r="Q20" s="12">
        <f t="shared" si="0"/>
        <v>-49.999999999999908</v>
      </c>
      <c r="R20" s="84" t="str">
        <f t="shared" si="1"/>
        <v/>
      </c>
      <c r="S20" s="84" t="str">
        <f t="shared" si="2"/>
        <v/>
      </c>
      <c r="U20" s="13" t="s">
        <v>39</v>
      </c>
      <c r="W20" s="8">
        <v>5.4800000000000001E-2</v>
      </c>
      <c r="X20" s="8"/>
      <c r="Y20" s="8">
        <v>0.37940000000000002</v>
      </c>
      <c r="AA20" s="8">
        <f>Y20*O20</f>
        <v>3.7940000000000002E-2</v>
      </c>
    </row>
    <row r="21" spans="1:27" x14ac:dyDescent="0.25">
      <c r="A21" s="6" t="s">
        <v>141</v>
      </c>
      <c r="C21" s="6" t="s">
        <v>145</v>
      </c>
      <c r="D21" s="6"/>
      <c r="E21" s="6" t="s">
        <v>108</v>
      </c>
      <c r="F21" s="6"/>
      <c r="G21" s="23" t="s">
        <v>146</v>
      </c>
      <c r="I21" s="8">
        <v>0.105</v>
      </c>
      <c r="K21" s="24">
        <v>43593</v>
      </c>
      <c r="L21" s="6"/>
      <c r="M21" s="9" t="s">
        <v>30</v>
      </c>
      <c r="O21" s="8">
        <v>9.5000000000000001E-2</v>
      </c>
      <c r="P21" s="11"/>
      <c r="Q21" s="12">
        <f t="shared" si="0"/>
        <v>-99.999999999999943</v>
      </c>
      <c r="R21" s="84" t="str">
        <f t="shared" si="1"/>
        <v/>
      </c>
      <c r="S21" s="84" t="str">
        <f t="shared" si="2"/>
        <v>Y</v>
      </c>
      <c r="U21" s="13" t="s">
        <v>39</v>
      </c>
      <c r="W21" s="8">
        <v>6.9900000000000004E-2</v>
      </c>
      <c r="X21" s="8"/>
      <c r="Y21" s="8">
        <v>0.53</v>
      </c>
      <c r="AA21" s="8">
        <f>Y21*O21</f>
        <v>5.0350000000000006E-2</v>
      </c>
    </row>
    <row r="22" spans="1:27" x14ac:dyDescent="0.25">
      <c r="A22" s="6" t="s">
        <v>147</v>
      </c>
      <c r="C22" s="6" t="s">
        <v>50</v>
      </c>
      <c r="D22" s="6"/>
      <c r="E22" s="6" t="s">
        <v>51</v>
      </c>
      <c r="F22" s="6"/>
      <c r="G22" s="23" t="s">
        <v>148</v>
      </c>
      <c r="I22" s="8">
        <v>0.10299999999999999</v>
      </c>
      <c r="K22" s="24">
        <v>43599</v>
      </c>
      <c r="L22" s="6"/>
      <c r="M22" s="9" t="s">
        <v>30</v>
      </c>
      <c r="O22" s="8">
        <v>8.7499999999999994E-2</v>
      </c>
      <c r="P22" s="11"/>
      <c r="Q22" s="12">
        <f t="shared" si="0"/>
        <v>-155</v>
      </c>
      <c r="R22" s="84" t="str">
        <f t="shared" si="1"/>
        <v/>
      </c>
      <c r="S22" s="84" t="str">
        <f t="shared" si="2"/>
        <v/>
      </c>
      <c r="U22" s="13" t="s">
        <v>39</v>
      </c>
      <c r="W22" s="8">
        <v>7.0900000000000005E-2</v>
      </c>
      <c r="X22" s="8"/>
      <c r="Y22" s="8">
        <v>0.5292</v>
      </c>
      <c r="AA22" s="8">
        <f>Y22*O22</f>
        <v>4.6304999999999999E-2</v>
      </c>
    </row>
    <row r="23" spans="1:27" x14ac:dyDescent="0.25">
      <c r="A23" s="6" t="s">
        <v>115</v>
      </c>
      <c r="C23" s="6" t="s">
        <v>149</v>
      </c>
      <c r="D23" s="6"/>
      <c r="E23" s="6" t="s">
        <v>117</v>
      </c>
      <c r="F23" s="6"/>
      <c r="G23" s="6" t="s">
        <v>150</v>
      </c>
      <c r="I23" s="8">
        <v>0.106</v>
      </c>
      <c r="K23" s="24">
        <v>43601</v>
      </c>
      <c r="L23" s="6"/>
      <c r="M23" s="9" t="s">
        <v>30</v>
      </c>
      <c r="O23" s="8">
        <v>9.5000000000000001E-2</v>
      </c>
      <c r="P23" s="11"/>
      <c r="Q23" s="12">
        <f t="shared" ref="Q23:Q26" si="3">(O23-I23)*10000</f>
        <v>-109.99999999999996</v>
      </c>
      <c r="R23" s="84" t="str">
        <f t="shared" si="1"/>
        <v/>
      </c>
      <c r="S23" s="84" t="str">
        <f t="shared" si="2"/>
        <v/>
      </c>
      <c r="U23" s="13" t="s">
        <v>31</v>
      </c>
      <c r="W23" s="8">
        <v>7.4300000000000005E-2</v>
      </c>
      <c r="X23" s="8"/>
      <c r="Y23" s="8">
        <v>0.57020000000000004</v>
      </c>
      <c r="AA23" s="8">
        <f>Y23*O23</f>
        <v>5.4169000000000002E-2</v>
      </c>
    </row>
    <row r="24" spans="1:27" x14ac:dyDescent="0.25">
      <c r="A24" s="6" t="s">
        <v>36</v>
      </c>
      <c r="C24" s="6" t="s">
        <v>151</v>
      </c>
      <c r="D24" s="6"/>
      <c r="E24" s="6"/>
      <c r="F24" s="6"/>
      <c r="G24" s="23" t="s">
        <v>152</v>
      </c>
      <c r="I24" s="8">
        <v>0.105</v>
      </c>
      <c r="K24" s="24">
        <v>43608</v>
      </c>
      <c r="L24" s="6"/>
      <c r="M24" s="9" t="s">
        <v>30</v>
      </c>
      <c r="O24" s="8">
        <v>9.9000000000000005E-2</v>
      </c>
      <c r="Q24" s="12">
        <f t="shared" si="3"/>
        <v>-59.999999999999915</v>
      </c>
      <c r="R24" s="84" t="str">
        <f t="shared" si="1"/>
        <v/>
      </c>
      <c r="S24" s="84" t="str">
        <f t="shared" si="2"/>
        <v/>
      </c>
      <c r="U24" s="13" t="s">
        <v>31</v>
      </c>
      <c r="W24" s="8">
        <v>6.9099999999999995E-2</v>
      </c>
      <c r="X24" s="8"/>
      <c r="Y24" s="15" t="s">
        <v>54</v>
      </c>
      <c r="Z24" s="16"/>
      <c r="AA24" s="15" t="s">
        <v>54</v>
      </c>
    </row>
    <row r="25" spans="1:27" x14ac:dyDescent="0.25">
      <c r="A25" s="6" t="s">
        <v>40</v>
      </c>
      <c r="C25" s="6" t="s">
        <v>69</v>
      </c>
      <c r="D25" s="6"/>
      <c r="E25" s="6" t="s">
        <v>42</v>
      </c>
      <c r="F25" s="6"/>
      <c r="G25" s="23">
        <v>9602</v>
      </c>
      <c r="I25" s="8">
        <v>0.10299999999999999</v>
      </c>
      <c r="K25" s="24">
        <v>43689</v>
      </c>
      <c r="L25" s="6"/>
      <c r="M25" s="9" t="s">
        <v>35</v>
      </c>
      <c r="O25" s="8">
        <v>9.6000000000000002E-2</v>
      </c>
      <c r="Q25" s="12">
        <f t="shared" si="3"/>
        <v>-69.999999999999929</v>
      </c>
      <c r="R25" s="84" t="str">
        <f t="shared" si="1"/>
        <v/>
      </c>
      <c r="S25" s="84" t="str">
        <f t="shared" si="2"/>
        <v/>
      </c>
      <c r="U25" s="13" t="s">
        <v>39</v>
      </c>
      <c r="W25" s="8">
        <v>7.4499999999999997E-2</v>
      </c>
      <c r="X25" s="8"/>
      <c r="Y25" s="8">
        <v>0.50460000000000005</v>
      </c>
      <c r="AA25" s="8">
        <f t="shared" ref="AA25:AA37" si="4">Y25*O25</f>
        <v>4.8441600000000008E-2</v>
      </c>
    </row>
    <row r="26" spans="1:27" x14ac:dyDescent="0.25">
      <c r="A26" s="6" t="s">
        <v>96</v>
      </c>
      <c r="C26" s="6" t="s">
        <v>127</v>
      </c>
      <c r="D26" s="6"/>
      <c r="E26" s="6"/>
      <c r="F26" s="6"/>
      <c r="G26" s="23" t="s">
        <v>153</v>
      </c>
      <c r="I26" s="8">
        <v>9.1600000000000001E-2</v>
      </c>
      <c r="K26" s="24">
        <v>43706</v>
      </c>
      <c r="L26" s="6"/>
      <c r="M26" s="9" t="s">
        <v>30</v>
      </c>
      <c r="O26" s="8">
        <v>9.06E-2</v>
      </c>
      <c r="Q26" s="12">
        <f t="shared" si="3"/>
        <v>-10.000000000000009</v>
      </c>
      <c r="R26" s="84" t="str">
        <f t="shared" si="1"/>
        <v/>
      </c>
      <c r="S26" s="84" t="str">
        <f t="shared" si="2"/>
        <v/>
      </c>
      <c r="U26" s="13" t="s">
        <v>39</v>
      </c>
      <c r="W26" s="8">
        <v>6.8500000000000005E-2</v>
      </c>
      <c r="X26" s="8"/>
      <c r="Y26" s="8">
        <v>0.49459999999999998</v>
      </c>
      <c r="AA26" s="8">
        <f t="shared" si="4"/>
        <v>4.4810759999999998E-2</v>
      </c>
    </row>
    <row r="27" spans="1:27" x14ac:dyDescent="0.25">
      <c r="A27" s="6" t="s">
        <v>89</v>
      </c>
      <c r="C27" s="6" t="s">
        <v>154</v>
      </c>
      <c r="D27" s="6"/>
      <c r="E27" s="6" t="s">
        <v>60</v>
      </c>
      <c r="F27" s="6"/>
      <c r="G27" s="23" t="s">
        <v>155</v>
      </c>
      <c r="I27" s="15" t="s">
        <v>54</v>
      </c>
      <c r="J27" s="6" t="s">
        <v>79</v>
      </c>
      <c r="K27" s="24">
        <v>43712</v>
      </c>
      <c r="L27" s="6"/>
      <c r="M27" s="9" t="s">
        <v>30</v>
      </c>
      <c r="O27" s="8">
        <v>0.1</v>
      </c>
      <c r="Q27" s="27" t="s">
        <v>54</v>
      </c>
      <c r="R27" s="84" t="str">
        <f t="shared" si="1"/>
        <v/>
      </c>
      <c r="S27" s="84" t="str">
        <f t="shared" si="2"/>
        <v>Y</v>
      </c>
      <c r="U27" s="13" t="s">
        <v>31</v>
      </c>
      <c r="W27" s="8">
        <v>7.7399999999999997E-2</v>
      </c>
      <c r="X27" s="8"/>
      <c r="Y27" s="8">
        <v>0.5252</v>
      </c>
      <c r="AA27" s="8">
        <f t="shared" si="4"/>
        <v>5.2520000000000004E-2</v>
      </c>
    </row>
    <row r="28" spans="1:27" x14ac:dyDescent="0.25">
      <c r="A28" s="6" t="s">
        <v>81</v>
      </c>
      <c r="C28" s="6" t="s">
        <v>156</v>
      </c>
      <c r="D28" s="6"/>
      <c r="E28" s="6" t="s">
        <v>110</v>
      </c>
      <c r="F28" s="6"/>
      <c r="G28" s="23" t="s">
        <v>157</v>
      </c>
      <c r="I28" s="8">
        <v>0.105</v>
      </c>
      <c r="K28" s="24">
        <v>43738</v>
      </c>
      <c r="L28" s="6"/>
      <c r="M28" s="9" t="s">
        <v>35</v>
      </c>
      <c r="O28" s="8">
        <v>9.6000000000000002E-2</v>
      </c>
      <c r="P28" s="11"/>
      <c r="Q28" s="12">
        <f t="shared" ref="Q28:Q83" si="5">(O28-I28)*10000</f>
        <v>-89.999999999999943</v>
      </c>
      <c r="R28" s="84" t="str">
        <f t="shared" si="1"/>
        <v/>
      </c>
      <c r="S28" s="84" t="str">
        <f t="shared" si="2"/>
        <v/>
      </c>
      <c r="U28" s="13" t="s">
        <v>39</v>
      </c>
      <c r="W28" s="8">
        <v>7.5600000000000001E-2</v>
      </c>
      <c r="X28" s="8"/>
      <c r="Y28" s="8">
        <v>0.53490000000000004</v>
      </c>
      <c r="AA28" s="8">
        <f t="shared" si="4"/>
        <v>5.1350400000000004E-2</v>
      </c>
    </row>
    <row r="29" spans="1:27" x14ac:dyDescent="0.25">
      <c r="A29" s="6" t="s">
        <v>158</v>
      </c>
      <c r="C29" s="6" t="s">
        <v>159</v>
      </c>
      <c r="D29" s="6"/>
      <c r="E29" s="6" t="s">
        <v>160</v>
      </c>
      <c r="F29" s="6"/>
      <c r="G29" s="23" t="s">
        <v>161</v>
      </c>
      <c r="I29" s="8">
        <v>0.1065</v>
      </c>
      <c r="K29" s="24">
        <v>43767</v>
      </c>
      <c r="L29" s="6"/>
      <c r="M29" s="9" t="s">
        <v>30</v>
      </c>
      <c r="O29" s="8">
        <v>9.6500000000000002E-2</v>
      </c>
      <c r="P29" s="11"/>
      <c r="Q29" s="12">
        <f t="shared" si="5"/>
        <v>-99.999999999999943</v>
      </c>
      <c r="R29" s="84" t="str">
        <f t="shared" si="1"/>
        <v/>
      </c>
      <c r="S29" s="84" t="str">
        <f t="shared" si="2"/>
        <v>Y</v>
      </c>
      <c r="U29" s="13" t="s">
        <v>31</v>
      </c>
      <c r="W29" s="8">
        <v>6.9199999999999998E-2</v>
      </c>
      <c r="X29" s="8"/>
      <c r="Y29" s="8">
        <v>0.49380000000000002</v>
      </c>
      <c r="AA29" s="8">
        <f t="shared" si="4"/>
        <v>4.7651700000000005E-2</v>
      </c>
    </row>
    <row r="30" spans="1:27" x14ac:dyDescent="0.25">
      <c r="A30" s="6" t="s">
        <v>89</v>
      </c>
      <c r="C30" s="6" t="s">
        <v>162</v>
      </c>
      <c r="D30" s="6"/>
      <c r="E30" s="6" t="s">
        <v>163</v>
      </c>
      <c r="F30" s="6"/>
      <c r="G30" s="23" t="s">
        <v>164</v>
      </c>
      <c r="I30" s="8">
        <v>0.10349999999999999</v>
      </c>
      <c r="K30" s="24">
        <v>43769</v>
      </c>
      <c r="L30" s="6"/>
      <c r="M30" s="9" t="s">
        <v>30</v>
      </c>
      <c r="O30" s="8">
        <v>0.1</v>
      </c>
      <c r="P30" s="11"/>
      <c r="Q30" s="12">
        <f t="shared" si="5"/>
        <v>-34.999999999999893</v>
      </c>
      <c r="R30" s="84" t="str">
        <f t="shared" si="1"/>
        <v/>
      </c>
      <c r="S30" s="84" t="str">
        <f t="shared" si="2"/>
        <v>Y</v>
      </c>
      <c r="U30" s="13" t="s">
        <v>31</v>
      </c>
      <c r="W30" s="8">
        <v>7.4899999999999994E-2</v>
      </c>
      <c r="X30" s="8"/>
      <c r="Y30" s="8">
        <v>0.54459999999999997</v>
      </c>
      <c r="AA30" s="8">
        <f t="shared" si="4"/>
        <v>5.4460000000000001E-2</v>
      </c>
    </row>
    <row r="31" spans="1:27" x14ac:dyDescent="0.25">
      <c r="A31" s="6" t="s">
        <v>89</v>
      </c>
      <c r="C31" s="6" t="s">
        <v>165</v>
      </c>
      <c r="D31" s="6"/>
      <c r="E31" s="6" t="s">
        <v>163</v>
      </c>
      <c r="F31" s="6"/>
      <c r="G31" s="23" t="s">
        <v>166</v>
      </c>
      <c r="I31" s="8">
        <v>0.10349999999999999</v>
      </c>
      <c r="K31" s="24">
        <v>43769</v>
      </c>
      <c r="L31" s="6"/>
      <c r="M31" s="9" t="s">
        <v>30</v>
      </c>
      <c r="O31" s="8">
        <v>0.1</v>
      </c>
      <c r="P31" s="11"/>
      <c r="Q31" s="12">
        <f t="shared" si="5"/>
        <v>-34.999999999999893</v>
      </c>
      <c r="R31" s="84" t="str">
        <f t="shared" si="1"/>
        <v/>
      </c>
      <c r="S31" s="84" t="str">
        <f t="shared" si="2"/>
        <v>Y</v>
      </c>
      <c r="U31" s="13" t="s">
        <v>31</v>
      </c>
      <c r="W31" s="8">
        <v>7.22E-2</v>
      </c>
      <c r="X31" s="8"/>
      <c r="Y31" s="8">
        <v>0.51959999999999995</v>
      </c>
      <c r="AA31" s="8">
        <f t="shared" si="4"/>
        <v>5.1959999999999999E-2</v>
      </c>
    </row>
    <row r="32" spans="1:27" x14ac:dyDescent="0.25">
      <c r="A32" s="6" t="s">
        <v>167</v>
      </c>
      <c r="C32" s="6" t="s">
        <v>168</v>
      </c>
      <c r="D32" s="6"/>
      <c r="E32" s="6" t="s">
        <v>169</v>
      </c>
      <c r="F32" s="6"/>
      <c r="G32" s="23" t="s">
        <v>170</v>
      </c>
      <c r="I32" s="8">
        <v>0.105</v>
      </c>
      <c r="K32" s="24">
        <v>43776</v>
      </c>
      <c r="L32" s="6"/>
      <c r="M32" s="9" t="s">
        <v>30</v>
      </c>
      <c r="O32" s="8">
        <v>9.35E-2</v>
      </c>
      <c r="P32" s="11"/>
      <c r="Q32" s="12">
        <f t="shared" si="5"/>
        <v>-114.99999999999996</v>
      </c>
      <c r="R32" s="84" t="str">
        <f t="shared" si="1"/>
        <v/>
      </c>
      <c r="S32" s="84" t="str">
        <f t="shared" si="2"/>
        <v/>
      </c>
      <c r="U32" s="13" t="s">
        <v>39</v>
      </c>
      <c r="W32" s="8">
        <v>7.0900000000000005E-2</v>
      </c>
      <c r="X32" s="8"/>
      <c r="Y32" s="8">
        <v>0.5</v>
      </c>
      <c r="AA32" s="8">
        <f t="shared" si="4"/>
        <v>4.675E-2</v>
      </c>
    </row>
    <row r="33" spans="1:27" x14ac:dyDescent="0.25">
      <c r="A33" s="6" t="s">
        <v>97</v>
      </c>
      <c r="C33" s="6" t="s">
        <v>98</v>
      </c>
      <c r="D33" s="6"/>
      <c r="E33" s="6" t="s">
        <v>80</v>
      </c>
      <c r="F33" s="6"/>
      <c r="G33" s="23" t="s">
        <v>171</v>
      </c>
      <c r="I33" s="8">
        <v>9.9000000000000005E-2</v>
      </c>
      <c r="K33" s="24">
        <v>43798</v>
      </c>
      <c r="L33" s="6"/>
      <c r="M33" s="9" t="s">
        <v>30</v>
      </c>
      <c r="O33" s="8">
        <v>9.5000000000000001E-2</v>
      </c>
      <c r="P33" s="11"/>
      <c r="Q33" s="12">
        <f t="shared" si="5"/>
        <v>-40.000000000000036</v>
      </c>
      <c r="R33" s="84" t="str">
        <f t="shared" si="1"/>
        <v/>
      </c>
      <c r="S33" s="84" t="str">
        <f t="shared" si="2"/>
        <v>Y</v>
      </c>
      <c r="U33" s="13" t="s">
        <v>31</v>
      </c>
      <c r="W33" s="8">
        <v>7.3499999999999996E-2</v>
      </c>
      <c r="X33" s="8"/>
      <c r="Y33" s="8">
        <v>0.5</v>
      </c>
      <c r="AA33" s="8">
        <f t="shared" si="4"/>
        <v>4.7500000000000001E-2</v>
      </c>
    </row>
    <row r="34" spans="1:27" x14ac:dyDescent="0.25">
      <c r="A34" s="6" t="s">
        <v>85</v>
      </c>
      <c r="C34" s="6" t="s">
        <v>88</v>
      </c>
      <c r="D34" s="6"/>
      <c r="E34" s="6" t="s">
        <v>42</v>
      </c>
      <c r="F34" s="6"/>
      <c r="G34" s="23" t="s">
        <v>172</v>
      </c>
      <c r="I34" s="8">
        <v>8.9099999999999999E-2</v>
      </c>
      <c r="K34" s="24">
        <v>43803</v>
      </c>
      <c r="L34" s="6"/>
      <c r="M34" s="9" t="s">
        <v>35</v>
      </c>
      <c r="O34" s="8">
        <v>8.9099999999999999E-2</v>
      </c>
      <c r="P34" s="11"/>
      <c r="Q34" s="12">
        <f t="shared" si="5"/>
        <v>0</v>
      </c>
      <c r="R34" s="84" t="str">
        <f t="shared" si="1"/>
        <v/>
      </c>
      <c r="S34" s="84" t="str">
        <f t="shared" si="2"/>
        <v/>
      </c>
      <c r="U34" s="13" t="s">
        <v>39</v>
      </c>
      <c r="W34" s="8">
        <v>6.5100000000000005E-2</v>
      </c>
      <c r="X34" s="8"/>
      <c r="Y34" s="8">
        <v>0.47970000000000002</v>
      </c>
      <c r="AA34" s="8">
        <f t="shared" si="4"/>
        <v>4.2741269999999998E-2</v>
      </c>
    </row>
    <row r="35" spans="1:27" x14ac:dyDescent="0.25">
      <c r="A35" s="6" t="s">
        <v>113</v>
      </c>
      <c r="C35" s="6" t="s">
        <v>173</v>
      </c>
      <c r="D35" s="6"/>
      <c r="E35" s="6" t="s">
        <v>174</v>
      </c>
      <c r="F35" s="6"/>
      <c r="G35" s="23">
        <v>45159</v>
      </c>
      <c r="I35" s="15">
        <v>0.108</v>
      </c>
      <c r="K35" s="24">
        <v>43803</v>
      </c>
      <c r="L35" s="6"/>
      <c r="M35" s="9" t="s">
        <v>30</v>
      </c>
      <c r="O35" s="8">
        <v>9.7500000000000003E-2</v>
      </c>
      <c r="Q35" s="27">
        <f t="shared" si="5"/>
        <v>-104.99999999999996</v>
      </c>
      <c r="R35" s="84" t="str">
        <f t="shared" si="1"/>
        <v/>
      </c>
      <c r="S35" s="84" t="str">
        <f t="shared" si="2"/>
        <v>Y</v>
      </c>
      <c r="U35" s="13" t="s">
        <v>31</v>
      </c>
      <c r="W35" s="8">
        <v>6.5199999999999994E-2</v>
      </c>
      <c r="X35" s="8"/>
      <c r="Y35" s="8">
        <v>0.47860000000000003</v>
      </c>
      <c r="AA35" s="8">
        <f t="shared" si="4"/>
        <v>4.6663500000000004E-2</v>
      </c>
    </row>
    <row r="36" spans="1:27" x14ac:dyDescent="0.25">
      <c r="A36" s="6" t="s">
        <v>85</v>
      </c>
      <c r="C36" s="6" t="s">
        <v>86</v>
      </c>
      <c r="D36" s="6"/>
      <c r="E36" s="6" t="s">
        <v>87</v>
      </c>
      <c r="F36" s="6"/>
      <c r="G36" s="23" t="s">
        <v>175</v>
      </c>
      <c r="I36" s="15">
        <v>8.9099999999999999E-2</v>
      </c>
      <c r="K36" s="24">
        <v>43815</v>
      </c>
      <c r="L36" s="6"/>
      <c r="M36" s="9" t="s">
        <v>35</v>
      </c>
      <c r="O36" s="8">
        <v>8.9099999999999999E-2</v>
      </c>
      <c r="Q36" s="27">
        <f t="shared" si="5"/>
        <v>0</v>
      </c>
      <c r="R36" s="84" t="str">
        <f t="shared" si="1"/>
        <v/>
      </c>
      <c r="S36" s="84" t="str">
        <f t="shared" si="2"/>
        <v>Y</v>
      </c>
      <c r="U36" s="13" t="s">
        <v>39</v>
      </c>
      <c r="W36" s="8">
        <v>6.7100000000000007E-2</v>
      </c>
      <c r="X36" s="8"/>
      <c r="Y36" s="8">
        <v>0.5</v>
      </c>
      <c r="AA36" s="8">
        <f t="shared" si="4"/>
        <v>4.4549999999999999E-2</v>
      </c>
    </row>
    <row r="37" spans="1:27" x14ac:dyDescent="0.25">
      <c r="A37" s="6" t="s">
        <v>176</v>
      </c>
      <c r="C37" s="6" t="s">
        <v>177</v>
      </c>
      <c r="D37" s="6"/>
      <c r="E37" s="6" t="s">
        <v>178</v>
      </c>
      <c r="F37" s="6"/>
      <c r="G37" s="23">
        <v>42516</v>
      </c>
      <c r="I37" s="15">
        <v>0.109</v>
      </c>
      <c r="K37" s="24">
        <v>43816</v>
      </c>
      <c r="L37" s="6"/>
      <c r="M37" s="9" t="s">
        <v>30</v>
      </c>
      <c r="O37" s="8">
        <v>0.105</v>
      </c>
      <c r="Q37" s="12">
        <f t="shared" si="5"/>
        <v>-40.000000000000036</v>
      </c>
      <c r="R37" s="84" t="str">
        <f t="shared" ref="R37:R95" si="6">IF(OR(D37="ALE",D37="LNT",D37="AEE",D37="DUK",D37="EIX",D37="ETR",D37="IDA",D37="NWE",D37="OGE",D37="OTTR",D37="PNW",D37="POR",D37="XEL"),"Y","")</f>
        <v/>
      </c>
      <c r="S37" s="84" t="str">
        <f t="shared" si="2"/>
        <v>Y</v>
      </c>
      <c r="U37" s="13" t="s">
        <v>39</v>
      </c>
      <c r="W37" s="15" t="s">
        <v>54</v>
      </c>
      <c r="X37" s="8"/>
      <c r="Y37" s="8">
        <v>0.56000000000000005</v>
      </c>
      <c r="AA37" s="8">
        <f t="shared" si="4"/>
        <v>5.8800000000000005E-2</v>
      </c>
    </row>
    <row r="38" spans="1:27" x14ac:dyDescent="0.25">
      <c r="A38" s="6" t="s">
        <v>40</v>
      </c>
      <c r="C38" s="6" t="s">
        <v>179</v>
      </c>
      <c r="D38" s="6"/>
      <c r="E38" s="6" t="s">
        <v>42</v>
      </c>
      <c r="F38" s="6"/>
      <c r="G38" s="23">
        <v>9610</v>
      </c>
      <c r="I38" s="15">
        <v>0.10299999999999999</v>
      </c>
      <c r="K38" s="24">
        <v>43816</v>
      </c>
      <c r="L38" s="6"/>
      <c r="M38" s="9" t="s">
        <v>35</v>
      </c>
      <c r="O38" s="8">
        <v>9.7000000000000003E-2</v>
      </c>
      <c r="Q38" s="27">
        <f t="shared" si="5"/>
        <v>-59.999999999999915</v>
      </c>
      <c r="R38" s="84" t="str">
        <f t="shared" si="6"/>
        <v/>
      </c>
      <c r="S38" s="84" t="str">
        <f t="shared" si="2"/>
        <v/>
      </c>
      <c r="U38" s="13" t="s">
        <v>31</v>
      </c>
      <c r="W38" s="8">
        <v>6.9400000000000003E-2</v>
      </c>
      <c r="X38" s="8"/>
      <c r="Y38" s="15" t="s">
        <v>54</v>
      </c>
      <c r="AA38" s="15" t="s">
        <v>54</v>
      </c>
    </row>
    <row r="39" spans="1:27" x14ac:dyDescent="0.25">
      <c r="A39" s="6" t="s">
        <v>73</v>
      </c>
      <c r="C39" s="6" t="s">
        <v>74</v>
      </c>
      <c r="D39" s="6"/>
      <c r="E39" s="6" t="s">
        <v>75</v>
      </c>
      <c r="F39" s="6"/>
      <c r="G39" s="23" t="s">
        <v>180</v>
      </c>
      <c r="I39" s="15">
        <v>0.12</v>
      </c>
      <c r="K39" s="24">
        <v>43818</v>
      </c>
      <c r="L39" s="6"/>
      <c r="M39" s="9" t="s">
        <v>30</v>
      </c>
      <c r="O39" s="8">
        <v>0.10249999999999999</v>
      </c>
      <c r="Q39" s="12">
        <f t="shared" si="5"/>
        <v>-175.00000000000003</v>
      </c>
      <c r="R39" s="84" t="str">
        <f t="shared" si="6"/>
        <v/>
      </c>
      <c r="S39" s="84" t="str">
        <f t="shared" si="2"/>
        <v/>
      </c>
      <c r="U39" s="13" t="s">
        <v>39</v>
      </c>
      <c r="W39" s="8">
        <v>7.8100000000000003E-2</v>
      </c>
      <c r="X39" s="8"/>
      <c r="Y39" s="8">
        <v>0.52</v>
      </c>
      <c r="AA39" s="8">
        <f t="shared" ref="AA39:AA68" si="7">Y39*O39</f>
        <v>5.33E-2</v>
      </c>
    </row>
    <row r="40" spans="1:27" x14ac:dyDescent="0.25">
      <c r="A40" s="6" t="s">
        <v>73</v>
      </c>
      <c r="C40" s="6" t="s">
        <v>76</v>
      </c>
      <c r="D40" s="6"/>
      <c r="E40" s="6" t="s">
        <v>72</v>
      </c>
      <c r="F40" s="6"/>
      <c r="G40" s="23" t="s">
        <v>181</v>
      </c>
      <c r="I40" s="15">
        <v>0.12379999999999999</v>
      </c>
      <c r="K40" s="24">
        <v>43818</v>
      </c>
      <c r="L40" s="6"/>
      <c r="M40" s="9" t="s">
        <v>30</v>
      </c>
      <c r="O40" s="8">
        <v>0.10199999999999999</v>
      </c>
      <c r="Q40" s="12">
        <f t="shared" si="5"/>
        <v>-218</v>
      </c>
      <c r="R40" s="84" t="str">
        <f t="shared" si="6"/>
        <v/>
      </c>
      <c r="S40" s="84" t="str">
        <f t="shared" si="2"/>
        <v/>
      </c>
      <c r="U40" s="13" t="s">
        <v>39</v>
      </c>
      <c r="W40" s="8">
        <v>7.5499999999999998E-2</v>
      </c>
      <c r="X40" s="8"/>
      <c r="Y40" s="8">
        <v>0.52</v>
      </c>
      <c r="AA40" s="8">
        <f t="shared" si="7"/>
        <v>5.3039999999999997E-2</v>
      </c>
    </row>
    <row r="41" spans="1:27" x14ac:dyDescent="0.25">
      <c r="A41" s="6" t="s">
        <v>73</v>
      </c>
      <c r="C41" s="6" t="s">
        <v>77</v>
      </c>
      <c r="D41" s="6"/>
      <c r="E41" s="6" t="s">
        <v>78</v>
      </c>
      <c r="F41" s="6"/>
      <c r="G41" s="23" t="s">
        <v>182</v>
      </c>
      <c r="I41" s="15">
        <v>0.1145</v>
      </c>
      <c r="K41" s="24">
        <v>43818</v>
      </c>
      <c r="L41" s="6"/>
      <c r="M41" s="9" t="s">
        <v>30</v>
      </c>
      <c r="O41" s="8">
        <v>0.10299999999999999</v>
      </c>
      <c r="Q41" s="12">
        <f t="shared" si="5"/>
        <v>-115.0000000000001</v>
      </c>
      <c r="R41" s="84" t="str">
        <f t="shared" si="6"/>
        <v/>
      </c>
      <c r="S41" s="84" t="str">
        <f t="shared" si="2"/>
        <v/>
      </c>
      <c r="U41" s="13" t="s">
        <v>39</v>
      </c>
      <c r="W41" s="8">
        <v>7.6799999999999993E-2</v>
      </c>
      <c r="X41" s="8"/>
      <c r="Y41" s="8">
        <v>0.52</v>
      </c>
      <c r="AA41" s="8">
        <f t="shared" si="7"/>
        <v>5.3559999999999997E-2</v>
      </c>
    </row>
    <row r="42" spans="1:27" x14ac:dyDescent="0.25">
      <c r="A42" s="6" t="s">
        <v>61</v>
      </c>
      <c r="C42" s="6" t="s">
        <v>90</v>
      </c>
      <c r="D42" s="6"/>
      <c r="E42" s="6" t="s">
        <v>91</v>
      </c>
      <c r="F42" s="6"/>
      <c r="G42" s="23" t="s">
        <v>183</v>
      </c>
      <c r="I42" s="15">
        <v>0.105</v>
      </c>
      <c r="K42" s="24">
        <v>43819</v>
      </c>
      <c r="L42" s="6"/>
      <c r="M42" s="9" t="s">
        <v>30</v>
      </c>
      <c r="O42" s="8">
        <v>9.4500000000000001E-2</v>
      </c>
      <c r="Q42" s="12">
        <f t="shared" si="5"/>
        <v>-104.99999999999996</v>
      </c>
      <c r="R42" s="84" t="str">
        <f t="shared" si="6"/>
        <v/>
      </c>
      <c r="S42" s="84" t="str">
        <f t="shared" si="2"/>
        <v/>
      </c>
      <c r="U42" s="13" t="s">
        <v>31</v>
      </c>
      <c r="W42" s="8">
        <v>4.9299999999999997E-2</v>
      </c>
      <c r="X42" s="8"/>
      <c r="Y42" s="8">
        <v>0.33710000000000001</v>
      </c>
      <c r="AA42" s="8">
        <f t="shared" si="7"/>
        <v>3.1855950000000001E-2</v>
      </c>
    </row>
    <row r="43" spans="1:27" x14ac:dyDescent="0.25">
      <c r="A43" s="20" t="s">
        <v>99</v>
      </c>
      <c r="B43" s="17"/>
      <c r="C43" s="25" t="s">
        <v>184</v>
      </c>
      <c r="D43" s="25"/>
      <c r="E43" s="25" t="s">
        <v>101</v>
      </c>
      <c r="F43" s="25"/>
      <c r="G43" s="28" t="s">
        <v>185</v>
      </c>
      <c r="H43" s="17"/>
      <c r="I43" s="29">
        <v>0.1021</v>
      </c>
      <c r="J43" s="25"/>
      <c r="K43" s="26">
        <v>43823</v>
      </c>
      <c r="L43" s="25"/>
      <c r="M43" s="19" t="s">
        <v>30</v>
      </c>
      <c r="N43" s="17"/>
      <c r="O43" s="18">
        <v>9.5000000000000001E-2</v>
      </c>
      <c r="P43" s="25"/>
      <c r="Q43" s="21">
        <f t="shared" si="5"/>
        <v>-70.999999999999957</v>
      </c>
      <c r="R43" s="119" t="str">
        <f t="shared" si="6"/>
        <v/>
      </c>
      <c r="S43" s="84" t="str">
        <f t="shared" si="2"/>
        <v/>
      </c>
      <c r="T43" s="17"/>
      <c r="U43" s="22" t="s">
        <v>31</v>
      </c>
      <c r="V43" s="17"/>
      <c r="W43" s="18">
        <v>6.7500000000000004E-2</v>
      </c>
      <c r="X43" s="18"/>
      <c r="Y43" s="18">
        <v>0.50919999999999999</v>
      </c>
      <c r="Z43" s="17"/>
      <c r="AA43" s="18">
        <f t="shared" si="7"/>
        <v>4.8374E-2</v>
      </c>
    </row>
    <row r="44" spans="1:27" x14ac:dyDescent="0.25">
      <c r="A44" s="11" t="s">
        <v>104</v>
      </c>
      <c r="C44" s="6" t="s">
        <v>105</v>
      </c>
      <c r="D44" s="6"/>
      <c r="E44" s="6" t="s">
        <v>106</v>
      </c>
      <c r="F44" s="6"/>
      <c r="G44" s="23" t="s">
        <v>186</v>
      </c>
      <c r="I44" s="15">
        <v>0.10249999999999999</v>
      </c>
      <c r="J44" s="6" t="s">
        <v>187</v>
      </c>
      <c r="K44" s="24">
        <v>43838</v>
      </c>
      <c r="L44" s="6"/>
      <c r="M44" s="9" t="s">
        <v>30</v>
      </c>
      <c r="O44" s="8">
        <v>0.1002</v>
      </c>
      <c r="P44" s="6" t="s">
        <v>187</v>
      </c>
      <c r="Q44" s="14">
        <f t="shared" si="5"/>
        <v>-22.999999999999964</v>
      </c>
      <c r="R44" s="84" t="str">
        <f t="shared" si="6"/>
        <v/>
      </c>
      <c r="S44" s="84" t="str">
        <f t="shared" si="2"/>
        <v>Y</v>
      </c>
      <c r="U44" s="13" t="s">
        <v>31</v>
      </c>
      <c r="W44" s="8">
        <v>7.2300000000000003E-2</v>
      </c>
      <c r="X44" s="8"/>
      <c r="Y44" s="8">
        <v>0.51</v>
      </c>
      <c r="AA44" s="8">
        <f t="shared" si="7"/>
        <v>5.1102000000000002E-2</v>
      </c>
    </row>
    <row r="45" spans="1:27" x14ac:dyDescent="0.25">
      <c r="A45" s="11" t="s">
        <v>32</v>
      </c>
      <c r="C45" s="6" t="s">
        <v>33</v>
      </c>
      <c r="D45" s="6"/>
      <c r="E45" s="6" t="s">
        <v>34</v>
      </c>
      <c r="F45" s="6"/>
      <c r="G45" s="23" t="s">
        <v>188</v>
      </c>
      <c r="I45" s="15">
        <v>9.7500000000000003E-2</v>
      </c>
      <c r="K45" s="24">
        <v>43846</v>
      </c>
      <c r="L45" s="6"/>
      <c r="M45" s="9" t="s">
        <v>35</v>
      </c>
      <c r="O45" s="8">
        <v>8.7999999999999995E-2</v>
      </c>
      <c r="Q45" s="12">
        <f t="shared" si="5"/>
        <v>-95.000000000000085</v>
      </c>
      <c r="R45" s="84" t="str">
        <f t="shared" si="6"/>
        <v/>
      </c>
      <c r="S45" s="84" t="str">
        <f t="shared" si="2"/>
        <v/>
      </c>
      <c r="U45" s="13" t="s">
        <v>31</v>
      </c>
      <c r="W45" s="8">
        <v>6.6100000000000006E-2</v>
      </c>
      <c r="X45" s="8"/>
      <c r="Y45" s="8">
        <v>0.48</v>
      </c>
      <c r="AA45" s="8">
        <f t="shared" si="7"/>
        <v>4.2239999999999993E-2</v>
      </c>
    </row>
    <row r="46" spans="1:27" x14ac:dyDescent="0.25">
      <c r="A46" s="11" t="s">
        <v>43</v>
      </c>
      <c r="C46" s="6" t="s">
        <v>44</v>
      </c>
      <c r="D46" s="6"/>
      <c r="E46" s="6" t="s">
        <v>34</v>
      </c>
      <c r="F46" s="6"/>
      <c r="G46" s="23" t="s">
        <v>189</v>
      </c>
      <c r="I46" s="15">
        <v>9.6000000000000002E-2</v>
      </c>
      <c r="K46" s="24">
        <v>43852</v>
      </c>
      <c r="L46" s="6"/>
      <c r="M46" s="9" t="s">
        <v>35</v>
      </c>
      <c r="O46" s="8">
        <v>9.5000000000000001E-2</v>
      </c>
      <c r="Q46" s="12">
        <f t="shared" si="5"/>
        <v>-10.000000000000009</v>
      </c>
      <c r="R46" s="84" t="str">
        <f t="shared" si="6"/>
        <v/>
      </c>
      <c r="S46" s="84" t="str">
        <f t="shared" si="2"/>
        <v/>
      </c>
      <c r="U46" s="13" t="s">
        <v>31</v>
      </c>
      <c r="W46" s="8">
        <v>7.1099999999999997E-2</v>
      </c>
      <c r="X46" s="8"/>
      <c r="Y46" s="8">
        <v>0.48320000000000002</v>
      </c>
      <c r="AA46" s="8">
        <f t="shared" si="7"/>
        <v>4.5904E-2</v>
      </c>
    </row>
    <row r="47" spans="1:27" x14ac:dyDescent="0.25">
      <c r="A47" s="11" t="s">
        <v>36</v>
      </c>
      <c r="C47" s="6" t="s">
        <v>111</v>
      </c>
      <c r="D47" s="6"/>
      <c r="E47" s="6" t="s">
        <v>91</v>
      </c>
      <c r="F47" s="6"/>
      <c r="G47" s="23" t="s">
        <v>190</v>
      </c>
      <c r="I47" s="15">
        <v>0.105</v>
      </c>
      <c r="K47" s="24">
        <v>43853</v>
      </c>
      <c r="L47" s="6"/>
      <c r="M47" s="9" t="s">
        <v>30</v>
      </c>
      <c r="O47" s="8">
        <v>9.8599999999999993E-2</v>
      </c>
      <c r="Q47" s="12">
        <f t="shared" si="5"/>
        <v>-64.000000000000028</v>
      </c>
      <c r="R47" s="84" t="str">
        <f t="shared" si="6"/>
        <v/>
      </c>
      <c r="S47" s="84" t="str">
        <f t="shared" si="2"/>
        <v/>
      </c>
      <c r="U47" s="13" t="s">
        <v>31</v>
      </c>
      <c r="W47" s="8">
        <v>6.08E-2</v>
      </c>
      <c r="X47" s="8"/>
      <c r="Y47" s="8">
        <v>0.46560000000000001</v>
      </c>
      <c r="AA47" s="8">
        <f t="shared" si="7"/>
        <v>4.5908159999999996E-2</v>
      </c>
    </row>
    <row r="48" spans="1:27" x14ac:dyDescent="0.25">
      <c r="A48" s="11" t="s">
        <v>73</v>
      </c>
      <c r="C48" s="6" t="s">
        <v>191</v>
      </c>
      <c r="D48" s="6"/>
      <c r="E48" s="6" t="s">
        <v>101</v>
      </c>
      <c r="F48" s="6"/>
      <c r="G48" s="23" t="s">
        <v>192</v>
      </c>
      <c r="I48" s="15">
        <v>0.106</v>
      </c>
      <c r="K48" s="24">
        <v>43867</v>
      </c>
      <c r="L48" s="6"/>
      <c r="M48" s="9" t="s">
        <v>30</v>
      </c>
      <c r="O48" s="8">
        <v>0.1</v>
      </c>
      <c r="Q48" s="12">
        <f t="shared" si="5"/>
        <v>-59.999999999999915</v>
      </c>
      <c r="R48" s="84" t="str">
        <f t="shared" si="6"/>
        <v/>
      </c>
      <c r="S48" s="84" t="str">
        <f t="shared" si="2"/>
        <v/>
      </c>
      <c r="U48" s="13" t="s">
        <v>39</v>
      </c>
      <c r="W48" s="15" t="s">
        <v>54</v>
      </c>
      <c r="X48" s="8"/>
      <c r="Y48" s="8">
        <v>0.51959999999999995</v>
      </c>
      <c r="AA48" s="8">
        <f t="shared" si="7"/>
        <v>5.1959999999999999E-2</v>
      </c>
    </row>
    <row r="49" spans="1:27" x14ac:dyDescent="0.25">
      <c r="A49" s="11" t="s">
        <v>193</v>
      </c>
      <c r="C49" s="6" t="s">
        <v>194</v>
      </c>
      <c r="D49" s="6"/>
      <c r="E49" s="6" t="s">
        <v>60</v>
      </c>
      <c r="F49" s="6"/>
      <c r="G49" s="23" t="s">
        <v>195</v>
      </c>
      <c r="I49" s="15">
        <v>0.10199999999999999</v>
      </c>
      <c r="K49" s="24">
        <v>43872</v>
      </c>
      <c r="L49" s="6"/>
      <c r="M49" s="9" t="s">
        <v>30</v>
      </c>
      <c r="O49" s="8">
        <v>9.2999999999999999E-2</v>
      </c>
      <c r="Q49" s="12">
        <f t="shared" si="5"/>
        <v>-89.999999999999943</v>
      </c>
      <c r="R49" s="84" t="str">
        <f t="shared" si="6"/>
        <v/>
      </c>
      <c r="S49" s="84" t="str">
        <f t="shared" si="2"/>
        <v>Y</v>
      </c>
      <c r="U49" s="13" t="s">
        <v>39</v>
      </c>
      <c r="W49" s="8">
        <v>6.9699999999999998E-2</v>
      </c>
      <c r="X49" s="8"/>
      <c r="Y49" s="8">
        <v>0.55610000000000004</v>
      </c>
      <c r="AA49" s="8">
        <f t="shared" si="7"/>
        <v>5.1717300000000001E-2</v>
      </c>
    </row>
    <row r="50" spans="1:27" x14ac:dyDescent="0.25">
      <c r="A50" s="54" t="s">
        <v>71</v>
      </c>
      <c r="B50" s="53"/>
      <c r="C50" s="55" t="s">
        <v>196</v>
      </c>
      <c r="D50" s="55"/>
      <c r="E50" s="55" t="s">
        <v>197</v>
      </c>
      <c r="F50" s="55"/>
      <c r="G50" s="56">
        <v>49421</v>
      </c>
      <c r="H50" s="53"/>
      <c r="I50" s="57">
        <v>0.104</v>
      </c>
      <c r="J50" s="55"/>
      <c r="K50" s="58">
        <v>43875</v>
      </c>
      <c r="L50" s="55"/>
      <c r="M50" s="59" t="s">
        <v>35</v>
      </c>
      <c r="N50" s="53"/>
      <c r="O50" s="52">
        <v>9.4E-2</v>
      </c>
      <c r="P50" s="55"/>
      <c r="Q50" s="14">
        <f t="shared" si="5"/>
        <v>-99.999999999999943</v>
      </c>
      <c r="R50" s="84" t="str">
        <f t="shared" si="6"/>
        <v/>
      </c>
      <c r="S50" s="84" t="str">
        <f t="shared" si="2"/>
        <v/>
      </c>
      <c r="U50" s="13" t="s">
        <v>31</v>
      </c>
      <c r="W50" s="8">
        <v>6.5100000000000005E-2</v>
      </c>
      <c r="X50" s="8"/>
      <c r="Y50" s="8">
        <v>0.42499999999999999</v>
      </c>
      <c r="AA50" s="8">
        <f t="shared" si="7"/>
        <v>3.9949999999999999E-2</v>
      </c>
    </row>
    <row r="51" spans="1:27" x14ac:dyDescent="0.25">
      <c r="A51" s="11" t="s">
        <v>119</v>
      </c>
      <c r="C51" s="6" t="s">
        <v>198</v>
      </c>
      <c r="D51" s="6"/>
      <c r="E51" s="6" t="s">
        <v>199</v>
      </c>
      <c r="F51" s="6"/>
      <c r="G51" s="23" t="s">
        <v>200</v>
      </c>
      <c r="I51" s="15">
        <v>0.1</v>
      </c>
      <c r="K51" s="24">
        <v>43880</v>
      </c>
      <c r="L51" s="6"/>
      <c r="M51" s="9" t="s">
        <v>35</v>
      </c>
      <c r="O51" s="8">
        <v>8.2500000000000004E-2</v>
      </c>
      <c r="Q51" s="12">
        <f t="shared" si="5"/>
        <v>-175.00000000000003</v>
      </c>
      <c r="R51" s="84" t="str">
        <f t="shared" si="6"/>
        <v/>
      </c>
      <c r="S51" s="84" t="str">
        <f t="shared" si="2"/>
        <v/>
      </c>
      <c r="U51" s="13" t="s">
        <v>39</v>
      </c>
      <c r="W51" s="8">
        <v>6.3E-2</v>
      </c>
      <c r="X51" s="8"/>
      <c r="Y51" s="8">
        <v>0.5</v>
      </c>
      <c r="AA51" s="8">
        <f t="shared" si="7"/>
        <v>4.1250000000000002E-2</v>
      </c>
    </row>
    <row r="52" spans="1:27" x14ac:dyDescent="0.25">
      <c r="A52" s="11" t="s">
        <v>107</v>
      </c>
      <c r="C52" s="6" t="s">
        <v>201</v>
      </c>
      <c r="D52" s="6"/>
      <c r="E52" s="6" t="s">
        <v>35</v>
      </c>
      <c r="F52" s="6"/>
      <c r="G52" s="23" t="s">
        <v>202</v>
      </c>
      <c r="I52" s="15">
        <v>0.1075</v>
      </c>
      <c r="K52" s="24">
        <v>43885</v>
      </c>
      <c r="L52" s="6"/>
      <c r="M52" s="9" t="s">
        <v>30</v>
      </c>
      <c r="O52" s="8">
        <v>9.7500000000000003E-2</v>
      </c>
      <c r="Q52" s="12">
        <f t="shared" si="5"/>
        <v>-99.999999999999943</v>
      </c>
      <c r="R52" s="84" t="str">
        <f t="shared" si="6"/>
        <v/>
      </c>
      <c r="S52" s="84" t="str">
        <f t="shared" si="2"/>
        <v/>
      </c>
      <c r="U52" s="13" t="s">
        <v>31</v>
      </c>
      <c r="W52" s="8">
        <v>7.1999999999999995E-2</v>
      </c>
      <c r="X52" s="8"/>
      <c r="Y52" s="8">
        <v>0.52</v>
      </c>
      <c r="AA52" s="8">
        <f t="shared" si="7"/>
        <v>5.0700000000000002E-2</v>
      </c>
    </row>
    <row r="53" spans="1:27" x14ac:dyDescent="0.25">
      <c r="A53" s="54" t="s">
        <v>71</v>
      </c>
      <c r="B53" s="53"/>
      <c r="C53" s="55" t="s">
        <v>203</v>
      </c>
      <c r="D53" s="55"/>
      <c r="E53" s="55" t="s">
        <v>91</v>
      </c>
      <c r="F53" s="55"/>
      <c r="G53" s="56">
        <v>49494</v>
      </c>
      <c r="H53" s="53"/>
      <c r="I53" s="57">
        <v>0.105</v>
      </c>
      <c r="J53" s="55"/>
      <c r="K53" s="58">
        <v>43888</v>
      </c>
      <c r="L53" s="55"/>
      <c r="M53" s="59" t="s">
        <v>35</v>
      </c>
      <c r="N53" s="53"/>
      <c r="O53" s="52">
        <v>9.4E-2</v>
      </c>
      <c r="P53" s="55"/>
      <c r="Q53" s="12">
        <f t="shared" si="5"/>
        <v>-109.99999999999996</v>
      </c>
      <c r="R53" s="84" t="str">
        <f t="shared" si="6"/>
        <v/>
      </c>
      <c r="S53" s="84" t="str">
        <f t="shared" si="2"/>
        <v/>
      </c>
      <c r="U53" s="13" t="s">
        <v>31</v>
      </c>
      <c r="W53" s="8">
        <v>6.4500000000000002E-2</v>
      </c>
      <c r="X53" s="8"/>
      <c r="Y53" s="8">
        <v>0.42499999999999999</v>
      </c>
      <c r="AA53" s="8">
        <f t="shared" si="7"/>
        <v>3.9949999999999999E-2</v>
      </c>
    </row>
    <row r="54" spans="1:27" x14ac:dyDescent="0.25">
      <c r="A54" s="11" t="s">
        <v>113</v>
      </c>
      <c r="C54" s="6" t="s">
        <v>111</v>
      </c>
      <c r="D54" s="6"/>
      <c r="E54" s="6" t="s">
        <v>91</v>
      </c>
      <c r="F54" s="6"/>
      <c r="G54" s="23">
        <v>45235</v>
      </c>
      <c r="I54" s="15">
        <v>0.105</v>
      </c>
      <c r="K54" s="24">
        <v>43901</v>
      </c>
      <c r="L54" s="6"/>
      <c r="M54" s="9" t="s">
        <v>30</v>
      </c>
      <c r="O54" s="8">
        <v>9.7000000000000003E-2</v>
      </c>
      <c r="Q54" s="12">
        <f t="shared" si="5"/>
        <v>-79.999999999999929</v>
      </c>
      <c r="R54" s="84" t="str">
        <f t="shared" si="6"/>
        <v/>
      </c>
      <c r="S54" s="84" t="str">
        <f t="shared" si="2"/>
        <v/>
      </c>
      <c r="U54" s="13" t="s">
        <v>39</v>
      </c>
      <c r="W54" s="8">
        <v>5.6099999999999997E-2</v>
      </c>
      <c r="X54" s="8"/>
      <c r="Y54" s="8">
        <v>0.3755</v>
      </c>
      <c r="AA54" s="8">
        <f t="shared" si="7"/>
        <v>3.6423500000000004E-2</v>
      </c>
    </row>
    <row r="55" spans="1:27" x14ac:dyDescent="0.25">
      <c r="A55" s="11" t="s">
        <v>83</v>
      </c>
      <c r="C55" s="6" t="s">
        <v>98</v>
      </c>
      <c r="D55" s="6"/>
      <c r="E55" s="6" t="s">
        <v>80</v>
      </c>
      <c r="F55" s="6"/>
      <c r="G55" s="23" t="s">
        <v>204</v>
      </c>
      <c r="I55" s="15">
        <v>9.9000000000000005E-2</v>
      </c>
      <c r="K55" s="24">
        <v>43915</v>
      </c>
      <c r="L55" s="6"/>
      <c r="M55" s="9" t="s">
        <v>30</v>
      </c>
      <c r="O55" s="8">
        <v>9.4E-2</v>
      </c>
      <c r="Q55" s="12">
        <f t="shared" si="5"/>
        <v>-50.000000000000043</v>
      </c>
      <c r="R55" s="84" t="str">
        <f t="shared" si="6"/>
        <v/>
      </c>
      <c r="S55" s="84" t="str">
        <f t="shared" si="2"/>
        <v>Y</v>
      </c>
      <c r="U55" s="13" t="s">
        <v>31</v>
      </c>
      <c r="W55" s="8">
        <v>7.2099999999999997E-2</v>
      </c>
      <c r="X55" s="8"/>
      <c r="Y55" s="8">
        <v>0.48499999999999999</v>
      </c>
      <c r="AA55" s="8">
        <f t="shared" si="7"/>
        <v>4.5589999999999999E-2</v>
      </c>
    </row>
    <row r="56" spans="1:27" x14ac:dyDescent="0.25">
      <c r="A56" s="11" t="s">
        <v>81</v>
      </c>
      <c r="C56" s="6" t="s">
        <v>205</v>
      </c>
      <c r="D56" s="6"/>
      <c r="E56" s="6" t="s">
        <v>58</v>
      </c>
      <c r="F56" s="6"/>
      <c r="G56" s="23" t="s">
        <v>206</v>
      </c>
      <c r="I56" s="15">
        <v>0.105</v>
      </c>
      <c r="K56" s="24">
        <v>43938</v>
      </c>
      <c r="L56" s="6"/>
      <c r="M56" s="9" t="s">
        <v>35</v>
      </c>
      <c r="O56" s="8">
        <v>9.7000000000000003E-2</v>
      </c>
      <c r="Q56" s="12">
        <f t="shared" si="5"/>
        <v>-79.999999999999929</v>
      </c>
      <c r="R56" s="84" t="str">
        <f t="shared" si="6"/>
        <v/>
      </c>
      <c r="S56" s="84" t="str">
        <f t="shared" si="2"/>
        <v/>
      </c>
      <c r="U56" s="13" t="s">
        <v>31</v>
      </c>
      <c r="W56" s="8">
        <v>7.9899999999999999E-2</v>
      </c>
      <c r="X56" s="8"/>
      <c r="Y56" s="8">
        <v>0.52449999999999997</v>
      </c>
      <c r="AA56" s="8">
        <f t="shared" si="7"/>
        <v>5.0876499999999998E-2</v>
      </c>
    </row>
    <row r="57" spans="1:27" x14ac:dyDescent="0.25">
      <c r="A57" s="11" t="s">
        <v>64</v>
      </c>
      <c r="C57" s="6" t="s">
        <v>112</v>
      </c>
      <c r="D57" s="6"/>
      <c r="E57" s="6" t="s">
        <v>108</v>
      </c>
      <c r="F57" s="6"/>
      <c r="G57" s="23" t="s">
        <v>207</v>
      </c>
      <c r="I57" s="15">
        <v>9.8000000000000004E-2</v>
      </c>
      <c r="K57" s="24">
        <v>43948</v>
      </c>
      <c r="L57" s="6"/>
      <c r="M57" s="9" t="s">
        <v>30</v>
      </c>
      <c r="O57" s="8">
        <v>9.2499999999999999E-2</v>
      </c>
      <c r="Q57" s="12">
        <f t="shared" si="5"/>
        <v>-55.00000000000005</v>
      </c>
      <c r="R57" s="84" t="str">
        <f t="shared" si="6"/>
        <v/>
      </c>
      <c r="S57" s="84" t="str">
        <f t="shared" si="2"/>
        <v>Y</v>
      </c>
      <c r="U57" s="13" t="s">
        <v>39</v>
      </c>
      <c r="W57" s="8">
        <v>6.4100000000000004E-2</v>
      </c>
      <c r="X57" s="8"/>
      <c r="Y57" s="8">
        <v>0.48230000000000001</v>
      </c>
      <c r="AA57" s="8">
        <f t="shared" si="7"/>
        <v>4.461275E-2</v>
      </c>
    </row>
    <row r="58" spans="1:27" x14ac:dyDescent="0.25">
      <c r="A58" s="11" t="s">
        <v>36</v>
      </c>
      <c r="C58" s="6" t="s">
        <v>37</v>
      </c>
      <c r="D58" s="6"/>
      <c r="E58" s="6" t="s">
        <v>38</v>
      </c>
      <c r="F58" s="6"/>
      <c r="G58" s="23" t="s">
        <v>208</v>
      </c>
      <c r="I58" s="15">
        <v>0.105</v>
      </c>
      <c r="K58" s="24">
        <v>43959</v>
      </c>
      <c r="L58" s="6"/>
      <c r="M58" s="9" t="s">
        <v>30</v>
      </c>
      <c r="O58" s="8">
        <v>9.9000000000000005E-2</v>
      </c>
      <c r="Q58" s="12">
        <f t="shared" si="5"/>
        <v>-59.999999999999915</v>
      </c>
      <c r="R58" s="84" t="str">
        <f t="shared" si="6"/>
        <v/>
      </c>
      <c r="S58" s="84" t="str">
        <f t="shared" si="2"/>
        <v/>
      </c>
      <c r="U58" s="13" t="s">
        <v>39</v>
      </c>
      <c r="W58" s="8">
        <v>5.4600000000000003E-2</v>
      </c>
      <c r="X58" s="8"/>
      <c r="Y58" s="8">
        <v>0.38319999999999999</v>
      </c>
      <c r="AA58" s="8">
        <f t="shared" si="7"/>
        <v>3.79368E-2</v>
      </c>
    </row>
    <row r="59" spans="1:27" x14ac:dyDescent="0.25">
      <c r="A59" s="11" t="s">
        <v>95</v>
      </c>
      <c r="C59" s="6" t="s">
        <v>122</v>
      </c>
      <c r="D59" s="6"/>
      <c r="E59" s="6" t="s">
        <v>60</v>
      </c>
      <c r="F59" s="6"/>
      <c r="G59" s="23" t="s">
        <v>209</v>
      </c>
      <c r="I59" s="15">
        <v>0.10100000000000001</v>
      </c>
      <c r="K59" s="24">
        <v>43971</v>
      </c>
      <c r="L59" s="6"/>
      <c r="M59" s="9" t="s">
        <v>30</v>
      </c>
      <c r="O59" s="8">
        <v>9.4500000000000001E-2</v>
      </c>
      <c r="Q59" s="12">
        <f t="shared" si="5"/>
        <v>-65.000000000000057</v>
      </c>
      <c r="R59" s="84" t="str">
        <f t="shared" si="6"/>
        <v/>
      </c>
      <c r="S59" s="84" t="str">
        <f t="shared" si="2"/>
        <v>Y</v>
      </c>
      <c r="U59" s="13" t="s">
        <v>31</v>
      </c>
      <c r="W59" s="8">
        <v>7.1900000000000006E-2</v>
      </c>
      <c r="X59" s="8"/>
      <c r="Y59" s="8">
        <v>0.54769999999999996</v>
      </c>
      <c r="AA59" s="8">
        <f t="shared" si="7"/>
        <v>5.1757649999999995E-2</v>
      </c>
    </row>
    <row r="60" spans="1:27" x14ac:dyDescent="0.25">
      <c r="A60" s="11" t="s">
        <v>113</v>
      </c>
      <c r="C60" s="6" t="s">
        <v>210</v>
      </c>
      <c r="D60" s="6"/>
      <c r="E60" s="6" t="s">
        <v>108</v>
      </c>
      <c r="F60" s="6"/>
      <c r="G60" s="23">
        <v>45253</v>
      </c>
      <c r="I60" s="15">
        <v>0.104</v>
      </c>
      <c r="K60" s="24">
        <v>44011</v>
      </c>
      <c r="L60" s="24">
        <v>44011</v>
      </c>
      <c r="M60" s="9" t="s">
        <v>30</v>
      </c>
      <c r="O60" s="8">
        <v>9.7000000000000003E-2</v>
      </c>
      <c r="Q60" s="12">
        <f t="shared" si="5"/>
        <v>-69.999999999999929</v>
      </c>
      <c r="R60" s="84" t="str">
        <f t="shared" si="6"/>
        <v/>
      </c>
      <c r="S60" s="84" t="str">
        <f t="shared" si="2"/>
        <v>Y</v>
      </c>
      <c r="U60" s="13" t="s">
        <v>39</v>
      </c>
      <c r="W60" s="8">
        <v>5.7099999999999998E-2</v>
      </c>
      <c r="X60" s="8"/>
      <c r="Y60" s="8">
        <v>0.4098</v>
      </c>
      <c r="AA60" s="8">
        <f t="shared" si="7"/>
        <v>3.9750600000000004E-2</v>
      </c>
    </row>
    <row r="61" spans="1:27" x14ac:dyDescent="0.25">
      <c r="A61" s="11" t="s">
        <v>55</v>
      </c>
      <c r="C61" s="6" t="s">
        <v>56</v>
      </c>
      <c r="D61" s="6"/>
      <c r="E61" s="7" t="s">
        <v>57</v>
      </c>
      <c r="F61" s="6"/>
      <c r="G61" s="23" t="s">
        <v>211</v>
      </c>
      <c r="I61" s="15">
        <v>0.1</v>
      </c>
      <c r="K61" s="24">
        <v>44012</v>
      </c>
      <c r="L61" s="24">
        <v>44012</v>
      </c>
      <c r="M61" s="9" t="s">
        <v>35</v>
      </c>
      <c r="O61" s="8">
        <v>9.0999999999999998E-2</v>
      </c>
      <c r="Q61" s="12">
        <f t="shared" si="5"/>
        <v>-90.000000000000085</v>
      </c>
      <c r="R61" s="84" t="str">
        <f t="shared" si="6"/>
        <v/>
      </c>
      <c r="S61" s="84" t="str">
        <f t="shared" si="2"/>
        <v/>
      </c>
      <c r="U61" s="13" t="s">
        <v>31</v>
      </c>
      <c r="W61" s="8">
        <v>7.5999999999999998E-2</v>
      </c>
      <c r="X61" s="8"/>
      <c r="Y61" s="8">
        <v>0.52</v>
      </c>
      <c r="AA61" s="8">
        <f t="shared" si="7"/>
        <v>4.7320000000000001E-2</v>
      </c>
    </row>
    <row r="62" spans="1:27" x14ac:dyDescent="0.25">
      <c r="A62" s="11" t="s">
        <v>59</v>
      </c>
      <c r="C62" s="6" t="s">
        <v>212</v>
      </c>
      <c r="D62" s="6"/>
      <c r="E62" s="7" t="s">
        <v>57</v>
      </c>
      <c r="F62" s="6"/>
      <c r="G62" s="23" t="s">
        <v>213</v>
      </c>
      <c r="I62" s="15">
        <v>9.9500000000000005E-2</v>
      </c>
      <c r="K62" s="24">
        <v>44013</v>
      </c>
      <c r="L62" s="24"/>
      <c r="M62" s="9" t="s">
        <v>30</v>
      </c>
      <c r="O62" s="8">
        <v>9.2499999999999999E-2</v>
      </c>
      <c r="Q62" s="12">
        <f t="shared" si="5"/>
        <v>-70.000000000000057</v>
      </c>
      <c r="R62" s="84" t="str">
        <f t="shared" si="6"/>
        <v/>
      </c>
      <c r="S62" s="84" t="str">
        <f t="shared" si="2"/>
        <v/>
      </c>
      <c r="U62" s="13" t="s">
        <v>31</v>
      </c>
      <c r="W62" s="8">
        <v>6.7699999999999996E-2</v>
      </c>
      <c r="X62" s="8"/>
      <c r="Y62" s="8">
        <v>0.46</v>
      </c>
      <c r="AA62" s="8">
        <f t="shared" si="7"/>
        <v>4.2550000000000004E-2</v>
      </c>
    </row>
    <row r="63" spans="1:27" x14ac:dyDescent="0.25">
      <c r="A63" s="11" t="s">
        <v>83</v>
      </c>
      <c r="C63" s="6" t="s">
        <v>84</v>
      </c>
      <c r="D63" s="6"/>
      <c r="E63" s="6"/>
      <c r="F63" s="6"/>
      <c r="G63" s="23" t="s">
        <v>214</v>
      </c>
      <c r="I63" s="15">
        <v>9.5000000000000001E-2</v>
      </c>
      <c r="K63" s="24">
        <v>44020</v>
      </c>
      <c r="L63" s="24">
        <v>44020</v>
      </c>
      <c r="M63" s="9" t="s">
        <v>30</v>
      </c>
      <c r="O63" s="8">
        <v>9.4E-2</v>
      </c>
      <c r="Q63" s="12">
        <f t="shared" si="5"/>
        <v>-10.000000000000009</v>
      </c>
      <c r="R63" s="84" t="str">
        <f t="shared" si="6"/>
        <v/>
      </c>
      <c r="S63" s="84" t="str">
        <f t="shared" si="2"/>
        <v/>
      </c>
      <c r="U63" s="13" t="s">
        <v>39</v>
      </c>
      <c r="W63" s="8">
        <v>7.3899999999999993E-2</v>
      </c>
      <c r="X63" s="8"/>
      <c r="Y63" s="8">
        <v>0.48499999999999999</v>
      </c>
      <c r="AA63" s="8">
        <f t="shared" si="7"/>
        <v>4.5589999999999999E-2</v>
      </c>
    </row>
    <row r="64" spans="1:27" x14ac:dyDescent="0.25">
      <c r="A64" s="11" t="s">
        <v>40</v>
      </c>
      <c r="C64" s="6" t="s">
        <v>41</v>
      </c>
      <c r="D64" s="6"/>
      <c r="E64" s="7" t="s">
        <v>42</v>
      </c>
      <c r="F64" s="6"/>
      <c r="G64" s="23">
        <v>9630</v>
      </c>
      <c r="I64" s="15">
        <v>0.10299999999999999</v>
      </c>
      <c r="K64" s="24">
        <v>44026</v>
      </c>
      <c r="L64" s="24">
        <v>44026</v>
      </c>
      <c r="M64" s="9" t="s">
        <v>35</v>
      </c>
      <c r="O64" s="8">
        <v>9.6000000000000002E-2</v>
      </c>
      <c r="Q64" s="12">
        <f t="shared" si="5"/>
        <v>-69.999999999999929</v>
      </c>
      <c r="R64" s="84" t="str">
        <f t="shared" si="6"/>
        <v/>
      </c>
      <c r="S64" s="84" t="str">
        <f t="shared" si="2"/>
        <v/>
      </c>
      <c r="U64" s="13" t="s">
        <v>39</v>
      </c>
      <c r="W64" s="8">
        <v>6.8400000000000002E-2</v>
      </c>
      <c r="X64" s="8"/>
      <c r="Y64" s="8">
        <v>0.50529999999999997</v>
      </c>
      <c r="AA64" s="8">
        <f t="shared" si="7"/>
        <v>4.8508799999999998E-2</v>
      </c>
    </row>
    <row r="65" spans="1:29" x14ac:dyDescent="0.25">
      <c r="A65" s="30" t="s">
        <v>115</v>
      </c>
      <c r="B65" s="31" t="s">
        <v>215</v>
      </c>
      <c r="C65" s="30" t="s">
        <v>121</v>
      </c>
      <c r="D65" s="30" t="s">
        <v>215</v>
      </c>
      <c r="E65" s="30" t="s">
        <v>117</v>
      </c>
      <c r="F65" s="30" t="s">
        <v>215</v>
      </c>
      <c r="G65" s="30" t="s">
        <v>216</v>
      </c>
      <c r="H65" s="31" t="s">
        <v>215</v>
      </c>
      <c r="I65" s="32">
        <v>0.105</v>
      </c>
      <c r="J65" s="30" t="s">
        <v>215</v>
      </c>
      <c r="K65" s="33">
        <v>44040</v>
      </c>
      <c r="L65" s="30" t="s">
        <v>215</v>
      </c>
      <c r="M65" s="34" t="s">
        <v>30</v>
      </c>
      <c r="N65" s="31" t="s">
        <v>215</v>
      </c>
      <c r="O65" s="32">
        <v>9.5000000000000001E-2</v>
      </c>
      <c r="P65" s="35" t="s">
        <v>215</v>
      </c>
      <c r="Q65" s="12">
        <f t="shared" si="5"/>
        <v>-99.999999999999943</v>
      </c>
      <c r="R65" s="84" t="str">
        <f t="shared" si="6"/>
        <v/>
      </c>
      <c r="S65" s="84" t="str">
        <f t="shared" si="2"/>
        <v/>
      </c>
      <c r="T65" s="31" t="s">
        <v>215</v>
      </c>
      <c r="U65" s="36" t="s">
        <v>31</v>
      </c>
      <c r="V65" s="31" t="s">
        <v>215</v>
      </c>
      <c r="W65" s="32">
        <v>7.5200000000000003E-2</v>
      </c>
      <c r="X65" s="37" t="s">
        <v>215</v>
      </c>
      <c r="Y65" s="32">
        <v>0.56830000000000003</v>
      </c>
      <c r="Z65" s="31" t="s">
        <v>215</v>
      </c>
      <c r="AA65" s="8">
        <f t="shared" si="7"/>
        <v>5.3988500000000002E-2</v>
      </c>
      <c r="AB65" s="31"/>
      <c r="AC65" s="31"/>
    </row>
    <row r="66" spans="1:29" x14ac:dyDescent="0.25">
      <c r="A66" s="35" t="s">
        <v>73</v>
      </c>
      <c r="B66" s="31" t="s">
        <v>217</v>
      </c>
      <c r="C66" s="37" t="s">
        <v>218</v>
      </c>
      <c r="D66" s="37" t="s">
        <v>215</v>
      </c>
      <c r="E66" s="37" t="s">
        <v>57</v>
      </c>
      <c r="F66" s="37" t="s">
        <v>215</v>
      </c>
      <c r="G66" s="37" t="s">
        <v>219</v>
      </c>
      <c r="H66" s="31" t="s">
        <v>215</v>
      </c>
      <c r="I66" s="32">
        <v>0.10299999999999999</v>
      </c>
      <c r="J66" s="37" t="s">
        <v>215</v>
      </c>
      <c r="K66" s="38">
        <v>44070</v>
      </c>
      <c r="L66" s="37" t="s">
        <v>215</v>
      </c>
      <c r="M66" s="34" t="s">
        <v>30</v>
      </c>
      <c r="N66" s="31" t="s">
        <v>215</v>
      </c>
      <c r="O66" s="32">
        <v>0.1</v>
      </c>
      <c r="P66" s="37" t="s">
        <v>215</v>
      </c>
      <c r="Q66" s="12">
        <f t="shared" si="5"/>
        <v>-29.999999999999886</v>
      </c>
      <c r="R66" s="84" t="str">
        <f t="shared" si="6"/>
        <v/>
      </c>
      <c r="S66" s="84" t="str">
        <f t="shared" si="2"/>
        <v/>
      </c>
      <c r="T66" s="31" t="s">
        <v>215</v>
      </c>
      <c r="U66" s="36" t="s">
        <v>39</v>
      </c>
      <c r="V66" s="31" t="s">
        <v>215</v>
      </c>
      <c r="W66" s="32">
        <v>7.6300000000000007E-2</v>
      </c>
      <c r="X66" s="37" t="s">
        <v>215</v>
      </c>
      <c r="Y66" s="32">
        <v>0.52500000000000002</v>
      </c>
      <c r="Z66" s="31" t="s">
        <v>215</v>
      </c>
      <c r="AA66" s="8">
        <f t="shared" si="7"/>
        <v>5.2500000000000005E-2</v>
      </c>
      <c r="AB66" s="31"/>
      <c r="AC66" s="31"/>
    </row>
    <row r="67" spans="1:29" x14ac:dyDescent="0.25">
      <c r="A67" s="37" t="s">
        <v>96</v>
      </c>
      <c r="B67" s="31" t="s">
        <v>215</v>
      </c>
      <c r="C67" s="37" t="s">
        <v>127</v>
      </c>
      <c r="D67" s="37" t="s">
        <v>215</v>
      </c>
      <c r="E67" s="37" t="s">
        <v>215</v>
      </c>
      <c r="F67" s="37" t="s">
        <v>215</v>
      </c>
      <c r="G67" s="37" t="s">
        <v>220</v>
      </c>
      <c r="H67" s="31" t="s">
        <v>215</v>
      </c>
      <c r="I67" s="32">
        <v>8.2000000000000003E-2</v>
      </c>
      <c r="J67" s="37" t="s">
        <v>215</v>
      </c>
      <c r="K67" s="38">
        <v>44070</v>
      </c>
      <c r="L67" s="37" t="s">
        <v>215</v>
      </c>
      <c r="M67" s="34" t="s">
        <v>30</v>
      </c>
      <c r="N67" s="31" t="s">
        <v>215</v>
      </c>
      <c r="O67" s="32">
        <v>8.2000000000000003E-2</v>
      </c>
      <c r="P67" s="37" t="s">
        <v>215</v>
      </c>
      <c r="Q67" s="12">
        <f t="shared" si="5"/>
        <v>0</v>
      </c>
      <c r="R67" s="84" t="str">
        <f t="shared" si="6"/>
        <v/>
      </c>
      <c r="S67" s="84" t="str">
        <f t="shared" si="2"/>
        <v/>
      </c>
      <c r="T67" s="31" t="s">
        <v>215</v>
      </c>
      <c r="U67" s="36" t="s">
        <v>39</v>
      </c>
      <c r="V67" s="31" t="s">
        <v>215</v>
      </c>
      <c r="W67" s="32">
        <v>6.4299999999999996E-2</v>
      </c>
      <c r="X67" s="37" t="s">
        <v>215</v>
      </c>
      <c r="Y67" s="32">
        <v>0.49869999999999998</v>
      </c>
      <c r="Z67" s="31" t="s">
        <v>215</v>
      </c>
      <c r="AA67" s="8">
        <f t="shared" si="7"/>
        <v>4.0893399999999996E-2</v>
      </c>
      <c r="AB67" s="31"/>
      <c r="AC67" s="31"/>
    </row>
    <row r="68" spans="1:29" x14ac:dyDescent="0.25">
      <c r="A68" s="47" t="s">
        <v>71</v>
      </c>
      <c r="B68" s="48"/>
      <c r="C68" s="47" t="s">
        <v>122</v>
      </c>
      <c r="D68" s="47"/>
      <c r="E68" s="47" t="s">
        <v>60</v>
      </c>
      <c r="F68" s="47"/>
      <c r="G68" s="75">
        <v>49831</v>
      </c>
      <c r="H68" s="48"/>
      <c r="I68" s="51">
        <v>0.10100000000000001</v>
      </c>
      <c r="J68" s="47"/>
      <c r="K68" s="49">
        <v>44070</v>
      </c>
      <c r="L68" s="47"/>
      <c r="M68" s="50" t="s">
        <v>30</v>
      </c>
      <c r="N68" s="48"/>
      <c r="O68" s="51">
        <v>9.4500000000000001E-2</v>
      </c>
      <c r="P68" s="47"/>
      <c r="Q68" s="12">
        <f t="shared" si="5"/>
        <v>-65.000000000000057</v>
      </c>
      <c r="R68" s="84" t="str">
        <f t="shared" si="6"/>
        <v/>
      </c>
      <c r="S68" s="84" t="str">
        <f t="shared" si="2"/>
        <v>Y</v>
      </c>
      <c r="T68" s="31"/>
      <c r="U68" s="36" t="s">
        <v>31</v>
      </c>
      <c r="V68" s="31"/>
      <c r="W68" s="32">
        <v>7.1300000000000002E-2</v>
      </c>
      <c r="X68" s="37"/>
      <c r="Y68" s="32">
        <v>0.54620000000000002</v>
      </c>
      <c r="Z68" s="31"/>
      <c r="AA68" s="8">
        <f t="shared" si="7"/>
        <v>5.1615899999999999E-2</v>
      </c>
      <c r="AB68" s="31"/>
      <c r="AC68" s="31"/>
    </row>
    <row r="69" spans="1:29" x14ac:dyDescent="0.25">
      <c r="A69" s="37" t="s">
        <v>115</v>
      </c>
      <c r="B69" s="31" t="s">
        <v>215</v>
      </c>
      <c r="C69" s="37" t="s">
        <v>116</v>
      </c>
      <c r="D69" s="37" t="s">
        <v>215</v>
      </c>
      <c r="E69" s="37" t="s">
        <v>117</v>
      </c>
      <c r="F69" s="37" t="s">
        <v>215</v>
      </c>
      <c r="G69" s="37" t="s">
        <v>221</v>
      </c>
      <c r="H69" s="31" t="s">
        <v>215</v>
      </c>
      <c r="I69" s="32">
        <v>0.105</v>
      </c>
      <c r="J69" s="37" t="s">
        <v>215</v>
      </c>
      <c r="K69" s="38">
        <v>44126</v>
      </c>
      <c r="L69" s="37" t="s">
        <v>215</v>
      </c>
      <c r="M69" s="34" t="s">
        <v>30</v>
      </c>
      <c r="N69" s="31" t="s">
        <v>215</v>
      </c>
      <c r="O69" s="32">
        <v>9.5000000000000001E-2</v>
      </c>
      <c r="P69" s="37" t="s">
        <v>215</v>
      </c>
      <c r="Q69" s="12">
        <f t="shared" si="5"/>
        <v>-99.999999999999943</v>
      </c>
      <c r="R69" s="84" t="str">
        <f t="shared" si="6"/>
        <v/>
      </c>
      <c r="S69" s="84" t="str">
        <f t="shared" si="2"/>
        <v/>
      </c>
      <c r="T69" s="31" t="s">
        <v>215</v>
      </c>
      <c r="U69" s="36" t="s">
        <v>31</v>
      </c>
      <c r="V69" s="31" t="s">
        <v>215</v>
      </c>
      <c r="W69" s="32">
        <v>7.3700000000000002E-2</v>
      </c>
      <c r="X69" s="37" t="s">
        <v>215</v>
      </c>
      <c r="Y69" s="32">
        <v>0.56830000000000003</v>
      </c>
      <c r="Z69" s="31" t="s">
        <v>215</v>
      </c>
      <c r="AA69" s="8">
        <f>Y69*O69</f>
        <v>5.3988500000000002E-2</v>
      </c>
      <c r="AB69" s="31"/>
      <c r="AC69" s="31"/>
    </row>
    <row r="70" spans="1:29" x14ac:dyDescent="0.25">
      <c r="A70" s="35" t="s">
        <v>43</v>
      </c>
      <c r="B70" s="31" t="s">
        <v>215</v>
      </c>
      <c r="C70" s="37" t="s">
        <v>222</v>
      </c>
      <c r="D70" s="37" t="s">
        <v>215</v>
      </c>
      <c r="E70" s="37" t="s">
        <v>138</v>
      </c>
      <c r="F70" s="37" t="s">
        <v>215</v>
      </c>
      <c r="G70" s="37" t="s">
        <v>223</v>
      </c>
      <c r="H70" s="31" t="s">
        <v>215</v>
      </c>
      <c r="I70" s="32">
        <v>0.10150000000000001</v>
      </c>
      <c r="J70" s="37" t="s">
        <v>215</v>
      </c>
      <c r="K70" s="38">
        <v>44132</v>
      </c>
      <c r="L70" s="37" t="s">
        <v>215</v>
      </c>
      <c r="M70" s="34" t="s">
        <v>35</v>
      </c>
      <c r="N70" s="31" t="s">
        <v>215</v>
      </c>
      <c r="O70" s="32">
        <v>9.6000000000000002E-2</v>
      </c>
      <c r="P70" s="37" t="s">
        <v>215</v>
      </c>
      <c r="Q70" s="12">
        <f t="shared" si="5"/>
        <v>-55.00000000000005</v>
      </c>
      <c r="R70" s="84" t="str">
        <f t="shared" si="6"/>
        <v/>
      </c>
      <c r="S70" s="84" t="str">
        <f t="shared" si="2"/>
        <v/>
      </c>
      <c r="T70" s="31" t="s">
        <v>215</v>
      </c>
      <c r="U70" s="36" t="s">
        <v>31</v>
      </c>
      <c r="V70" s="31" t="s">
        <v>215</v>
      </c>
      <c r="W70" s="32">
        <v>7.3999999999999996E-2</v>
      </c>
      <c r="X70" s="37" t="s">
        <v>215</v>
      </c>
      <c r="Y70" s="32">
        <v>0.51439999999999997</v>
      </c>
      <c r="Z70" s="31" t="s">
        <v>215</v>
      </c>
      <c r="AA70" s="8">
        <f>Y70*O70</f>
        <v>4.93824E-2</v>
      </c>
      <c r="AB70" s="31"/>
      <c r="AC70" s="31"/>
    </row>
    <row r="71" spans="1:29" x14ac:dyDescent="0.25">
      <c r="A71" s="37" t="s">
        <v>32</v>
      </c>
      <c r="B71" s="31"/>
      <c r="C71" s="37" t="s">
        <v>224</v>
      </c>
      <c r="D71" s="37"/>
      <c r="E71" s="37" t="s">
        <v>199</v>
      </c>
      <c r="F71" s="37"/>
      <c r="G71" s="37" t="s">
        <v>225</v>
      </c>
      <c r="H71" s="31"/>
      <c r="I71" s="32">
        <v>9.5000000000000001E-2</v>
      </c>
      <c r="J71" s="37"/>
      <c r="K71" s="38">
        <v>44154</v>
      </c>
      <c r="L71" s="37"/>
      <c r="M71" s="34" t="s">
        <v>35</v>
      </c>
      <c r="N71" s="31"/>
      <c r="O71" s="32">
        <v>8.7999999999999995E-2</v>
      </c>
      <c r="P71" s="37"/>
      <c r="Q71" s="12">
        <f t="shared" si="5"/>
        <v>-70.000000000000057</v>
      </c>
      <c r="R71" s="84" t="str">
        <f t="shared" si="6"/>
        <v/>
      </c>
      <c r="S71" s="84" t="str">
        <f t="shared" si="2"/>
        <v/>
      </c>
      <c r="T71" s="31"/>
      <c r="U71" s="36" t="s">
        <v>31</v>
      </c>
      <c r="V71" s="31"/>
      <c r="W71" s="32">
        <v>6.0999999999999999E-2</v>
      </c>
      <c r="X71" s="37"/>
      <c r="Y71" s="32">
        <v>0.48</v>
      </c>
      <c r="Z71" s="31"/>
      <c r="AA71" s="8">
        <f>Y71*O71</f>
        <v>4.2239999999999993E-2</v>
      </c>
      <c r="AB71" s="31"/>
      <c r="AC71" s="31"/>
    </row>
    <row r="72" spans="1:29" x14ac:dyDescent="0.25">
      <c r="A72" s="37" t="s">
        <v>32</v>
      </c>
      <c r="B72" s="31"/>
      <c r="C72" s="37" t="s">
        <v>226</v>
      </c>
      <c r="D72" s="37"/>
      <c r="E72" s="37" t="s">
        <v>199</v>
      </c>
      <c r="F72" s="37"/>
      <c r="G72" s="37" t="s">
        <v>227</v>
      </c>
      <c r="H72" s="31"/>
      <c r="I72" s="32">
        <v>9.5000000000000001E-2</v>
      </c>
      <c r="J72" s="37"/>
      <c r="K72" s="38">
        <v>44154</v>
      </c>
      <c r="L72" s="37"/>
      <c r="M72" s="34" t="s">
        <v>35</v>
      </c>
      <c r="N72" s="31"/>
      <c r="O72" s="32">
        <v>8.7999999999999995E-2</v>
      </c>
      <c r="P72" s="37"/>
      <c r="Q72" s="12">
        <f t="shared" si="5"/>
        <v>-70.000000000000057</v>
      </c>
      <c r="R72" s="84" t="str">
        <f t="shared" si="6"/>
        <v/>
      </c>
      <c r="S72" s="84" t="str">
        <f t="shared" si="2"/>
        <v/>
      </c>
      <c r="T72" s="31"/>
      <c r="U72" s="36" t="s">
        <v>31</v>
      </c>
      <c r="V72" s="31"/>
      <c r="W72" s="32">
        <v>6.6199999999999995E-2</v>
      </c>
      <c r="X72" s="37"/>
      <c r="Y72" s="32">
        <v>0.48</v>
      </c>
      <c r="Z72" s="31"/>
      <c r="AA72" s="8">
        <f>Y72*O72</f>
        <v>4.2239999999999993E-2</v>
      </c>
      <c r="AB72" s="31"/>
      <c r="AC72" s="31"/>
    </row>
    <row r="73" spans="1:29" x14ac:dyDescent="0.25">
      <c r="A73" s="37" t="s">
        <v>228</v>
      </c>
      <c r="B73" s="31"/>
      <c r="C73" s="37" t="s">
        <v>130</v>
      </c>
      <c r="D73" s="37"/>
      <c r="E73" s="37" t="s">
        <v>91</v>
      </c>
      <c r="F73" s="37"/>
      <c r="G73" s="37" t="s">
        <v>229</v>
      </c>
      <c r="H73" s="31"/>
      <c r="I73" s="32">
        <v>9.9000000000000005E-2</v>
      </c>
      <c r="J73" s="37"/>
      <c r="K73" s="38">
        <v>44159</v>
      </c>
      <c r="L73" s="37"/>
      <c r="M73" s="34" t="s">
        <v>30</v>
      </c>
      <c r="N73" s="31"/>
      <c r="O73" s="32">
        <v>9.1999999999999998E-2</v>
      </c>
      <c r="P73" s="37"/>
      <c r="Q73" s="12">
        <f t="shared" si="5"/>
        <v>-70.000000000000057</v>
      </c>
      <c r="R73" s="84" t="str">
        <f t="shared" si="6"/>
        <v/>
      </c>
      <c r="S73" s="84" t="str">
        <f t="shared" si="2"/>
        <v/>
      </c>
      <c r="T73" s="31"/>
      <c r="U73" s="36" t="s">
        <v>39</v>
      </c>
      <c r="V73" s="31"/>
      <c r="W73" s="39" t="s">
        <v>54</v>
      </c>
      <c r="X73" s="37"/>
      <c r="Y73" s="39" t="s">
        <v>54</v>
      </c>
      <c r="Z73" s="31"/>
      <c r="AA73" s="39" t="s">
        <v>54</v>
      </c>
      <c r="AB73" s="31"/>
      <c r="AC73" s="31"/>
    </row>
    <row r="74" spans="1:29" x14ac:dyDescent="0.25">
      <c r="A74" s="37" t="s">
        <v>89</v>
      </c>
      <c r="B74" s="31"/>
      <c r="C74" s="37" t="s">
        <v>124</v>
      </c>
      <c r="D74" s="37"/>
      <c r="E74" s="37" t="s">
        <v>125</v>
      </c>
      <c r="F74" s="37"/>
      <c r="G74" s="37" t="s">
        <v>230</v>
      </c>
      <c r="H74" s="31"/>
      <c r="I74" s="32">
        <v>9.8000000000000004E-2</v>
      </c>
      <c r="J74" s="37"/>
      <c r="K74" s="38">
        <v>44159</v>
      </c>
      <c r="L74" s="37"/>
      <c r="M74" s="34" t="s">
        <v>30</v>
      </c>
      <c r="N74" s="31"/>
      <c r="O74" s="32">
        <v>9.8000000000000004E-2</v>
      </c>
      <c r="P74" s="37"/>
      <c r="Q74" s="12">
        <f t="shared" si="5"/>
        <v>0</v>
      </c>
      <c r="R74" s="84" t="str">
        <f t="shared" si="6"/>
        <v/>
      </c>
      <c r="S74" s="84" t="str">
        <f t="shared" si="2"/>
        <v>Y</v>
      </c>
      <c r="T74" s="31"/>
      <c r="U74" s="36" t="s">
        <v>31</v>
      </c>
      <c r="V74" s="31"/>
      <c r="W74" s="39">
        <v>6.9500000000000006E-2</v>
      </c>
      <c r="X74" s="37"/>
      <c r="Y74" s="39">
        <v>0.55000000000000004</v>
      </c>
      <c r="Z74" s="31"/>
      <c r="AA74" s="8">
        <f>Y74*O74</f>
        <v>5.3900000000000003E-2</v>
      </c>
      <c r="AB74" s="31"/>
      <c r="AC74" s="31"/>
    </row>
    <row r="75" spans="1:29" x14ac:dyDescent="0.25">
      <c r="A75" s="37" t="s">
        <v>85</v>
      </c>
      <c r="B75" s="31"/>
      <c r="C75" s="37" t="s">
        <v>86</v>
      </c>
      <c r="D75" s="37"/>
      <c r="E75" s="37" t="s">
        <v>87</v>
      </c>
      <c r="F75" s="37"/>
      <c r="G75" s="37" t="s">
        <v>231</v>
      </c>
      <c r="H75" s="31"/>
      <c r="I75" s="32">
        <v>8.3799999999999999E-2</v>
      </c>
      <c r="J75" s="37"/>
      <c r="K75" s="38">
        <v>44174</v>
      </c>
      <c r="L75" s="37"/>
      <c r="M75" s="34" t="s">
        <v>35</v>
      </c>
      <c r="N75" s="31"/>
      <c r="O75" s="32">
        <v>8.3799999999999999E-2</v>
      </c>
      <c r="P75" s="37"/>
      <c r="Q75" s="12">
        <f t="shared" si="5"/>
        <v>0</v>
      </c>
      <c r="R75" s="84" t="str">
        <f t="shared" si="6"/>
        <v/>
      </c>
      <c r="S75" s="84" t="str">
        <f t="shared" si="2"/>
        <v>Y</v>
      </c>
      <c r="T75" s="31"/>
      <c r="U75" s="36" t="s">
        <v>39</v>
      </c>
      <c r="V75" s="31"/>
      <c r="W75" s="39">
        <v>6.3899999999999998E-2</v>
      </c>
      <c r="X75" s="37"/>
      <c r="Y75" s="39">
        <v>0.5</v>
      </c>
      <c r="Z75" s="31"/>
      <c r="AA75" s="8">
        <f>Y75*O75</f>
        <v>4.19E-2</v>
      </c>
      <c r="AB75" s="31"/>
      <c r="AC75" s="31"/>
    </row>
    <row r="76" spans="1:29" x14ac:dyDescent="0.25">
      <c r="A76" s="37" t="s">
        <v>85</v>
      </c>
      <c r="B76" s="31"/>
      <c r="C76" s="37" t="s">
        <v>88</v>
      </c>
      <c r="D76" s="37"/>
      <c r="E76" s="37" t="s">
        <v>42</v>
      </c>
      <c r="F76" s="37"/>
      <c r="G76" s="37" t="s">
        <v>232</v>
      </c>
      <c r="H76" s="31"/>
      <c r="I76" s="32">
        <v>8.3799999999999999E-2</v>
      </c>
      <c r="J76" s="37"/>
      <c r="K76" s="38">
        <v>44174</v>
      </c>
      <c r="L76" s="37"/>
      <c r="M76" s="34" t="s">
        <v>35</v>
      </c>
      <c r="N76" s="31"/>
      <c r="O76" s="32">
        <v>8.3799999999999999E-2</v>
      </c>
      <c r="P76" s="37"/>
      <c r="Q76" s="12">
        <f t="shared" si="5"/>
        <v>0</v>
      </c>
      <c r="R76" s="84" t="str">
        <f t="shared" si="6"/>
        <v/>
      </c>
      <c r="S76" s="84" t="str">
        <f t="shared" ref="S76:S128" si="8">IF(OR(E76="LNT",E76="AEE",E76="AVA",E76="BKH",E76="CMS",E76="DUK",E76="MGEE",E76="NEE",E76="NI",E76="NWE",E76="SO",E76="WEC",E76="XEL"),"Y","")</f>
        <v/>
      </c>
      <c r="T76" s="31"/>
      <c r="U76" s="36" t="s">
        <v>39</v>
      </c>
      <c r="V76" s="31"/>
      <c r="W76" s="39">
        <v>6.2799999999999995E-2</v>
      </c>
      <c r="X76" s="37"/>
      <c r="Y76" s="39">
        <v>0.48159999999999997</v>
      </c>
      <c r="Z76" s="31"/>
      <c r="AA76" s="8">
        <f>Y76*O76</f>
        <v>4.0358079999999998E-2</v>
      </c>
      <c r="AB76" s="31"/>
      <c r="AC76" s="31"/>
    </row>
    <row r="77" spans="1:29" x14ac:dyDescent="0.25">
      <c r="A77" s="37" t="s">
        <v>99</v>
      </c>
      <c r="B77" s="31"/>
      <c r="C77" s="37" t="s">
        <v>100</v>
      </c>
      <c r="D77" s="37"/>
      <c r="E77" s="37" t="s">
        <v>101</v>
      </c>
      <c r="F77" s="37"/>
      <c r="G77" s="37" t="s">
        <v>233</v>
      </c>
      <c r="H77" s="31"/>
      <c r="I77" s="32">
        <v>0.1008</v>
      </c>
      <c r="J77" s="37"/>
      <c r="K77" s="38">
        <v>44175</v>
      </c>
      <c r="L77" s="37"/>
      <c r="M77" s="34" t="s">
        <v>30</v>
      </c>
      <c r="N77" s="31"/>
      <c r="O77" s="32">
        <v>9.4E-2</v>
      </c>
      <c r="P77" s="37"/>
      <c r="Q77" s="12">
        <f t="shared" si="5"/>
        <v>-68</v>
      </c>
      <c r="R77" s="84" t="str">
        <f t="shared" si="6"/>
        <v/>
      </c>
      <c r="S77" s="84" t="str">
        <f t="shared" si="8"/>
        <v/>
      </c>
      <c r="T77" s="31"/>
      <c r="U77" s="36" t="s">
        <v>31</v>
      </c>
      <c r="V77" s="31"/>
      <c r="W77" s="39">
        <v>7.1400000000000005E-2</v>
      </c>
      <c r="X77" s="37"/>
      <c r="Y77" s="39" t="s">
        <v>54</v>
      </c>
      <c r="Z77" s="31"/>
      <c r="AA77" s="39" t="s">
        <v>54</v>
      </c>
      <c r="AB77" s="31"/>
      <c r="AC77" s="31"/>
    </row>
    <row r="78" spans="1:29" x14ac:dyDescent="0.25">
      <c r="A78" s="37" t="s">
        <v>83</v>
      </c>
      <c r="B78" s="31"/>
      <c r="C78" s="37" t="s">
        <v>191</v>
      </c>
      <c r="D78" s="37"/>
      <c r="E78" s="37" t="s">
        <v>101</v>
      </c>
      <c r="F78" s="37"/>
      <c r="G78" s="37" t="s">
        <v>234</v>
      </c>
      <c r="H78" s="31"/>
      <c r="I78" s="32">
        <v>0.10199999999999999</v>
      </c>
      <c r="J78" s="37"/>
      <c r="K78" s="38">
        <v>44179</v>
      </c>
      <c r="L78" s="37"/>
      <c r="M78" s="34" t="s">
        <v>30</v>
      </c>
      <c r="N78" s="31"/>
      <c r="O78" s="32">
        <v>9.5000000000000001E-2</v>
      </c>
      <c r="P78" s="37"/>
      <c r="Q78" s="12">
        <f t="shared" si="5"/>
        <v>-69.999999999999929</v>
      </c>
      <c r="R78" s="84" t="str">
        <f t="shared" si="6"/>
        <v/>
      </c>
      <c r="S78" s="84" t="str">
        <f t="shared" si="8"/>
        <v/>
      </c>
      <c r="T78" s="31"/>
      <c r="U78" s="36" t="s">
        <v>31</v>
      </c>
      <c r="V78" s="31"/>
      <c r="W78" s="39">
        <v>7.17E-2</v>
      </c>
      <c r="X78" s="37"/>
      <c r="Y78" s="39">
        <v>0.49099999999999999</v>
      </c>
      <c r="Z78" s="31"/>
      <c r="AA78" s="8">
        <f>Y78*O78</f>
        <v>4.6644999999999999E-2</v>
      </c>
      <c r="AB78" s="31"/>
      <c r="AC78" s="31"/>
    </row>
    <row r="79" spans="1:29" x14ac:dyDescent="0.25">
      <c r="A79" s="37" t="s">
        <v>55</v>
      </c>
      <c r="B79" s="31"/>
      <c r="C79" s="37" t="s">
        <v>235</v>
      </c>
      <c r="D79" s="37"/>
      <c r="E79" s="37" t="s">
        <v>82</v>
      </c>
      <c r="F79" s="37"/>
      <c r="G79" s="37" t="s">
        <v>236</v>
      </c>
      <c r="H79" s="31"/>
      <c r="I79" s="32">
        <v>0.104</v>
      </c>
      <c r="J79" s="37"/>
      <c r="K79" s="38">
        <v>44180</v>
      </c>
      <c r="L79" s="37"/>
      <c r="M79" s="34" t="s">
        <v>35</v>
      </c>
      <c r="N79" s="31"/>
      <c r="O79" s="32">
        <v>9.2999999999999999E-2</v>
      </c>
      <c r="P79" s="37"/>
      <c r="Q79" s="12">
        <f t="shared" si="5"/>
        <v>-109.99999999999996</v>
      </c>
      <c r="R79" s="84" t="str">
        <f t="shared" si="6"/>
        <v/>
      </c>
      <c r="S79" s="84" t="str">
        <f t="shared" si="8"/>
        <v/>
      </c>
      <c r="T79" s="31"/>
      <c r="U79" s="36" t="s">
        <v>31</v>
      </c>
      <c r="V79" s="31"/>
      <c r="W79" s="39">
        <v>6.8699999999999997E-2</v>
      </c>
      <c r="X79" s="37"/>
      <c r="Y79" s="39">
        <v>0.54400000000000004</v>
      </c>
      <c r="Z79" s="31"/>
      <c r="AA79" s="8">
        <f>Y79*O79</f>
        <v>5.0592000000000005E-2</v>
      </c>
      <c r="AB79" s="31"/>
      <c r="AC79" s="31"/>
    </row>
    <row r="80" spans="1:29" x14ac:dyDescent="0.25">
      <c r="A80" s="37" t="s">
        <v>40</v>
      </c>
      <c r="B80" s="31"/>
      <c r="C80" s="37" t="s">
        <v>179</v>
      </c>
      <c r="D80" s="37"/>
      <c r="E80" s="37" t="s">
        <v>42</v>
      </c>
      <c r="F80" s="37"/>
      <c r="G80" s="122">
        <v>9645</v>
      </c>
      <c r="H80" s="31"/>
      <c r="I80" s="32">
        <v>0.10100000000000001</v>
      </c>
      <c r="J80" s="37"/>
      <c r="K80" s="38">
        <v>44181</v>
      </c>
      <c r="L80" s="37"/>
      <c r="M80" s="34" t="s">
        <v>35</v>
      </c>
      <c r="N80" s="31"/>
      <c r="O80" s="32">
        <v>9.5000000000000001E-2</v>
      </c>
      <c r="P80" s="37"/>
      <c r="Q80" s="12">
        <f t="shared" si="5"/>
        <v>-60.000000000000057</v>
      </c>
      <c r="R80" s="84" t="str">
        <f t="shared" si="6"/>
        <v/>
      </c>
      <c r="S80" s="84" t="str">
        <f t="shared" si="8"/>
        <v/>
      </c>
      <c r="T80" s="31"/>
      <c r="U80" s="36" t="s">
        <v>39</v>
      </c>
      <c r="V80" s="31"/>
      <c r="W80" s="39">
        <v>6.7500000000000004E-2</v>
      </c>
      <c r="X80" s="37"/>
      <c r="Y80" s="39">
        <v>0.52</v>
      </c>
      <c r="Z80" s="31"/>
      <c r="AA80" s="8">
        <f>Y80*O80</f>
        <v>4.9399999999999999E-2</v>
      </c>
      <c r="AB80" s="31"/>
      <c r="AC80" s="31"/>
    </row>
    <row r="81" spans="1:29" x14ac:dyDescent="0.25">
      <c r="A81" s="37" t="s">
        <v>36</v>
      </c>
      <c r="B81" s="31"/>
      <c r="C81" s="37" t="s">
        <v>48</v>
      </c>
      <c r="D81" s="37"/>
      <c r="E81" s="37" t="s">
        <v>49</v>
      </c>
      <c r="F81" s="37"/>
      <c r="G81" s="37" t="s">
        <v>237</v>
      </c>
      <c r="H81" s="31"/>
      <c r="I81" s="32">
        <v>0.105</v>
      </c>
      <c r="J81" s="37"/>
      <c r="K81" s="38">
        <v>44182</v>
      </c>
      <c r="L81" s="37"/>
      <c r="M81" s="34" t="s">
        <v>30</v>
      </c>
      <c r="N81" s="31"/>
      <c r="O81" s="32">
        <v>9.9000000000000005E-2</v>
      </c>
      <c r="P81" s="37"/>
      <c r="Q81" s="12">
        <f t="shared" si="5"/>
        <v>-59.999999999999915</v>
      </c>
      <c r="R81" s="84" t="str">
        <f t="shared" si="6"/>
        <v/>
      </c>
      <c r="S81" s="84" t="str">
        <f t="shared" si="8"/>
        <v>Y</v>
      </c>
      <c r="T81" s="31"/>
      <c r="U81" s="36" t="s">
        <v>39</v>
      </c>
      <c r="V81" s="31"/>
      <c r="W81" s="39">
        <v>5.67E-2</v>
      </c>
      <c r="X81" s="37"/>
      <c r="Y81" s="39" t="s">
        <v>54</v>
      </c>
      <c r="Z81" s="31"/>
      <c r="AA81" s="39" t="s">
        <v>54</v>
      </c>
      <c r="AB81" s="31"/>
      <c r="AC81" s="31"/>
    </row>
    <row r="82" spans="1:29" x14ac:dyDescent="0.25">
      <c r="A82" s="37" t="s">
        <v>92</v>
      </c>
      <c r="B82" s="31"/>
      <c r="C82" s="37" t="s">
        <v>191</v>
      </c>
      <c r="D82" s="37"/>
      <c r="E82" s="37" t="s">
        <v>101</v>
      </c>
      <c r="F82" s="37"/>
      <c r="G82" s="37" t="s">
        <v>238</v>
      </c>
      <c r="H82" s="31"/>
      <c r="I82" s="32">
        <v>9.8000000000000004E-2</v>
      </c>
      <c r="J82" s="37"/>
      <c r="K82" s="38">
        <v>44183</v>
      </c>
      <c r="L82" s="37"/>
      <c r="M82" s="34" t="s">
        <v>30</v>
      </c>
      <c r="N82" s="31"/>
      <c r="O82" s="32">
        <v>9.5000000000000001E-2</v>
      </c>
      <c r="P82" s="37"/>
      <c r="Q82" s="12">
        <f t="shared" si="5"/>
        <v>-30.000000000000028</v>
      </c>
      <c r="R82" s="84" t="str">
        <f t="shared" si="6"/>
        <v/>
      </c>
      <c r="S82" s="84" t="str">
        <f t="shared" si="8"/>
        <v/>
      </c>
      <c r="T82" s="31"/>
      <c r="U82" s="36" t="s">
        <v>39</v>
      </c>
      <c r="V82" s="31"/>
      <c r="W82" s="39">
        <v>7.1400000000000005E-2</v>
      </c>
      <c r="X82" s="37"/>
      <c r="Y82" s="39">
        <v>0.5</v>
      </c>
      <c r="Z82" s="31"/>
      <c r="AA82" s="8">
        <f t="shared" ref="AA82:AA93" si="9">Y82*O82</f>
        <v>4.7500000000000001E-2</v>
      </c>
      <c r="AB82" s="31"/>
      <c r="AC82" s="31"/>
    </row>
    <row r="83" spans="1:29" x14ac:dyDescent="0.25">
      <c r="A83" s="37" t="s">
        <v>45</v>
      </c>
      <c r="B83" s="31"/>
      <c r="C83" s="37" t="s">
        <v>46</v>
      </c>
      <c r="D83" s="37"/>
      <c r="E83" s="37" t="s">
        <v>47</v>
      </c>
      <c r="F83" s="37"/>
      <c r="G83" s="37" t="s">
        <v>239</v>
      </c>
      <c r="H83" s="31"/>
      <c r="I83" s="32">
        <v>0.1</v>
      </c>
      <c r="J83" s="37"/>
      <c r="K83" s="38">
        <v>44187</v>
      </c>
      <c r="L83" s="37"/>
      <c r="M83" s="34" t="s">
        <v>30</v>
      </c>
      <c r="N83" s="31"/>
      <c r="O83" s="32">
        <v>9.1499999999999998E-2</v>
      </c>
      <c r="P83" s="37"/>
      <c r="Q83" s="12">
        <f t="shared" si="5"/>
        <v>-85.000000000000071</v>
      </c>
      <c r="R83" s="84" t="str">
        <f t="shared" si="6"/>
        <v/>
      </c>
      <c r="S83" s="84" t="str">
        <f t="shared" si="8"/>
        <v/>
      </c>
      <c r="T83" s="31"/>
      <c r="U83" s="36" t="s">
        <v>39</v>
      </c>
      <c r="V83" s="31"/>
      <c r="W83" s="39">
        <v>7.0400000000000004E-2</v>
      </c>
      <c r="X83" s="37"/>
      <c r="Y83" s="39">
        <v>0.53080000000000005</v>
      </c>
      <c r="Z83" s="31"/>
      <c r="AA83" s="8">
        <f t="shared" si="9"/>
        <v>4.8568200000000006E-2</v>
      </c>
      <c r="AB83" s="31"/>
      <c r="AC83" s="31"/>
    </row>
    <row r="84" spans="1:29" x14ac:dyDescent="0.25">
      <c r="A84" s="37" t="s">
        <v>89</v>
      </c>
      <c r="B84" s="31"/>
      <c r="C84" s="37" t="s">
        <v>123</v>
      </c>
      <c r="D84" s="37"/>
      <c r="E84" s="37" t="s">
        <v>106</v>
      </c>
      <c r="F84" s="37"/>
      <c r="G84" s="37" t="s">
        <v>240</v>
      </c>
      <c r="H84" s="31"/>
      <c r="I84" s="39" t="s">
        <v>54</v>
      </c>
      <c r="J84" s="37"/>
      <c r="K84" s="38">
        <v>44188</v>
      </c>
      <c r="L84" s="37"/>
      <c r="M84" s="34" t="s">
        <v>30</v>
      </c>
      <c r="N84" s="31"/>
      <c r="O84" s="32">
        <v>0.1</v>
      </c>
      <c r="P84" s="37"/>
      <c r="Q84" s="27" t="s">
        <v>54</v>
      </c>
      <c r="R84" s="84" t="str">
        <f t="shared" si="6"/>
        <v/>
      </c>
      <c r="S84" s="84" t="str">
        <f t="shared" si="8"/>
        <v>Y</v>
      </c>
      <c r="T84" s="31"/>
      <c r="U84" s="36" t="s">
        <v>39</v>
      </c>
      <c r="V84" s="31"/>
      <c r="W84" s="39">
        <v>7.2599999999999998E-2</v>
      </c>
      <c r="X84" s="37"/>
      <c r="Y84" s="39">
        <v>0.52529999999999999</v>
      </c>
      <c r="Z84" s="31"/>
      <c r="AA84" s="8">
        <f t="shared" si="9"/>
        <v>5.253E-2</v>
      </c>
      <c r="AB84" s="31"/>
      <c r="AC84" s="31"/>
    </row>
    <row r="85" spans="1:29" x14ac:dyDescent="0.25">
      <c r="A85" s="62" t="s">
        <v>241</v>
      </c>
      <c r="B85" s="63"/>
      <c r="C85" s="62" t="s">
        <v>191</v>
      </c>
      <c r="D85" s="62"/>
      <c r="E85" s="62" t="s">
        <v>101</v>
      </c>
      <c r="F85" s="62"/>
      <c r="G85" s="62" t="s">
        <v>242</v>
      </c>
      <c r="H85" s="63"/>
      <c r="I85" s="64">
        <v>9.8000000000000004E-2</v>
      </c>
      <c r="J85" s="62"/>
      <c r="K85" s="65">
        <v>44195</v>
      </c>
      <c r="L85" s="62"/>
      <c r="M85" s="66" t="s">
        <v>30</v>
      </c>
      <c r="N85" s="63"/>
      <c r="O85" s="64">
        <v>9.6500000000000002E-2</v>
      </c>
      <c r="P85" s="62"/>
      <c r="Q85" s="21">
        <f t="shared" ref="Q85:Q106" si="10">(O85-I85)*10000</f>
        <v>-15.000000000000014</v>
      </c>
      <c r="R85" s="119" t="str">
        <f t="shared" si="6"/>
        <v/>
      </c>
      <c r="S85" s="84" t="str">
        <f t="shared" si="8"/>
        <v/>
      </c>
      <c r="T85" s="63"/>
      <c r="U85" s="67" t="s">
        <v>39</v>
      </c>
      <c r="V85" s="63"/>
      <c r="W85" s="68">
        <v>7.3400000000000007E-2</v>
      </c>
      <c r="X85" s="62"/>
      <c r="Y85" s="68">
        <v>0.52500000000000002</v>
      </c>
      <c r="Z85" s="63"/>
      <c r="AA85" s="18">
        <f t="shared" si="9"/>
        <v>5.0662500000000006E-2</v>
      </c>
      <c r="AB85" s="31"/>
      <c r="AC85" s="31"/>
    </row>
    <row r="86" spans="1:29" x14ac:dyDescent="0.25">
      <c r="A86" s="37" t="s">
        <v>64</v>
      </c>
      <c r="B86" s="31"/>
      <c r="C86" s="37" t="s">
        <v>102</v>
      </c>
      <c r="D86" s="37"/>
      <c r="E86" s="37" t="s">
        <v>91</v>
      </c>
      <c r="F86" s="37"/>
      <c r="G86" s="37" t="s">
        <v>243</v>
      </c>
      <c r="H86" s="31"/>
      <c r="I86" s="39">
        <v>0.1</v>
      </c>
      <c r="J86" s="37"/>
      <c r="K86" s="38">
        <v>44209</v>
      </c>
      <c r="L86" s="37"/>
      <c r="M86" s="34" t="s">
        <v>30</v>
      </c>
      <c r="N86" s="31"/>
      <c r="O86" s="32">
        <v>9.2999999999999999E-2</v>
      </c>
      <c r="P86" s="37"/>
      <c r="Q86" s="12">
        <f t="shared" si="10"/>
        <v>-70.000000000000057</v>
      </c>
      <c r="R86" s="84" t="str">
        <f t="shared" si="6"/>
        <v/>
      </c>
      <c r="S86" s="84" t="str">
        <f t="shared" si="8"/>
        <v/>
      </c>
      <c r="T86" s="31"/>
      <c r="U86" s="36" t="s">
        <v>39</v>
      </c>
      <c r="V86" s="31"/>
      <c r="W86" s="39">
        <v>6.1899999999999997E-2</v>
      </c>
      <c r="X86" s="37"/>
      <c r="Y86" s="39">
        <v>0.4325</v>
      </c>
      <c r="Z86" s="31"/>
      <c r="AA86" s="8">
        <f t="shared" si="9"/>
        <v>4.0222500000000001E-2</v>
      </c>
      <c r="AB86" s="31"/>
      <c r="AC86" s="31"/>
    </row>
    <row r="87" spans="1:29" x14ac:dyDescent="0.25">
      <c r="A87" s="37" t="s">
        <v>107</v>
      </c>
      <c r="B87" s="31"/>
      <c r="C87" s="37" t="s">
        <v>118</v>
      </c>
      <c r="D87" s="37"/>
      <c r="E87" s="7" t="s">
        <v>108</v>
      </c>
      <c r="F87" s="37"/>
      <c r="G87" s="37" t="s">
        <v>266</v>
      </c>
      <c r="H87" s="31"/>
      <c r="I87" s="92">
        <v>0.105</v>
      </c>
      <c r="J87" s="90" t="s">
        <v>275</v>
      </c>
      <c r="K87" s="38">
        <v>44286</v>
      </c>
      <c r="L87" s="37"/>
      <c r="M87" s="34" t="s">
        <v>30</v>
      </c>
      <c r="N87" s="31"/>
      <c r="O87" s="32">
        <v>9.6000000000000002E-2</v>
      </c>
      <c r="P87" s="37"/>
      <c r="Q87" s="12">
        <f t="shared" si="10"/>
        <v>-89.999999999999943</v>
      </c>
      <c r="R87" s="84" t="str">
        <f t="shared" si="6"/>
        <v/>
      </c>
      <c r="S87" s="84" t="str">
        <f t="shared" si="8"/>
        <v>Y</v>
      </c>
      <c r="T87" s="31"/>
      <c r="U87" s="36" t="s">
        <v>31</v>
      </c>
      <c r="V87" s="31"/>
      <c r="W87" s="39">
        <v>7.0400000000000004E-2</v>
      </c>
      <c r="X87" s="37"/>
      <c r="Y87" s="98">
        <v>0.52</v>
      </c>
      <c r="Z87" s="99"/>
      <c r="AA87" s="100">
        <f t="shared" si="9"/>
        <v>4.9920000000000006E-2</v>
      </c>
      <c r="AB87" s="31"/>
      <c r="AC87" s="31"/>
    </row>
    <row r="88" spans="1:29" x14ac:dyDescent="0.25">
      <c r="A88" s="37" t="s">
        <v>107</v>
      </c>
      <c r="B88" s="31"/>
      <c r="C88" s="37" t="s">
        <v>145</v>
      </c>
      <c r="D88" s="37"/>
      <c r="E88" s="7" t="s">
        <v>108</v>
      </c>
      <c r="F88" s="37"/>
      <c r="G88" s="37" t="s">
        <v>267</v>
      </c>
      <c r="H88" s="31"/>
      <c r="I88" s="92">
        <v>0.105</v>
      </c>
      <c r="J88" s="90" t="s">
        <v>275</v>
      </c>
      <c r="K88" s="38">
        <v>44302</v>
      </c>
      <c r="L88" s="37"/>
      <c r="M88" s="34" t="s">
        <v>30</v>
      </c>
      <c r="N88" s="31"/>
      <c r="O88" s="32">
        <v>9.6000000000000002E-2</v>
      </c>
      <c r="P88" s="37"/>
      <c r="Q88" s="12">
        <f t="shared" si="10"/>
        <v>-89.999999999999943</v>
      </c>
      <c r="R88" s="84" t="str">
        <f t="shared" si="6"/>
        <v/>
      </c>
      <c r="S88" s="84" t="str">
        <f t="shared" si="8"/>
        <v>Y</v>
      </c>
      <c r="T88" s="31"/>
      <c r="U88" s="36" t="s">
        <v>31</v>
      </c>
      <c r="V88" s="31"/>
      <c r="W88" s="39">
        <v>6.9199999999999998E-2</v>
      </c>
      <c r="X88" s="37"/>
      <c r="Y88" s="98">
        <v>0.52</v>
      </c>
      <c r="Z88" s="99"/>
      <c r="AA88" s="100">
        <f t="shared" si="9"/>
        <v>4.9920000000000006E-2</v>
      </c>
      <c r="AB88" s="31"/>
      <c r="AC88" s="31"/>
    </row>
    <row r="89" spans="1:29" x14ac:dyDescent="0.25">
      <c r="A89" s="37" t="s">
        <v>53</v>
      </c>
      <c r="B89" s="31"/>
      <c r="C89" s="37" t="s">
        <v>265</v>
      </c>
      <c r="D89" s="37"/>
      <c r="E89" s="7" t="s">
        <v>108</v>
      </c>
      <c r="F89" s="37"/>
      <c r="G89" s="37" t="s">
        <v>268</v>
      </c>
      <c r="H89" s="31"/>
      <c r="I89" s="39">
        <v>9.8500000000000004E-2</v>
      </c>
      <c r="J89" s="37"/>
      <c r="K89" s="38">
        <v>44320</v>
      </c>
      <c r="L89" s="37"/>
      <c r="M89" s="34" t="s">
        <v>30</v>
      </c>
      <c r="N89" s="31"/>
      <c r="O89" s="32">
        <v>9.8500000000000004E-2</v>
      </c>
      <c r="P89" s="37"/>
      <c r="Q89" s="12">
        <f t="shared" si="10"/>
        <v>0</v>
      </c>
      <c r="R89" s="84" t="str">
        <f t="shared" si="6"/>
        <v/>
      </c>
      <c r="S89" s="84" t="str">
        <f t="shared" si="8"/>
        <v>Y</v>
      </c>
      <c r="T89" s="31"/>
      <c r="U89" s="36" t="s">
        <v>31</v>
      </c>
      <c r="V89" s="31"/>
      <c r="W89" s="39" t="s">
        <v>54</v>
      </c>
      <c r="X89" s="37"/>
      <c r="Y89" s="98" t="s">
        <v>54</v>
      </c>
      <c r="Z89" s="99"/>
      <c r="AA89" s="98" t="s">
        <v>54</v>
      </c>
      <c r="AB89" s="31"/>
      <c r="AC89" s="31"/>
    </row>
    <row r="90" spans="1:29" x14ac:dyDescent="0.25">
      <c r="A90" s="90" t="s">
        <v>29</v>
      </c>
      <c r="B90" s="91"/>
      <c r="C90" s="90" t="s">
        <v>191</v>
      </c>
      <c r="D90" s="90"/>
      <c r="E90" s="90" t="s">
        <v>101</v>
      </c>
      <c r="F90" s="90"/>
      <c r="G90" s="90" t="s">
        <v>272</v>
      </c>
      <c r="H90" s="91"/>
      <c r="I90" s="92">
        <v>9.8000000000000004E-2</v>
      </c>
      <c r="J90" s="90"/>
      <c r="K90" s="93">
        <v>44334</v>
      </c>
      <c r="L90" s="90"/>
      <c r="M90" s="94" t="s">
        <v>30</v>
      </c>
      <c r="N90" s="91"/>
      <c r="O90" s="92">
        <v>9.5000000000000001E-2</v>
      </c>
      <c r="P90" s="90"/>
      <c r="Q90" s="12">
        <f t="shared" si="10"/>
        <v>-30.000000000000028</v>
      </c>
      <c r="R90" s="84" t="str">
        <f t="shared" si="6"/>
        <v/>
      </c>
      <c r="S90" s="84" t="str">
        <f t="shared" si="8"/>
        <v/>
      </c>
      <c r="T90" s="91"/>
      <c r="U90" s="95" t="s">
        <v>39</v>
      </c>
      <c r="V90" s="91"/>
      <c r="W90" s="96">
        <v>7.1900000000000006E-2</v>
      </c>
      <c r="X90" s="90"/>
      <c r="Y90" s="101">
        <v>0.51</v>
      </c>
      <c r="Z90" s="102"/>
      <c r="AA90" s="8">
        <f t="shared" si="9"/>
        <v>4.845E-2</v>
      </c>
      <c r="AB90" s="31"/>
      <c r="AC90" s="31"/>
    </row>
    <row r="91" spans="1:29" x14ac:dyDescent="0.25">
      <c r="A91" s="90" t="s">
        <v>68</v>
      </c>
      <c r="B91" s="91"/>
      <c r="C91" s="90" t="s">
        <v>273</v>
      </c>
      <c r="D91" s="90"/>
      <c r="E91" s="90" t="s">
        <v>42</v>
      </c>
      <c r="F91" s="90"/>
      <c r="G91" s="90" t="s">
        <v>274</v>
      </c>
      <c r="H91" s="91"/>
      <c r="I91" s="92">
        <v>9.7000000000000003E-2</v>
      </c>
      <c r="J91" s="90"/>
      <c r="K91" s="93">
        <v>44351</v>
      </c>
      <c r="L91" s="90"/>
      <c r="M91" s="94" t="s">
        <v>35</v>
      </c>
      <c r="N91" s="91"/>
      <c r="O91" s="92">
        <v>9.2799999999999994E-2</v>
      </c>
      <c r="P91" s="90"/>
      <c r="Q91" s="12">
        <f t="shared" si="10"/>
        <v>-42.000000000000092</v>
      </c>
      <c r="R91" s="84" t="str">
        <f t="shared" si="6"/>
        <v/>
      </c>
      <c r="S91" s="84" t="str">
        <f t="shared" si="8"/>
        <v/>
      </c>
      <c r="T91" s="91"/>
      <c r="U91" s="95" t="s">
        <v>39</v>
      </c>
      <c r="V91" s="91"/>
      <c r="W91" s="96">
        <v>7.17E-2</v>
      </c>
      <c r="X91" s="90"/>
      <c r="Y91" s="96">
        <v>0.50680000000000003</v>
      </c>
      <c r="Z91" s="91"/>
      <c r="AA91" s="8">
        <f t="shared" si="9"/>
        <v>4.7031039999999996E-2</v>
      </c>
      <c r="AB91" s="31"/>
      <c r="AC91" s="31"/>
    </row>
    <row r="92" spans="1:29" x14ac:dyDescent="0.25">
      <c r="A92" s="90" t="s">
        <v>40</v>
      </c>
      <c r="B92" s="97"/>
      <c r="C92" s="90" t="s">
        <v>69</v>
      </c>
      <c r="D92" s="90"/>
      <c r="E92" s="90" t="s">
        <v>42</v>
      </c>
      <c r="F92" s="90"/>
      <c r="G92" s="90" t="s">
        <v>300</v>
      </c>
      <c r="H92" s="97"/>
      <c r="I92" s="92">
        <v>0.10199999999999999</v>
      </c>
      <c r="J92" s="90"/>
      <c r="K92" s="93">
        <v>44370</v>
      </c>
      <c r="L92" s="90"/>
      <c r="M92" s="94" t="s">
        <v>30</v>
      </c>
      <c r="N92" s="97"/>
      <c r="O92" s="92">
        <v>9.5500000000000002E-2</v>
      </c>
      <c r="P92" s="90"/>
      <c r="Q92" s="12">
        <f t="shared" si="10"/>
        <v>-64.999999999999915</v>
      </c>
      <c r="R92" s="84" t="str">
        <f t="shared" si="6"/>
        <v/>
      </c>
      <c r="S92" s="84" t="str">
        <f t="shared" si="8"/>
        <v/>
      </c>
      <c r="T92" s="97"/>
      <c r="U92" s="95" t="s">
        <v>39</v>
      </c>
      <c r="V92" s="97"/>
      <c r="W92" s="96">
        <v>7.2099999999999997E-2</v>
      </c>
      <c r="X92" s="90"/>
      <c r="Y92" s="96">
        <v>0.505</v>
      </c>
      <c r="Z92" s="97"/>
      <c r="AA92" s="8">
        <f t="shared" si="9"/>
        <v>4.82275E-2</v>
      </c>
      <c r="AB92" s="31"/>
      <c r="AC92" s="31"/>
    </row>
    <row r="93" spans="1:29" x14ac:dyDescent="0.25">
      <c r="A93" s="90" t="s">
        <v>95</v>
      </c>
      <c r="B93" s="97"/>
      <c r="C93" s="90" t="s">
        <v>299</v>
      </c>
      <c r="D93" s="90"/>
      <c r="E93" s="90"/>
      <c r="F93" s="90"/>
      <c r="G93" s="90" t="s">
        <v>301</v>
      </c>
      <c r="H93" s="97"/>
      <c r="I93" s="92">
        <v>0.10299999999999999</v>
      </c>
      <c r="J93" s="90"/>
      <c r="K93" s="93">
        <v>44375</v>
      </c>
      <c r="L93" s="90"/>
      <c r="M93" s="94" t="s">
        <v>35</v>
      </c>
      <c r="N93" s="97"/>
      <c r="O93" s="92">
        <v>0.09</v>
      </c>
      <c r="P93" s="90"/>
      <c r="Q93" s="12">
        <f t="shared" si="10"/>
        <v>-129.99999999999997</v>
      </c>
      <c r="R93" s="84" t="str">
        <f t="shared" si="6"/>
        <v/>
      </c>
      <c r="S93" s="84" t="str">
        <f t="shared" si="8"/>
        <v/>
      </c>
      <c r="T93" s="97"/>
      <c r="U93" s="95" t="s">
        <v>39</v>
      </c>
      <c r="V93" s="97"/>
      <c r="W93" s="96">
        <v>7.1800000000000003E-2</v>
      </c>
      <c r="X93" s="90"/>
      <c r="Y93" s="96">
        <v>0.49209999999999998</v>
      </c>
      <c r="Z93" s="97"/>
      <c r="AA93" s="8">
        <f t="shared" si="9"/>
        <v>4.4288999999999995E-2</v>
      </c>
      <c r="AB93" s="31"/>
      <c r="AC93" s="31"/>
    </row>
    <row r="94" spans="1:29" x14ac:dyDescent="0.25">
      <c r="A94" s="90" t="s">
        <v>64</v>
      </c>
      <c r="B94" s="97"/>
      <c r="C94" s="90" t="s">
        <v>65</v>
      </c>
      <c r="D94" s="90"/>
      <c r="E94" s="90" t="s">
        <v>66</v>
      </c>
      <c r="F94" s="90"/>
      <c r="G94" s="90" t="s">
        <v>302</v>
      </c>
      <c r="H94" s="97"/>
      <c r="I94" s="92">
        <v>0.1</v>
      </c>
      <c r="J94" s="90"/>
      <c r="K94" s="93">
        <v>44377</v>
      </c>
      <c r="L94" s="90"/>
      <c r="M94" s="94" t="s">
        <v>30</v>
      </c>
      <c r="N94" s="97"/>
      <c r="O94" s="92">
        <v>9.4299999999999995E-2</v>
      </c>
      <c r="P94" s="90"/>
      <c r="Q94" s="12">
        <f t="shared" si="10"/>
        <v>-57.000000000000107</v>
      </c>
      <c r="R94" s="84" t="str">
        <f t="shared" si="6"/>
        <v/>
      </c>
      <c r="S94" s="84" t="str">
        <f t="shared" si="8"/>
        <v/>
      </c>
      <c r="T94" s="97"/>
      <c r="U94" s="95" t="s">
        <v>31</v>
      </c>
      <c r="V94" s="97"/>
      <c r="W94" s="96" t="s">
        <v>304</v>
      </c>
      <c r="X94" s="90"/>
      <c r="Y94" s="96" t="s">
        <v>304</v>
      </c>
      <c r="Z94" s="97"/>
      <c r="AA94" s="96" t="s">
        <v>54</v>
      </c>
      <c r="AB94" s="31"/>
      <c r="AC94" s="31"/>
    </row>
    <row r="95" spans="1:29" x14ac:dyDescent="0.25">
      <c r="A95" s="90" t="s">
        <v>64</v>
      </c>
      <c r="B95" s="97"/>
      <c r="C95" s="90" t="s">
        <v>67</v>
      </c>
      <c r="D95" s="90"/>
      <c r="E95" s="90" t="s">
        <v>66</v>
      </c>
      <c r="F95" s="90"/>
      <c r="G95" s="90" t="s">
        <v>303</v>
      </c>
      <c r="H95" s="97"/>
      <c r="I95" s="92">
        <v>0.1</v>
      </c>
      <c r="J95" s="90"/>
      <c r="K95" s="93">
        <v>44377</v>
      </c>
      <c r="L95" s="90"/>
      <c r="M95" s="94" t="s">
        <v>30</v>
      </c>
      <c r="N95" s="97"/>
      <c r="O95" s="92">
        <v>9.4299999999999995E-2</v>
      </c>
      <c r="P95" s="90"/>
      <c r="Q95" s="12">
        <f t="shared" si="10"/>
        <v>-57.000000000000107</v>
      </c>
      <c r="R95" s="84" t="str">
        <f t="shared" si="6"/>
        <v/>
      </c>
      <c r="S95" s="84" t="str">
        <f t="shared" si="8"/>
        <v/>
      </c>
      <c r="T95" s="97"/>
      <c r="U95" s="95" t="s">
        <v>31</v>
      </c>
      <c r="V95" s="97"/>
      <c r="W95" s="96" t="s">
        <v>304</v>
      </c>
      <c r="X95" s="90"/>
      <c r="Y95" s="96" t="s">
        <v>304</v>
      </c>
      <c r="Z95" s="97"/>
      <c r="AA95" s="96" t="s">
        <v>54</v>
      </c>
      <c r="AB95" s="31"/>
      <c r="AC95" s="31"/>
    </row>
    <row r="96" spans="1:29" x14ac:dyDescent="0.25">
      <c r="A96" s="90" t="s">
        <v>43</v>
      </c>
      <c r="B96" s="97"/>
      <c r="C96" s="90" t="s">
        <v>70</v>
      </c>
      <c r="D96" s="90"/>
      <c r="E96" s="90" t="s">
        <v>42</v>
      </c>
      <c r="F96" s="90"/>
      <c r="G96" s="90" t="s">
        <v>306</v>
      </c>
      <c r="H96" s="97"/>
      <c r="I96" s="92">
        <v>0.10299999999999999</v>
      </c>
      <c r="J96" s="90"/>
      <c r="K96" s="93">
        <v>44391</v>
      </c>
      <c r="L96" s="90"/>
      <c r="M96" s="94" t="s">
        <v>35</v>
      </c>
      <c r="N96" s="97"/>
      <c r="O96" s="92">
        <v>9.6000000000000002E-2</v>
      </c>
      <c r="P96" s="90"/>
      <c r="Q96" s="12">
        <f t="shared" si="10"/>
        <v>-69.999999999999929</v>
      </c>
      <c r="R96" s="84"/>
      <c r="S96" s="84" t="str">
        <f t="shared" si="8"/>
        <v/>
      </c>
      <c r="T96" s="97"/>
      <c r="U96" s="95" t="s">
        <v>31</v>
      </c>
      <c r="V96" s="97"/>
      <c r="W96" s="96">
        <v>6.9900000000000004E-2</v>
      </c>
      <c r="X96" s="90"/>
      <c r="Y96" s="96">
        <v>0.50209999999999999</v>
      </c>
      <c r="Z96" s="97"/>
      <c r="AA96" s="8">
        <f t="shared" ref="AA96:AA97" si="11">Y96*O96</f>
        <v>4.8201599999999997E-2</v>
      </c>
      <c r="AB96" s="31"/>
      <c r="AC96" s="31"/>
    </row>
    <row r="97" spans="1:29" x14ac:dyDescent="0.25">
      <c r="A97" s="90" t="s">
        <v>141</v>
      </c>
      <c r="B97" s="97"/>
      <c r="C97" s="90" t="s">
        <v>305</v>
      </c>
      <c r="D97" s="90"/>
      <c r="E97" s="90" t="s">
        <v>35</v>
      </c>
      <c r="F97" s="90"/>
      <c r="G97" s="90" t="s">
        <v>307</v>
      </c>
      <c r="H97" s="97"/>
      <c r="I97" s="92">
        <v>0.10249999999999999</v>
      </c>
      <c r="J97" s="90"/>
      <c r="K97" s="93">
        <v>44398</v>
      </c>
      <c r="L97" s="90"/>
      <c r="M97" s="94" t="s">
        <v>30</v>
      </c>
      <c r="N97" s="97"/>
      <c r="O97" s="92">
        <v>9.5000000000000001E-2</v>
      </c>
      <c r="P97" s="90"/>
      <c r="Q97" s="12">
        <f t="shared" si="10"/>
        <v>-74.999999999999929</v>
      </c>
      <c r="R97" s="84"/>
      <c r="S97" s="84" t="str">
        <f t="shared" si="8"/>
        <v/>
      </c>
      <c r="T97" s="97"/>
      <c r="U97" s="95" t="s">
        <v>31</v>
      </c>
      <c r="V97" s="97"/>
      <c r="W97" s="96" t="s">
        <v>304</v>
      </c>
      <c r="X97" s="90"/>
      <c r="Y97" s="96">
        <v>0.51619999999999999</v>
      </c>
      <c r="Z97" s="97"/>
      <c r="AA97" s="8">
        <f t="shared" si="11"/>
        <v>4.9038999999999999E-2</v>
      </c>
      <c r="AB97" s="31"/>
      <c r="AC97" s="31"/>
    </row>
    <row r="98" spans="1:29" x14ac:dyDescent="0.25">
      <c r="A98" s="90" t="s">
        <v>62</v>
      </c>
      <c r="B98" s="97"/>
      <c r="C98" s="90" t="s">
        <v>41</v>
      </c>
      <c r="D98" s="90"/>
      <c r="E98" s="90" t="s">
        <v>42</v>
      </c>
      <c r="F98" s="90"/>
      <c r="G98" s="90" t="s">
        <v>308</v>
      </c>
      <c r="H98" s="97"/>
      <c r="I98" s="92">
        <v>0.10299999999999999</v>
      </c>
      <c r="J98" s="90"/>
      <c r="K98" s="93">
        <v>44413</v>
      </c>
      <c r="L98" s="90"/>
      <c r="M98" s="94" t="s">
        <v>35</v>
      </c>
      <c r="N98" s="97"/>
      <c r="O98" s="92">
        <v>9.6000000000000002E-2</v>
      </c>
      <c r="P98" s="90"/>
      <c r="Q98" s="12">
        <f t="shared" si="10"/>
        <v>-69.999999999999929</v>
      </c>
      <c r="R98" s="84"/>
      <c r="S98" s="84" t="str">
        <f t="shared" si="8"/>
        <v/>
      </c>
      <c r="T98" s="97"/>
      <c r="U98" s="95" t="s">
        <v>39</v>
      </c>
      <c r="V98" s="97"/>
      <c r="W98" s="96">
        <v>6.8000000000000005E-2</v>
      </c>
      <c r="X98" s="90"/>
      <c r="Y98" s="96" t="s">
        <v>304</v>
      </c>
      <c r="Z98" s="97"/>
      <c r="AA98" s="96" t="s">
        <v>54</v>
      </c>
      <c r="AB98" s="31"/>
      <c r="AC98" s="31"/>
    </row>
    <row r="99" spans="1:29" x14ac:dyDescent="0.25">
      <c r="A99" s="90" t="s">
        <v>63</v>
      </c>
      <c r="B99" s="97"/>
      <c r="C99" s="90" t="s">
        <v>309</v>
      </c>
      <c r="D99" s="90"/>
      <c r="E99" s="90" t="s">
        <v>60</v>
      </c>
      <c r="F99" s="90"/>
      <c r="G99" s="90" t="s">
        <v>310</v>
      </c>
      <c r="H99" s="97"/>
      <c r="I99" s="92">
        <v>0.10199999999999999</v>
      </c>
      <c r="J99" s="90"/>
      <c r="K99" s="93">
        <v>44426</v>
      </c>
      <c r="L99" s="90"/>
      <c r="M99" s="94" t="s">
        <v>30</v>
      </c>
      <c r="N99" s="97"/>
      <c r="O99" s="92">
        <v>9.5000000000000001E-2</v>
      </c>
      <c r="P99" s="90"/>
      <c r="Q99" s="12">
        <f t="shared" si="10"/>
        <v>-69.999999999999929</v>
      </c>
      <c r="R99" s="71"/>
      <c r="S99" s="84" t="str">
        <f t="shared" si="8"/>
        <v>Y</v>
      </c>
      <c r="T99" s="97"/>
      <c r="U99" s="95" t="s">
        <v>31</v>
      </c>
      <c r="V99" s="97"/>
      <c r="W99" s="96">
        <v>6.9699999999999998E-2</v>
      </c>
      <c r="X99" s="90"/>
      <c r="Y99" s="96">
        <v>0.52500000000000002</v>
      </c>
      <c r="Z99" s="97"/>
      <c r="AA99" s="8">
        <f t="shared" ref="AA99:AA106" si="12">Y99*O99</f>
        <v>4.9875000000000003E-2</v>
      </c>
      <c r="AB99" s="31"/>
      <c r="AC99" s="31"/>
    </row>
    <row r="100" spans="1:29" x14ac:dyDescent="0.25">
      <c r="A100" s="90" t="s">
        <v>96</v>
      </c>
      <c r="B100" s="97"/>
      <c r="C100" s="90" t="s">
        <v>127</v>
      </c>
      <c r="D100" s="90"/>
      <c r="E100" s="90" t="s">
        <v>311</v>
      </c>
      <c r="F100" s="90"/>
      <c r="G100" s="90" t="s">
        <v>312</v>
      </c>
      <c r="H100" s="97"/>
      <c r="I100" s="92">
        <v>8.5699999999999998E-2</v>
      </c>
      <c r="J100" s="90"/>
      <c r="K100" s="93">
        <v>44439</v>
      </c>
      <c r="L100" s="90"/>
      <c r="M100" s="94" t="s">
        <v>30</v>
      </c>
      <c r="N100" s="97"/>
      <c r="O100" s="92">
        <v>8.5699999999999998E-2</v>
      </c>
      <c r="P100" s="90"/>
      <c r="Q100" s="12">
        <f t="shared" si="10"/>
        <v>0</v>
      </c>
      <c r="R100" s="71"/>
      <c r="S100" s="84" t="str">
        <f t="shared" si="8"/>
        <v/>
      </c>
      <c r="T100" s="97"/>
      <c r="U100" s="95" t="s">
        <v>39</v>
      </c>
      <c r="V100" s="97"/>
      <c r="W100" s="96">
        <v>6.6699999999999995E-2</v>
      </c>
      <c r="X100" s="90"/>
      <c r="Y100" s="96">
        <v>0.50419999999999998</v>
      </c>
      <c r="Z100" s="97"/>
      <c r="AA100" s="8">
        <f t="shared" si="12"/>
        <v>4.3209939999999995E-2</v>
      </c>
      <c r="AB100" s="31"/>
      <c r="AC100" s="31"/>
    </row>
    <row r="101" spans="1:29" x14ac:dyDescent="0.25">
      <c r="A101" s="90" t="s">
        <v>97</v>
      </c>
      <c r="B101" s="97"/>
      <c r="C101" s="90" t="s">
        <v>98</v>
      </c>
      <c r="D101" s="90"/>
      <c r="E101" s="90" t="s">
        <v>80</v>
      </c>
      <c r="F101" s="90"/>
      <c r="G101" s="90" t="s">
        <v>313</v>
      </c>
      <c r="H101" s="97"/>
      <c r="I101" s="92">
        <v>9.9000000000000005E-2</v>
      </c>
      <c r="J101" s="90"/>
      <c r="K101" s="93">
        <v>44440</v>
      </c>
      <c r="L101" s="90"/>
      <c r="M101" s="94" t="s">
        <v>30</v>
      </c>
      <c r="N101" s="97"/>
      <c r="O101" s="92">
        <v>9.4E-2</v>
      </c>
      <c r="P101" s="90"/>
      <c r="Q101" s="12">
        <f t="shared" si="10"/>
        <v>-50.000000000000043</v>
      </c>
      <c r="R101" s="71"/>
      <c r="S101" s="84" t="str">
        <f t="shared" si="8"/>
        <v>Y</v>
      </c>
      <c r="T101" s="97"/>
      <c r="U101" s="95" t="s">
        <v>31</v>
      </c>
      <c r="V101" s="97"/>
      <c r="W101" s="96">
        <v>7.0499999999999993E-2</v>
      </c>
      <c r="X101" s="90"/>
      <c r="Y101" s="96">
        <v>0.5</v>
      </c>
      <c r="Z101" s="97"/>
      <c r="AA101" s="8">
        <f t="shared" si="12"/>
        <v>4.7E-2</v>
      </c>
      <c r="AB101" s="31"/>
      <c r="AC101" s="31"/>
    </row>
    <row r="102" spans="1:29" x14ac:dyDescent="0.25">
      <c r="A102" s="90" t="s">
        <v>83</v>
      </c>
      <c r="B102" s="97"/>
      <c r="C102" s="90" t="s">
        <v>98</v>
      </c>
      <c r="D102" s="90"/>
      <c r="E102" s="90" t="s">
        <v>80</v>
      </c>
      <c r="F102" s="90"/>
      <c r="G102" s="90" t="s">
        <v>314</v>
      </c>
      <c r="H102" s="97"/>
      <c r="I102" s="92">
        <v>9.9000000000000005E-2</v>
      </c>
      <c r="J102" s="90"/>
      <c r="K102" s="93">
        <v>44466</v>
      </c>
      <c r="L102" s="90"/>
      <c r="M102" s="94" t="s">
        <v>30</v>
      </c>
      <c r="N102" s="97"/>
      <c r="O102" s="92">
        <v>9.4E-2</v>
      </c>
      <c r="P102" s="90"/>
      <c r="Q102" s="12">
        <f t="shared" si="10"/>
        <v>-50.000000000000043</v>
      </c>
      <c r="R102" s="71"/>
      <c r="S102" s="84" t="str">
        <f t="shared" si="8"/>
        <v>Y</v>
      </c>
      <c r="T102" s="97"/>
      <c r="U102" s="95" t="s">
        <v>31</v>
      </c>
      <c r="V102" s="97"/>
      <c r="W102" s="96">
        <v>7.1199999999999999E-2</v>
      </c>
      <c r="X102" s="90"/>
      <c r="Y102" s="96">
        <v>0.48499999999999999</v>
      </c>
      <c r="Z102" s="97"/>
      <c r="AA102" s="8">
        <f t="shared" si="12"/>
        <v>4.5589999999999999E-2</v>
      </c>
      <c r="AB102" s="31"/>
      <c r="AC102" s="31"/>
    </row>
    <row r="103" spans="1:29" x14ac:dyDescent="0.25">
      <c r="A103" s="90" t="s">
        <v>53</v>
      </c>
      <c r="B103" s="97"/>
      <c r="C103" s="90" t="s">
        <v>315</v>
      </c>
      <c r="D103" s="90"/>
      <c r="E103" s="90" t="s">
        <v>317</v>
      </c>
      <c r="F103" s="90"/>
      <c r="G103" s="90" t="s">
        <v>319</v>
      </c>
      <c r="H103" s="97"/>
      <c r="I103" s="92">
        <v>0.1075</v>
      </c>
      <c r="J103" s="90"/>
      <c r="K103" s="93">
        <v>44490</v>
      </c>
      <c r="L103" s="90"/>
      <c r="M103" s="94" t="s">
        <v>30</v>
      </c>
      <c r="N103" s="97"/>
      <c r="O103" s="92">
        <v>9.9500000000000005E-2</v>
      </c>
      <c r="P103" s="90"/>
      <c r="Q103" s="12">
        <f t="shared" si="10"/>
        <v>-79.999999999999929</v>
      </c>
      <c r="R103" s="71"/>
      <c r="S103" s="84" t="str">
        <f t="shared" si="8"/>
        <v/>
      </c>
      <c r="T103" s="97"/>
      <c r="U103" s="95" t="s">
        <v>31</v>
      </c>
      <c r="V103" s="97"/>
      <c r="W103" s="96">
        <v>6.2600000000000003E-2</v>
      </c>
      <c r="X103" s="90"/>
      <c r="Y103" s="96">
        <v>0.45069999999999999</v>
      </c>
      <c r="Z103" s="97"/>
      <c r="AA103" s="8">
        <f t="shared" si="12"/>
        <v>4.484465E-2</v>
      </c>
      <c r="AB103" s="31"/>
      <c r="AC103" s="31"/>
    </row>
    <row r="104" spans="1:29" x14ac:dyDescent="0.25">
      <c r="A104" s="90" t="s">
        <v>53</v>
      </c>
      <c r="B104" s="97"/>
      <c r="C104" s="90" t="s">
        <v>316</v>
      </c>
      <c r="D104" s="90"/>
      <c r="E104" s="90" t="s">
        <v>318</v>
      </c>
      <c r="F104" s="90"/>
      <c r="G104" s="90" t="s">
        <v>320</v>
      </c>
      <c r="H104" s="97"/>
      <c r="I104" s="92">
        <v>0.115</v>
      </c>
      <c r="J104" s="90"/>
      <c r="K104" s="93">
        <v>44495</v>
      </c>
      <c r="L104" s="90"/>
      <c r="M104" s="94" t="s">
        <v>30</v>
      </c>
      <c r="N104" s="97"/>
      <c r="O104" s="92">
        <v>0.106</v>
      </c>
      <c r="P104" s="90"/>
      <c r="Q104" s="12">
        <f t="shared" si="10"/>
        <v>-90.000000000000085</v>
      </c>
      <c r="R104" s="71"/>
      <c r="S104" s="84" t="str">
        <f t="shared" si="8"/>
        <v>Y</v>
      </c>
      <c r="T104" s="97"/>
      <c r="U104" s="95" t="s">
        <v>31</v>
      </c>
      <c r="V104" s="97"/>
      <c r="W104" s="96" t="s">
        <v>304</v>
      </c>
      <c r="X104" s="90"/>
      <c r="Y104" s="96" t="s">
        <v>304</v>
      </c>
      <c r="Z104" s="97"/>
      <c r="AA104" s="96" t="s">
        <v>54</v>
      </c>
      <c r="AB104" s="31"/>
      <c r="AC104" s="31"/>
    </row>
    <row r="105" spans="1:29" x14ac:dyDescent="0.25">
      <c r="A105" s="90" t="s">
        <v>119</v>
      </c>
      <c r="B105" s="97"/>
      <c r="C105" s="90" t="s">
        <v>120</v>
      </c>
      <c r="D105" s="90"/>
      <c r="E105" s="90" t="s">
        <v>311</v>
      </c>
      <c r="F105" s="90"/>
      <c r="G105" s="90" t="s">
        <v>321</v>
      </c>
      <c r="H105" s="97"/>
      <c r="I105" s="92">
        <v>9.35E-2</v>
      </c>
      <c r="J105" s="90"/>
      <c r="K105" s="93">
        <v>44497</v>
      </c>
      <c r="L105" s="90"/>
      <c r="M105" s="94" t="s">
        <v>35</v>
      </c>
      <c r="N105" s="97"/>
      <c r="O105" s="92">
        <v>9.35E-2</v>
      </c>
      <c r="P105" s="90"/>
      <c r="Q105" s="12">
        <f t="shared" si="10"/>
        <v>0</v>
      </c>
      <c r="R105" s="71"/>
      <c r="S105" s="84" t="str">
        <f t="shared" si="8"/>
        <v/>
      </c>
      <c r="T105" s="97"/>
      <c r="U105" s="95" t="s">
        <v>304</v>
      </c>
      <c r="V105" s="97"/>
      <c r="W105" s="96">
        <v>6.5699999999999995E-2</v>
      </c>
      <c r="X105" s="90"/>
      <c r="Y105" s="96">
        <v>0.49</v>
      </c>
      <c r="Z105" s="97"/>
      <c r="AA105" s="8">
        <f t="shared" si="12"/>
        <v>4.5815000000000002E-2</v>
      </c>
      <c r="AB105" s="31"/>
      <c r="AC105" s="31"/>
    </row>
    <row r="106" spans="1:29" x14ac:dyDescent="0.25">
      <c r="A106" s="90" t="s">
        <v>45</v>
      </c>
      <c r="B106" s="97"/>
      <c r="C106" s="90" t="s">
        <v>328</v>
      </c>
      <c r="D106" s="90"/>
      <c r="E106" s="90" t="s">
        <v>329</v>
      </c>
      <c r="F106" s="90"/>
      <c r="G106" s="90" t="s">
        <v>330</v>
      </c>
      <c r="H106" s="97"/>
      <c r="I106" s="92">
        <v>0.1</v>
      </c>
      <c r="J106" s="90"/>
      <c r="K106" s="93">
        <v>44502</v>
      </c>
      <c r="L106" s="90"/>
      <c r="M106" s="94" t="s">
        <v>30</v>
      </c>
      <c r="N106" s="97"/>
      <c r="O106" s="92">
        <v>8.6999999999999994E-2</v>
      </c>
      <c r="P106" s="90"/>
      <c r="Q106" s="12">
        <f t="shared" si="10"/>
        <v>-130.00000000000011</v>
      </c>
      <c r="R106" s="71"/>
      <c r="S106" s="84" t="str">
        <f t="shared" si="8"/>
        <v/>
      </c>
      <c r="T106" s="97"/>
      <c r="U106" s="95" t="s">
        <v>31</v>
      </c>
      <c r="V106" s="97"/>
      <c r="W106" s="96" t="s">
        <v>331</v>
      </c>
      <c r="X106" s="90"/>
      <c r="Y106" s="96">
        <v>0.54669999999999996</v>
      </c>
      <c r="Z106" s="97"/>
      <c r="AA106" s="8">
        <f t="shared" si="12"/>
        <v>4.7562899999999991E-2</v>
      </c>
      <c r="AB106" s="31"/>
      <c r="AC106" s="31"/>
    </row>
    <row r="107" spans="1:29" x14ac:dyDescent="0.25">
      <c r="A107" s="90" t="s">
        <v>326</v>
      </c>
      <c r="B107" s="97"/>
      <c r="C107" s="90" t="s">
        <v>50</v>
      </c>
      <c r="D107" s="90"/>
      <c r="E107" s="90" t="s">
        <v>51</v>
      </c>
      <c r="F107" s="90"/>
      <c r="G107" s="90" t="s">
        <v>327</v>
      </c>
      <c r="H107" s="97"/>
      <c r="I107" s="92">
        <v>0.10199999999999999</v>
      </c>
      <c r="J107" s="90"/>
      <c r="K107" s="93">
        <v>44504</v>
      </c>
      <c r="L107" s="90"/>
      <c r="M107" s="94" t="s">
        <v>30</v>
      </c>
      <c r="N107" s="97"/>
      <c r="O107" s="92">
        <v>9.4799999999999995E-2</v>
      </c>
      <c r="P107" s="90"/>
      <c r="Q107" s="12">
        <f>(O107-I107)*10000</f>
        <v>-71.999999999999986</v>
      </c>
      <c r="R107" s="71"/>
      <c r="S107" s="84" t="str">
        <f t="shared" si="8"/>
        <v/>
      </c>
      <c r="T107" s="97"/>
      <c r="U107" s="95" t="s">
        <v>39</v>
      </c>
      <c r="V107" s="97"/>
      <c r="W107" s="96">
        <v>7.1800000000000003E-2</v>
      </c>
      <c r="X107" s="90"/>
      <c r="Y107" s="96">
        <v>0.52500000000000002</v>
      </c>
      <c r="Z107" s="97"/>
      <c r="AA107" s="8">
        <f>Y107*O107</f>
        <v>4.9770000000000002E-2</v>
      </c>
      <c r="AB107" s="31"/>
      <c r="AC107" s="31"/>
    </row>
    <row r="108" spans="1:29" x14ac:dyDescent="0.25">
      <c r="A108" s="90" t="s">
        <v>126</v>
      </c>
      <c r="B108" s="97"/>
      <c r="C108" s="90" t="s">
        <v>332</v>
      </c>
      <c r="D108" s="90"/>
      <c r="E108" s="90" t="s">
        <v>91</v>
      </c>
      <c r="F108" s="90"/>
      <c r="G108" s="90" t="s">
        <v>334</v>
      </c>
      <c r="H108" s="97"/>
      <c r="I108" s="92">
        <v>0.10150000000000001</v>
      </c>
      <c r="J108" s="90"/>
      <c r="K108" s="93">
        <v>44517</v>
      </c>
      <c r="L108" s="90"/>
      <c r="M108" s="94" t="s">
        <v>35</v>
      </c>
      <c r="N108" s="97"/>
      <c r="O108" s="92">
        <v>9.7000000000000003E-2</v>
      </c>
      <c r="P108" s="90"/>
      <c r="Q108" s="12">
        <f t="shared" ref="Q108:Q128" si="13">(O108-I108)*10000</f>
        <v>-45.000000000000043</v>
      </c>
      <c r="R108" s="71"/>
      <c r="S108" s="84" t="str">
        <f t="shared" si="8"/>
        <v/>
      </c>
      <c r="T108" s="97"/>
      <c r="U108" s="95" t="s">
        <v>31</v>
      </c>
      <c r="V108" s="97"/>
      <c r="W108" s="96">
        <v>7.2800000000000004E-2</v>
      </c>
      <c r="X108" s="90"/>
      <c r="Y108" s="96">
        <v>0.43430000000000002</v>
      </c>
      <c r="Z108" s="97"/>
      <c r="AA108" s="8">
        <f t="shared" ref="AA108:AA128" si="14">Y108*O108</f>
        <v>4.2127100000000001E-2</v>
      </c>
      <c r="AB108" s="31"/>
      <c r="AC108" s="31"/>
    </row>
    <row r="109" spans="1:29" x14ac:dyDescent="0.25">
      <c r="A109" s="90" t="s">
        <v>32</v>
      </c>
      <c r="B109" s="97"/>
      <c r="C109" s="90" t="s">
        <v>114</v>
      </c>
      <c r="D109" s="90"/>
      <c r="E109" s="90" t="s">
        <v>47</v>
      </c>
      <c r="F109" s="90"/>
      <c r="G109" s="90" t="s">
        <v>335</v>
      </c>
      <c r="H109" s="97"/>
      <c r="I109" s="92">
        <v>9.0999999999999998E-2</v>
      </c>
      <c r="J109" s="90"/>
      <c r="K109" s="93">
        <v>44518</v>
      </c>
      <c r="L109" s="90"/>
      <c r="M109" s="94" t="s">
        <v>35</v>
      </c>
      <c r="N109" s="97"/>
      <c r="O109" s="92">
        <v>0.09</v>
      </c>
      <c r="P109" s="90"/>
      <c r="Q109" s="12">
        <f t="shared" si="13"/>
        <v>-10.000000000000009</v>
      </c>
      <c r="R109" s="71"/>
      <c r="S109" s="84" t="str">
        <f t="shared" si="8"/>
        <v/>
      </c>
      <c r="T109" s="97"/>
      <c r="U109" s="95" t="s">
        <v>31</v>
      </c>
      <c r="V109" s="97"/>
      <c r="W109" s="96">
        <v>6.4799999999999996E-2</v>
      </c>
      <c r="X109" s="90"/>
      <c r="Y109" s="96">
        <v>0.5</v>
      </c>
      <c r="Z109" s="97"/>
      <c r="AA109" s="8">
        <f t="shared" si="14"/>
        <v>4.4999999999999998E-2</v>
      </c>
      <c r="AB109" s="31"/>
      <c r="AC109" s="31"/>
    </row>
    <row r="110" spans="1:29" x14ac:dyDescent="0.25">
      <c r="A110" s="90" t="s">
        <v>71</v>
      </c>
      <c r="B110" s="97"/>
      <c r="C110" s="90" t="s">
        <v>333</v>
      </c>
      <c r="D110" s="90"/>
      <c r="E110" s="90" t="s">
        <v>91</v>
      </c>
      <c r="F110" s="90"/>
      <c r="G110" s="90" t="s">
        <v>336</v>
      </c>
      <c r="H110" s="97"/>
      <c r="I110" s="92">
        <v>0.10349999999999999</v>
      </c>
      <c r="J110" s="90"/>
      <c r="K110" s="93">
        <v>44518</v>
      </c>
      <c r="L110" s="90"/>
      <c r="M110" s="94" t="s">
        <v>30</v>
      </c>
      <c r="N110" s="97"/>
      <c r="O110" s="92">
        <v>9.2499999999999999E-2</v>
      </c>
      <c r="P110" s="90"/>
      <c r="Q110" s="12">
        <f t="shared" si="13"/>
        <v>-109.99999999999996</v>
      </c>
      <c r="R110" s="71"/>
      <c r="S110" s="84" t="str">
        <f t="shared" si="8"/>
        <v/>
      </c>
      <c r="T110" s="97"/>
      <c r="U110" s="95" t="s">
        <v>39</v>
      </c>
      <c r="V110" s="97"/>
      <c r="W110" s="96">
        <v>6.6900000000000001E-2</v>
      </c>
      <c r="X110" s="90"/>
      <c r="Y110" s="96">
        <v>0.49370000000000003</v>
      </c>
      <c r="Z110" s="97"/>
      <c r="AA110" s="8">
        <f t="shared" si="14"/>
        <v>4.566725E-2</v>
      </c>
      <c r="AB110" s="31"/>
      <c r="AC110" s="31"/>
    </row>
    <row r="111" spans="1:29" x14ac:dyDescent="0.25">
      <c r="A111" s="90" t="s">
        <v>228</v>
      </c>
      <c r="B111" s="97"/>
      <c r="C111" s="90" t="s">
        <v>201</v>
      </c>
      <c r="D111" s="90"/>
      <c r="E111" s="90" t="s">
        <v>35</v>
      </c>
      <c r="F111" s="90"/>
      <c r="G111" s="90" t="s">
        <v>337</v>
      </c>
      <c r="H111" s="97"/>
      <c r="I111" s="92">
        <v>0.108</v>
      </c>
      <c r="J111" s="90"/>
      <c r="K111" s="93">
        <v>44518</v>
      </c>
      <c r="L111" s="90"/>
      <c r="M111" s="94" t="s">
        <v>30</v>
      </c>
      <c r="N111" s="97"/>
      <c r="O111" s="92">
        <v>9.35E-2</v>
      </c>
      <c r="P111" s="90"/>
      <c r="Q111" s="12">
        <f t="shared" si="13"/>
        <v>-145</v>
      </c>
      <c r="R111" s="71"/>
      <c r="S111" s="84" t="str">
        <f t="shared" si="8"/>
        <v/>
      </c>
      <c r="T111" s="97"/>
      <c r="U111" s="95" t="s">
        <v>31</v>
      </c>
      <c r="V111" s="97"/>
      <c r="W111" s="96">
        <v>6.9199999999999998E-2</v>
      </c>
      <c r="X111" s="90"/>
      <c r="Y111" s="96">
        <v>0.51919999999999999</v>
      </c>
      <c r="Z111" s="97"/>
      <c r="AA111" s="8">
        <f t="shared" si="14"/>
        <v>4.8545199999999997E-2</v>
      </c>
      <c r="AB111" s="31"/>
      <c r="AC111" s="31"/>
    </row>
    <row r="112" spans="1:29" x14ac:dyDescent="0.25">
      <c r="A112" s="90" t="s">
        <v>89</v>
      </c>
      <c r="B112" s="97"/>
      <c r="C112" s="90" t="s">
        <v>124</v>
      </c>
      <c r="D112" s="90"/>
      <c r="E112" s="90" t="s">
        <v>125</v>
      </c>
      <c r="F112" s="90"/>
      <c r="G112" s="90" t="s">
        <v>338</v>
      </c>
      <c r="H112" s="97"/>
      <c r="I112" s="92">
        <v>9.8000000000000004E-2</v>
      </c>
      <c r="J112" s="90"/>
      <c r="K112" s="93">
        <v>44523</v>
      </c>
      <c r="L112" s="90"/>
      <c r="M112" s="94" t="s">
        <v>30</v>
      </c>
      <c r="N112" s="97"/>
      <c r="O112" s="92">
        <v>9.8000000000000004E-2</v>
      </c>
      <c r="P112" s="90"/>
      <c r="Q112" s="12">
        <f t="shared" si="13"/>
        <v>0</v>
      </c>
      <c r="R112" s="71"/>
      <c r="S112" s="84" t="str">
        <f t="shared" si="8"/>
        <v>Y</v>
      </c>
      <c r="T112" s="97"/>
      <c r="U112" s="95" t="s">
        <v>31</v>
      </c>
      <c r="V112" s="97"/>
      <c r="W112" s="96">
        <v>7.1800000000000003E-2</v>
      </c>
      <c r="X112" s="90"/>
      <c r="Y112" s="96">
        <v>0.55000000000000004</v>
      </c>
      <c r="Z112" s="97"/>
      <c r="AA112" s="8">
        <f t="shared" si="14"/>
        <v>5.3900000000000003E-2</v>
      </c>
      <c r="AB112" s="31"/>
      <c r="AC112" s="31"/>
    </row>
    <row r="113" spans="1:29" x14ac:dyDescent="0.25">
      <c r="A113" s="90" t="s">
        <v>89</v>
      </c>
      <c r="B113" s="97"/>
      <c r="C113" s="90" t="s">
        <v>309</v>
      </c>
      <c r="D113" s="90"/>
      <c r="E113" s="90" t="s">
        <v>60</v>
      </c>
      <c r="F113" s="90"/>
      <c r="G113" s="90" t="s">
        <v>339</v>
      </c>
      <c r="H113" s="97"/>
      <c r="I113" s="92">
        <v>0.1</v>
      </c>
      <c r="J113" s="90"/>
      <c r="K113" s="93">
        <v>44518</v>
      </c>
      <c r="L113" s="90"/>
      <c r="M113" s="94" t="s">
        <v>30</v>
      </c>
      <c r="N113" s="97"/>
      <c r="O113" s="92">
        <v>0.1</v>
      </c>
      <c r="P113" s="90"/>
      <c r="Q113" s="12">
        <f t="shared" si="13"/>
        <v>0</v>
      </c>
      <c r="R113" s="71"/>
      <c r="S113" s="84" t="str">
        <f t="shared" si="8"/>
        <v>Y</v>
      </c>
      <c r="T113" s="97"/>
      <c r="U113" s="95" t="s">
        <v>31</v>
      </c>
      <c r="V113" s="97"/>
      <c r="W113" s="96">
        <v>7.3099999999999998E-2</v>
      </c>
      <c r="X113" s="90"/>
      <c r="Y113" s="96">
        <v>0.52500000000000002</v>
      </c>
      <c r="Z113" s="97"/>
      <c r="AA113" s="8">
        <f t="shared" si="14"/>
        <v>5.2500000000000005E-2</v>
      </c>
      <c r="AB113" s="31"/>
      <c r="AC113" s="31"/>
    </row>
    <row r="114" spans="1:29" x14ac:dyDescent="0.25">
      <c r="A114" s="90" t="s">
        <v>89</v>
      </c>
      <c r="B114" s="97"/>
      <c r="C114" s="90" t="s">
        <v>123</v>
      </c>
      <c r="D114" s="90"/>
      <c r="E114" s="90" t="s">
        <v>106</v>
      </c>
      <c r="F114" s="90"/>
      <c r="G114" s="90" t="s">
        <v>340</v>
      </c>
      <c r="H114" s="97"/>
      <c r="I114" s="92">
        <v>0.1</v>
      </c>
      <c r="J114" s="90"/>
      <c r="K114" s="93">
        <v>44518</v>
      </c>
      <c r="L114" s="90"/>
      <c r="M114" s="94" t="s">
        <v>30</v>
      </c>
      <c r="N114" s="97"/>
      <c r="O114" s="92">
        <v>0.1</v>
      </c>
      <c r="P114" s="90"/>
      <c r="Q114" s="12">
        <f t="shared" si="13"/>
        <v>0</v>
      </c>
      <c r="R114" s="71"/>
      <c r="S114" s="84" t="str">
        <f t="shared" si="8"/>
        <v>Y</v>
      </c>
      <c r="T114" s="97"/>
      <c r="U114" s="95" t="s">
        <v>31</v>
      </c>
      <c r="V114" s="97"/>
      <c r="W114" s="96">
        <v>7.4800000000000005E-2</v>
      </c>
      <c r="X114" s="90"/>
      <c r="Y114" s="96">
        <v>0.52500000000000002</v>
      </c>
      <c r="Z114" s="97"/>
      <c r="AA114" s="8">
        <f t="shared" si="14"/>
        <v>5.2500000000000005E-2</v>
      </c>
      <c r="AB114" s="31"/>
      <c r="AC114" s="31"/>
    </row>
    <row r="115" spans="1:29" x14ac:dyDescent="0.25">
      <c r="A115" s="90" t="s">
        <v>85</v>
      </c>
      <c r="B115" s="97"/>
      <c r="C115" s="90" t="s">
        <v>88</v>
      </c>
      <c r="D115" s="90"/>
      <c r="E115" s="90" t="s">
        <v>42</v>
      </c>
      <c r="F115" s="90"/>
      <c r="G115" s="90" t="s">
        <v>345</v>
      </c>
      <c r="H115" s="97"/>
      <c r="I115" s="92">
        <v>7.3599999999999999E-2</v>
      </c>
      <c r="J115" s="90"/>
      <c r="K115" s="93">
        <v>44531</v>
      </c>
      <c r="L115" s="90"/>
      <c r="M115" s="94" t="s">
        <v>35</v>
      </c>
      <c r="N115" s="97"/>
      <c r="O115" s="92">
        <v>7.3599999999999999E-2</v>
      </c>
      <c r="P115" s="90"/>
      <c r="Q115" s="12">
        <f t="shared" si="13"/>
        <v>0</v>
      </c>
      <c r="R115" s="71"/>
      <c r="S115" s="84" t="str">
        <f t="shared" si="8"/>
        <v/>
      </c>
      <c r="T115" s="97"/>
      <c r="U115" s="95" t="s">
        <v>39</v>
      </c>
      <c r="V115" s="97"/>
      <c r="W115" s="96">
        <v>5.7200000000000001E-2</v>
      </c>
      <c r="X115" s="90"/>
      <c r="Y115" s="96">
        <v>0.48699999999999999</v>
      </c>
      <c r="Z115" s="97"/>
      <c r="AA115" s="8">
        <f t="shared" si="14"/>
        <v>3.5843199999999999E-2</v>
      </c>
      <c r="AB115" s="31"/>
      <c r="AC115" s="31"/>
    </row>
    <row r="116" spans="1:29" x14ac:dyDescent="0.25">
      <c r="A116" s="90" t="s">
        <v>61</v>
      </c>
      <c r="B116" s="97"/>
      <c r="C116" s="90" t="s">
        <v>341</v>
      </c>
      <c r="D116" s="90"/>
      <c r="E116" s="90" t="s">
        <v>169</v>
      </c>
      <c r="F116" s="90"/>
      <c r="G116" s="90" t="s">
        <v>346</v>
      </c>
      <c r="H116" s="97"/>
      <c r="I116" s="96" t="s">
        <v>54</v>
      </c>
      <c r="J116" s="90"/>
      <c r="K116" s="93">
        <v>44537</v>
      </c>
      <c r="L116" s="90"/>
      <c r="M116" s="94" t="s">
        <v>30</v>
      </c>
      <c r="N116" s="97"/>
      <c r="O116" s="92">
        <v>9.6500000000000002E-2</v>
      </c>
      <c r="P116" s="90"/>
      <c r="Q116" s="12">
        <v>0</v>
      </c>
      <c r="R116" s="71"/>
      <c r="S116" s="84" t="str">
        <f t="shared" si="8"/>
        <v/>
      </c>
      <c r="T116" s="97"/>
      <c r="U116" s="95" t="s">
        <v>31</v>
      </c>
      <c r="V116" s="97"/>
      <c r="W116" s="96">
        <v>5.1700000000000003E-2</v>
      </c>
      <c r="X116" s="90"/>
      <c r="Y116" s="96">
        <v>0.3775</v>
      </c>
      <c r="Z116" s="97"/>
      <c r="AA116" s="8">
        <f t="shared" si="14"/>
        <v>3.6428750000000003E-2</v>
      </c>
      <c r="AB116" s="31"/>
      <c r="AC116" s="31"/>
    </row>
    <row r="117" spans="1:29" x14ac:dyDescent="0.25">
      <c r="A117" s="90" t="s">
        <v>85</v>
      </c>
      <c r="B117" s="97"/>
      <c r="C117" s="90" t="s">
        <v>86</v>
      </c>
      <c r="D117" s="90"/>
      <c r="E117" s="90" t="s">
        <v>87</v>
      </c>
      <c r="F117" s="90"/>
      <c r="G117" s="90" t="s">
        <v>347</v>
      </c>
      <c r="H117" s="97"/>
      <c r="I117" s="92">
        <v>7.3599999999999999E-2</v>
      </c>
      <c r="J117" s="90"/>
      <c r="K117" s="93">
        <v>44543</v>
      </c>
      <c r="L117" s="90"/>
      <c r="M117" s="94" t="s">
        <v>35</v>
      </c>
      <c r="N117" s="97"/>
      <c r="O117" s="92">
        <v>7.3599999999999999E-2</v>
      </c>
      <c r="P117" s="90"/>
      <c r="Q117" s="12">
        <f t="shared" si="13"/>
        <v>0</v>
      </c>
      <c r="R117" s="71"/>
      <c r="S117" s="84" t="str">
        <f t="shared" si="8"/>
        <v>Y</v>
      </c>
      <c r="T117" s="97"/>
      <c r="U117" s="95" t="s">
        <v>39</v>
      </c>
      <c r="V117" s="97"/>
      <c r="W117" s="96">
        <v>5.7799999999999997E-2</v>
      </c>
      <c r="X117" s="90"/>
      <c r="Y117" s="96">
        <v>0.51</v>
      </c>
      <c r="Z117" s="97"/>
      <c r="AA117" s="8">
        <f t="shared" si="14"/>
        <v>3.7536E-2</v>
      </c>
      <c r="AB117" s="31"/>
      <c r="AC117" s="31"/>
    </row>
    <row r="118" spans="1:29" x14ac:dyDescent="0.25">
      <c r="A118" s="90" t="s">
        <v>43</v>
      </c>
      <c r="B118" s="97"/>
      <c r="C118" s="90" t="s">
        <v>44</v>
      </c>
      <c r="D118" s="90"/>
      <c r="E118" s="90" t="s">
        <v>34</v>
      </c>
      <c r="F118" s="90"/>
      <c r="G118" s="90" t="s">
        <v>348</v>
      </c>
      <c r="H118" s="97"/>
      <c r="I118" s="92">
        <v>0.1</v>
      </c>
      <c r="J118" s="90"/>
      <c r="K118" s="93">
        <v>44545</v>
      </c>
      <c r="L118" s="90"/>
      <c r="M118" s="94" t="s">
        <v>35</v>
      </c>
      <c r="N118" s="97"/>
      <c r="O118" s="92">
        <v>9.6000000000000002E-2</v>
      </c>
      <c r="P118" s="90"/>
      <c r="Q118" s="12">
        <f t="shared" si="13"/>
        <v>-40.000000000000036</v>
      </c>
      <c r="R118" s="71"/>
      <c r="S118" s="84" t="str">
        <f t="shared" si="8"/>
        <v/>
      </c>
      <c r="T118" s="97"/>
      <c r="U118" s="95" t="s">
        <v>31</v>
      </c>
      <c r="V118" s="97"/>
      <c r="W118" s="96">
        <v>7.0800000000000002E-2</v>
      </c>
      <c r="X118" s="90"/>
      <c r="Y118" s="96">
        <v>0.48509999999999998</v>
      </c>
      <c r="Z118" s="97"/>
      <c r="AA118" s="8">
        <f t="shared" si="14"/>
        <v>4.6569599999999996E-2</v>
      </c>
      <c r="AB118" s="31"/>
      <c r="AC118" s="31"/>
    </row>
    <row r="119" spans="1:29" x14ac:dyDescent="0.25">
      <c r="A119" s="90" t="s">
        <v>36</v>
      </c>
      <c r="B119" s="97"/>
      <c r="C119" s="90" t="s">
        <v>48</v>
      </c>
      <c r="D119" s="90"/>
      <c r="E119" s="90" t="s">
        <v>49</v>
      </c>
      <c r="F119" s="90"/>
      <c r="G119" s="90" t="s">
        <v>349</v>
      </c>
      <c r="H119" s="97"/>
      <c r="I119" s="92">
        <v>0.105</v>
      </c>
      <c r="J119" s="90"/>
      <c r="K119" s="93">
        <v>44552</v>
      </c>
      <c r="L119" s="90"/>
      <c r="M119" s="94" t="s">
        <v>30</v>
      </c>
      <c r="N119" s="97"/>
      <c r="O119" s="92">
        <v>9.9000000000000005E-2</v>
      </c>
      <c r="P119" s="90"/>
      <c r="Q119" s="12">
        <f t="shared" si="13"/>
        <v>-59.999999999999915</v>
      </c>
      <c r="R119" s="71"/>
      <c r="S119" s="84" t="str">
        <f t="shared" si="8"/>
        <v>Y</v>
      </c>
      <c r="T119" s="97"/>
      <c r="U119" s="95" t="s">
        <v>39</v>
      </c>
      <c r="V119" s="97"/>
      <c r="W119" s="96">
        <v>5.62E-2</v>
      </c>
      <c r="X119" s="90"/>
      <c r="Y119" s="96">
        <v>0.41839999999999999</v>
      </c>
      <c r="Z119" s="97"/>
      <c r="AA119" s="8">
        <f t="shared" si="14"/>
        <v>4.1421600000000003E-2</v>
      </c>
      <c r="AB119" s="31"/>
      <c r="AC119" s="31"/>
    </row>
    <row r="120" spans="1:29" x14ac:dyDescent="0.25">
      <c r="A120" s="90" t="s">
        <v>52</v>
      </c>
      <c r="B120" s="97"/>
      <c r="C120" s="90" t="s">
        <v>103</v>
      </c>
      <c r="D120" s="90"/>
      <c r="E120" s="90" t="s">
        <v>91</v>
      </c>
      <c r="F120" s="90"/>
      <c r="G120" s="90" t="s">
        <v>350</v>
      </c>
      <c r="H120" s="97"/>
      <c r="I120" s="92">
        <v>0.1</v>
      </c>
      <c r="J120" s="90"/>
      <c r="K120" s="93">
        <v>44558</v>
      </c>
      <c r="L120" s="90"/>
      <c r="M120" s="94" t="s">
        <v>30</v>
      </c>
      <c r="N120" s="97"/>
      <c r="O120" s="92">
        <v>9.4E-2</v>
      </c>
      <c r="P120" s="90"/>
      <c r="Q120" s="12">
        <f t="shared" si="13"/>
        <v>-60.000000000000057</v>
      </c>
      <c r="R120" s="71"/>
      <c r="S120" s="84" t="str">
        <f t="shared" si="8"/>
        <v/>
      </c>
      <c r="T120" s="97"/>
      <c r="U120" s="95" t="s">
        <v>31</v>
      </c>
      <c r="V120" s="97"/>
      <c r="W120" s="96">
        <v>6.7400000000000002E-2</v>
      </c>
      <c r="X120" s="90"/>
      <c r="Y120" s="96" t="s">
        <v>54</v>
      </c>
      <c r="Z120" s="97"/>
      <c r="AA120" s="96" t="s">
        <v>54</v>
      </c>
      <c r="AB120" s="31"/>
      <c r="AC120" s="31"/>
    </row>
    <row r="121" spans="1:29" x14ac:dyDescent="0.25">
      <c r="A121" s="90" t="s">
        <v>32</v>
      </c>
      <c r="B121" s="97"/>
      <c r="C121" s="90" t="s">
        <v>109</v>
      </c>
      <c r="D121" s="90"/>
      <c r="E121" s="90" t="s">
        <v>344</v>
      </c>
      <c r="F121" s="90"/>
      <c r="G121" s="90" t="s">
        <v>351</v>
      </c>
      <c r="H121" s="97"/>
      <c r="I121" s="92">
        <v>9.5000000000000001E-2</v>
      </c>
      <c r="J121" s="90"/>
      <c r="K121" s="93">
        <v>44581</v>
      </c>
      <c r="L121" s="90"/>
      <c r="M121" s="94" t="s">
        <v>35</v>
      </c>
      <c r="N121" s="97"/>
      <c r="O121" s="92">
        <v>0.09</v>
      </c>
      <c r="P121" s="90"/>
      <c r="Q121" s="12">
        <f t="shared" si="13"/>
        <v>-50.000000000000043</v>
      </c>
      <c r="R121" s="71"/>
      <c r="S121" s="84" t="str">
        <f t="shared" si="8"/>
        <v/>
      </c>
      <c r="T121" s="97"/>
      <c r="U121" s="95" t="s">
        <v>31</v>
      </c>
      <c r="V121" s="97"/>
      <c r="W121" s="96">
        <v>6.08E-2</v>
      </c>
      <c r="X121" s="90"/>
      <c r="Y121" s="96">
        <v>0.48</v>
      </c>
      <c r="Z121" s="97"/>
      <c r="AA121" s="8">
        <f t="shared" si="14"/>
        <v>4.3199999999999995E-2</v>
      </c>
      <c r="AB121" s="31"/>
      <c r="AC121" s="31"/>
    </row>
    <row r="122" spans="1:29" x14ac:dyDescent="0.25">
      <c r="A122" s="90" t="s">
        <v>95</v>
      </c>
      <c r="B122" s="97"/>
      <c r="C122" s="90" t="s">
        <v>122</v>
      </c>
      <c r="D122" s="90"/>
      <c r="E122" s="90" t="s">
        <v>60</v>
      </c>
      <c r="F122" s="90"/>
      <c r="G122" s="90" t="s">
        <v>352</v>
      </c>
      <c r="H122" s="97"/>
      <c r="I122" s="92">
        <v>0.10349999999999999</v>
      </c>
      <c r="J122" s="90"/>
      <c r="K122" s="93">
        <v>44608</v>
      </c>
      <c r="L122" s="90"/>
      <c r="M122" s="94" t="s">
        <v>30</v>
      </c>
      <c r="N122" s="97"/>
      <c r="O122" s="92">
        <v>9.35E-2</v>
      </c>
      <c r="P122" s="90"/>
      <c r="Q122" s="12">
        <f t="shared" si="13"/>
        <v>-99.999999999999943</v>
      </c>
      <c r="R122" s="71"/>
      <c r="S122" s="84" t="str">
        <f t="shared" si="8"/>
        <v>Y</v>
      </c>
      <c r="T122" s="97"/>
      <c r="U122" s="95" t="s">
        <v>31</v>
      </c>
      <c r="V122" s="97"/>
      <c r="W122" s="96">
        <v>7.0699999999999999E-2</v>
      </c>
      <c r="X122" s="90"/>
      <c r="Y122" s="96">
        <v>0.54720000000000002</v>
      </c>
      <c r="Z122" s="97"/>
      <c r="AA122" s="8">
        <f t="shared" si="14"/>
        <v>5.1163199999999999E-2</v>
      </c>
      <c r="AB122" s="31"/>
      <c r="AC122" s="31"/>
    </row>
    <row r="123" spans="1:29" x14ac:dyDescent="0.25">
      <c r="A123" s="90" t="s">
        <v>113</v>
      </c>
      <c r="B123" s="97"/>
      <c r="C123" s="90" t="s">
        <v>111</v>
      </c>
      <c r="D123" s="90"/>
      <c r="E123" s="90" t="s">
        <v>91</v>
      </c>
      <c r="F123" s="90"/>
      <c r="G123" s="90" t="s">
        <v>353</v>
      </c>
      <c r="H123" s="97"/>
      <c r="I123" s="92">
        <v>0.1</v>
      </c>
      <c r="J123" s="90"/>
      <c r="K123" s="93">
        <v>44615</v>
      </c>
      <c r="L123" s="90"/>
      <c r="M123" s="94" t="s">
        <v>30</v>
      </c>
      <c r="N123" s="97"/>
      <c r="O123" s="92">
        <v>9.7000000000000003E-2</v>
      </c>
      <c r="P123" s="90"/>
      <c r="Q123" s="12">
        <f t="shared" si="13"/>
        <v>-30.000000000000028</v>
      </c>
      <c r="R123" s="71"/>
      <c r="S123" s="84" t="str">
        <f t="shared" si="8"/>
        <v/>
      </c>
      <c r="T123" s="97"/>
      <c r="U123" s="95" t="s">
        <v>31</v>
      </c>
      <c r="V123" s="97"/>
      <c r="W123" s="96">
        <v>5.7799999999999997E-2</v>
      </c>
      <c r="X123" s="90"/>
      <c r="Y123" s="96">
        <v>0.40699999999999997</v>
      </c>
      <c r="Z123" s="97"/>
      <c r="AA123" s="8">
        <f t="shared" si="14"/>
        <v>3.9479E-2</v>
      </c>
      <c r="AB123" s="31"/>
      <c r="AC123" s="31"/>
    </row>
    <row r="124" spans="1:29" x14ac:dyDescent="0.25">
      <c r="A124" s="90" t="s">
        <v>193</v>
      </c>
      <c r="B124" s="97"/>
      <c r="C124" s="90" t="s">
        <v>342</v>
      </c>
      <c r="D124" s="90"/>
      <c r="E124" s="90" t="s">
        <v>60</v>
      </c>
      <c r="F124" s="90"/>
      <c r="G124" s="90" t="s">
        <v>354</v>
      </c>
      <c r="H124" s="97"/>
      <c r="I124" s="92">
        <v>0.1</v>
      </c>
      <c r="J124" s="90"/>
      <c r="K124" s="93">
        <v>44636</v>
      </c>
      <c r="L124" s="90"/>
      <c r="M124" s="94" t="s">
        <v>30</v>
      </c>
      <c r="N124" s="97"/>
      <c r="O124" s="92">
        <v>9.2999999999999999E-2</v>
      </c>
      <c r="P124" s="90"/>
      <c r="Q124" s="12">
        <f t="shared" si="13"/>
        <v>-70.000000000000057</v>
      </c>
      <c r="R124" s="71"/>
      <c r="S124" s="84" t="str">
        <f t="shared" si="8"/>
        <v>Y</v>
      </c>
      <c r="T124" s="97"/>
      <c r="U124" s="95" t="s">
        <v>31</v>
      </c>
      <c r="V124" s="97"/>
      <c r="W124" s="96">
        <v>6.8199999999999997E-2</v>
      </c>
      <c r="X124" s="90"/>
      <c r="Y124" s="96">
        <v>0.55689999999999995</v>
      </c>
      <c r="Z124" s="97"/>
      <c r="AA124" s="8">
        <f t="shared" si="14"/>
        <v>5.1791699999999996E-2</v>
      </c>
      <c r="AB124" s="31"/>
      <c r="AC124" s="31"/>
    </row>
    <row r="125" spans="1:29" x14ac:dyDescent="0.25">
      <c r="A125" s="90" t="s">
        <v>32</v>
      </c>
      <c r="B125" s="97"/>
      <c r="C125" s="90" t="s">
        <v>343</v>
      </c>
      <c r="D125" s="90"/>
      <c r="E125" s="90" t="s">
        <v>34</v>
      </c>
      <c r="F125" s="90"/>
      <c r="G125" s="90" t="s">
        <v>355</v>
      </c>
      <c r="H125" s="97"/>
      <c r="I125" s="92">
        <v>9.5000000000000001E-2</v>
      </c>
      <c r="J125" s="90"/>
      <c r="K125" s="93">
        <v>44665</v>
      </c>
      <c r="L125" s="90"/>
      <c r="M125" s="94" t="s">
        <v>35</v>
      </c>
      <c r="N125" s="97"/>
      <c r="O125" s="92">
        <v>9.1999999999999998E-2</v>
      </c>
      <c r="P125" s="90"/>
      <c r="Q125" s="12">
        <f t="shared" si="13"/>
        <v>-30.000000000000028</v>
      </c>
      <c r="R125" s="71"/>
      <c r="S125" s="84" t="str">
        <f t="shared" si="8"/>
        <v/>
      </c>
      <c r="T125" s="97"/>
      <c r="U125" s="95" t="s">
        <v>31</v>
      </c>
      <c r="V125" s="97"/>
      <c r="W125" s="96">
        <v>6.7699999999999996E-2</v>
      </c>
      <c r="X125" s="90"/>
      <c r="Y125" s="96">
        <v>0.48</v>
      </c>
      <c r="Z125" s="97"/>
      <c r="AA125" s="8">
        <f t="shared" si="14"/>
        <v>4.4159999999999998E-2</v>
      </c>
      <c r="AB125" s="31"/>
      <c r="AC125" s="31"/>
    </row>
    <row r="126" spans="1:29" x14ac:dyDescent="0.25">
      <c r="A126" s="90" t="s">
        <v>55</v>
      </c>
      <c r="B126" s="97"/>
      <c r="C126" s="90" t="s">
        <v>356</v>
      </c>
      <c r="D126" s="90"/>
      <c r="E126" s="90" t="s">
        <v>58</v>
      </c>
      <c r="F126" s="90"/>
      <c r="G126" s="90" t="s">
        <v>357</v>
      </c>
      <c r="H126" s="97"/>
      <c r="I126" s="92">
        <v>0.1</v>
      </c>
      <c r="J126" s="90"/>
      <c r="K126" s="93">
        <v>44693</v>
      </c>
      <c r="L126" s="90"/>
      <c r="M126" s="94" t="s">
        <v>35</v>
      </c>
      <c r="N126" s="97"/>
      <c r="O126" s="92">
        <v>9.1999999999999998E-2</v>
      </c>
      <c r="P126" s="90"/>
      <c r="Q126" s="12">
        <f t="shared" si="13"/>
        <v>-80.000000000000071</v>
      </c>
      <c r="R126" s="71"/>
      <c r="S126" s="84" t="str">
        <f t="shared" si="8"/>
        <v/>
      </c>
      <c r="T126" s="97"/>
      <c r="U126" s="95" t="s">
        <v>31</v>
      </c>
      <c r="V126" s="97"/>
      <c r="W126" s="96">
        <v>7.4200000000000002E-2</v>
      </c>
      <c r="X126" s="90"/>
      <c r="Y126" s="96">
        <v>0.52</v>
      </c>
      <c r="Z126" s="97"/>
      <c r="AA126" s="8">
        <f t="shared" si="14"/>
        <v>4.7840000000000001E-2</v>
      </c>
      <c r="AB126" s="31"/>
      <c r="AC126" s="31"/>
    </row>
    <row r="127" spans="1:29" x14ac:dyDescent="0.25">
      <c r="A127" s="90" t="s">
        <v>92</v>
      </c>
      <c r="B127" s="97"/>
      <c r="C127" s="90" t="s">
        <v>93</v>
      </c>
      <c r="D127" s="90"/>
      <c r="E127" s="90" t="s">
        <v>94</v>
      </c>
      <c r="F127" s="90"/>
      <c r="G127" s="90" t="s">
        <v>358</v>
      </c>
      <c r="H127" s="97"/>
      <c r="I127" s="92">
        <v>9.5000000000000001E-2</v>
      </c>
      <c r="J127" s="90"/>
      <c r="K127" s="93">
        <v>44676</v>
      </c>
      <c r="L127" s="90"/>
      <c r="M127" s="94" t="s">
        <v>30</v>
      </c>
      <c r="N127" s="97"/>
      <c r="O127" s="92">
        <v>9.5000000000000001E-2</v>
      </c>
      <c r="P127" s="90"/>
      <c r="Q127" s="12">
        <f t="shared" si="13"/>
        <v>0</v>
      </c>
      <c r="R127" s="71"/>
      <c r="S127" s="84" t="str">
        <f t="shared" si="8"/>
        <v/>
      </c>
      <c r="T127" s="97"/>
      <c r="U127" s="95" t="s">
        <v>31</v>
      </c>
      <c r="V127" s="97"/>
      <c r="W127" s="96">
        <v>6.8099999999999994E-2</v>
      </c>
      <c r="X127" s="90"/>
      <c r="Y127" s="96">
        <v>0.5</v>
      </c>
      <c r="Z127" s="97"/>
      <c r="AA127" s="8">
        <f t="shared" si="14"/>
        <v>4.7500000000000001E-2</v>
      </c>
      <c r="AB127" s="31"/>
      <c r="AC127" s="31"/>
    </row>
    <row r="128" spans="1:29" x14ac:dyDescent="0.25">
      <c r="A128" s="90" t="s">
        <v>61</v>
      </c>
      <c r="B128" s="97"/>
      <c r="C128" s="90" t="s">
        <v>333</v>
      </c>
      <c r="D128" s="90"/>
      <c r="E128" s="90" t="s">
        <v>91</v>
      </c>
      <c r="F128" s="90"/>
      <c r="G128" s="90" t="s">
        <v>360</v>
      </c>
      <c r="H128" s="97"/>
      <c r="I128" s="92">
        <v>0.10349999999999999</v>
      </c>
      <c r="J128" s="90"/>
      <c r="K128" s="93">
        <v>44704</v>
      </c>
      <c r="L128" s="90"/>
      <c r="M128" s="94" t="s">
        <v>30</v>
      </c>
      <c r="N128" s="97"/>
      <c r="O128" s="92">
        <v>9.5000000000000001E-2</v>
      </c>
      <c r="P128" s="90"/>
      <c r="Q128" s="12">
        <f t="shared" si="13"/>
        <v>-84.999999999999943</v>
      </c>
      <c r="R128" s="71"/>
      <c r="S128" s="84" t="str">
        <f t="shared" si="8"/>
        <v/>
      </c>
      <c r="T128" s="97"/>
      <c r="U128" s="95" t="s">
        <v>39</v>
      </c>
      <c r="V128" s="97"/>
      <c r="W128" s="96" t="s">
        <v>304</v>
      </c>
      <c r="X128" s="90"/>
      <c r="Y128" s="96">
        <v>0.44540000000000002</v>
      </c>
      <c r="Z128" s="97"/>
      <c r="AA128" s="8">
        <f t="shared" si="14"/>
        <v>4.2313000000000003E-2</v>
      </c>
      <c r="AB128" s="31"/>
      <c r="AC128" s="31"/>
    </row>
    <row r="129" spans="1:29" x14ac:dyDescent="0.25">
      <c r="A129" s="90"/>
      <c r="B129" s="97"/>
      <c r="C129" s="90"/>
      <c r="D129" s="90"/>
      <c r="E129" s="90"/>
      <c r="F129" s="90"/>
      <c r="G129" s="90"/>
      <c r="H129" s="97"/>
      <c r="I129" s="92"/>
      <c r="J129" s="90"/>
      <c r="K129" s="93"/>
      <c r="L129" s="90"/>
      <c r="M129" s="94"/>
      <c r="N129" s="97"/>
      <c r="O129" s="92"/>
      <c r="P129" s="90"/>
      <c r="Q129" s="12"/>
      <c r="R129" s="71"/>
      <c r="S129" s="84"/>
      <c r="T129" s="97"/>
      <c r="U129" s="95"/>
      <c r="V129" s="97"/>
      <c r="W129" s="96"/>
      <c r="X129" s="90"/>
      <c r="Y129" s="96"/>
      <c r="Z129" s="97"/>
      <c r="AA129" s="8"/>
      <c r="AB129" s="31"/>
      <c r="AC129" s="31"/>
    </row>
    <row r="131" spans="1:29" x14ac:dyDescent="0.25">
      <c r="A131" s="40" t="s">
        <v>244</v>
      </c>
      <c r="B131" s="17"/>
      <c r="C131" s="17"/>
      <c r="D131" s="17"/>
      <c r="E131" s="17"/>
      <c r="F131" s="17"/>
      <c r="G131" s="17"/>
      <c r="H131" s="17"/>
      <c r="I131" s="17"/>
      <c r="J131" s="25"/>
      <c r="K131" s="17"/>
      <c r="L131" s="17"/>
      <c r="M131" s="17"/>
      <c r="N131" s="17"/>
      <c r="O131" s="17"/>
      <c r="P131" s="25"/>
      <c r="Q131" s="17"/>
      <c r="R131" s="17"/>
      <c r="S131" s="81"/>
      <c r="T131" s="17"/>
      <c r="U131" s="17"/>
      <c r="V131" s="17"/>
      <c r="W131" s="17"/>
      <c r="X131" s="17"/>
      <c r="Y131" s="17"/>
      <c r="Z131" s="17"/>
      <c r="AA131" s="17"/>
    </row>
    <row r="132" spans="1:29" x14ac:dyDescent="0.25">
      <c r="A132" s="41" t="s">
        <v>245</v>
      </c>
      <c r="B132" s="42"/>
      <c r="C132" s="42"/>
      <c r="D132" s="42"/>
      <c r="E132" s="42"/>
      <c r="F132" s="42"/>
      <c r="G132" s="42">
        <f>COUNT(K11:K128)</f>
        <v>118</v>
      </c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85"/>
      <c r="T132" s="42"/>
      <c r="U132" s="42"/>
      <c r="V132" s="42"/>
      <c r="W132" s="42"/>
      <c r="X132" s="42"/>
      <c r="Y132" s="42"/>
      <c r="Z132" s="42"/>
      <c r="AA132" s="42"/>
    </row>
    <row r="133" spans="1:29" x14ac:dyDescent="0.25">
      <c r="A133" s="42" t="s">
        <v>246</v>
      </c>
      <c r="B133" s="42"/>
      <c r="C133" s="42" t="s">
        <v>247</v>
      </c>
      <c r="D133" s="42"/>
      <c r="E133" s="42"/>
      <c r="F133" s="42"/>
      <c r="G133" s="42"/>
      <c r="H133" s="42"/>
      <c r="I133" s="104">
        <f>AVERAGE(I11:I128)</f>
        <v>0.1009139130434783</v>
      </c>
      <c r="J133" s="42"/>
      <c r="K133" s="42"/>
      <c r="L133" s="42"/>
      <c r="M133" s="42"/>
      <c r="N133" s="42"/>
      <c r="O133" s="43">
        <f>AVERAGE(O11:O128)</f>
        <v>9.4558474576271229E-2</v>
      </c>
      <c r="P133" s="42"/>
      <c r="Q133" s="44">
        <f>(O133-I133)*10000</f>
        <v>-63.554384672070697</v>
      </c>
      <c r="R133" s="42"/>
      <c r="S133" s="85"/>
      <c r="T133" s="42"/>
      <c r="U133" s="42"/>
      <c r="V133" s="42"/>
      <c r="W133" s="43">
        <f>AVERAGE(W11:W128)</f>
        <v>6.8488571428571426E-2</v>
      </c>
      <c r="X133" s="42"/>
      <c r="Y133" s="43">
        <f>AVERAGE(Y11:Y128)</f>
        <v>0.49800291262135882</v>
      </c>
      <c r="Z133" s="42"/>
      <c r="AA133" s="43">
        <f>AVERAGE(AA11:AA128)</f>
        <v>4.6926399514563108E-2</v>
      </c>
    </row>
    <row r="134" spans="1:29" x14ac:dyDescent="0.25">
      <c r="A134" s="42" t="s">
        <v>246</v>
      </c>
      <c r="B134" s="42"/>
      <c r="C134" s="42" t="s">
        <v>248</v>
      </c>
      <c r="D134" s="42"/>
      <c r="E134" s="42"/>
      <c r="F134" s="42"/>
      <c r="G134" s="42"/>
      <c r="H134" s="42"/>
      <c r="I134" s="72">
        <f>AVERAGEIF($M$11:$M$128,"D",I11:I128)</f>
        <v>9.7208333333333383E-2</v>
      </c>
      <c r="J134" s="42"/>
      <c r="K134" s="42"/>
      <c r="L134" s="42"/>
      <c r="M134" s="42"/>
      <c r="N134" s="42"/>
      <c r="O134" s="72">
        <f>AVERAGEIF($M$11:$M$128,"D",O11:O128)</f>
        <v>9.1313888888888903E-2</v>
      </c>
      <c r="P134" s="42"/>
      <c r="Q134" s="44">
        <f>(O134-I134)*10000</f>
        <v>-58.944444444444798</v>
      </c>
      <c r="R134" s="42"/>
      <c r="S134" s="85"/>
      <c r="T134" s="42"/>
      <c r="U134" s="42"/>
      <c r="V134" s="42"/>
      <c r="W134" s="45">
        <f>AVERAGEIF($M$11:$M$128,"D",W11:W128)</f>
        <v>6.8197222222222229E-2</v>
      </c>
      <c r="X134" s="42"/>
      <c r="Y134" s="45">
        <f>AVERAGEIF($M$11:$M$128,"D",Y11:Y128)</f>
        <v>0.49403529411764707</v>
      </c>
      <c r="Z134" s="42"/>
      <c r="AA134" s="45">
        <f>AVERAGEIF($M$11:$M$128,"D",AA11:AA128)</f>
        <v>4.4968273235294121E-2</v>
      </c>
    </row>
    <row r="135" spans="1:29" x14ac:dyDescent="0.25">
      <c r="A135" s="42" t="s">
        <v>246</v>
      </c>
      <c r="B135" s="42"/>
      <c r="C135" s="42" t="s">
        <v>249</v>
      </c>
      <c r="D135" s="42"/>
      <c r="E135" s="42"/>
      <c r="F135" s="42"/>
      <c r="G135" s="42"/>
      <c r="H135" s="42"/>
      <c r="I135" s="72">
        <f>AVERAGEIF($M$11:$M$128,"V",I11:I128)</f>
        <v>0.10260253164556961</v>
      </c>
      <c r="J135" s="42"/>
      <c r="K135" s="42"/>
      <c r="L135" s="42"/>
      <c r="M135" s="42"/>
      <c r="N135" s="42"/>
      <c r="O135" s="72">
        <f>AVERAGEIF($M$11:$M$128,"V",O11:O128)</f>
        <v>9.5982926829268247E-2</v>
      </c>
      <c r="P135" s="42"/>
      <c r="Q135" s="44">
        <f>(O135-I135)*10000</f>
        <v>-66.196048163013614</v>
      </c>
      <c r="R135" s="42"/>
      <c r="S135" s="85"/>
      <c r="T135" s="42"/>
      <c r="U135" s="42"/>
      <c r="V135" s="42"/>
      <c r="W135" s="45">
        <f>AVERAGEIF($M$11:$M$128,"V",W11:W128)</f>
        <v>6.864057971014495E-2</v>
      </c>
      <c r="X135" s="42"/>
      <c r="Y135" s="45">
        <f>AVERAGEIF($M$11:$M$128,"V",Y11:Y128)</f>
        <v>0.49995797101449269</v>
      </c>
      <c r="Z135" s="42"/>
      <c r="AA135" s="45">
        <f>AVERAGEIF($M$11:$M$128,"V",AA11:AA128)</f>
        <v>4.7891273333333345E-2</v>
      </c>
    </row>
    <row r="136" spans="1:29" x14ac:dyDescent="0.25">
      <c r="A136" s="42" t="s">
        <v>250</v>
      </c>
      <c r="B136" s="42"/>
      <c r="C136" s="42" t="s">
        <v>247</v>
      </c>
      <c r="D136" s="42"/>
      <c r="E136" s="42"/>
      <c r="F136" s="42"/>
      <c r="G136" s="42"/>
      <c r="H136" s="42"/>
      <c r="I136" s="104">
        <f>MEDIAN(I11:I128)</f>
        <v>0.10199999999999999</v>
      </c>
      <c r="J136" s="42"/>
      <c r="K136" s="42"/>
      <c r="L136" s="42"/>
      <c r="M136" s="42"/>
      <c r="N136" s="42"/>
      <c r="O136" s="43">
        <f>MEDIAN(O11:O128)</f>
        <v>9.5000000000000001E-2</v>
      </c>
      <c r="P136" s="42"/>
      <c r="Q136" s="42"/>
      <c r="R136" s="42"/>
      <c r="S136" s="85"/>
      <c r="T136" s="42"/>
      <c r="U136" s="42"/>
      <c r="V136" s="42"/>
      <c r="W136" s="43">
        <f>MEDIAN(W11:W128)</f>
        <v>6.9699999999999998E-2</v>
      </c>
      <c r="X136" s="43"/>
      <c r="Y136" s="43">
        <f>MEDIAN(Y11:Y128)</f>
        <v>0.50419999999999998</v>
      </c>
      <c r="Z136" s="42"/>
      <c r="AA136" s="43">
        <f>MEDIAN(AA11:AA128)</f>
        <v>4.7500000000000001E-2</v>
      </c>
    </row>
    <row r="137" spans="1:29" x14ac:dyDescent="0.25">
      <c r="A137" s="42" t="s">
        <v>251</v>
      </c>
      <c r="B137" s="42"/>
      <c r="C137" s="42" t="s">
        <v>247</v>
      </c>
      <c r="D137" s="42"/>
      <c r="E137" s="42"/>
      <c r="F137" s="42"/>
      <c r="G137" s="42"/>
      <c r="H137" s="42"/>
      <c r="I137" s="104">
        <f>MAX(I11:I128)</f>
        <v>0.12379999999999999</v>
      </c>
      <c r="J137" s="42"/>
      <c r="K137" s="42"/>
      <c r="L137" s="42"/>
      <c r="M137" s="42"/>
      <c r="N137" s="43"/>
      <c r="O137" s="43">
        <f>MAX(O11:O128)</f>
        <v>0.106</v>
      </c>
      <c r="P137" s="42"/>
      <c r="Q137" s="42"/>
      <c r="R137" s="42"/>
      <c r="S137" s="85"/>
      <c r="T137" s="42"/>
      <c r="U137" s="42"/>
      <c r="V137" s="42"/>
      <c r="W137" s="43">
        <f>MAX(W11:W128)</f>
        <v>7.9899999999999999E-2</v>
      </c>
      <c r="X137" s="42"/>
      <c r="Y137" s="43">
        <f>MAX(Y11:Y128)</f>
        <v>0.57020000000000004</v>
      </c>
      <c r="Z137" s="42"/>
      <c r="AA137" s="43">
        <f>MAX(AA11:AA128)</f>
        <v>5.8800000000000005E-2</v>
      </c>
    </row>
    <row r="138" spans="1:29" x14ac:dyDescent="0.25">
      <c r="A138" s="42" t="s">
        <v>252</v>
      </c>
      <c r="B138" s="42"/>
      <c r="C138" s="42" t="s">
        <v>247</v>
      </c>
      <c r="D138" s="42"/>
      <c r="E138" s="42"/>
      <c r="F138" s="42"/>
      <c r="G138" s="42"/>
      <c r="H138" s="42"/>
      <c r="I138" s="104">
        <f>MIN(I11:I128)</f>
        <v>7.3599999999999999E-2</v>
      </c>
      <c r="J138" s="42"/>
      <c r="K138" s="42"/>
      <c r="L138" s="42"/>
      <c r="M138" s="42"/>
      <c r="N138" s="42"/>
      <c r="O138" s="43">
        <f>MIN(O11:O128)</f>
        <v>7.3599999999999999E-2</v>
      </c>
      <c r="P138" s="42"/>
      <c r="Q138" s="42"/>
      <c r="R138" s="42"/>
      <c r="S138" s="85"/>
      <c r="T138" s="42"/>
      <c r="U138" s="42"/>
      <c r="V138" s="42"/>
      <c r="W138" s="43">
        <f>MIN(W11:W128)</f>
        <v>4.9299999999999997E-2</v>
      </c>
      <c r="X138" s="42"/>
      <c r="Y138" s="43">
        <f>MIN(Y11:Y128)</f>
        <v>0.33710000000000001</v>
      </c>
      <c r="Z138" s="42"/>
      <c r="AA138" s="43">
        <f>MIN(AA11:AA128)</f>
        <v>3.1855950000000001E-2</v>
      </c>
    </row>
    <row r="139" spans="1:29" s="53" customFormat="1" x14ac:dyDescent="0.25">
      <c r="A139" s="85" t="s">
        <v>83</v>
      </c>
      <c r="B139" s="85"/>
      <c r="C139" s="85"/>
      <c r="D139" s="85"/>
      <c r="E139" s="85"/>
      <c r="F139" s="85"/>
      <c r="G139" s="85">
        <f>COUNTIF(A11:A128,A139)</f>
        <v>4</v>
      </c>
      <c r="H139" s="85"/>
      <c r="I139" s="72">
        <f>AVERAGEIF($A$11:$A$128,$A139,I11:I128)</f>
        <v>9.8750000000000004E-2</v>
      </c>
      <c r="J139" s="85"/>
      <c r="K139" s="85"/>
      <c r="L139" s="85"/>
      <c r="M139" s="85"/>
      <c r="N139" s="85"/>
      <c r="O139" s="72">
        <f>AVERAGEIF($A$11:$A$128,$A139,O11:O128)</f>
        <v>9.425E-2</v>
      </c>
      <c r="P139" s="85"/>
      <c r="Q139" s="44">
        <f>(O139-I139)*10000</f>
        <v>-45.000000000000043</v>
      </c>
      <c r="R139" s="85"/>
      <c r="S139" s="85"/>
      <c r="T139" s="85"/>
      <c r="U139" s="85"/>
      <c r="V139" s="85"/>
      <c r="W139" s="72">
        <f>AVERAGEIF($A$11:$A$128,$A139,W11:W128)</f>
        <v>7.2224999999999998E-2</v>
      </c>
      <c r="X139" s="85"/>
      <c r="Y139" s="72">
        <f>AVERAGEIF($A$11:$A$128,$A139,Y11:Y128)</f>
        <v>0.48649999999999993</v>
      </c>
      <c r="Z139" s="85"/>
      <c r="AA139" s="72">
        <f>AVERAGEIF($A$11:$A$128,$A139,AA11:AA128)</f>
        <v>4.5853749999999999E-2</v>
      </c>
    </row>
    <row r="140" spans="1:29" s="53" customFormat="1" x14ac:dyDescent="0.25">
      <c r="A140" s="85" t="s">
        <v>264</v>
      </c>
      <c r="B140" s="85"/>
      <c r="C140" s="85"/>
      <c r="D140" s="85"/>
      <c r="E140" s="85"/>
      <c r="F140" s="85"/>
      <c r="G140" s="85"/>
      <c r="H140" s="85"/>
      <c r="I140" s="72">
        <f>AVERAGEIF($S$11:$S$128,"Y",I11:I128)</f>
        <v>0.1008787878787879</v>
      </c>
      <c r="J140" s="72"/>
      <c r="K140" s="72"/>
      <c r="L140" s="72"/>
      <c r="M140" s="72"/>
      <c r="N140" s="72"/>
      <c r="O140" s="72">
        <f>AVERAGEIF($S$11:$S$128,"Y",O11:O128)</f>
        <v>9.6034285714285739E-2</v>
      </c>
      <c r="P140" s="85"/>
      <c r="Q140" s="44">
        <f>(O140-I140)*10000</f>
        <v>-48.445021645021626</v>
      </c>
      <c r="R140" s="85"/>
      <c r="S140" s="85"/>
      <c r="T140" s="85"/>
      <c r="U140" s="85"/>
      <c r="V140" s="85"/>
      <c r="W140" s="72">
        <f>AVERAGEIF($S$11:$S$128,"Y",W11:W128)</f>
        <v>6.8845161290322587E-2</v>
      </c>
      <c r="X140" s="72"/>
      <c r="Y140" s="72">
        <f>AVERAGEIF($S$11:$S$128,"Y",Y11:Y128)</f>
        <v>0.51440967741935495</v>
      </c>
      <c r="Z140" s="72"/>
      <c r="AA140" s="72">
        <f>AVERAGEIF($S$11:$S$128,"Y",AA11:AA128)</f>
        <v>4.9098351612903234E-2</v>
      </c>
    </row>
    <row r="141" spans="1:29" x14ac:dyDescent="0.25">
      <c r="A141" s="42" t="s">
        <v>31</v>
      </c>
      <c r="B141" s="42"/>
      <c r="C141" s="42"/>
      <c r="D141" s="42"/>
      <c r="E141" s="42"/>
      <c r="F141" s="42"/>
      <c r="G141" s="42"/>
      <c r="H141" s="42"/>
      <c r="I141" s="72">
        <f>AVERAGEIF($U$11:$U$128,$A141,I11:I128)</f>
        <v>0.10170149253731338</v>
      </c>
      <c r="J141" s="45"/>
      <c r="K141" s="45"/>
      <c r="L141" s="45"/>
      <c r="M141" s="45"/>
      <c r="N141" s="45"/>
      <c r="O141" s="72">
        <f>AVERAGEIF($U$11:$U$128,$A141,O11:O128)</f>
        <v>9.53260869565217E-2</v>
      </c>
      <c r="P141" s="42"/>
      <c r="Q141" s="44">
        <f>(O141-I141)*10000</f>
        <v>-63.754055807916792</v>
      </c>
      <c r="R141" s="42"/>
      <c r="S141" s="85"/>
      <c r="T141" s="42"/>
      <c r="U141" s="42"/>
      <c r="V141" s="42"/>
      <c r="W141" s="45">
        <f>AVERAGEIF($U$11:$U$128,$A141,W11:W128)</f>
        <v>6.9243333333333351E-2</v>
      </c>
      <c r="X141" s="45"/>
      <c r="Y141" s="45">
        <f>AVERAGEIF($U$11:$U$128,$A141,Y11:Y128)</f>
        <v>0.50035789473684222</v>
      </c>
      <c r="Z141" s="45"/>
      <c r="AA141" s="45">
        <f>AVERAGEIF($U$11:$U$128,$A141,AA11:AA128)</f>
        <v>4.751405017543861E-2</v>
      </c>
    </row>
    <row r="142" spans="1:29" x14ac:dyDescent="0.25">
      <c r="A142" s="42" t="s">
        <v>39</v>
      </c>
      <c r="B142" s="6"/>
      <c r="C142" s="6"/>
      <c r="D142" s="6"/>
      <c r="E142" s="6"/>
      <c r="F142" s="6"/>
      <c r="G142" s="6"/>
      <c r="H142" s="6"/>
      <c r="I142" s="72">
        <f>AVERAGEIF($U$11:$U$128,$A142,I11:I128)</f>
        <v>9.9948936170212818E-2</v>
      </c>
      <c r="K142" s="6"/>
      <c r="L142" s="6"/>
      <c r="M142" s="6"/>
      <c r="N142" s="6"/>
      <c r="O142" s="72">
        <f>AVERAGEIF($U$11:$U$128,$A142,O11:O128)</f>
        <v>9.3477083333333363E-2</v>
      </c>
      <c r="Q142" s="44">
        <f>(O142-I142)*10000</f>
        <v>-64.718528368794551</v>
      </c>
      <c r="R142" s="6"/>
      <c r="S142" s="55"/>
      <c r="T142" s="6"/>
      <c r="U142" s="6"/>
      <c r="V142" s="6"/>
      <c r="W142" s="45">
        <f>AVERAGEIF($U$11:$U$128,$A142,W11:W128)</f>
        <v>6.7522727272727262E-2</v>
      </c>
      <c r="X142" s="6"/>
      <c r="Y142" s="45">
        <f>AVERAGEIF($U$11:$U$128,$A142,Y11:Y128)</f>
        <v>0.49519777777777774</v>
      </c>
      <c r="Z142" s="6"/>
      <c r="AA142" s="45">
        <f>AVERAGEIF($U$11:$U$128,$A142,AA11:AA128)</f>
        <v>4.6206739777777783E-2</v>
      </c>
    </row>
    <row r="143" spans="1:29" x14ac:dyDescent="0.25">
      <c r="A143" s="6"/>
      <c r="B143" s="6"/>
      <c r="C143" s="6"/>
      <c r="D143" s="6"/>
      <c r="E143" s="6"/>
      <c r="F143" s="6"/>
      <c r="G143" s="6"/>
      <c r="H143" s="6"/>
      <c r="I143" s="55"/>
      <c r="K143" s="6"/>
      <c r="L143" s="6"/>
      <c r="M143" s="6"/>
      <c r="N143" s="6"/>
      <c r="O143" s="6"/>
      <c r="Q143" s="6"/>
      <c r="R143" s="6"/>
      <c r="S143" s="55"/>
      <c r="T143" s="6"/>
      <c r="U143" s="6"/>
      <c r="V143" s="6"/>
      <c r="W143" s="6"/>
      <c r="X143" s="6"/>
      <c r="Y143" s="6"/>
      <c r="Z143" s="6"/>
      <c r="AA143" s="6"/>
    </row>
    <row r="144" spans="1:29" x14ac:dyDescent="0.25">
      <c r="A144" s="46">
        <v>2019</v>
      </c>
      <c r="B144" s="25"/>
      <c r="C144" s="25"/>
      <c r="D144" s="25"/>
      <c r="E144" s="25"/>
      <c r="F144" s="25"/>
      <c r="G144" s="25"/>
      <c r="H144" s="25"/>
      <c r="I144" s="105"/>
      <c r="J144" s="73"/>
      <c r="K144" s="73"/>
      <c r="L144" s="73"/>
      <c r="M144" s="73"/>
      <c r="N144" s="73"/>
      <c r="O144" s="73"/>
      <c r="P144" s="25"/>
      <c r="Q144" s="25"/>
      <c r="R144" s="25"/>
      <c r="S144" s="86"/>
      <c r="T144" s="25"/>
      <c r="U144" s="25"/>
      <c r="V144" s="25"/>
      <c r="W144" s="73"/>
      <c r="X144" s="73"/>
      <c r="Y144" s="73"/>
      <c r="Z144" s="73"/>
      <c r="AA144" s="73"/>
    </row>
    <row r="145" spans="1:31" x14ac:dyDescent="0.25">
      <c r="A145" s="42" t="s">
        <v>245</v>
      </c>
      <c r="B145" s="6"/>
      <c r="C145" s="6"/>
      <c r="D145" s="6"/>
      <c r="E145" s="6"/>
      <c r="F145" s="6"/>
      <c r="G145" s="42" cm="1">
        <f t="array" ref="G145">SUMPRODUCT(--(YEAR($K$11:$K$128)=A144))</f>
        <v>33</v>
      </c>
      <c r="H145" s="6"/>
      <c r="I145" s="104"/>
      <c r="J145" s="43"/>
      <c r="K145" s="43"/>
      <c r="L145" s="43"/>
      <c r="M145" s="43"/>
      <c r="N145" s="43"/>
      <c r="O145" s="43"/>
      <c r="Q145" s="6"/>
      <c r="R145" s="6"/>
      <c r="S145" s="55"/>
      <c r="T145" s="6"/>
      <c r="U145" s="6"/>
      <c r="V145" s="6"/>
      <c r="W145" s="43"/>
      <c r="X145" s="43"/>
      <c r="Y145" s="43"/>
      <c r="Z145" s="43"/>
      <c r="AA145" s="43"/>
    </row>
    <row r="146" spans="1:31" x14ac:dyDescent="0.25">
      <c r="A146" s="42" t="s">
        <v>246</v>
      </c>
      <c r="B146" s="6"/>
      <c r="C146" s="42" t="s">
        <v>247</v>
      </c>
      <c r="D146" s="6"/>
      <c r="E146" s="6"/>
      <c r="F146" s="6"/>
      <c r="G146" s="6"/>
      <c r="H146" s="6"/>
      <c r="I146" s="104">
        <f>AVERAGEIFS($I$11:$I$128,$K$11:$K$128,"&gt;="&amp;DATE(2019,1,1),$K$11:$K$128,"&lt;="&amp;DATE(2019,12,31))</f>
        <v>0.10429062500000003</v>
      </c>
      <c r="J146" s="43"/>
      <c r="K146" s="43"/>
      <c r="L146" s="43"/>
      <c r="M146" s="43"/>
      <c r="N146" s="43"/>
      <c r="O146" s="43">
        <f>AVERAGEIFS($O$11:$O$128,$K$11:$K$128,"&gt;="&amp;DATE(2019,1,1),$K$11:$K$128,"&lt;="&amp;DATE(2019,12,31))</f>
        <v>9.6436363636363667E-2</v>
      </c>
      <c r="Q146" s="44">
        <f t="shared" ref="Q146:Q149" si="15">(O146-I146)*10000</f>
        <v>-78.542613636363583</v>
      </c>
      <c r="R146" s="6"/>
      <c r="S146" s="55"/>
      <c r="T146" s="6"/>
      <c r="U146" s="6"/>
      <c r="V146" s="6"/>
      <c r="W146" s="43">
        <f>AVERAGEIFS($W$11:$W$128,$K$11:$K$128,"&gt;="&amp;DATE(2019,1,1),$K$11:$K$128,"&lt;="&amp;DATE(2019,12,31))</f>
        <v>7.0199999999999971E-2</v>
      </c>
      <c r="X146" s="43"/>
      <c r="Y146" s="43">
        <f>AVERAGEIFS($Y$11:$Y$128,$K$11:$K$128,"&gt;="&amp;DATE(2019,1,1),$K$11:$K$128,"&lt;="&amp;DATE(2019,12,31))</f>
        <v>0.50332962962962957</v>
      </c>
      <c r="Z146" s="43"/>
      <c r="AA146" s="43">
        <f>AVERAGEIFS($AA$11:$AA$128,$K$11:$K$128,"&gt;="&amp;DATE(2019,1,1),$K$11:$K$128,"&lt;="&amp;DATE(2019,12,31))</f>
        <v>4.8461588148148139E-2</v>
      </c>
    </row>
    <row r="147" spans="1:31" x14ac:dyDescent="0.25">
      <c r="A147" s="42" t="s">
        <v>246</v>
      </c>
      <c r="B147" s="6"/>
      <c r="C147" s="42" t="s">
        <v>248</v>
      </c>
      <c r="D147" s="6"/>
      <c r="E147" s="6"/>
      <c r="F147" s="6"/>
      <c r="G147" s="6"/>
      <c r="H147" s="6"/>
      <c r="I147" s="104">
        <f>AVERAGEIFS($I$11:$I$128,$K$11:$K$128,"&gt;="&amp;DATE(2019,1,1),$K$11:$K$128,"&lt;="&amp;DATE(2019,12,31),$M$11:$M$128,"D")</f>
        <v>9.9462499999999981E-2</v>
      </c>
      <c r="J147" s="43"/>
      <c r="K147" s="43"/>
      <c r="L147" s="43"/>
      <c r="M147" s="43"/>
      <c r="N147" s="43"/>
      <c r="O147" s="43">
        <f>AVERAGEIFS($O$11:$O$128,$K$11:$K$128,"&gt;="&amp;DATE(2019,1,1),$K$11:$K$128,"&lt;="&amp;DATE(2019,12,31),$M$11:$M$128,"D")</f>
        <v>9.3712499999999976E-2</v>
      </c>
      <c r="Q147" s="44">
        <f t="shared" si="15"/>
        <v>-57.50000000000005</v>
      </c>
      <c r="R147" s="6"/>
      <c r="S147" s="55"/>
      <c r="T147" s="6"/>
      <c r="U147" s="6"/>
      <c r="V147" s="6"/>
      <c r="W147" s="43">
        <f>AVERAGEIFS($W$11:$W$128,$K$11:$K$128,"&gt;="&amp;DATE(2019,1,1),$K$11:$K$128,"&lt;="&amp;DATE(2019,12,31),$M$11:$M$128,"D")</f>
        <v>7.0462499999999997E-2</v>
      </c>
      <c r="X147" s="43"/>
      <c r="Y147" s="43">
        <f>AVERAGEIFS($Y$11:$Y$128,$K$11:$K$128,"&gt;="&amp;DATE(2019,1,1),$K$11:$K$128,"&lt;="&amp;DATE(2019,12,31),$M$11:$M$128,"D")</f>
        <v>0.5038285714285714</v>
      </c>
      <c r="Z147" s="43"/>
      <c r="AA147" s="43">
        <f>AVERAGEIFS($AA$11:$AA$128,$K$11:$K$128,"&gt;="&amp;DATE(2019,1,1),$K$11:$K$128,"&lt;="&amp;DATE(2019,12,31),$M$11:$M$128,"D")</f>
        <v>4.7028138571428568E-2</v>
      </c>
    </row>
    <row r="148" spans="1:31" x14ac:dyDescent="0.25">
      <c r="A148" s="42" t="s">
        <v>246</v>
      </c>
      <c r="B148" s="6"/>
      <c r="C148" s="42" t="s">
        <v>253</v>
      </c>
      <c r="D148" s="6"/>
      <c r="E148" s="6"/>
      <c r="F148" s="6"/>
      <c r="G148" s="6"/>
      <c r="H148" s="6"/>
      <c r="I148" s="104">
        <f>AVERAGEIFS($I$11:$I$128,$K$11:$K$128,"&gt;="&amp;DATE(2019,1,1),$K$11:$K$128,"&lt;="&amp;DATE(2019,12,31),$M$11:$M$128,"D",$A$11:$A$128,"&lt;&gt;"&amp;"Illinois")</f>
        <v>0.10291666666666666</v>
      </c>
      <c r="J148" s="43"/>
      <c r="K148" s="43"/>
      <c r="L148" s="43"/>
      <c r="M148" s="43"/>
      <c r="N148" s="43"/>
      <c r="O148" s="43">
        <f>AVERAGEIFS($O$11:$O$128,$K$11:$K$128,"&gt;="&amp;DATE(2019,1,1),$K$11:$K$128,"&lt;="&amp;DATE(2019,12,31),$M$11:$M$128,"D",$A$11:$A$128,"&lt;&gt;"&amp;"Illinois")</f>
        <v>9.5249999999999987E-2</v>
      </c>
      <c r="Q148" s="44">
        <f t="shared" si="15"/>
        <v>-76.666666666666686</v>
      </c>
      <c r="R148" s="6"/>
      <c r="S148" s="55"/>
      <c r="T148" s="6"/>
      <c r="U148" s="6"/>
      <c r="V148" s="6"/>
      <c r="W148" s="43">
        <f>AVERAGEIFS($W$11:$W$128,$K$11:$K$128,"&gt;="&amp;DATE(2019,1,1),$K$11:$K$128,"&lt;="&amp;DATE(2019,12,31),$M$11:$M$128,"D",$A$11:$A$128,"&lt;&gt;"&amp;"Illinois")</f>
        <v>7.191666666666667E-2</v>
      </c>
      <c r="X148" s="43"/>
      <c r="Y148" s="43">
        <f>AVERAGEIFS($Y$11:$Y$128,$K$11:$K$128,"&gt;="&amp;DATE(2019,1,1),$K$11:$K$128,"&lt;="&amp;DATE(2019,12,31),$M$11:$M$128,"D",$A$11:$A$128,"&lt;&gt;"&amp;"Illinois")</f>
        <v>0.50941999999999998</v>
      </c>
      <c r="Z148" s="43"/>
      <c r="AA148" s="43">
        <f>AVERAGEIFS($AA$11:$AA$128,$K$11:$K$128,"&gt;="&amp;DATE(2019,1,1),$K$11:$K$128,"&lt;="&amp;DATE(2019,12,31),$M$11:$M$128,"D",$A$11:$A$128,"&lt;&gt;"&amp;"Illinois")</f>
        <v>4.8381140000000003E-2</v>
      </c>
    </row>
    <row r="149" spans="1:31" x14ac:dyDescent="0.25">
      <c r="A149" s="42" t="s">
        <v>246</v>
      </c>
      <c r="B149" s="6"/>
      <c r="C149" s="42" t="s">
        <v>249</v>
      </c>
      <c r="D149" s="6"/>
      <c r="E149" s="6"/>
      <c r="F149" s="6"/>
      <c r="G149" s="6"/>
      <c r="H149" s="6"/>
      <c r="I149" s="104">
        <f>AVERAGEIFS($I$11:$I$128,$K$11:$K$128,"&gt;="&amp;DATE(2019,1,1),$K$11:$K$128,"&lt;="&amp;DATE(2019,12,31),$M$11:$M$128,"V")</f>
        <v>0.10589999999999999</v>
      </c>
      <c r="J149" s="43"/>
      <c r="K149" s="43"/>
      <c r="L149" s="43"/>
      <c r="M149" s="43"/>
      <c r="N149" s="43"/>
      <c r="O149" s="43">
        <f>AVERAGEIFS($O$11:$O$128,$K$11:$K$128,"&gt;="&amp;DATE(2019,1,1),$K$11:$K$128,"&lt;="&amp;DATE(2019,12,31),$M$11:$M$128,"V")</f>
        <v>9.7308000000000006E-2</v>
      </c>
      <c r="Q149" s="44">
        <f t="shared" si="15"/>
        <v>-85.919999999999888</v>
      </c>
      <c r="R149" s="6"/>
      <c r="S149" s="55"/>
      <c r="T149" s="6"/>
      <c r="U149" s="6"/>
      <c r="V149" s="6"/>
      <c r="W149" s="43">
        <f>AVERAGEIFS($W$11:$W$128,$K$11:$K$128,"&gt;="&amp;DATE(2019,1,1),$K$11:$K$128,"&lt;="&amp;DATE(2019,12,31),$M$11:$M$128,"V")</f>
        <v>7.0099999999999982E-2</v>
      </c>
      <c r="X149" s="43"/>
      <c r="Y149" s="43">
        <f>AVERAGEIFS($Y$11:$Y$128,$K$11:$K$128,"&gt;="&amp;DATE(2019,1,1),$K$11:$K$128,"&lt;="&amp;DATE(2019,12,31),$M$11:$M$128,"V")</f>
        <v>0.50315499999999991</v>
      </c>
      <c r="Z149" s="43"/>
      <c r="AA149" s="43">
        <f>AVERAGEIFS($AA$11:$AA$128,$K$11:$K$128,"&gt;="&amp;DATE(2019,1,1),$K$11:$K$128,"&lt;="&amp;DATE(2019,12,31),$M$11:$M$128,"V")</f>
        <v>4.8963295499999997E-2</v>
      </c>
    </row>
    <row r="150" spans="1:31" x14ac:dyDescent="0.25">
      <c r="A150" s="6"/>
      <c r="B150" s="6"/>
      <c r="C150" s="6"/>
      <c r="D150" s="6"/>
      <c r="E150" s="6"/>
      <c r="F150" s="6"/>
      <c r="G150" s="6"/>
      <c r="H150" s="6"/>
      <c r="I150" s="104"/>
      <c r="J150" s="43"/>
      <c r="K150" s="43"/>
      <c r="L150" s="43"/>
      <c r="M150" s="43"/>
      <c r="N150" s="43"/>
      <c r="O150" s="43"/>
      <c r="Q150" s="6"/>
      <c r="R150" s="6"/>
      <c r="S150" s="55"/>
      <c r="T150" s="6"/>
      <c r="U150" s="6"/>
      <c r="V150" s="6"/>
      <c r="W150" s="43"/>
      <c r="X150" s="43"/>
      <c r="Y150" s="43"/>
      <c r="Z150" s="43"/>
      <c r="AA150" s="43"/>
    </row>
    <row r="151" spans="1:31" x14ac:dyDescent="0.25">
      <c r="A151" s="46">
        <v>2020</v>
      </c>
      <c r="B151" s="25"/>
      <c r="C151" s="25"/>
      <c r="D151" s="25"/>
      <c r="E151" s="25"/>
      <c r="F151" s="25"/>
      <c r="G151" s="25"/>
      <c r="H151" s="25"/>
      <c r="I151" s="105"/>
      <c r="J151" s="73"/>
      <c r="K151" s="73"/>
      <c r="L151" s="73"/>
      <c r="M151" s="73"/>
      <c r="N151" s="73"/>
      <c r="O151" s="73"/>
      <c r="P151" s="25"/>
      <c r="Q151" s="25"/>
      <c r="R151" s="25"/>
      <c r="S151" s="86"/>
      <c r="T151" s="25"/>
      <c r="U151" s="25"/>
      <c r="V151" s="25"/>
      <c r="W151" s="73"/>
      <c r="X151" s="73"/>
      <c r="Y151" s="73"/>
      <c r="Z151" s="73"/>
      <c r="AA151" s="73"/>
    </row>
    <row r="152" spans="1:31" x14ac:dyDescent="0.25">
      <c r="A152" s="42" t="s">
        <v>245</v>
      </c>
      <c r="B152" s="6"/>
      <c r="C152" s="6"/>
      <c r="D152" s="6"/>
      <c r="E152" s="6"/>
      <c r="F152" s="6"/>
      <c r="G152" s="42" cm="1">
        <f t="array" ref="G152">SUMPRODUCT(--(YEAR($K$11:$K$128)=A151))</f>
        <v>42</v>
      </c>
      <c r="H152" s="6"/>
      <c r="I152" s="104"/>
      <c r="J152" s="43"/>
      <c r="K152" s="43"/>
      <c r="L152" s="43"/>
      <c r="M152" s="43"/>
      <c r="N152" s="43"/>
      <c r="O152" s="43"/>
      <c r="Q152" s="6"/>
      <c r="R152" s="6"/>
      <c r="S152" s="55"/>
      <c r="T152" s="6"/>
      <c r="U152" s="6"/>
      <c r="V152" s="6"/>
      <c r="W152" s="43"/>
      <c r="X152" s="43"/>
      <c r="Y152" s="43"/>
      <c r="Z152" s="43"/>
      <c r="AA152" s="43"/>
    </row>
    <row r="153" spans="1:31" x14ac:dyDescent="0.25">
      <c r="A153" s="42" t="s">
        <v>246</v>
      </c>
      <c r="B153" s="6"/>
      <c r="C153" s="42" t="s">
        <v>247</v>
      </c>
      <c r="D153" s="6"/>
      <c r="E153" s="6"/>
      <c r="F153" s="6"/>
      <c r="G153" s="6"/>
      <c r="H153" s="6"/>
      <c r="I153" s="104">
        <f>AVERAGEIFS($I$11:$I$128,$K$11:$K$128,"&gt;="&amp;DATE(2020,1,1),$K$11:$K$128,"&lt;="&amp;DATE(2020,12,31))</f>
        <v>0.10002195121951223</v>
      </c>
      <c r="J153" s="43"/>
      <c r="K153" s="43"/>
      <c r="L153" s="43"/>
      <c r="M153" s="43"/>
      <c r="N153" s="43"/>
      <c r="O153" s="43">
        <f>AVERAGEIFS($O$11:$O$128,$K$11:$K$128,"&gt;="&amp;DATE(2020,1,1),$K$11:$K$128,"&lt;="&amp;DATE(2020,12,31))</f>
        <v>9.3866666666666695E-2</v>
      </c>
      <c r="Q153" s="44">
        <f t="shared" ref="Q153:Q156" si="16">(O153-I153)*10000</f>
        <v>-61.5528455284553</v>
      </c>
      <c r="R153" s="6"/>
      <c r="S153" s="55"/>
      <c r="T153" s="6"/>
      <c r="U153" s="6"/>
      <c r="V153" s="6"/>
      <c r="W153" s="43">
        <f>AVERAGEIFS($W$11:$W$128,$K$11:$K$128,"&gt;="&amp;DATE(2020,1,1),$K$11:$K$128,"&lt;="&amp;DATE(2020,12,31))</f>
        <v>6.8210000000000021E-2</v>
      </c>
      <c r="X153" s="43"/>
      <c r="Y153" s="43">
        <f>AVERAGEIFS($Y$11:$Y$128,$K$11:$K$128,"&gt;="&amp;DATE(2020,1,1),$K$11:$K$128,"&lt;="&amp;DATE(2020,12,31))</f>
        <v>0.4977282051282052</v>
      </c>
      <c r="Z153" s="43"/>
      <c r="AA153" s="43">
        <f>AVERAGEIFS($AA$11:$AA$128,$K$11:$K$128,"&gt;="&amp;DATE(2020,1,1),$K$11:$K$128,"&lt;="&amp;DATE(2020,12,31))</f>
        <v>4.6679552307692329E-2</v>
      </c>
      <c r="AC153" s="69"/>
      <c r="AE153" s="74"/>
    </row>
    <row r="154" spans="1:31" x14ac:dyDescent="0.25">
      <c r="A154" s="42" t="s">
        <v>246</v>
      </c>
      <c r="B154" s="6"/>
      <c r="C154" s="42" t="s">
        <v>248</v>
      </c>
      <c r="D154" s="6"/>
      <c r="E154" s="6"/>
      <c r="F154" s="6"/>
      <c r="G154" s="6"/>
      <c r="H154" s="6"/>
      <c r="I154" s="104">
        <f>AVERAGEIFS($I$11:$I$128,$K$11:$K$128,"&gt;="&amp;DATE(2020,1,1),$K$11:$K$128,"&lt;="&amp;DATE(2020,12,31),$M$11:$M$128,"D")</f>
        <v>9.8306666666666681E-2</v>
      </c>
      <c r="J154" s="43"/>
      <c r="K154" s="43"/>
      <c r="L154" s="43"/>
      <c r="M154" s="43"/>
      <c r="N154" s="43"/>
      <c r="O154" s="43">
        <f>AVERAGEIFS($O$11:$O$128,$K$11:$K$128,"&gt;="&amp;DATE(2020,1,1),$K$11:$K$128,"&lt;="&amp;DATE(2020,12,31),$M$11:$M$128,"D")</f>
        <v>9.1006666666666666E-2</v>
      </c>
      <c r="Q154" s="44">
        <f t="shared" si="16"/>
        <v>-73.000000000000142</v>
      </c>
      <c r="R154" s="6"/>
      <c r="S154" s="55"/>
      <c r="T154" s="6"/>
      <c r="U154" s="6"/>
      <c r="V154" s="6"/>
      <c r="W154" s="43">
        <f>AVERAGEIFS($W$11:$W$128,$K$11:$K$128,"&gt;="&amp;DATE(2020,1,1),$K$11:$K$128,"&lt;="&amp;DATE(2020,12,31),$M$11:$M$128,"D")</f>
        <v>6.7879999999999982E-2</v>
      </c>
      <c r="X154" s="43"/>
      <c r="Y154" s="43">
        <f>AVERAGEIFS($Y$11:$Y$128,$K$11:$K$128,"&gt;="&amp;DATE(2020,1,1),$K$11:$K$128,"&lt;="&amp;DATE(2020,12,31),$M$11:$M$128,"D")</f>
        <v>0.49220000000000008</v>
      </c>
      <c r="Z154" s="43"/>
      <c r="AA154" s="43">
        <f>AVERAGEIFS($AA$11:$AA$128,$K$11:$K$128,"&gt;="&amp;DATE(2020,1,1),$K$11:$K$128,"&lt;="&amp;DATE(2020,12,31),$M$11:$M$128,"D")</f>
        <v>4.4807451999999998E-2</v>
      </c>
    </row>
    <row r="155" spans="1:31" x14ac:dyDescent="0.25">
      <c r="A155" s="42" t="s">
        <v>246</v>
      </c>
      <c r="B155" s="6"/>
      <c r="C155" s="42" t="s">
        <v>253</v>
      </c>
      <c r="D155" s="6"/>
      <c r="E155" s="6"/>
      <c r="F155" s="6"/>
      <c r="G155" s="6"/>
      <c r="H155" s="6"/>
      <c r="I155" s="104">
        <f>AVERAGE(I56,I53,I51,I50,I46,I45,I61,I85)</f>
        <v>0.1006875</v>
      </c>
      <c r="J155" s="43"/>
      <c r="K155" s="43"/>
      <c r="L155" s="43"/>
      <c r="M155" s="43"/>
      <c r="N155" s="43"/>
      <c r="O155" s="43">
        <f>AVERAGEIFS($O$11:$O$128,$K$11:$K$128,"&gt;="&amp;DATE(2020,1,1),$K$11:$K$128,"&lt;="&amp;DATE(2020,12,31),$M$11:$M$128,"D",$A$11:$A$128,"&lt;&gt;"&amp;"Illinois")</f>
        <v>9.2115384615384599E-2</v>
      </c>
      <c r="Q155" s="44">
        <f t="shared" si="16"/>
        <v>-85.721153846153996</v>
      </c>
      <c r="R155" s="6"/>
      <c r="S155" s="55"/>
      <c r="T155" s="6"/>
      <c r="U155" s="6"/>
      <c r="V155" s="6"/>
      <c r="W155" s="43">
        <f>AVERAGEIFS($W$11:$W$128,$K$11:$K$128,"&gt;="&amp;DATE(2020,1,1),$K$11:$K$128,"&lt;="&amp;DATE(2020,12,31),$M$11:$M$128,"D",$A$11:$A$128,"&lt;&gt;"&amp;"Illinois")</f>
        <v>6.8576923076923063E-2</v>
      </c>
      <c r="X155" s="43"/>
      <c r="Y155" s="43">
        <f>AVERAGEIFS($Y$11:$Y$128,$K$11:$K$128,"&gt;="&amp;DATE(2020,1,1),$K$11:$K$128,"&lt;="&amp;DATE(2020,12,31),$M$11:$M$128,"D",$A$11:$A$128,"&lt;&gt;"&amp;"Illinois")</f>
        <v>0.49241538461538464</v>
      </c>
      <c r="Z155" s="43"/>
      <c r="AA155" s="43">
        <f>AVERAGEIFS($AA$11:$AA$128,$K$11:$K$128,"&gt;="&amp;DATE(2020,1,1),$K$11:$K$128,"&lt;="&amp;DATE(2020,12,31),$M$11:$M$128,"D",$A$11:$A$128,"&lt;&gt;"&amp;"Illinois")</f>
        <v>4.537336153846154E-2</v>
      </c>
    </row>
    <row r="156" spans="1:31" x14ac:dyDescent="0.25">
      <c r="A156" s="42" t="s">
        <v>246</v>
      </c>
      <c r="B156" s="6"/>
      <c r="C156" s="42" t="s">
        <v>249</v>
      </c>
      <c r="D156" s="6"/>
      <c r="E156" s="6"/>
      <c r="F156" s="6"/>
      <c r="G156" s="6"/>
      <c r="H156" s="6"/>
      <c r="I156" s="104">
        <f>AVERAGEIFS($I$11:$I$128,$K$11:$K$128,"&gt;="&amp;DATE(2020,1,1),$K$11:$K$128,"&lt;="&amp;DATE(2020,12,31),$M$11:$M$128,"V")</f>
        <v>0.10101153846153844</v>
      </c>
      <c r="J156" s="43"/>
      <c r="K156" s="43"/>
      <c r="L156" s="43"/>
      <c r="M156" s="43"/>
      <c r="N156" s="43"/>
      <c r="O156" s="43">
        <f>AVERAGEIFS($O$11:$O$128,$K$11:$K$128,"&gt;="&amp;DATE(2020,1,1),$K$11:$K$128,"&lt;="&amp;DATE(2020,12,31),$M$11:$M$128,"V")</f>
        <v>9.5455555555555571E-2</v>
      </c>
      <c r="Q156" s="44">
        <f t="shared" si="16"/>
        <v>-55.559829059828729</v>
      </c>
      <c r="R156" s="6"/>
      <c r="S156" s="55"/>
      <c r="T156" s="6"/>
      <c r="U156" s="6"/>
      <c r="V156" s="6"/>
      <c r="W156" s="43">
        <f>AVERAGEIFS($W$11:$W$128,$K$11:$K$128,"&gt;="&amp;DATE(2020,1,1),$K$11:$K$128,"&lt;="&amp;DATE(2020,12,31),$M$11:$M$128,"V")</f>
        <v>6.8407999999999983E-2</v>
      </c>
      <c r="X156" s="43"/>
      <c r="Y156" s="43">
        <f>AVERAGEIFS($Y$11:$Y$128,$K$11:$K$128,"&gt;="&amp;DATE(2020,1,1),$K$11:$K$128,"&lt;="&amp;DATE(2020,12,31),$M$11:$M$128,"V")</f>
        <v>0.50118333333333343</v>
      </c>
      <c r="Z156" s="43"/>
      <c r="AA156" s="43">
        <f>AVERAGEIFS($AA$11:$AA$128,$K$11:$K$128,"&gt;="&amp;DATE(2020,1,1),$K$11:$K$128,"&lt;="&amp;DATE(2020,12,31),$M$11:$M$128,"V")</f>
        <v>4.7849615000000005E-2</v>
      </c>
    </row>
    <row r="157" spans="1:31" x14ac:dyDescent="0.25">
      <c r="A157" s="42"/>
      <c r="B157" s="6"/>
      <c r="C157" s="42"/>
      <c r="D157" s="6"/>
      <c r="E157" s="6"/>
      <c r="F157" s="6"/>
      <c r="G157" s="6"/>
      <c r="H157" s="6"/>
      <c r="I157" s="43"/>
      <c r="J157" s="43"/>
      <c r="K157" s="43"/>
      <c r="L157" s="43"/>
      <c r="M157" s="43"/>
      <c r="N157" s="43"/>
      <c r="O157" s="43"/>
      <c r="Q157" s="44"/>
      <c r="R157" s="6"/>
      <c r="S157" s="55"/>
      <c r="T157" s="6"/>
      <c r="U157" s="6"/>
      <c r="V157" s="6"/>
      <c r="W157" s="43"/>
      <c r="X157" s="43"/>
      <c r="Y157" s="43"/>
      <c r="Z157" s="43"/>
      <c r="AA157" s="43"/>
    </row>
    <row r="158" spans="1:31" x14ac:dyDescent="0.25">
      <c r="A158" s="46">
        <v>2021</v>
      </c>
      <c r="B158" s="25"/>
      <c r="C158" s="25"/>
      <c r="D158" s="25"/>
      <c r="E158" s="25"/>
      <c r="F158" s="25"/>
      <c r="G158" s="25"/>
      <c r="H158" s="25"/>
      <c r="I158" s="73"/>
      <c r="J158" s="73"/>
      <c r="K158" s="73"/>
      <c r="L158" s="73"/>
      <c r="M158" s="73"/>
      <c r="N158" s="73"/>
      <c r="O158" s="73"/>
      <c r="P158" s="25"/>
      <c r="Q158" s="25"/>
      <c r="R158" s="25"/>
      <c r="S158" s="86"/>
      <c r="T158" s="25"/>
      <c r="U158" s="25"/>
      <c r="V158" s="25"/>
      <c r="W158" s="73"/>
      <c r="X158" s="73"/>
      <c r="Y158" s="73"/>
      <c r="Z158" s="73"/>
      <c r="AA158" s="73"/>
    </row>
    <row r="159" spans="1:31" x14ac:dyDescent="0.25">
      <c r="A159" s="42" t="s">
        <v>245</v>
      </c>
      <c r="B159" s="6"/>
      <c r="C159" s="6"/>
      <c r="D159" s="6"/>
      <c r="E159" s="6"/>
      <c r="F159" s="6"/>
      <c r="G159" s="42" cm="1">
        <f t="array" ref="G159">SUMPRODUCT(--(YEAR($K$11:$K$128)=A158))</f>
        <v>35</v>
      </c>
      <c r="H159" s="6"/>
      <c r="I159" s="43"/>
      <c r="J159" s="43"/>
      <c r="K159" s="43"/>
      <c r="L159" s="43"/>
      <c r="M159" s="43"/>
      <c r="N159" s="43"/>
      <c r="O159" s="43"/>
      <c r="Q159" s="6"/>
      <c r="R159" s="6"/>
      <c r="S159" s="55"/>
      <c r="T159" s="6"/>
      <c r="U159" s="6"/>
      <c r="V159" s="6"/>
      <c r="W159" s="43"/>
      <c r="X159" s="43"/>
      <c r="Y159" s="43"/>
      <c r="Z159" s="43"/>
      <c r="AA159" s="43"/>
    </row>
    <row r="160" spans="1:31" x14ac:dyDescent="0.25">
      <c r="A160" s="42" t="s">
        <v>246</v>
      </c>
      <c r="B160" s="6"/>
      <c r="C160" s="42" t="s">
        <v>247</v>
      </c>
      <c r="D160" s="6"/>
      <c r="E160" s="6"/>
      <c r="F160" s="6"/>
      <c r="G160" s="6"/>
      <c r="H160" s="6"/>
      <c r="I160" s="43">
        <f>AVERAGEIFS($I$11:$I$128,$K$11:$K$128,"&gt;="&amp;DATE(2021,1,1),$K$11:$K$128,"&lt;="&amp;DATE(2021,12,31))</f>
        <v>9.9261764705882355E-2</v>
      </c>
      <c r="J160" s="43"/>
      <c r="K160" s="43"/>
      <c r="L160" s="43"/>
      <c r="M160" s="43"/>
      <c r="N160" s="43"/>
      <c r="O160" s="43">
        <f>AVERAGEIFS($O$11:$O$128,$K$11:$K$128,"&gt;="&amp;DATE(2021,1,1),$K$11:$K$128,"&lt;="&amp;DATE(2021,12,31))</f>
        <v>9.3874285714285702E-2</v>
      </c>
      <c r="Q160" s="44">
        <f t="shared" ref="Q160" si="17">(O160-I160)*10000</f>
        <v>-53.874789915966531</v>
      </c>
      <c r="R160" s="6"/>
      <c r="S160" s="55"/>
      <c r="T160" s="6"/>
      <c r="U160" s="6"/>
      <c r="V160" s="6"/>
      <c r="W160" s="43">
        <f>AVERAGEIFS($W$11:$W$128,$K$11:$K$128,"&gt;="&amp;DATE(2021,1,1),$K$11:$K$128,"&lt;="&amp;DATE(2021,12,31))</f>
        <v>6.7572413793103442E-2</v>
      </c>
      <c r="X160" s="43"/>
      <c r="Y160" s="43">
        <f>AVERAGEIFS($Y$11:$Y$128,$K$11:$K$128,"&gt;="&amp;DATE(2021,1,1),$K$11:$K$128,"&lt;="&amp;DATE(2021,12,31))</f>
        <v>0.49505172413793114</v>
      </c>
      <c r="Z160" s="43"/>
      <c r="AA160" s="43">
        <f>AVERAGEIFS($AA$11:$AA$128,$K$11:$K$128,"&gt;="&amp;DATE(2021,1,1),$K$11:$K$128,"&lt;="&amp;DATE(2021,12,31))</f>
        <v>4.6103683793103457E-2</v>
      </c>
      <c r="AC160" s="69"/>
      <c r="AE160" s="74"/>
    </row>
    <row r="161" spans="1:31" x14ac:dyDescent="0.25">
      <c r="A161" s="42" t="s">
        <v>246</v>
      </c>
      <c r="B161" s="6"/>
      <c r="C161" s="42" t="s">
        <v>248</v>
      </c>
      <c r="D161" s="6"/>
      <c r="E161" s="6"/>
      <c r="F161" s="6"/>
      <c r="G161" s="6"/>
      <c r="H161" s="6"/>
      <c r="I161" s="61">
        <f>IFERROR((AVERAGEIFS($I$11:$I$128,$K$11:$K$128,"&gt;="&amp;DATE(2021,1,1),$K$11:$K$128,"&lt;="&amp;DATE(2021,12,31),$M$11:$M$128,"D")),"None")</f>
        <v>9.391999999999999E-2</v>
      </c>
      <c r="J161" s="43"/>
      <c r="K161" s="43"/>
      <c r="L161" s="43"/>
      <c r="M161" s="43"/>
      <c r="N161" s="43"/>
      <c r="O161" s="61">
        <f>IFERROR(AVERAGEIFS($O$11:$O$128,$K$11:$K$128,"&gt;="&amp;DATE(2021,1,1),$K$11:$K$128,"&lt;="&amp;DATE(2021,12,31),$M$11:$M$128,"D"),"None")</f>
        <v>8.9849999999999999E-2</v>
      </c>
      <c r="Q161" s="44">
        <f>IFERROR(((O161-I161)*10000),0)</f>
        <v>-40.699999999999903</v>
      </c>
      <c r="R161" s="6"/>
      <c r="S161" s="55"/>
      <c r="T161" s="6"/>
      <c r="U161" s="6"/>
      <c r="V161" s="6"/>
      <c r="W161" s="61">
        <f>IFERROR((AVERAGEIFS($W$11:$W$128,$K$11:$K$128,"&gt;="&amp;DATE(2021,1,1),$K$11:$K$128,"&lt;="&amp;DATE(2021,12,31),$M$11:$M$128,"D")),"None")</f>
        <v>6.7049999999999998E-2</v>
      </c>
      <c r="X161" s="43"/>
      <c r="Y161" s="61">
        <f>IFERROR(AVERAGEIFS($Y$11:$Y$128,$K$11:$K$128,"&gt;="&amp;DATE(2021,1,1),$K$11:$K$128,"&lt;="&amp;DATE(2021,12,31),$M$11:$M$128,"D"),"None")</f>
        <v>0.4897111111111111</v>
      </c>
      <c r="Z161" s="43"/>
      <c r="AA161" s="61">
        <f>IFERROR(AVERAGEIFS($AA$11:$AA$128,$K$11:$K$128,"&gt;="&amp;DATE(2021,1,1),$K$11:$K$128,"&lt;="&amp;DATE(2021,12,31),$M$11:$M$128,"D"),"None")</f>
        <v>4.3601393333333335E-2</v>
      </c>
    </row>
    <row r="162" spans="1:31" x14ac:dyDescent="0.25">
      <c r="A162" s="42" t="s">
        <v>246</v>
      </c>
      <c r="B162" s="6"/>
      <c r="C162" s="42" t="s">
        <v>253</v>
      </c>
      <c r="D162" s="6"/>
      <c r="E162" s="6"/>
      <c r="F162" s="6"/>
      <c r="G162" s="6"/>
      <c r="H162" s="6"/>
      <c r="I162" s="61">
        <f>IFERROR(AVERAGEIFS($I$11:$I$128,$K$11:$K$128,"&gt;="&amp;DATE(2021,1,1),$K$11:$K$128,"&lt;="&amp;DATE(2021,12,31),$M$11:$M$128,"D",$A$11:$A$128,"&lt;&gt;"&amp;"Illinois"),"None")</f>
        <v>9.8999999999999991E-2</v>
      </c>
      <c r="J162" s="43"/>
      <c r="K162" s="43"/>
      <c r="L162" s="43"/>
      <c r="M162" s="43"/>
      <c r="N162" s="43"/>
      <c r="O162" s="61">
        <f>IFERROR(AVERAGEIFS($O$11:$O$128,$K$11:$K$128,"&gt;="&amp;DATE(2021,1,1),$K$11:$K$128,"&lt;="&amp;DATE(2021,12,31),$M$11:$M$128,"D",$A$11:$A$128,"&lt;&gt;"&amp;"Illinois"),"None")</f>
        <v>9.3912499999999996E-2</v>
      </c>
      <c r="Q162" s="44">
        <f>IFERROR(((O162-I162)*10000),0)</f>
        <v>-50.87499999999995</v>
      </c>
      <c r="R162" s="6"/>
      <c r="S162" s="55"/>
      <c r="T162" s="6"/>
      <c r="U162" s="6"/>
      <c r="V162" s="6"/>
      <c r="W162" s="61">
        <f>IFERROR(AVERAGEIFS($W$11:$W$128,$K$11:$K$128,"&gt;="&amp;DATE(2021,1,1),$K$11:$K$128,"&lt;="&amp;DATE(2021,12,31),$M$11:$M$128,"D",$A$11:$A$128,"&lt;&gt;"&amp;"Illinois"),"None")</f>
        <v>6.9437499999999999E-2</v>
      </c>
      <c r="X162" s="43"/>
      <c r="Y162" s="61">
        <f>IFERROR(AVERAGEIFS($Y$11:$Y$128,$K$11:$K$128,"&gt;="&amp;DATE(2021,1,1),$K$11:$K$128,"&lt;="&amp;DATE(2021,12,31),$M$11:$M$128,"D",$A$11:$A$128,"&lt;&gt;"&amp;"Illinois"),"None")</f>
        <v>0.48720000000000002</v>
      </c>
      <c r="Z162" s="43"/>
      <c r="AA162" s="61">
        <f>IFERROR(AVERAGEIFS($AA$11:$AA$128,$K$11:$K$128,"&gt;="&amp;DATE(2021,1,1),$K$11:$K$128,"&lt;="&amp;DATE(2021,12,31),$M$11:$M$128,"D",$A$11:$A$128,"&lt;&gt;"&amp;"Illinois"),"None")</f>
        <v>4.557619142857143E-2</v>
      </c>
    </row>
    <row r="163" spans="1:31" x14ac:dyDescent="0.25">
      <c r="A163" s="42" t="s">
        <v>246</v>
      </c>
      <c r="B163" s="6"/>
      <c r="C163" s="42" t="s">
        <v>249</v>
      </c>
      <c r="D163" s="6"/>
      <c r="E163" s="6"/>
      <c r="F163" s="6"/>
      <c r="G163" s="6"/>
      <c r="H163" s="6"/>
      <c r="I163" s="61">
        <f>IFERROR(AVERAGEIFS($I$11:$I$128,$K$11:$K$128,"&gt;="&amp;DATE(2021,1,1),$K$11:$K$128,"&lt;="&amp;DATE(2021,12,31),$M$11:$M$128,"V"),"None")</f>
        <v>0.10148750000000001</v>
      </c>
      <c r="J163" s="43"/>
      <c r="K163" s="43"/>
      <c r="L163" s="43"/>
      <c r="M163" s="43"/>
      <c r="N163" s="43"/>
      <c r="O163" s="61">
        <f>IFERROR(AVERAGEIFS($O$11:$O$128,$K$11:$K$128,"&gt;="&amp;DATE(2021,1,1),$K$11:$K$128,"&lt;="&amp;DATE(2021,12,31),$M$11:$M$128,"V"),"None")</f>
        <v>9.5484000000000013E-2</v>
      </c>
      <c r="Q163" s="44">
        <f>IFERROR(((O163-I163)*10000),0)</f>
        <v>-60.034999999999947</v>
      </c>
      <c r="R163" s="6"/>
      <c r="S163" s="55"/>
      <c r="T163" s="6"/>
      <c r="U163" s="6"/>
      <c r="V163" s="6"/>
      <c r="W163" s="61">
        <f>IFERROR(AVERAGEIFS($W$11:$W$128,$K$11:$K$128,"&gt;="&amp;DATE(2021,1,1),$K$11:$K$128,"&lt;="&amp;DATE(2021,12,31),$M$11:$M$128,"V"),"N/A")</f>
        <v>6.7847368421052628E-2</v>
      </c>
      <c r="X163" s="43"/>
      <c r="Y163" s="61">
        <f>IFERROR(AVERAGEIFS($Y$11:$Y$128,$K$11:$K$128,"&gt;="&amp;DATE(2021,1,1),$K$11:$K$128,"&lt;="&amp;DATE(2021,12,31),$M$11:$M$128,"V"),"N/A")</f>
        <v>0.49745500000000009</v>
      </c>
      <c r="Z163" s="43"/>
      <c r="AA163" s="61">
        <f>IFERROR(AVERAGEIFS($AA$11:$AA$128,$K$11:$K$128,"&gt;="&amp;DATE(2021,1,1),$K$11:$K$128,"&lt;="&amp;DATE(2021,12,31),$M$11:$M$128,"V"),"N/A")</f>
        <v>4.7229714499999999E-2</v>
      </c>
    </row>
    <row r="164" spans="1:31" x14ac:dyDescent="0.25">
      <c r="A164" s="6"/>
      <c r="B164" s="6"/>
      <c r="C164" s="6"/>
      <c r="D164" s="6"/>
      <c r="E164" s="6"/>
      <c r="F164" s="6"/>
      <c r="G164" s="6"/>
      <c r="H164" s="6"/>
      <c r="I164" s="43"/>
      <c r="J164" s="43"/>
      <c r="K164" s="43"/>
      <c r="L164" s="43"/>
      <c r="M164" s="43"/>
      <c r="N164" s="43"/>
      <c r="O164" s="43"/>
      <c r="Q164" s="6"/>
      <c r="R164" s="6"/>
      <c r="S164" s="55"/>
      <c r="T164" s="6"/>
      <c r="U164" s="6"/>
      <c r="V164" s="6"/>
      <c r="W164" s="43"/>
      <c r="X164" s="43"/>
      <c r="Y164" s="43"/>
      <c r="Z164" s="43"/>
      <c r="AA164" s="43"/>
    </row>
    <row r="165" spans="1:31" x14ac:dyDescent="0.25">
      <c r="A165" s="46">
        <v>2022</v>
      </c>
      <c r="B165" s="25"/>
      <c r="C165" s="25"/>
      <c r="D165" s="25"/>
      <c r="E165" s="25"/>
      <c r="F165" s="25"/>
      <c r="G165" s="25"/>
      <c r="H165" s="25"/>
      <c r="I165" s="73"/>
      <c r="J165" s="73"/>
      <c r="K165" s="73"/>
      <c r="L165" s="73"/>
      <c r="M165" s="73"/>
      <c r="N165" s="73"/>
      <c r="O165" s="73"/>
      <c r="P165" s="25"/>
      <c r="Q165" s="25"/>
      <c r="R165" s="25"/>
      <c r="S165" s="86"/>
      <c r="T165" s="25"/>
      <c r="U165" s="25"/>
      <c r="V165" s="25"/>
      <c r="W165" s="73"/>
      <c r="X165" s="73"/>
      <c r="Y165" s="73"/>
      <c r="Z165" s="73"/>
      <c r="AA165" s="73"/>
    </row>
    <row r="166" spans="1:31" x14ac:dyDescent="0.25">
      <c r="A166" s="42" t="s">
        <v>245</v>
      </c>
      <c r="B166" s="6"/>
      <c r="C166" s="6"/>
      <c r="D166" s="6"/>
      <c r="E166" s="6"/>
      <c r="F166" s="6"/>
      <c r="G166" s="42" cm="1">
        <f t="array" ref="G166">SUMPRODUCT(--(YEAR($K$11:$K$128)=A165))</f>
        <v>8</v>
      </c>
      <c r="H166" s="6"/>
      <c r="I166" s="43"/>
      <c r="J166" s="43"/>
      <c r="K166" s="43"/>
      <c r="L166" s="43"/>
      <c r="M166" s="43"/>
      <c r="N166" s="43"/>
      <c r="O166" s="43"/>
      <c r="Q166" s="6"/>
      <c r="R166" s="6"/>
      <c r="S166" s="55"/>
      <c r="T166" s="6"/>
      <c r="U166" s="6"/>
      <c r="V166" s="6"/>
      <c r="W166" s="43"/>
      <c r="X166" s="43"/>
      <c r="Y166" s="43"/>
      <c r="Z166" s="43"/>
      <c r="AA166" s="43"/>
    </row>
    <row r="167" spans="1:31" x14ac:dyDescent="0.25">
      <c r="A167" s="42" t="s">
        <v>246</v>
      </c>
      <c r="B167" s="6"/>
      <c r="C167" s="42" t="s">
        <v>247</v>
      </c>
      <c r="D167" s="6"/>
      <c r="E167" s="6"/>
      <c r="F167" s="6"/>
      <c r="G167" s="6"/>
      <c r="H167" s="6"/>
      <c r="I167" s="43">
        <f>AVERAGEIFS($I$11:$I$128,$K$11:$K$128,"&gt;="&amp;DATE(2022,1,1),$K$11:$K$128,"&lt;="&amp;DATE(2022,12,31))</f>
        <v>9.8999999999999991E-2</v>
      </c>
      <c r="J167" s="43"/>
      <c r="K167" s="43"/>
      <c r="L167" s="43"/>
      <c r="M167" s="43"/>
      <c r="N167" s="43"/>
      <c r="O167" s="43">
        <f>AVERAGEIFS($O$11:$O$128,$K$11:$K$128,"&gt;="&amp;DATE(2022,1,1),$K$11:$K$128,"&lt;="&amp;DATE(2022,12,31))</f>
        <v>9.3437499999999979E-2</v>
      </c>
      <c r="Q167" s="44">
        <f t="shared" ref="Q167" si="18">(O167-I167)*10000</f>
        <v>-55.625000000000121</v>
      </c>
      <c r="R167" s="6"/>
      <c r="S167" s="55"/>
      <c r="T167" s="6"/>
      <c r="U167" s="6"/>
      <c r="V167" s="6"/>
      <c r="W167" s="43">
        <f>AVERAGEIFS($W$11:$W$128,$K$11:$K$128,"&gt;="&amp;DATE(2022,1,1),$K$11:$K$128,"&lt;="&amp;DATE(2022,12,31))</f>
        <v>6.6785714285714282E-2</v>
      </c>
      <c r="X167" s="43"/>
      <c r="Y167" s="43">
        <f>AVERAGEIFS($Y$11:$Y$128,$K$11:$K$128,"&gt;="&amp;DATE(2022,1,1),$K$11:$K$128,"&lt;="&amp;DATE(2022,12,31))</f>
        <v>0.49206249999999996</v>
      </c>
      <c r="Z167" s="43"/>
      <c r="AA167" s="43">
        <f>AVERAGEIFS($AA$11:$AA$128,$K$11:$K$128,"&gt;="&amp;DATE(2022,1,1),$K$11:$K$128,"&lt;="&amp;DATE(2022,12,31))</f>
        <v>4.5930862499999996E-2</v>
      </c>
      <c r="AC167" s="69"/>
      <c r="AE167" s="74"/>
    </row>
    <row r="168" spans="1:31" x14ac:dyDescent="0.25">
      <c r="A168" s="42" t="s">
        <v>246</v>
      </c>
      <c r="B168" s="6"/>
      <c r="C168" s="42" t="s">
        <v>248</v>
      </c>
      <c r="D168" s="6"/>
      <c r="E168" s="6"/>
      <c r="F168" s="6"/>
      <c r="G168" s="6"/>
      <c r="H168" s="6"/>
      <c r="I168" s="61">
        <f>IFERROR((AVERAGEIFS($I$11:$I$128,$K$11:$K$128,"&gt;="&amp;DATE(2022,1,1),$K$11:$K$128,"&lt;="&amp;DATE(2022,12,31),$M$11:$M$128,"D")),"None")</f>
        <v>9.6666666666666679E-2</v>
      </c>
      <c r="J168" s="43"/>
      <c r="K168" s="43"/>
      <c r="L168" s="43"/>
      <c r="M168" s="43"/>
      <c r="N168" s="43"/>
      <c r="O168" s="61">
        <f>IFERROR(AVERAGEIFS($O$11:$O$128,$K$11:$K$128,"&gt;="&amp;DATE(2022,1,1),$K$11:$K$128,"&lt;="&amp;DATE(2022,12,31),$M$11:$M$128,"D"),"None")</f>
        <v>9.1333333333333336E-2</v>
      </c>
      <c r="Q168" s="44">
        <f>IFERROR(((O168-I168)*10000),0)</f>
        <v>-53.333333333333428</v>
      </c>
      <c r="R168" s="6"/>
      <c r="S168" s="55"/>
      <c r="T168" s="6"/>
      <c r="U168" s="6"/>
      <c r="V168" s="6"/>
      <c r="W168" s="61">
        <f>IFERROR((AVERAGEIFS($W$11:$W$128,$K$11:$K$128,"&gt;="&amp;DATE(2022,1,1),$K$11:$K$128,"&lt;="&amp;DATE(2022,12,31),$M$11:$M$128,"D")),"None")</f>
        <v>6.7566666666666664E-2</v>
      </c>
      <c r="X168" s="43"/>
      <c r="Y168" s="61">
        <f>IFERROR(AVERAGEIFS($Y$11:$Y$128,$K$11:$K$128,"&gt;="&amp;DATE(2022,1,1),$K$11:$K$128,"&lt;="&amp;DATE(2022,12,31),$M$11:$M$128,"D"),"None")</f>
        <v>0.49333333333333335</v>
      </c>
      <c r="Z168" s="43"/>
      <c r="AA168" s="61">
        <f>IFERROR(AVERAGEIFS($AA$11:$AA$128,$K$11:$K$128,"&gt;="&amp;DATE(2022,1,1),$K$11:$K$128,"&lt;="&amp;DATE(2022,12,31),$M$11:$M$128,"D"),"None")</f>
        <v>4.5066666666666665E-2</v>
      </c>
    </row>
    <row r="169" spans="1:31" x14ac:dyDescent="0.25">
      <c r="A169" s="42" t="s">
        <v>246</v>
      </c>
      <c r="B169" s="6"/>
      <c r="C169" s="42" t="s">
        <v>253</v>
      </c>
      <c r="D169" s="6"/>
      <c r="E169" s="6"/>
      <c r="F169" s="6"/>
      <c r="G169" s="6"/>
      <c r="H169" s="6"/>
      <c r="I169" s="61">
        <f>IFERROR(AVERAGEIFS($I$11:$I$128,$K$11:$K$128,"&gt;="&amp;DATE(2022,1,1),$K$11:$K$128,"&lt;="&amp;DATE(2022,12,31),$M$11:$M$128,"D",$A$11:$A$128,"&lt;&gt;"&amp;"Illinois"),"None")</f>
        <v>9.6666666666666679E-2</v>
      </c>
      <c r="J169" s="43"/>
      <c r="K169" s="43"/>
      <c r="L169" s="43"/>
      <c r="M169" s="43"/>
      <c r="N169" s="43"/>
      <c r="O169" s="61">
        <f>IFERROR(AVERAGEIFS($O$11:$O$128,$K$11:$K$128,"&gt;="&amp;DATE(2022,1,1),$K$11:$K$128,"&lt;="&amp;DATE(2022,12,31),$M$11:$M$128,"D",$A$11:$A$128,"&lt;&gt;"&amp;"Illinois"),"None")</f>
        <v>9.1333333333333336E-2</v>
      </c>
      <c r="Q169" s="44">
        <f>IFERROR(((O169-I169)*10000),0)</f>
        <v>-53.333333333333428</v>
      </c>
      <c r="R169" s="6"/>
      <c r="S169" s="55"/>
      <c r="T169" s="6"/>
      <c r="U169" s="6"/>
      <c r="V169" s="6"/>
      <c r="W169" s="61">
        <f>IFERROR(AVERAGEIFS($W$11:$W$128,$K$11:$K$128,"&gt;="&amp;DATE(2022,1,1),$K$11:$K$128,"&lt;="&amp;DATE(2022,12,31),$M$11:$M$128,"D",$A$11:$A$128,"&lt;&gt;"&amp;"Illinois"),"None")</f>
        <v>6.7566666666666664E-2</v>
      </c>
      <c r="X169" s="43"/>
      <c r="Y169" s="61">
        <f>IFERROR(AVERAGEIFS($Y$11:$Y$128,$K$11:$K$128,"&gt;="&amp;DATE(2022,1,1),$K$11:$K$128,"&lt;="&amp;DATE(2022,12,31),$M$11:$M$128,"D",$A$11:$A$128,"&lt;&gt;"&amp;"Illinois"),"None")</f>
        <v>0.49333333333333335</v>
      </c>
      <c r="Z169" s="43"/>
      <c r="AA169" s="61">
        <f>IFERROR(AVERAGEIFS($AA$11:$AA$128,$K$11:$K$128,"&gt;="&amp;DATE(2022,1,1),$K$11:$K$128,"&lt;="&amp;DATE(2022,12,31),$M$11:$M$128,"D",$A$11:$A$128,"&lt;&gt;"&amp;"Illinois"),"None")</f>
        <v>4.5066666666666665E-2</v>
      </c>
    </row>
    <row r="170" spans="1:31" x14ac:dyDescent="0.25">
      <c r="A170" s="42" t="s">
        <v>246</v>
      </c>
      <c r="B170" s="6"/>
      <c r="C170" s="42" t="s">
        <v>249</v>
      </c>
      <c r="D170" s="6"/>
      <c r="E170" s="6"/>
      <c r="F170" s="6"/>
      <c r="G170" s="6"/>
      <c r="H170" s="6"/>
      <c r="I170" s="61">
        <f>IFERROR(AVERAGEIFS($I$11:$I$128,$K$11:$K$128,"&gt;="&amp;DATE(2022,1,1),$K$11:$K$128,"&lt;="&amp;DATE(2022,12,31),$M$11:$M$128,"V"),"None")</f>
        <v>0.1004</v>
      </c>
      <c r="J170" s="43"/>
      <c r="K170" s="43"/>
      <c r="L170" s="43"/>
      <c r="M170" s="43"/>
      <c r="N170" s="43"/>
      <c r="O170" s="61">
        <f>IFERROR(AVERAGEIFS($O$11:$O$128,$K$11:$K$128,"&gt;="&amp;DATE(2022,1,1),$K$11:$K$128,"&lt;="&amp;DATE(2022,12,31),$M$11:$M$128,"V"),"None")</f>
        <v>9.4699999999999979E-2</v>
      </c>
      <c r="Q170" s="44">
        <f>IFERROR(((O170-I170)*10000),0)</f>
        <v>-57.000000000000242</v>
      </c>
      <c r="R170" s="6"/>
      <c r="S170" s="55"/>
      <c r="T170" s="6"/>
      <c r="U170" s="6"/>
      <c r="V170" s="6"/>
      <c r="W170" s="61">
        <f>IFERROR(AVERAGEIFS($W$11:$W$128,$K$11:$K$128,"&gt;="&amp;DATE(2022,1,1),$K$11:$K$128,"&lt;="&amp;DATE(2022,12,31),$M$11:$M$128,"V"),"N/A")</f>
        <v>6.6199999999999995E-2</v>
      </c>
      <c r="X170" s="43"/>
      <c r="Y170" s="61">
        <f>IFERROR(AVERAGEIFS($Y$11:$Y$128,$K$11:$K$128,"&gt;="&amp;DATE(2022,1,1),$K$11:$K$128,"&lt;="&amp;DATE(2022,12,31),$M$11:$M$128,"V"),"N/A")</f>
        <v>0.49130000000000001</v>
      </c>
      <c r="Z170" s="43"/>
      <c r="AA170" s="61">
        <f>IFERROR(AVERAGEIFS($AA$11:$AA$128,$K$11:$K$128,"&gt;="&amp;DATE(2022,1,1),$K$11:$K$128,"&lt;="&amp;DATE(2022,12,31),$M$11:$M$128,"V"),"N/A")</f>
        <v>4.6449379999999998E-2</v>
      </c>
    </row>
    <row r="171" spans="1:31" x14ac:dyDescent="0.25">
      <c r="A171" s="42"/>
      <c r="B171" s="6"/>
      <c r="C171" s="42"/>
      <c r="D171" s="6"/>
      <c r="E171" s="6"/>
      <c r="F171" s="6"/>
      <c r="G171" s="6"/>
      <c r="H171" s="6"/>
      <c r="I171" s="61"/>
      <c r="J171" s="43"/>
      <c r="K171" s="43"/>
      <c r="L171" s="43"/>
      <c r="M171" s="43"/>
      <c r="N171" s="43"/>
      <c r="O171" s="61"/>
      <c r="Q171" s="44"/>
      <c r="R171" s="6"/>
      <c r="S171" s="55"/>
      <c r="T171" s="6"/>
      <c r="U171" s="6"/>
      <c r="V171" s="6"/>
      <c r="W171" s="61"/>
      <c r="X171" s="43"/>
      <c r="Y171" s="61"/>
      <c r="Z171" s="43"/>
      <c r="AA171" s="61"/>
    </row>
    <row r="172" spans="1:31" x14ac:dyDescent="0.25">
      <c r="A172" s="41" t="s">
        <v>254</v>
      </c>
      <c r="B172" s="41"/>
      <c r="C172" s="41"/>
      <c r="D172" s="6"/>
      <c r="E172" s="6"/>
      <c r="F172" s="6"/>
      <c r="G172" s="6"/>
      <c r="H172" s="6"/>
      <c r="I172" s="43"/>
      <c r="J172" s="43"/>
      <c r="K172" s="43"/>
      <c r="L172" s="43"/>
      <c r="M172" s="43"/>
      <c r="N172" s="43"/>
      <c r="O172" s="43"/>
      <c r="Q172" s="6"/>
      <c r="R172" s="6"/>
      <c r="S172" s="55"/>
      <c r="T172" s="6"/>
      <c r="U172" s="6"/>
      <c r="V172" s="6"/>
      <c r="W172" s="43"/>
      <c r="X172" s="43"/>
      <c r="Y172" s="43"/>
      <c r="Z172" s="43"/>
      <c r="AA172" s="43"/>
    </row>
    <row r="173" spans="1:31" x14ac:dyDescent="0.25">
      <c r="A173" s="41" t="s">
        <v>255</v>
      </c>
      <c r="B173" s="41"/>
      <c r="C173" s="60" t="s">
        <v>361</v>
      </c>
      <c r="D173" s="6"/>
      <c r="E173" s="6"/>
      <c r="F173" s="6"/>
      <c r="G173" s="6"/>
      <c r="H173" s="6"/>
      <c r="I173" s="43"/>
      <c r="J173" s="43"/>
      <c r="K173" s="43"/>
      <c r="L173" s="43"/>
      <c r="M173" s="43"/>
      <c r="N173" s="43"/>
      <c r="O173" s="43"/>
      <c r="Q173" s="6"/>
      <c r="R173" s="6"/>
      <c r="S173" s="55"/>
      <c r="T173" s="6"/>
      <c r="U173" s="6"/>
      <c r="V173" s="6"/>
      <c r="W173" s="43"/>
      <c r="X173" s="43"/>
      <c r="Y173" s="43"/>
      <c r="Z173" s="43"/>
      <c r="AA173" s="43"/>
    </row>
    <row r="174" spans="1:31" x14ac:dyDescent="0.25">
      <c r="A174" s="42" t="s">
        <v>256</v>
      </c>
      <c r="B174" s="6"/>
      <c r="C174" s="6"/>
      <c r="D174" s="6"/>
      <c r="E174" s="6"/>
      <c r="F174" s="6"/>
      <c r="G174" s="6"/>
      <c r="H174" s="6"/>
      <c r="I174" s="43"/>
      <c r="J174" s="43"/>
      <c r="K174" s="43"/>
      <c r="L174" s="43"/>
      <c r="M174" s="43"/>
      <c r="N174" s="43"/>
      <c r="O174" s="43"/>
      <c r="Q174" s="6"/>
      <c r="R174" s="6"/>
      <c r="S174" s="55"/>
      <c r="T174" s="6"/>
      <c r="U174" s="6"/>
      <c r="V174" s="6"/>
      <c r="W174" s="43"/>
      <c r="X174" s="43"/>
      <c r="Y174" s="43"/>
      <c r="Z174" s="43"/>
      <c r="AA174" s="43"/>
    </row>
    <row r="175" spans="1:31" x14ac:dyDescent="0.25">
      <c r="A175" s="42" t="s">
        <v>257</v>
      </c>
      <c r="B175" s="6"/>
      <c r="C175" s="6"/>
      <c r="D175" s="6"/>
      <c r="E175" s="6"/>
      <c r="F175" s="6"/>
      <c r="G175" s="6"/>
      <c r="H175" s="6"/>
      <c r="I175" s="43"/>
      <c r="J175" s="43"/>
      <c r="K175" s="43"/>
      <c r="L175" s="43"/>
      <c r="M175" s="43"/>
      <c r="N175" s="43"/>
      <c r="O175" s="43"/>
      <c r="Q175" s="6"/>
      <c r="R175" s="6"/>
      <c r="S175" s="55"/>
      <c r="T175" s="6"/>
      <c r="U175" s="6"/>
      <c r="V175" s="6"/>
      <c r="W175" s="6"/>
      <c r="X175" s="6"/>
      <c r="Y175" s="6"/>
      <c r="Z175" s="6"/>
      <c r="AA175" s="6"/>
    </row>
    <row r="176" spans="1:31" x14ac:dyDescent="0.25">
      <c r="A176" s="103" t="s">
        <v>276</v>
      </c>
      <c r="B176" s="6"/>
      <c r="C176" s="6"/>
      <c r="D176" s="6"/>
      <c r="E176" s="6"/>
      <c r="F176" s="6"/>
      <c r="G176" s="6"/>
      <c r="H176" s="6"/>
      <c r="I176" s="6"/>
      <c r="K176" s="6"/>
      <c r="L176" s="6"/>
      <c r="M176" s="6"/>
      <c r="N176" s="6"/>
      <c r="O176" s="6"/>
      <c r="Q176" s="6"/>
      <c r="R176" s="6"/>
      <c r="S176" s="55"/>
      <c r="T176" s="6"/>
      <c r="U176" s="6"/>
      <c r="V176" s="6"/>
      <c r="W176" s="6"/>
      <c r="X176" s="6"/>
      <c r="Y176" s="6"/>
      <c r="Z176" s="6"/>
      <c r="AA176" s="6"/>
    </row>
    <row r="177" spans="1:27" x14ac:dyDescent="0.25">
      <c r="A177" s="6"/>
      <c r="B177" s="6"/>
      <c r="C177" s="6"/>
      <c r="D177" s="6"/>
      <c r="E177" s="6"/>
      <c r="F177" s="6"/>
      <c r="G177" s="6"/>
      <c r="H177" s="6"/>
      <c r="I177" s="6"/>
      <c r="K177" s="6"/>
      <c r="L177" s="6"/>
      <c r="M177" s="6"/>
      <c r="N177" s="6"/>
      <c r="O177" s="6"/>
      <c r="Q177" s="6"/>
      <c r="R177" s="6"/>
      <c r="S177" s="55"/>
      <c r="T177" s="6"/>
      <c r="U177" s="6"/>
      <c r="V177" s="6"/>
      <c r="W177" s="6"/>
      <c r="X177" s="6"/>
      <c r="Y177" s="6"/>
      <c r="Z177" s="6"/>
      <c r="AA177" s="6"/>
    </row>
    <row r="178" spans="1:27" x14ac:dyDescent="0.25">
      <c r="A178" s="6"/>
      <c r="B178" s="6"/>
      <c r="C178" s="6"/>
      <c r="D178" s="6"/>
      <c r="E178" s="6"/>
      <c r="F178" s="6"/>
      <c r="G178" s="6"/>
      <c r="H178" s="6"/>
      <c r="I178" s="6"/>
      <c r="K178" s="6"/>
      <c r="L178" s="6"/>
      <c r="M178" s="6"/>
      <c r="N178" s="6"/>
      <c r="O178" s="6"/>
      <c r="Q178" s="6"/>
      <c r="R178" s="6"/>
      <c r="S178" s="55"/>
      <c r="T178" s="6"/>
      <c r="U178" s="6"/>
      <c r="V178" s="6"/>
      <c r="W178" s="6"/>
      <c r="X178" s="6"/>
      <c r="Y178" s="6"/>
      <c r="Z178" s="6"/>
      <c r="AA178" s="6"/>
    </row>
    <row r="179" spans="1:27" x14ac:dyDescent="0.25">
      <c r="A179" s="6"/>
      <c r="B179" s="6"/>
      <c r="C179" s="6"/>
      <c r="D179" s="6"/>
      <c r="E179" s="6"/>
      <c r="F179" s="6"/>
      <c r="G179" s="6"/>
      <c r="H179" s="6"/>
      <c r="I179" s="6"/>
      <c r="K179" s="6"/>
      <c r="L179" s="6"/>
      <c r="M179" s="6"/>
      <c r="N179" s="6"/>
      <c r="O179" s="6"/>
      <c r="Q179" s="6"/>
      <c r="R179" s="6"/>
      <c r="S179" s="55"/>
      <c r="T179" s="6"/>
      <c r="U179" s="6"/>
      <c r="V179" s="6"/>
      <c r="W179" s="6"/>
      <c r="X179" s="6"/>
      <c r="Y179" s="6"/>
      <c r="Z179" s="6"/>
      <c r="AA179" s="6"/>
    </row>
    <row r="180" spans="1:27" x14ac:dyDescent="0.25">
      <c r="A180" s="6"/>
      <c r="B180" s="6"/>
      <c r="C180" s="6"/>
      <c r="D180" s="6"/>
      <c r="E180" s="6"/>
      <c r="F180" s="6"/>
      <c r="G180" s="6"/>
      <c r="H180" s="6"/>
      <c r="I180" s="6"/>
      <c r="K180" s="6"/>
      <c r="L180" s="6"/>
      <c r="M180" s="6"/>
      <c r="N180" s="6"/>
      <c r="O180" s="6"/>
      <c r="Q180" s="6"/>
      <c r="R180" s="6"/>
      <c r="S180" s="55"/>
      <c r="T180" s="6"/>
      <c r="U180" s="6"/>
      <c r="V180" s="6"/>
      <c r="W180" s="6"/>
      <c r="X180" s="6"/>
      <c r="Y180" s="6"/>
      <c r="Z180" s="6"/>
      <c r="AA180" s="6"/>
    </row>
    <row r="181" spans="1:27" x14ac:dyDescent="0.25">
      <c r="A181" s="6"/>
      <c r="B181" s="6"/>
      <c r="C181" s="6"/>
      <c r="D181" s="6"/>
      <c r="E181" s="6"/>
      <c r="F181" s="6"/>
      <c r="G181" s="6"/>
      <c r="H181" s="6"/>
      <c r="I181" s="6"/>
      <c r="K181" s="6"/>
      <c r="L181" s="6"/>
      <c r="M181" s="6"/>
      <c r="N181" s="6"/>
      <c r="O181" s="6"/>
      <c r="Q181" s="6"/>
      <c r="R181" s="6"/>
      <c r="S181" s="55"/>
      <c r="T181" s="6"/>
      <c r="U181" s="6"/>
      <c r="V181" s="6"/>
      <c r="W181" s="6"/>
      <c r="X181" s="6"/>
      <c r="Y181" s="6"/>
      <c r="Z181" s="6"/>
      <c r="AA181" s="6"/>
    </row>
    <row r="182" spans="1:27" x14ac:dyDescent="0.25">
      <c r="A182" s="6"/>
      <c r="B182" s="6"/>
      <c r="C182" s="6"/>
      <c r="D182" s="6"/>
      <c r="E182" s="6"/>
      <c r="F182" s="6"/>
      <c r="G182" s="6"/>
      <c r="H182" s="6"/>
      <c r="I182" s="6"/>
      <c r="K182" s="6"/>
      <c r="L182" s="6"/>
      <c r="M182" s="6"/>
      <c r="N182" s="6"/>
      <c r="O182" s="6"/>
      <c r="Q182" s="6"/>
      <c r="R182" s="6"/>
      <c r="S182" s="55"/>
      <c r="T182" s="6"/>
      <c r="U182" s="6"/>
      <c r="V182" s="6"/>
      <c r="W182" s="6"/>
      <c r="X182" s="6"/>
      <c r="Y182" s="6"/>
      <c r="Z182" s="6"/>
      <c r="AA182" s="6"/>
    </row>
    <row r="183" spans="1:27" x14ac:dyDescent="0.25">
      <c r="A183" s="6"/>
      <c r="B183" s="6"/>
      <c r="C183" s="6"/>
      <c r="D183" s="6"/>
      <c r="E183" s="6"/>
      <c r="F183" s="6"/>
      <c r="G183" s="6"/>
      <c r="H183" s="6"/>
      <c r="I183" s="6"/>
      <c r="K183" s="6"/>
      <c r="L183" s="6"/>
      <c r="M183" s="6"/>
      <c r="N183" s="6"/>
      <c r="O183" s="6"/>
      <c r="Q183" s="6"/>
      <c r="R183" s="6"/>
      <c r="S183" s="55"/>
      <c r="T183" s="6"/>
      <c r="U183" s="6"/>
      <c r="V183" s="6"/>
      <c r="W183" s="6"/>
      <c r="X183" s="6"/>
      <c r="Y183" s="6"/>
      <c r="Z183" s="6"/>
      <c r="AA183" s="6"/>
    </row>
    <row r="184" spans="1:27" x14ac:dyDescent="0.25">
      <c r="A184" s="6"/>
      <c r="B184" s="6"/>
      <c r="C184" s="6"/>
      <c r="D184" s="6"/>
      <c r="E184" s="6"/>
      <c r="F184" s="6"/>
      <c r="G184" s="6"/>
      <c r="H184" s="6"/>
      <c r="I184" s="6"/>
      <c r="K184" s="6"/>
      <c r="L184" s="6"/>
      <c r="M184" s="6"/>
      <c r="N184" s="6"/>
      <c r="O184" s="6"/>
      <c r="Q184" s="6"/>
      <c r="R184" s="6"/>
      <c r="S184" s="55"/>
      <c r="T184" s="6"/>
      <c r="U184" s="6"/>
      <c r="V184" s="6"/>
      <c r="W184" s="6"/>
      <c r="X184" s="6"/>
      <c r="Y184" s="6"/>
      <c r="Z184" s="6"/>
      <c r="AA184" s="6"/>
    </row>
    <row r="185" spans="1:27" x14ac:dyDescent="0.25">
      <c r="A185" s="6"/>
      <c r="B185" s="6"/>
      <c r="C185" s="6"/>
      <c r="D185" s="6"/>
      <c r="E185" s="6"/>
      <c r="F185" s="6"/>
      <c r="G185" s="6"/>
      <c r="H185" s="6"/>
      <c r="I185" s="6"/>
      <c r="K185" s="6"/>
      <c r="L185" s="6"/>
      <c r="M185" s="6"/>
      <c r="N185" s="6"/>
      <c r="O185" s="6"/>
      <c r="Q185" s="6"/>
      <c r="R185" s="6"/>
      <c r="S185" s="55"/>
      <c r="T185" s="6"/>
      <c r="U185" s="6"/>
      <c r="V185" s="6"/>
      <c r="W185" s="6"/>
      <c r="X185" s="6"/>
      <c r="Y185" s="6"/>
      <c r="Z185" s="6"/>
      <c r="AA185" s="6"/>
    </row>
    <row r="186" spans="1:27" x14ac:dyDescent="0.25">
      <c r="A186" s="6"/>
      <c r="B186" s="6"/>
      <c r="C186" s="6"/>
      <c r="D186" s="6"/>
      <c r="E186" s="6"/>
      <c r="F186" s="6"/>
      <c r="G186" s="6"/>
      <c r="H186" s="6"/>
      <c r="I186" s="6"/>
      <c r="K186" s="6"/>
      <c r="L186" s="6"/>
      <c r="M186" s="6"/>
      <c r="N186" s="6"/>
      <c r="O186" s="6"/>
      <c r="Q186" s="6"/>
      <c r="R186" s="6"/>
      <c r="S186" s="55"/>
      <c r="T186" s="6"/>
      <c r="U186" s="6"/>
      <c r="V186" s="6"/>
      <c r="W186" s="6"/>
      <c r="X186" s="6"/>
      <c r="Y186" s="6"/>
      <c r="Z186" s="6"/>
      <c r="AA186" s="6"/>
    </row>
    <row r="187" spans="1:27" x14ac:dyDescent="0.25">
      <c r="A187" s="6"/>
      <c r="B187" s="6"/>
      <c r="C187" s="6"/>
      <c r="D187" s="6"/>
      <c r="E187" s="6"/>
      <c r="F187" s="6"/>
      <c r="G187" s="6"/>
      <c r="H187" s="6"/>
      <c r="I187" s="6"/>
      <c r="K187" s="6"/>
      <c r="L187" s="6"/>
      <c r="M187" s="6"/>
      <c r="N187" s="6"/>
      <c r="O187" s="6"/>
      <c r="Q187" s="6"/>
      <c r="R187" s="6"/>
      <c r="S187" s="55"/>
      <c r="T187" s="6"/>
      <c r="U187" s="6"/>
      <c r="V187" s="6"/>
      <c r="W187" s="6"/>
      <c r="X187" s="6"/>
      <c r="Y187" s="6"/>
      <c r="Z187" s="6"/>
      <c r="AA187" s="6"/>
    </row>
    <row r="188" spans="1:27" x14ac:dyDescent="0.25">
      <c r="A188" s="6"/>
      <c r="B188" s="6"/>
      <c r="C188" s="6"/>
      <c r="D188" s="6"/>
      <c r="E188" s="6"/>
      <c r="F188" s="6"/>
      <c r="G188" s="6"/>
      <c r="H188" s="6"/>
      <c r="I188" s="6"/>
      <c r="K188" s="6"/>
      <c r="L188" s="6"/>
      <c r="M188" s="6"/>
      <c r="N188" s="6"/>
      <c r="O188" s="6"/>
      <c r="Q188" s="6"/>
      <c r="R188" s="6"/>
      <c r="S188" s="55"/>
      <c r="T188" s="6"/>
      <c r="U188" s="6"/>
      <c r="V188" s="6"/>
      <c r="W188" s="6"/>
      <c r="X188" s="6"/>
      <c r="Y188" s="6"/>
      <c r="Z188" s="6"/>
      <c r="AA188" s="6"/>
    </row>
    <row r="189" spans="1:27" x14ac:dyDescent="0.25">
      <c r="A189" s="6"/>
      <c r="B189" s="6"/>
      <c r="C189" s="6"/>
      <c r="D189" s="6"/>
      <c r="E189" s="6"/>
      <c r="F189" s="6"/>
      <c r="G189" s="6"/>
      <c r="H189" s="6"/>
      <c r="I189" s="6"/>
      <c r="K189" s="6"/>
      <c r="L189" s="6"/>
      <c r="M189" s="6"/>
      <c r="N189" s="6"/>
      <c r="O189" s="6"/>
      <c r="Q189" s="6"/>
      <c r="R189" s="6"/>
      <c r="S189" s="55"/>
      <c r="T189" s="6"/>
      <c r="U189" s="6"/>
      <c r="V189" s="6"/>
      <c r="W189" s="6"/>
      <c r="X189" s="6"/>
      <c r="Y189" s="6"/>
      <c r="Z189" s="6"/>
      <c r="AA189" s="6"/>
    </row>
    <row r="190" spans="1:27" x14ac:dyDescent="0.25">
      <c r="A190" s="6"/>
      <c r="B190" s="6"/>
      <c r="C190" s="6"/>
      <c r="D190" s="6"/>
      <c r="E190" s="6"/>
      <c r="F190" s="6"/>
      <c r="G190" s="6"/>
      <c r="H190" s="6"/>
      <c r="I190" s="6"/>
      <c r="K190" s="6"/>
      <c r="L190" s="6"/>
      <c r="M190" s="6"/>
      <c r="N190" s="6"/>
      <c r="O190" s="6"/>
      <c r="Q190" s="6"/>
      <c r="R190" s="6"/>
      <c r="S190" s="55"/>
      <c r="T190" s="6"/>
      <c r="U190" s="6"/>
      <c r="V190" s="6"/>
      <c r="W190" s="6"/>
      <c r="X190" s="6"/>
      <c r="Y190" s="6"/>
      <c r="Z190" s="6"/>
      <c r="AA190" s="6"/>
    </row>
    <row r="191" spans="1:27" x14ac:dyDescent="0.25">
      <c r="A191" s="6"/>
      <c r="B191" s="6"/>
      <c r="C191" s="6"/>
      <c r="D191" s="6"/>
      <c r="E191" s="6"/>
      <c r="F191" s="6"/>
      <c r="G191" s="6"/>
      <c r="H191" s="6"/>
      <c r="I191" s="6"/>
      <c r="K191" s="6"/>
      <c r="L191" s="6"/>
      <c r="M191" s="6"/>
      <c r="N191" s="6"/>
      <c r="O191" s="6"/>
      <c r="Q191" s="6"/>
      <c r="R191" s="6"/>
      <c r="S191" s="55"/>
      <c r="T191" s="6"/>
      <c r="U191" s="6"/>
      <c r="V191" s="6"/>
      <c r="W191" s="6"/>
      <c r="X191" s="6"/>
      <c r="Y191" s="6"/>
      <c r="Z191" s="6"/>
      <c r="AA191" s="6"/>
    </row>
    <row r="192" spans="1:27" x14ac:dyDescent="0.25">
      <c r="A192" s="6"/>
      <c r="B192" s="6"/>
      <c r="C192" s="6"/>
      <c r="D192" s="6"/>
      <c r="E192" s="6"/>
      <c r="F192" s="6"/>
      <c r="G192" s="6"/>
      <c r="H192" s="6"/>
      <c r="I192" s="6"/>
      <c r="K192" s="6"/>
      <c r="L192" s="6"/>
      <c r="M192" s="6"/>
      <c r="N192" s="6"/>
      <c r="O192" s="6"/>
      <c r="Q192" s="6"/>
      <c r="R192" s="6"/>
      <c r="S192" s="55"/>
      <c r="T192" s="6"/>
      <c r="U192" s="6"/>
      <c r="V192" s="6"/>
      <c r="W192" s="6"/>
      <c r="X192" s="6"/>
      <c r="Y192" s="6"/>
      <c r="Z192" s="6"/>
      <c r="AA192" s="6"/>
    </row>
    <row r="193" spans="1:27" x14ac:dyDescent="0.25">
      <c r="A193" s="6"/>
      <c r="B193" s="6"/>
      <c r="C193" s="6"/>
      <c r="D193" s="6"/>
      <c r="E193" s="6"/>
      <c r="F193" s="6"/>
      <c r="G193" s="6"/>
      <c r="H193" s="6"/>
      <c r="I193" s="6"/>
      <c r="K193" s="6"/>
      <c r="L193" s="6"/>
      <c r="M193" s="6"/>
      <c r="N193" s="6"/>
      <c r="O193" s="6"/>
      <c r="Q193" s="6"/>
      <c r="R193" s="6"/>
      <c r="S193" s="55"/>
      <c r="T193" s="6"/>
      <c r="U193" s="6"/>
      <c r="V193" s="6"/>
      <c r="W193" s="6"/>
      <c r="X193" s="6"/>
      <c r="Y193" s="6"/>
      <c r="Z193" s="6"/>
      <c r="AA193" s="6"/>
    </row>
    <row r="194" spans="1:27" x14ac:dyDescent="0.25">
      <c r="A194" s="6"/>
      <c r="B194" s="6"/>
      <c r="C194" s="6"/>
      <c r="D194" s="6"/>
      <c r="E194" s="6"/>
      <c r="F194" s="6"/>
      <c r="G194" s="6"/>
      <c r="H194" s="6"/>
      <c r="I194" s="6"/>
      <c r="K194" s="6"/>
      <c r="L194" s="6"/>
      <c r="M194" s="6"/>
      <c r="N194" s="6"/>
      <c r="O194" s="6"/>
      <c r="Q194" s="6"/>
      <c r="R194" s="6"/>
      <c r="S194" s="55"/>
      <c r="T194" s="6"/>
      <c r="U194" s="6"/>
      <c r="V194" s="6"/>
      <c r="W194" s="6"/>
      <c r="X194" s="6"/>
      <c r="Y194" s="6"/>
      <c r="Z194" s="6"/>
      <c r="AA194" s="6"/>
    </row>
    <row r="195" spans="1:27" x14ac:dyDescent="0.25">
      <c r="A195" s="6"/>
      <c r="B195" s="6"/>
      <c r="C195" s="6"/>
      <c r="D195" s="6"/>
      <c r="E195" s="6"/>
      <c r="F195" s="6"/>
      <c r="G195" s="6"/>
      <c r="H195" s="6"/>
      <c r="I195" s="6"/>
      <c r="K195" s="6"/>
      <c r="L195" s="6"/>
      <c r="M195" s="6"/>
      <c r="N195" s="6"/>
      <c r="O195" s="6"/>
      <c r="Q195" s="6"/>
      <c r="R195" s="6"/>
      <c r="S195" s="55"/>
      <c r="T195" s="6"/>
      <c r="U195" s="6"/>
      <c r="V195" s="6"/>
      <c r="W195" s="6"/>
      <c r="X195" s="6"/>
      <c r="Y195" s="6"/>
      <c r="Z195" s="6"/>
      <c r="AA195" s="6"/>
    </row>
    <row r="196" spans="1:27" x14ac:dyDescent="0.25">
      <c r="A196" s="6"/>
      <c r="B196" s="6"/>
      <c r="C196" s="6"/>
      <c r="D196" s="6"/>
      <c r="E196" s="6"/>
      <c r="F196" s="6"/>
      <c r="G196" s="6"/>
      <c r="H196" s="6"/>
      <c r="I196" s="6"/>
      <c r="K196" s="6"/>
      <c r="L196" s="6"/>
      <c r="M196" s="6"/>
      <c r="N196" s="6"/>
      <c r="O196" s="6"/>
      <c r="Q196" s="6"/>
      <c r="R196" s="6"/>
      <c r="S196" s="55"/>
      <c r="T196" s="6"/>
      <c r="U196" s="6"/>
      <c r="V196" s="6"/>
      <c r="W196" s="6"/>
      <c r="X196" s="6"/>
      <c r="Y196" s="6"/>
      <c r="Z196" s="6"/>
      <c r="AA196" s="6"/>
    </row>
    <row r="197" spans="1:27" x14ac:dyDescent="0.25">
      <c r="A197" s="6"/>
      <c r="B197" s="6"/>
      <c r="C197" s="6"/>
      <c r="D197" s="6"/>
      <c r="E197" s="6"/>
      <c r="F197" s="6"/>
      <c r="G197" s="6"/>
      <c r="H197" s="6"/>
      <c r="I197" s="6"/>
      <c r="K197" s="6"/>
      <c r="L197" s="6"/>
      <c r="M197" s="6"/>
      <c r="N197" s="6"/>
      <c r="O197" s="6"/>
      <c r="Q197" s="6"/>
      <c r="R197" s="6"/>
      <c r="S197" s="55"/>
      <c r="T197" s="6"/>
      <c r="U197" s="6"/>
      <c r="V197" s="6"/>
      <c r="W197" s="6"/>
      <c r="X197" s="6"/>
      <c r="Y197" s="6"/>
      <c r="Z197" s="6"/>
      <c r="AA197" s="6"/>
    </row>
    <row r="198" spans="1:27" x14ac:dyDescent="0.25">
      <c r="A198" s="6"/>
      <c r="B198" s="6"/>
      <c r="C198" s="6"/>
      <c r="D198" s="6"/>
      <c r="E198" s="6"/>
      <c r="F198" s="6"/>
      <c r="G198" s="6"/>
      <c r="H198" s="6"/>
      <c r="I198" s="6"/>
      <c r="K198" s="6"/>
      <c r="L198" s="6"/>
      <c r="M198" s="6"/>
      <c r="N198" s="6"/>
      <c r="O198" s="6"/>
      <c r="Q198" s="6"/>
      <c r="R198" s="6"/>
      <c r="S198" s="55"/>
      <c r="T198" s="6"/>
      <c r="U198" s="6"/>
      <c r="V198" s="6"/>
      <c r="W198" s="6"/>
      <c r="X198" s="6"/>
      <c r="Y198" s="6"/>
      <c r="Z198" s="6"/>
      <c r="AA198" s="6"/>
    </row>
    <row r="199" spans="1:27" x14ac:dyDescent="0.25">
      <c r="A199" s="6"/>
      <c r="B199" s="6"/>
      <c r="C199" s="6"/>
      <c r="D199" s="6"/>
      <c r="E199" s="6"/>
      <c r="F199" s="6"/>
      <c r="G199" s="6"/>
      <c r="H199" s="6"/>
      <c r="I199" s="6"/>
      <c r="K199" s="6"/>
      <c r="L199" s="6"/>
      <c r="M199" s="6"/>
      <c r="N199" s="6"/>
      <c r="O199" s="6"/>
      <c r="Q199" s="6"/>
      <c r="R199" s="6"/>
      <c r="S199" s="55"/>
      <c r="T199" s="6"/>
      <c r="U199" s="6"/>
      <c r="V199" s="6"/>
      <c r="W199" s="6"/>
      <c r="X199" s="6"/>
      <c r="Y199" s="6"/>
      <c r="Z199" s="6"/>
      <c r="AA199" s="6"/>
    </row>
    <row r="200" spans="1:27" x14ac:dyDescent="0.25">
      <c r="A200" s="6"/>
      <c r="B200" s="6"/>
      <c r="C200" s="6"/>
      <c r="D200" s="6"/>
      <c r="E200" s="6"/>
      <c r="F200" s="6"/>
      <c r="G200" s="6"/>
      <c r="H200" s="6"/>
      <c r="I200" s="6"/>
      <c r="K200" s="6"/>
      <c r="L200" s="6"/>
      <c r="M200" s="6"/>
      <c r="N200" s="6"/>
      <c r="O200" s="6"/>
      <c r="Q200" s="6"/>
      <c r="R200" s="6"/>
      <c r="S200" s="55"/>
      <c r="T200" s="6"/>
      <c r="U200" s="6"/>
      <c r="V200" s="6"/>
      <c r="W200" s="6"/>
      <c r="X200" s="6"/>
      <c r="Y200" s="6"/>
      <c r="Z200" s="6"/>
      <c r="AA200" s="6"/>
    </row>
    <row r="201" spans="1:27" x14ac:dyDescent="0.25">
      <c r="A201" s="6"/>
      <c r="B201" s="6"/>
      <c r="C201" s="6"/>
      <c r="D201" s="6"/>
      <c r="E201" s="6"/>
      <c r="F201" s="6"/>
      <c r="G201" s="6"/>
      <c r="H201" s="6"/>
      <c r="I201" s="6"/>
      <c r="K201" s="6"/>
      <c r="L201" s="6"/>
      <c r="M201" s="6"/>
      <c r="N201" s="6"/>
      <c r="O201" s="6"/>
      <c r="Q201" s="6"/>
      <c r="R201" s="6"/>
      <c r="S201" s="55"/>
      <c r="T201" s="6"/>
      <c r="U201" s="6"/>
      <c r="V201" s="6"/>
      <c r="W201" s="6"/>
      <c r="X201" s="6"/>
      <c r="Y201" s="6"/>
      <c r="Z201" s="6"/>
      <c r="AA201" s="6"/>
    </row>
    <row r="202" spans="1:27" x14ac:dyDescent="0.25">
      <c r="A202" s="6"/>
      <c r="B202" s="6"/>
      <c r="C202" s="6"/>
      <c r="D202" s="6"/>
      <c r="E202" s="6"/>
      <c r="F202" s="6"/>
      <c r="G202" s="6"/>
      <c r="H202" s="6"/>
      <c r="I202" s="6"/>
      <c r="K202" s="6"/>
      <c r="L202" s="6"/>
      <c r="M202" s="6"/>
      <c r="N202" s="6"/>
      <c r="O202" s="6"/>
      <c r="Q202" s="6"/>
      <c r="R202" s="6"/>
      <c r="S202" s="55"/>
      <c r="T202" s="6"/>
      <c r="U202" s="6"/>
      <c r="V202" s="6"/>
      <c r="W202" s="6"/>
      <c r="X202" s="6"/>
      <c r="Y202" s="6"/>
      <c r="Z202" s="6"/>
      <c r="AA202" s="6"/>
    </row>
    <row r="203" spans="1:27" x14ac:dyDescent="0.25">
      <c r="A203" s="6"/>
      <c r="B203" s="6"/>
      <c r="C203" s="6"/>
      <c r="D203" s="6"/>
      <c r="E203" s="6"/>
      <c r="F203" s="6"/>
      <c r="G203" s="6"/>
      <c r="H203" s="6"/>
      <c r="I203" s="6"/>
      <c r="K203" s="6"/>
      <c r="L203" s="6"/>
      <c r="M203" s="6"/>
      <c r="N203" s="6"/>
      <c r="O203" s="6"/>
      <c r="Q203" s="6"/>
      <c r="R203" s="6"/>
      <c r="S203" s="55"/>
      <c r="T203" s="6"/>
      <c r="U203" s="6"/>
      <c r="V203" s="6"/>
      <c r="W203" s="6"/>
      <c r="X203" s="6"/>
      <c r="Y203" s="6"/>
      <c r="Z203" s="6"/>
      <c r="AA203" s="6"/>
    </row>
    <row r="204" spans="1:27" x14ac:dyDescent="0.25">
      <c r="A204" s="6"/>
      <c r="B204" s="6"/>
      <c r="C204" s="6"/>
      <c r="D204" s="6"/>
      <c r="E204" s="6"/>
      <c r="F204" s="6"/>
      <c r="G204" s="6"/>
      <c r="H204" s="6"/>
      <c r="I204" s="6"/>
      <c r="K204" s="6"/>
      <c r="L204" s="6"/>
      <c r="M204" s="6"/>
      <c r="N204" s="6"/>
      <c r="O204" s="6"/>
      <c r="Q204" s="6"/>
      <c r="R204" s="6"/>
      <c r="S204" s="55"/>
      <c r="T204" s="6"/>
      <c r="U204" s="6"/>
      <c r="V204" s="6"/>
      <c r="W204" s="6"/>
      <c r="X204" s="6"/>
      <c r="Y204" s="6"/>
      <c r="Z204" s="6"/>
      <c r="AA204" s="6"/>
    </row>
    <row r="205" spans="1:27" x14ac:dyDescent="0.25">
      <c r="A205" s="6"/>
      <c r="B205" s="6"/>
      <c r="C205" s="6"/>
      <c r="D205" s="6"/>
      <c r="E205" s="6"/>
      <c r="F205" s="6"/>
      <c r="G205" s="6"/>
      <c r="H205" s="6"/>
      <c r="I205" s="6"/>
      <c r="K205" s="6"/>
      <c r="L205" s="6"/>
      <c r="M205" s="6"/>
      <c r="N205" s="6"/>
      <c r="O205" s="6"/>
      <c r="Q205" s="6"/>
      <c r="R205" s="6"/>
      <c r="S205" s="55"/>
      <c r="T205" s="6"/>
      <c r="U205" s="6"/>
      <c r="V205" s="6"/>
      <c r="W205" s="6"/>
      <c r="X205" s="6"/>
      <c r="Y205" s="6"/>
      <c r="Z205" s="6"/>
      <c r="AA205" s="6"/>
    </row>
    <row r="206" spans="1:27" x14ac:dyDescent="0.25">
      <c r="A206" s="6"/>
      <c r="B206" s="6"/>
      <c r="C206" s="6"/>
      <c r="D206" s="6"/>
      <c r="E206" s="6"/>
      <c r="F206" s="6"/>
      <c r="G206" s="6"/>
      <c r="H206" s="6"/>
      <c r="I206" s="6"/>
      <c r="K206" s="6"/>
      <c r="L206" s="6"/>
      <c r="M206" s="6"/>
      <c r="N206" s="6"/>
      <c r="O206" s="6"/>
      <c r="Q206" s="6"/>
      <c r="R206" s="6"/>
      <c r="S206" s="55"/>
      <c r="T206" s="6"/>
      <c r="U206" s="6"/>
      <c r="V206" s="6"/>
      <c r="W206" s="6"/>
      <c r="X206" s="6"/>
      <c r="Y206" s="6"/>
      <c r="Z206" s="6"/>
      <c r="AA206" s="6"/>
    </row>
    <row r="207" spans="1:27" x14ac:dyDescent="0.25">
      <c r="A207" s="6"/>
      <c r="B207" s="6"/>
      <c r="C207" s="6"/>
      <c r="D207" s="6"/>
      <c r="E207" s="6"/>
      <c r="F207" s="6"/>
      <c r="G207" s="6"/>
      <c r="H207" s="6"/>
      <c r="I207" s="6"/>
      <c r="K207" s="6"/>
      <c r="L207" s="6"/>
      <c r="M207" s="6"/>
      <c r="N207" s="6"/>
      <c r="O207" s="6"/>
      <c r="Q207" s="6"/>
      <c r="R207" s="6"/>
      <c r="S207" s="55"/>
      <c r="T207" s="6"/>
      <c r="U207" s="6"/>
      <c r="V207" s="6"/>
      <c r="W207" s="6"/>
      <c r="X207" s="6"/>
      <c r="Y207" s="6"/>
      <c r="Z207" s="6"/>
      <c r="AA207" s="6"/>
    </row>
    <row r="208" spans="1:27" x14ac:dyDescent="0.25">
      <c r="A208" s="6"/>
      <c r="B208" s="6"/>
      <c r="C208" s="6"/>
      <c r="D208" s="6"/>
      <c r="E208" s="6"/>
      <c r="F208" s="6"/>
      <c r="G208" s="6"/>
      <c r="H208" s="6"/>
      <c r="I208" s="6"/>
      <c r="K208" s="6"/>
      <c r="L208" s="6"/>
      <c r="M208" s="6"/>
      <c r="N208" s="6"/>
      <c r="O208" s="6"/>
      <c r="Q208" s="6"/>
      <c r="R208" s="6"/>
      <c r="S208" s="55"/>
      <c r="T208" s="6"/>
      <c r="U208" s="6"/>
      <c r="V208" s="6"/>
      <c r="W208" s="6"/>
      <c r="X208" s="6"/>
      <c r="Y208" s="6"/>
      <c r="Z208" s="6"/>
      <c r="AA208" s="6"/>
    </row>
    <row r="209" spans="1:27" x14ac:dyDescent="0.25">
      <c r="A209" s="6"/>
      <c r="B209" s="6"/>
      <c r="C209" s="6"/>
      <c r="D209" s="6"/>
      <c r="E209" s="6"/>
      <c r="F209" s="6"/>
      <c r="G209" s="6"/>
      <c r="H209" s="6"/>
      <c r="I209" s="6"/>
      <c r="K209" s="6"/>
      <c r="L209" s="6"/>
      <c r="M209" s="6"/>
      <c r="N209" s="6"/>
      <c r="O209" s="6"/>
      <c r="Q209" s="6"/>
      <c r="R209" s="6"/>
      <c r="S209" s="55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6"/>
      <c r="B210" s="6"/>
      <c r="C210" s="6"/>
      <c r="D210" s="6"/>
      <c r="E210" s="6"/>
      <c r="F210" s="6"/>
      <c r="G210" s="6"/>
      <c r="H210" s="6"/>
      <c r="I210" s="6"/>
      <c r="K210" s="6"/>
      <c r="L210" s="6"/>
      <c r="M210" s="6"/>
      <c r="N210" s="6"/>
      <c r="O210" s="6"/>
      <c r="Q210" s="6"/>
      <c r="R210" s="6"/>
      <c r="S210" s="55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6"/>
      <c r="B211" s="6"/>
      <c r="C211" s="6"/>
      <c r="D211" s="6"/>
      <c r="E211" s="6"/>
      <c r="F211" s="6"/>
      <c r="G211" s="6"/>
      <c r="H211" s="6"/>
      <c r="I211" s="6"/>
      <c r="K211" s="6"/>
      <c r="L211" s="6"/>
      <c r="M211" s="6"/>
      <c r="N211" s="6"/>
      <c r="O211" s="6"/>
      <c r="Q211" s="6"/>
      <c r="R211" s="6"/>
      <c r="S211" s="55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6"/>
      <c r="B212" s="6"/>
      <c r="C212" s="6"/>
      <c r="D212" s="6"/>
      <c r="E212" s="6"/>
      <c r="F212" s="6"/>
      <c r="G212" s="6"/>
      <c r="H212" s="6"/>
      <c r="I212" s="6"/>
      <c r="K212" s="6"/>
      <c r="L212" s="6"/>
      <c r="M212" s="6"/>
      <c r="N212" s="6"/>
      <c r="O212" s="6"/>
      <c r="Q212" s="6"/>
      <c r="R212" s="6"/>
      <c r="S212" s="55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6"/>
      <c r="B213" s="6"/>
      <c r="C213" s="6"/>
      <c r="D213" s="6"/>
      <c r="E213" s="6"/>
      <c r="F213" s="6"/>
      <c r="G213" s="6"/>
      <c r="H213" s="6"/>
      <c r="I213" s="6"/>
      <c r="K213" s="6"/>
      <c r="L213" s="6"/>
      <c r="M213" s="6"/>
      <c r="N213" s="6"/>
      <c r="O213" s="6"/>
      <c r="Q213" s="6"/>
      <c r="R213" s="6"/>
      <c r="S213" s="55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6"/>
      <c r="B214" s="6"/>
      <c r="C214" s="6"/>
      <c r="D214" s="6"/>
      <c r="E214" s="6"/>
      <c r="F214" s="6"/>
      <c r="G214" s="6"/>
      <c r="H214" s="6"/>
      <c r="I214" s="6"/>
      <c r="K214" s="6"/>
      <c r="L214" s="6"/>
      <c r="M214" s="6"/>
      <c r="N214" s="6"/>
      <c r="O214" s="6"/>
      <c r="Q214" s="6"/>
      <c r="R214" s="6"/>
      <c r="S214" s="55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6"/>
      <c r="B215" s="6"/>
      <c r="C215" s="6"/>
      <c r="D215" s="6"/>
      <c r="E215" s="6"/>
      <c r="F215" s="6"/>
      <c r="G215" s="6"/>
      <c r="H215" s="6"/>
      <c r="I215" s="6"/>
      <c r="K215" s="6"/>
      <c r="L215" s="6"/>
      <c r="M215" s="6"/>
      <c r="N215" s="6"/>
      <c r="O215" s="6"/>
      <c r="Q215" s="6"/>
      <c r="R215" s="6"/>
      <c r="S215" s="55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6"/>
      <c r="B216" s="6"/>
      <c r="C216" s="6"/>
      <c r="D216" s="6"/>
      <c r="E216" s="6"/>
      <c r="F216" s="6"/>
      <c r="G216" s="6"/>
      <c r="H216" s="6"/>
      <c r="I216" s="6"/>
      <c r="K216" s="6"/>
      <c r="L216" s="6"/>
      <c r="M216" s="6"/>
      <c r="N216" s="6"/>
      <c r="O216" s="6"/>
      <c r="Q216" s="6"/>
      <c r="R216" s="6"/>
      <c r="S216" s="55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6"/>
      <c r="B217" s="6"/>
      <c r="C217" s="6"/>
      <c r="D217" s="6"/>
      <c r="E217" s="6"/>
      <c r="F217" s="6"/>
      <c r="G217" s="6"/>
      <c r="H217" s="6"/>
      <c r="I217" s="6"/>
      <c r="K217" s="6"/>
      <c r="L217" s="6"/>
      <c r="M217" s="6"/>
      <c r="N217" s="6"/>
      <c r="O217" s="6"/>
      <c r="Q217" s="6"/>
      <c r="R217" s="6"/>
      <c r="S217" s="55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6"/>
      <c r="B218" s="6"/>
      <c r="C218" s="6"/>
      <c r="D218" s="6"/>
      <c r="E218" s="6"/>
      <c r="F218" s="6"/>
      <c r="G218" s="6"/>
      <c r="H218" s="6"/>
      <c r="I218" s="6"/>
      <c r="K218" s="6"/>
      <c r="L218" s="6"/>
      <c r="M218" s="6"/>
      <c r="N218" s="6"/>
      <c r="O218" s="6"/>
      <c r="Q218" s="6"/>
      <c r="R218" s="6"/>
      <c r="S218" s="55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6"/>
      <c r="B219" s="6"/>
      <c r="C219" s="6"/>
      <c r="D219" s="6"/>
      <c r="E219" s="6"/>
      <c r="F219" s="6"/>
      <c r="G219" s="6"/>
      <c r="H219" s="6"/>
      <c r="I219" s="6"/>
      <c r="K219" s="6"/>
      <c r="L219" s="6"/>
      <c r="M219" s="6"/>
      <c r="N219" s="6"/>
      <c r="O219" s="6"/>
      <c r="Q219" s="6"/>
      <c r="R219" s="6"/>
      <c r="S219" s="55"/>
      <c r="T219" s="6"/>
      <c r="U219" s="6"/>
      <c r="V219" s="6"/>
      <c r="W219" s="6"/>
      <c r="X219" s="6"/>
      <c r="Y219" s="6"/>
      <c r="Z219" s="6"/>
      <c r="AA219" s="6"/>
    </row>
    <row r="220" spans="1:27" x14ac:dyDescent="0.25">
      <c r="A220" s="6"/>
      <c r="B220" s="6"/>
      <c r="C220" s="6"/>
      <c r="D220" s="6"/>
      <c r="E220" s="6"/>
      <c r="F220" s="6"/>
      <c r="G220" s="6"/>
      <c r="H220" s="6"/>
      <c r="I220" s="6"/>
      <c r="K220" s="6"/>
      <c r="L220" s="6"/>
      <c r="M220" s="6"/>
      <c r="N220" s="6"/>
      <c r="O220" s="6"/>
      <c r="Q220" s="6"/>
      <c r="R220" s="6"/>
      <c r="S220" s="55"/>
      <c r="T220" s="6"/>
      <c r="U220" s="6"/>
      <c r="V220" s="6"/>
      <c r="W220" s="6"/>
      <c r="X220" s="6"/>
      <c r="Y220" s="6"/>
      <c r="Z220" s="6"/>
      <c r="AA220" s="6"/>
    </row>
    <row r="221" spans="1:27" x14ac:dyDescent="0.25">
      <c r="A221" s="6"/>
      <c r="B221" s="6"/>
      <c r="C221" s="6"/>
      <c r="D221" s="6"/>
      <c r="E221" s="6"/>
      <c r="F221" s="6"/>
      <c r="G221" s="6"/>
      <c r="H221" s="6"/>
      <c r="I221" s="6"/>
      <c r="K221" s="6"/>
      <c r="L221" s="6"/>
      <c r="M221" s="6"/>
      <c r="N221" s="6"/>
      <c r="O221" s="6"/>
      <c r="Q221" s="6"/>
      <c r="R221" s="6"/>
      <c r="S221" s="55"/>
      <c r="T221" s="6"/>
      <c r="U221" s="6"/>
      <c r="V221" s="6"/>
      <c r="W221" s="6"/>
      <c r="X221" s="6"/>
      <c r="Y221" s="6"/>
      <c r="Z221" s="6"/>
      <c r="AA221" s="6"/>
    </row>
    <row r="222" spans="1:27" x14ac:dyDescent="0.25">
      <c r="A222" s="6"/>
      <c r="B222" s="6"/>
      <c r="C222" s="6"/>
      <c r="D222" s="6"/>
      <c r="E222" s="6"/>
      <c r="F222" s="6"/>
      <c r="G222" s="6"/>
      <c r="H222" s="6"/>
      <c r="I222" s="6"/>
      <c r="K222" s="6"/>
      <c r="L222" s="6"/>
      <c r="M222" s="6"/>
      <c r="N222" s="6"/>
      <c r="O222" s="6"/>
      <c r="Q222" s="6"/>
      <c r="R222" s="6"/>
      <c r="S222" s="55"/>
      <c r="T222" s="6"/>
      <c r="U222" s="6"/>
      <c r="V222" s="6"/>
      <c r="W222" s="6"/>
      <c r="X222" s="6"/>
      <c r="Y222" s="6"/>
      <c r="Z222" s="6"/>
      <c r="AA222" s="6"/>
    </row>
    <row r="223" spans="1:27" x14ac:dyDescent="0.25">
      <c r="A223" s="6"/>
      <c r="B223" s="6"/>
      <c r="C223" s="6"/>
      <c r="D223" s="6"/>
      <c r="E223" s="6"/>
      <c r="F223" s="6"/>
      <c r="G223" s="6"/>
      <c r="H223" s="6"/>
      <c r="I223" s="6"/>
      <c r="K223" s="6"/>
      <c r="L223" s="6"/>
      <c r="M223" s="6"/>
      <c r="N223" s="6"/>
      <c r="O223" s="6"/>
      <c r="Q223" s="6"/>
      <c r="R223" s="6"/>
      <c r="S223" s="55"/>
      <c r="T223" s="6"/>
      <c r="U223" s="6"/>
      <c r="V223" s="6"/>
      <c r="W223" s="6"/>
      <c r="X223" s="6"/>
      <c r="Y223" s="6"/>
      <c r="Z223" s="6"/>
      <c r="AA223" s="6"/>
    </row>
    <row r="224" spans="1:27" x14ac:dyDescent="0.25">
      <c r="A224" s="6"/>
      <c r="B224" s="6"/>
      <c r="C224" s="6"/>
      <c r="D224" s="6"/>
      <c r="E224" s="6"/>
      <c r="F224" s="6"/>
      <c r="G224" s="6"/>
      <c r="H224" s="6"/>
      <c r="I224" s="6"/>
      <c r="K224" s="6"/>
      <c r="L224" s="6"/>
      <c r="M224" s="6"/>
      <c r="N224" s="6"/>
      <c r="O224" s="6"/>
      <c r="Q224" s="6"/>
      <c r="R224" s="6"/>
      <c r="S224" s="55"/>
      <c r="T224" s="6"/>
      <c r="U224" s="6"/>
      <c r="V224" s="6"/>
      <c r="W224" s="6"/>
      <c r="X224" s="6"/>
      <c r="Y224" s="6"/>
      <c r="Z224" s="6"/>
      <c r="AA224" s="6"/>
    </row>
    <row r="225" spans="1:27" x14ac:dyDescent="0.25">
      <c r="A225" s="6"/>
      <c r="B225" s="6"/>
      <c r="C225" s="6"/>
      <c r="D225" s="6"/>
      <c r="E225" s="6"/>
      <c r="F225" s="6"/>
      <c r="G225" s="6"/>
      <c r="H225" s="6"/>
      <c r="I225" s="6"/>
      <c r="K225" s="6"/>
      <c r="L225" s="6"/>
      <c r="M225" s="6"/>
      <c r="N225" s="6"/>
      <c r="O225" s="6"/>
      <c r="Q225" s="6"/>
      <c r="R225" s="6"/>
      <c r="S225" s="55"/>
      <c r="T225" s="6"/>
      <c r="U225" s="6"/>
      <c r="V225" s="6"/>
      <c r="W225" s="6"/>
      <c r="X225" s="6"/>
      <c r="Y225" s="6"/>
      <c r="Z225" s="6"/>
      <c r="AA225" s="6"/>
    </row>
    <row r="226" spans="1:27" x14ac:dyDescent="0.25">
      <c r="A226" s="6"/>
      <c r="B226" s="6"/>
      <c r="C226" s="6"/>
      <c r="D226" s="6"/>
      <c r="E226" s="6"/>
      <c r="F226" s="6"/>
      <c r="G226" s="6"/>
      <c r="H226" s="6"/>
      <c r="I226" s="6"/>
      <c r="K226" s="6"/>
      <c r="L226" s="6"/>
      <c r="M226" s="6"/>
      <c r="N226" s="6"/>
      <c r="O226" s="6"/>
      <c r="Q226" s="6"/>
      <c r="R226" s="6"/>
      <c r="S226" s="55"/>
      <c r="T226" s="6"/>
      <c r="U226" s="6"/>
      <c r="V226" s="6"/>
      <c r="W226" s="6"/>
      <c r="X226" s="6"/>
      <c r="Y226" s="6"/>
      <c r="Z226" s="6"/>
      <c r="AA226" s="6"/>
    </row>
    <row r="227" spans="1:27" x14ac:dyDescent="0.25">
      <c r="A227" s="6"/>
      <c r="B227" s="6"/>
      <c r="C227" s="6"/>
      <c r="D227" s="6"/>
      <c r="E227" s="6"/>
      <c r="F227" s="6"/>
      <c r="G227" s="6"/>
      <c r="H227" s="6"/>
      <c r="I227" s="6"/>
      <c r="K227" s="6"/>
      <c r="L227" s="6"/>
      <c r="M227" s="6"/>
      <c r="N227" s="6"/>
      <c r="O227" s="6"/>
      <c r="Q227" s="6"/>
      <c r="R227" s="6"/>
      <c r="S227" s="55"/>
      <c r="T227" s="6"/>
      <c r="U227" s="6"/>
      <c r="V227" s="6"/>
      <c r="W227" s="6"/>
      <c r="X227" s="6"/>
      <c r="Y227" s="6"/>
      <c r="Z227" s="6"/>
      <c r="AA227" s="6"/>
    </row>
    <row r="228" spans="1:27" x14ac:dyDescent="0.25">
      <c r="A228" s="6"/>
      <c r="B228" s="6"/>
      <c r="C228" s="6"/>
      <c r="D228" s="6"/>
      <c r="E228" s="6"/>
      <c r="F228" s="6"/>
      <c r="G228" s="6"/>
      <c r="H228" s="6"/>
      <c r="I228" s="6"/>
      <c r="K228" s="6"/>
      <c r="L228" s="6"/>
      <c r="M228" s="6"/>
      <c r="N228" s="6"/>
      <c r="O228" s="6"/>
      <c r="Q228" s="6"/>
      <c r="R228" s="6"/>
      <c r="S228" s="55"/>
      <c r="T228" s="6"/>
      <c r="U228" s="6"/>
      <c r="V228" s="6"/>
      <c r="W228" s="6"/>
      <c r="X228" s="6"/>
      <c r="Y228" s="6"/>
      <c r="Z228" s="6"/>
      <c r="AA228" s="6"/>
    </row>
    <row r="229" spans="1:27" x14ac:dyDescent="0.25">
      <c r="A229" s="6"/>
      <c r="B229" s="6"/>
      <c r="C229" s="6"/>
      <c r="D229" s="6"/>
      <c r="E229" s="6"/>
      <c r="F229" s="6"/>
      <c r="G229" s="6"/>
      <c r="H229" s="6"/>
      <c r="I229" s="6"/>
      <c r="K229" s="6"/>
      <c r="L229" s="6"/>
      <c r="M229" s="6"/>
      <c r="N229" s="6"/>
      <c r="O229" s="6"/>
      <c r="Q229" s="6"/>
      <c r="R229" s="6"/>
      <c r="S229" s="55"/>
      <c r="T229" s="6"/>
      <c r="U229" s="6"/>
      <c r="V229" s="6"/>
      <c r="W229" s="6"/>
      <c r="X229" s="6"/>
      <c r="Y229" s="6"/>
      <c r="Z229" s="6"/>
      <c r="AA229" s="6"/>
    </row>
    <row r="230" spans="1:27" x14ac:dyDescent="0.25">
      <c r="A230" s="6"/>
      <c r="B230" s="6"/>
      <c r="C230" s="6"/>
      <c r="D230" s="6"/>
      <c r="E230" s="6"/>
      <c r="F230" s="6"/>
      <c r="G230" s="6"/>
      <c r="H230" s="6"/>
      <c r="I230" s="6"/>
      <c r="K230" s="6"/>
      <c r="L230" s="6"/>
      <c r="M230" s="6"/>
      <c r="N230" s="6"/>
      <c r="O230" s="6"/>
      <c r="Q230" s="6"/>
      <c r="R230" s="6"/>
      <c r="S230" s="55"/>
      <c r="T230" s="6"/>
      <c r="U230" s="6"/>
      <c r="V230" s="6"/>
      <c r="W230" s="6"/>
      <c r="X230" s="6"/>
      <c r="Y230" s="6"/>
      <c r="Z230" s="6"/>
      <c r="AA230" s="6"/>
    </row>
    <row r="231" spans="1:27" x14ac:dyDescent="0.25">
      <c r="A231" s="6"/>
      <c r="B231" s="6"/>
      <c r="C231" s="6"/>
      <c r="D231" s="6"/>
      <c r="E231" s="6"/>
      <c r="F231" s="6"/>
      <c r="G231" s="6"/>
      <c r="H231" s="6"/>
      <c r="I231" s="6"/>
      <c r="K231" s="6"/>
      <c r="L231" s="6"/>
      <c r="M231" s="6"/>
      <c r="N231" s="6"/>
      <c r="O231" s="6"/>
      <c r="Q231" s="6"/>
      <c r="R231" s="6"/>
      <c r="S231" s="55"/>
      <c r="T231" s="6"/>
      <c r="U231" s="6"/>
      <c r="V231" s="6"/>
      <c r="W231" s="6"/>
      <c r="X231" s="6"/>
      <c r="Y231" s="6"/>
      <c r="Z231" s="6"/>
      <c r="AA231" s="6"/>
    </row>
    <row r="232" spans="1:27" x14ac:dyDescent="0.25">
      <c r="A232" s="6"/>
      <c r="B232" s="6"/>
      <c r="C232" s="6"/>
      <c r="D232" s="6"/>
      <c r="E232" s="6"/>
      <c r="F232" s="6"/>
      <c r="G232" s="6"/>
      <c r="H232" s="6"/>
      <c r="I232" s="6"/>
      <c r="K232" s="6"/>
      <c r="L232" s="6"/>
      <c r="M232" s="6"/>
      <c r="N232" s="6"/>
      <c r="O232" s="6"/>
      <c r="Q232" s="6"/>
      <c r="R232" s="6"/>
      <c r="S232" s="55"/>
      <c r="T232" s="6"/>
      <c r="U232" s="6"/>
      <c r="V232" s="6"/>
      <c r="W232" s="6"/>
      <c r="X232" s="6"/>
      <c r="Y232" s="6"/>
      <c r="Z232" s="6"/>
      <c r="AA232" s="6"/>
    </row>
    <row r="233" spans="1:27" x14ac:dyDescent="0.25">
      <c r="A233" s="6"/>
      <c r="B233" s="6"/>
      <c r="C233" s="6"/>
      <c r="D233" s="6"/>
      <c r="E233" s="6"/>
      <c r="F233" s="6"/>
      <c r="G233" s="6"/>
      <c r="H233" s="6"/>
      <c r="I233" s="6"/>
      <c r="K233" s="6"/>
      <c r="L233" s="6"/>
      <c r="M233" s="6"/>
      <c r="N233" s="6"/>
      <c r="O233" s="6"/>
      <c r="Q233" s="6"/>
      <c r="R233" s="6"/>
      <c r="S233" s="55"/>
      <c r="T233" s="6"/>
      <c r="U233" s="6"/>
      <c r="V233" s="6"/>
      <c r="W233" s="6"/>
      <c r="X233" s="6"/>
      <c r="Y233" s="6"/>
      <c r="Z233" s="6"/>
      <c r="AA233" s="6"/>
    </row>
    <row r="234" spans="1:27" x14ac:dyDescent="0.25">
      <c r="A234" s="6"/>
      <c r="B234" s="6"/>
      <c r="C234" s="6"/>
      <c r="D234" s="6"/>
      <c r="E234" s="6"/>
      <c r="F234" s="6"/>
      <c r="G234" s="6"/>
      <c r="H234" s="6"/>
      <c r="I234" s="6"/>
      <c r="K234" s="6"/>
      <c r="L234" s="6"/>
      <c r="M234" s="6"/>
      <c r="N234" s="6"/>
      <c r="O234" s="6"/>
      <c r="Q234" s="6"/>
      <c r="R234" s="6"/>
      <c r="S234" s="55"/>
      <c r="T234" s="6"/>
      <c r="U234" s="6"/>
      <c r="V234" s="6"/>
      <c r="W234" s="6"/>
      <c r="X234" s="6"/>
      <c r="Y234" s="6"/>
      <c r="Z234" s="6"/>
      <c r="AA234" s="6"/>
    </row>
    <row r="235" spans="1:27" x14ac:dyDescent="0.25">
      <c r="A235" s="6"/>
      <c r="B235" s="6"/>
      <c r="C235" s="6"/>
      <c r="D235" s="6"/>
      <c r="E235" s="6"/>
      <c r="F235" s="6"/>
      <c r="G235" s="6"/>
      <c r="H235" s="6"/>
      <c r="I235" s="6"/>
      <c r="K235" s="6"/>
      <c r="L235" s="6"/>
      <c r="M235" s="6"/>
      <c r="N235" s="6"/>
      <c r="O235" s="6"/>
      <c r="Q235" s="6"/>
      <c r="R235" s="6"/>
      <c r="S235" s="55"/>
      <c r="T235" s="6"/>
      <c r="U235" s="6"/>
      <c r="V235" s="6"/>
      <c r="W235" s="6"/>
      <c r="X235" s="6"/>
      <c r="Y235" s="6"/>
      <c r="Z235" s="6"/>
      <c r="AA235" s="6"/>
    </row>
    <row r="236" spans="1:27" x14ac:dyDescent="0.25">
      <c r="A236" s="6"/>
      <c r="B236" s="6"/>
      <c r="C236" s="6"/>
      <c r="D236" s="6"/>
      <c r="E236" s="6"/>
      <c r="F236" s="6"/>
      <c r="G236" s="6"/>
      <c r="H236" s="6"/>
      <c r="I236" s="6"/>
      <c r="K236" s="6"/>
      <c r="L236" s="6"/>
      <c r="M236" s="6"/>
      <c r="N236" s="6"/>
      <c r="O236" s="6"/>
      <c r="Q236" s="6"/>
      <c r="R236" s="6"/>
      <c r="S236" s="55"/>
      <c r="T236" s="6"/>
      <c r="U236" s="6"/>
      <c r="V236" s="6"/>
      <c r="W236" s="6"/>
      <c r="X236" s="6"/>
      <c r="Y236" s="6"/>
      <c r="Z236" s="6"/>
      <c r="AA236" s="6"/>
    </row>
    <row r="237" spans="1:27" x14ac:dyDescent="0.25">
      <c r="A237" s="6"/>
      <c r="B237" s="6"/>
      <c r="C237" s="6"/>
      <c r="D237" s="6"/>
      <c r="E237" s="6"/>
      <c r="F237" s="6"/>
      <c r="G237" s="6"/>
      <c r="H237" s="6"/>
      <c r="I237" s="6"/>
      <c r="K237" s="6"/>
      <c r="L237" s="6"/>
      <c r="M237" s="6"/>
      <c r="N237" s="6"/>
      <c r="O237" s="6"/>
      <c r="Q237" s="6"/>
      <c r="R237" s="6"/>
      <c r="S237" s="55"/>
      <c r="T237" s="6"/>
      <c r="U237" s="6"/>
      <c r="V237" s="6"/>
      <c r="W237" s="6"/>
      <c r="X237" s="6"/>
      <c r="Y237" s="6"/>
      <c r="Z237" s="6"/>
      <c r="AA237" s="6"/>
    </row>
    <row r="238" spans="1:27" x14ac:dyDescent="0.25">
      <c r="A238" s="6"/>
      <c r="B238" s="6"/>
      <c r="C238" s="6"/>
      <c r="D238" s="6"/>
      <c r="E238" s="6"/>
      <c r="F238" s="6"/>
      <c r="G238" s="6"/>
      <c r="H238" s="6"/>
      <c r="I238" s="6"/>
      <c r="K238" s="6"/>
      <c r="L238" s="6"/>
      <c r="M238" s="6"/>
      <c r="N238" s="6"/>
      <c r="O238" s="6"/>
      <c r="Q238" s="6"/>
      <c r="R238" s="6"/>
      <c r="S238" s="55"/>
      <c r="T238" s="6"/>
      <c r="U238" s="6"/>
      <c r="V238" s="6"/>
      <c r="W238" s="6"/>
      <c r="X238" s="6"/>
      <c r="Y238" s="6"/>
      <c r="Z238" s="6"/>
      <c r="AA238" s="6"/>
    </row>
    <row r="239" spans="1:27" x14ac:dyDescent="0.25">
      <c r="A239" s="6"/>
      <c r="B239" s="6"/>
      <c r="C239" s="6"/>
      <c r="D239" s="6"/>
      <c r="E239" s="6"/>
      <c r="F239" s="6"/>
      <c r="G239" s="6"/>
      <c r="H239" s="6"/>
      <c r="I239" s="6"/>
      <c r="K239" s="6"/>
      <c r="L239" s="6"/>
      <c r="M239" s="6"/>
      <c r="N239" s="6"/>
      <c r="O239" s="6"/>
      <c r="Q239" s="6"/>
      <c r="R239" s="6"/>
      <c r="S239" s="55"/>
      <c r="T239" s="6"/>
      <c r="U239" s="6"/>
      <c r="V239" s="6"/>
      <c r="W239" s="6"/>
      <c r="X239" s="6"/>
      <c r="Y239" s="6"/>
      <c r="Z239" s="6"/>
      <c r="AA239" s="6"/>
    </row>
    <row r="240" spans="1:27" x14ac:dyDescent="0.25">
      <c r="A240" s="6"/>
      <c r="B240" s="6"/>
      <c r="C240" s="6"/>
      <c r="D240" s="6"/>
      <c r="E240" s="6"/>
      <c r="F240" s="6"/>
      <c r="G240" s="6"/>
      <c r="H240" s="6"/>
      <c r="I240" s="6"/>
      <c r="K240" s="6"/>
      <c r="L240" s="6"/>
      <c r="M240" s="6"/>
      <c r="N240" s="6"/>
      <c r="O240" s="6"/>
      <c r="Q240" s="6"/>
      <c r="R240" s="6"/>
      <c r="S240" s="55"/>
      <c r="T240" s="6"/>
      <c r="U240" s="6"/>
      <c r="V240" s="6"/>
      <c r="W240" s="6"/>
      <c r="X240" s="6"/>
      <c r="Y240" s="6"/>
      <c r="Z240" s="6"/>
      <c r="AA240" s="6"/>
    </row>
    <row r="241" spans="1:27" x14ac:dyDescent="0.25">
      <c r="A241" s="6"/>
      <c r="B241" s="6"/>
      <c r="C241" s="6"/>
      <c r="D241" s="6"/>
      <c r="E241" s="6"/>
      <c r="F241" s="6"/>
      <c r="G241" s="6"/>
      <c r="H241" s="6"/>
      <c r="I241" s="6"/>
      <c r="K241" s="6"/>
      <c r="L241" s="6"/>
      <c r="M241" s="6"/>
      <c r="N241" s="6"/>
      <c r="O241" s="6"/>
      <c r="Q241" s="6"/>
      <c r="R241" s="6"/>
      <c r="S241" s="55"/>
      <c r="T241" s="6"/>
      <c r="U241" s="6"/>
      <c r="V241" s="6"/>
      <c r="W241" s="6"/>
      <c r="X241" s="6"/>
      <c r="Y241" s="6"/>
      <c r="Z241" s="6"/>
      <c r="AA241" s="6"/>
    </row>
    <row r="242" spans="1:27" x14ac:dyDescent="0.25">
      <c r="A242" s="6"/>
      <c r="B242" s="6"/>
      <c r="C242" s="6"/>
      <c r="D242" s="6"/>
      <c r="E242" s="6"/>
      <c r="F242" s="6"/>
      <c r="G242" s="6"/>
      <c r="H242" s="6"/>
      <c r="I242" s="6"/>
      <c r="K242" s="6"/>
      <c r="L242" s="6"/>
      <c r="M242" s="6"/>
      <c r="N242" s="6"/>
      <c r="O242" s="6"/>
      <c r="Q242" s="6"/>
      <c r="R242" s="6"/>
      <c r="S242" s="55"/>
      <c r="T242" s="6"/>
      <c r="U242" s="6"/>
      <c r="V242" s="6"/>
      <c r="W242" s="6"/>
      <c r="X242" s="6"/>
      <c r="Y242" s="6"/>
      <c r="Z242" s="6"/>
      <c r="AA242" s="6"/>
    </row>
    <row r="243" spans="1:27" x14ac:dyDescent="0.25">
      <c r="A243" s="6"/>
      <c r="B243" s="6"/>
      <c r="C243" s="6"/>
      <c r="D243" s="6"/>
      <c r="E243" s="6"/>
      <c r="F243" s="6"/>
      <c r="G243" s="6"/>
      <c r="H243" s="6"/>
      <c r="I243" s="6"/>
      <c r="K243" s="6"/>
      <c r="L243" s="6"/>
      <c r="M243" s="6"/>
      <c r="N243" s="6"/>
      <c r="O243" s="6"/>
      <c r="Q243" s="6"/>
      <c r="R243" s="6"/>
      <c r="S243" s="55"/>
      <c r="T243" s="6"/>
      <c r="U243" s="6"/>
      <c r="V243" s="6"/>
      <c r="W243" s="6"/>
      <c r="X243" s="6"/>
      <c r="Y243" s="6"/>
      <c r="Z243" s="6"/>
      <c r="AA243" s="6"/>
    </row>
    <row r="244" spans="1:27" x14ac:dyDescent="0.25">
      <c r="A244" s="6"/>
      <c r="B244" s="6"/>
      <c r="C244" s="6"/>
      <c r="D244" s="6"/>
      <c r="E244" s="6"/>
      <c r="F244" s="6"/>
      <c r="G244" s="6"/>
      <c r="H244" s="6"/>
      <c r="I244" s="6"/>
      <c r="K244" s="6"/>
      <c r="L244" s="6"/>
      <c r="M244" s="6"/>
      <c r="N244" s="6"/>
      <c r="O244" s="6"/>
      <c r="Q244" s="6"/>
      <c r="R244" s="6"/>
      <c r="S244" s="55"/>
      <c r="T244" s="6"/>
      <c r="U244" s="6"/>
      <c r="V244" s="6"/>
      <c r="W244" s="6"/>
      <c r="X244" s="6"/>
      <c r="Y244" s="6"/>
      <c r="Z244" s="6"/>
      <c r="AA244" s="6"/>
    </row>
    <row r="245" spans="1:27" x14ac:dyDescent="0.25">
      <c r="A245" s="6"/>
      <c r="B245" s="6"/>
      <c r="C245" s="6"/>
      <c r="D245" s="6"/>
      <c r="E245" s="6"/>
      <c r="F245" s="6"/>
      <c r="G245" s="6"/>
      <c r="H245" s="6"/>
      <c r="I245" s="6"/>
      <c r="K245" s="6"/>
      <c r="L245" s="6"/>
      <c r="M245" s="6"/>
      <c r="N245" s="6"/>
      <c r="O245" s="6"/>
      <c r="Q245" s="6"/>
      <c r="R245" s="6"/>
      <c r="S245" s="55"/>
      <c r="T245" s="6"/>
      <c r="U245" s="6"/>
      <c r="V245" s="6"/>
      <c r="W245" s="6"/>
      <c r="X245" s="6"/>
      <c r="Y245" s="6"/>
      <c r="Z245" s="6"/>
      <c r="AA245" s="6"/>
    </row>
    <row r="246" spans="1:27" x14ac:dyDescent="0.25">
      <c r="A246" s="6"/>
      <c r="B246" s="6"/>
      <c r="C246" s="6"/>
      <c r="D246" s="6"/>
      <c r="E246" s="6"/>
      <c r="F246" s="6"/>
      <c r="G246" s="6"/>
      <c r="H246" s="6"/>
      <c r="I246" s="6"/>
      <c r="K246" s="6"/>
      <c r="L246" s="6"/>
      <c r="M246" s="6"/>
      <c r="N246" s="6"/>
      <c r="O246" s="6"/>
      <c r="Q246" s="6"/>
      <c r="R246" s="6"/>
      <c r="S246" s="55"/>
      <c r="T246" s="6"/>
      <c r="U246" s="6"/>
      <c r="V246" s="6"/>
      <c r="W246" s="6"/>
      <c r="X246" s="6"/>
      <c r="Y246" s="6"/>
      <c r="Z246" s="6"/>
      <c r="AA246" s="6"/>
    </row>
    <row r="247" spans="1:27" x14ac:dyDescent="0.25">
      <c r="A247" s="6"/>
      <c r="B247" s="6"/>
      <c r="C247" s="6"/>
      <c r="D247" s="6"/>
      <c r="E247" s="6"/>
      <c r="F247" s="6"/>
      <c r="G247" s="6"/>
      <c r="H247" s="6"/>
      <c r="I247" s="6"/>
      <c r="K247" s="6"/>
      <c r="L247" s="6"/>
      <c r="M247" s="6"/>
      <c r="N247" s="6"/>
      <c r="O247" s="6"/>
      <c r="Q247" s="6"/>
      <c r="R247" s="6"/>
      <c r="S247" s="55"/>
      <c r="T247" s="6"/>
      <c r="U247" s="6"/>
      <c r="V247" s="6"/>
      <c r="W247" s="6"/>
      <c r="X247" s="6"/>
      <c r="Y247" s="6"/>
      <c r="Z247" s="6"/>
      <c r="AA247" s="6"/>
    </row>
    <row r="248" spans="1:27" x14ac:dyDescent="0.25">
      <c r="A248" s="6"/>
      <c r="B248" s="6"/>
      <c r="C248" s="6"/>
      <c r="D248" s="6"/>
      <c r="E248" s="6"/>
      <c r="F248" s="6"/>
      <c r="G248" s="6"/>
      <c r="H248" s="6"/>
      <c r="I248" s="6"/>
      <c r="K248" s="6"/>
      <c r="L248" s="6"/>
      <c r="M248" s="6"/>
      <c r="N248" s="6"/>
      <c r="O248" s="6"/>
      <c r="Q248" s="6"/>
      <c r="R248" s="6"/>
      <c r="S248" s="55"/>
      <c r="T248" s="6"/>
      <c r="U248" s="6"/>
      <c r="V248" s="6"/>
      <c r="W248" s="6"/>
      <c r="X248" s="6"/>
      <c r="Y248" s="6"/>
      <c r="Z248" s="6"/>
      <c r="AA248" s="6"/>
    </row>
    <row r="249" spans="1:27" x14ac:dyDescent="0.25">
      <c r="A249" s="6"/>
      <c r="B249" s="6"/>
      <c r="C249" s="6"/>
      <c r="D249" s="6"/>
      <c r="E249" s="6"/>
      <c r="F249" s="6"/>
      <c r="G249" s="6"/>
      <c r="H249" s="6"/>
      <c r="I249" s="6"/>
      <c r="K249" s="6"/>
      <c r="L249" s="6"/>
      <c r="M249" s="6"/>
      <c r="N249" s="6"/>
      <c r="O249" s="6"/>
      <c r="Q249" s="6"/>
      <c r="R249" s="6"/>
      <c r="S249" s="55"/>
      <c r="T249" s="6"/>
      <c r="U249" s="6"/>
      <c r="V249" s="6"/>
      <c r="W249" s="6"/>
      <c r="X249" s="6"/>
      <c r="Y249" s="6"/>
      <c r="Z249" s="6"/>
      <c r="AA249" s="6"/>
    </row>
    <row r="250" spans="1:27" x14ac:dyDescent="0.25">
      <c r="A250" s="6"/>
      <c r="B250" s="6"/>
      <c r="C250" s="6"/>
      <c r="D250" s="6"/>
      <c r="E250" s="6"/>
      <c r="F250" s="6"/>
      <c r="G250" s="6"/>
      <c r="H250" s="6"/>
      <c r="I250" s="6"/>
      <c r="K250" s="6"/>
      <c r="L250" s="6"/>
      <c r="M250" s="6"/>
      <c r="N250" s="6"/>
      <c r="O250" s="6"/>
      <c r="Q250" s="6"/>
      <c r="R250" s="6"/>
      <c r="S250" s="55"/>
      <c r="T250" s="6"/>
      <c r="U250" s="6"/>
      <c r="V250" s="6"/>
      <c r="W250" s="6"/>
      <c r="X250" s="6"/>
      <c r="Y250" s="6"/>
      <c r="Z250" s="6"/>
      <c r="AA250" s="6"/>
    </row>
    <row r="251" spans="1:27" x14ac:dyDescent="0.25">
      <c r="A251" s="6"/>
      <c r="B251" s="6"/>
      <c r="C251" s="6"/>
      <c r="D251" s="6"/>
      <c r="E251" s="6"/>
      <c r="F251" s="6"/>
      <c r="G251" s="6"/>
      <c r="H251" s="6"/>
      <c r="I251" s="6"/>
      <c r="K251" s="6"/>
      <c r="L251" s="6"/>
      <c r="M251" s="6"/>
      <c r="N251" s="6"/>
      <c r="O251" s="6"/>
      <c r="Q251" s="6"/>
      <c r="R251" s="6"/>
      <c r="S251" s="55"/>
      <c r="T251" s="6"/>
      <c r="U251" s="6"/>
      <c r="V251" s="6"/>
      <c r="W251" s="6"/>
      <c r="X251" s="6"/>
      <c r="Y251" s="6"/>
      <c r="Z251" s="6"/>
      <c r="AA251" s="6"/>
    </row>
    <row r="252" spans="1:27" x14ac:dyDescent="0.25">
      <c r="A252" s="6"/>
      <c r="B252" s="6"/>
      <c r="C252" s="6"/>
      <c r="D252" s="6"/>
      <c r="E252" s="6"/>
      <c r="F252" s="6"/>
      <c r="G252" s="6"/>
      <c r="H252" s="6"/>
      <c r="I252" s="6"/>
      <c r="K252" s="6"/>
      <c r="L252" s="6"/>
      <c r="M252" s="6"/>
      <c r="N252" s="6"/>
      <c r="O252" s="6"/>
      <c r="Q252" s="6"/>
      <c r="R252" s="6"/>
      <c r="S252" s="55"/>
      <c r="T252" s="6"/>
      <c r="U252" s="6"/>
      <c r="V252" s="6"/>
      <c r="W252" s="6"/>
      <c r="X252" s="6"/>
      <c r="Y252" s="6"/>
      <c r="Z252" s="6"/>
      <c r="AA252" s="6"/>
    </row>
    <row r="253" spans="1:27" x14ac:dyDescent="0.25">
      <c r="A253" s="6"/>
      <c r="B253" s="6"/>
      <c r="C253" s="6"/>
      <c r="D253" s="6"/>
      <c r="E253" s="6"/>
      <c r="F253" s="6"/>
      <c r="G253" s="6"/>
      <c r="H253" s="6"/>
      <c r="I253" s="6"/>
      <c r="K253" s="6"/>
      <c r="L253" s="6"/>
      <c r="M253" s="6"/>
      <c r="N253" s="6"/>
      <c r="O253" s="6"/>
      <c r="Q253" s="6"/>
      <c r="R253" s="6"/>
      <c r="S253" s="55"/>
      <c r="T253" s="6"/>
      <c r="U253" s="6"/>
      <c r="V253" s="6"/>
      <c r="W253" s="6"/>
      <c r="X253" s="6"/>
      <c r="Y253" s="6"/>
      <c r="Z253" s="6"/>
      <c r="AA253" s="6"/>
    </row>
    <row r="254" spans="1:27" x14ac:dyDescent="0.25">
      <c r="A254" s="6"/>
      <c r="B254" s="6"/>
      <c r="C254" s="6"/>
      <c r="D254" s="6"/>
      <c r="E254" s="6"/>
      <c r="F254" s="6"/>
      <c r="G254" s="6"/>
      <c r="H254" s="6"/>
      <c r="I254" s="6"/>
      <c r="K254" s="6"/>
      <c r="L254" s="6"/>
      <c r="M254" s="6"/>
      <c r="N254" s="6"/>
      <c r="O254" s="6"/>
      <c r="Q254" s="6"/>
      <c r="R254" s="6"/>
      <c r="S254" s="55"/>
      <c r="T254" s="6"/>
      <c r="U254" s="6"/>
      <c r="V254" s="6"/>
      <c r="W254" s="6"/>
      <c r="X254" s="6"/>
      <c r="Y254" s="6"/>
      <c r="Z254" s="6"/>
      <c r="AA254" s="6"/>
    </row>
    <row r="255" spans="1:27" x14ac:dyDescent="0.25">
      <c r="A255" s="6"/>
      <c r="B255" s="6"/>
      <c r="C255" s="6"/>
      <c r="D255" s="6"/>
      <c r="E255" s="6"/>
      <c r="F255" s="6"/>
      <c r="G255" s="6"/>
      <c r="H255" s="6"/>
      <c r="I255" s="6"/>
      <c r="K255" s="6"/>
      <c r="L255" s="6"/>
      <c r="M255" s="6"/>
      <c r="N255" s="6"/>
      <c r="O255" s="6"/>
      <c r="Q255" s="6"/>
      <c r="R255" s="6"/>
      <c r="S255" s="55"/>
      <c r="T255" s="6"/>
      <c r="U255" s="6"/>
      <c r="V255" s="6"/>
      <c r="W255" s="6"/>
      <c r="X255" s="6"/>
      <c r="Y255" s="6"/>
      <c r="Z255" s="6"/>
      <c r="AA255" s="6"/>
    </row>
    <row r="256" spans="1:27" x14ac:dyDescent="0.25">
      <c r="A256" s="6"/>
      <c r="B256" s="6"/>
      <c r="C256" s="6"/>
      <c r="D256" s="6"/>
      <c r="E256" s="6"/>
      <c r="F256" s="6"/>
      <c r="G256" s="6"/>
      <c r="H256" s="6"/>
      <c r="I256" s="6"/>
      <c r="K256" s="6"/>
      <c r="L256" s="6"/>
      <c r="M256" s="6"/>
      <c r="N256" s="6"/>
      <c r="O256" s="6"/>
      <c r="Q256" s="6"/>
      <c r="R256" s="6"/>
      <c r="S256" s="55"/>
      <c r="T256" s="6"/>
      <c r="U256" s="6"/>
      <c r="V256" s="6"/>
      <c r="W256" s="6"/>
      <c r="X256" s="6"/>
      <c r="Y256" s="6"/>
      <c r="Z256" s="6"/>
      <c r="AA256" s="6"/>
    </row>
    <row r="257" spans="1:27" x14ac:dyDescent="0.25">
      <c r="A257" s="6"/>
      <c r="B257" s="6"/>
      <c r="C257" s="6"/>
      <c r="D257" s="6"/>
      <c r="E257" s="6"/>
      <c r="F257" s="6"/>
      <c r="G257" s="6"/>
      <c r="H257" s="6"/>
      <c r="I257" s="6"/>
      <c r="K257" s="6"/>
      <c r="L257" s="6"/>
      <c r="M257" s="6"/>
      <c r="N257" s="6"/>
      <c r="O257" s="6"/>
      <c r="Q257" s="6"/>
      <c r="R257" s="6"/>
      <c r="S257" s="55"/>
      <c r="T257" s="6"/>
      <c r="U257" s="6"/>
      <c r="V257" s="6"/>
      <c r="W257" s="6"/>
      <c r="X257" s="6"/>
      <c r="Y257" s="6"/>
      <c r="Z257" s="6"/>
      <c r="AA257" s="6"/>
    </row>
    <row r="258" spans="1:27" x14ac:dyDescent="0.25">
      <c r="A258" s="6"/>
      <c r="B258" s="6"/>
      <c r="C258" s="6"/>
      <c r="D258" s="6"/>
      <c r="E258" s="6"/>
      <c r="F258" s="6"/>
      <c r="G258" s="6"/>
      <c r="H258" s="6"/>
      <c r="I258" s="6"/>
      <c r="K258" s="6"/>
      <c r="L258" s="6"/>
      <c r="M258" s="6"/>
      <c r="N258" s="6"/>
      <c r="O258" s="6"/>
      <c r="Q258" s="6"/>
      <c r="R258" s="6"/>
      <c r="S258" s="55"/>
      <c r="T258" s="6"/>
      <c r="U258" s="6"/>
      <c r="V258" s="6"/>
      <c r="W258" s="6"/>
      <c r="X258" s="6"/>
      <c r="Y258" s="6"/>
      <c r="Z258" s="6"/>
      <c r="AA258" s="6"/>
    </row>
    <row r="259" spans="1:27" x14ac:dyDescent="0.25">
      <c r="A259" s="6"/>
      <c r="B259" s="6"/>
      <c r="C259" s="6"/>
      <c r="D259" s="6"/>
      <c r="E259" s="6"/>
      <c r="F259" s="6"/>
      <c r="G259" s="6"/>
      <c r="H259" s="6"/>
      <c r="I259" s="6"/>
      <c r="K259" s="6"/>
      <c r="L259" s="6"/>
      <c r="M259" s="6"/>
      <c r="N259" s="6"/>
      <c r="O259" s="6"/>
      <c r="Q259" s="6"/>
      <c r="R259" s="6"/>
      <c r="S259" s="55"/>
      <c r="T259" s="6"/>
      <c r="U259" s="6"/>
      <c r="V259" s="6"/>
      <c r="W259" s="6"/>
      <c r="X259" s="6"/>
      <c r="Y259" s="6"/>
      <c r="Z259" s="6"/>
      <c r="AA259" s="6"/>
    </row>
    <row r="260" spans="1:27" x14ac:dyDescent="0.25">
      <c r="A260" s="6"/>
      <c r="B260" s="6"/>
      <c r="C260" s="6"/>
      <c r="D260" s="6"/>
      <c r="E260" s="6"/>
      <c r="F260" s="6"/>
      <c r="G260" s="6"/>
      <c r="H260" s="6"/>
      <c r="I260" s="6"/>
      <c r="K260" s="6"/>
      <c r="L260" s="6"/>
      <c r="M260" s="6"/>
      <c r="N260" s="6"/>
      <c r="O260" s="6"/>
      <c r="Q260" s="6"/>
      <c r="R260" s="6"/>
      <c r="S260" s="55"/>
      <c r="T260" s="6"/>
      <c r="U260" s="6"/>
      <c r="V260" s="6"/>
      <c r="W260" s="6"/>
      <c r="X260" s="6"/>
      <c r="Y260" s="6"/>
      <c r="Z260" s="6"/>
      <c r="AA260" s="6"/>
    </row>
    <row r="261" spans="1:27" x14ac:dyDescent="0.25">
      <c r="A261" s="6"/>
      <c r="B261" s="6"/>
      <c r="C261" s="6"/>
      <c r="D261" s="6"/>
      <c r="E261" s="6"/>
      <c r="F261" s="6"/>
      <c r="G261" s="6"/>
      <c r="H261" s="6"/>
      <c r="I261" s="6"/>
      <c r="K261" s="6"/>
      <c r="L261" s="6"/>
      <c r="M261" s="6"/>
      <c r="N261" s="6"/>
      <c r="O261" s="6"/>
      <c r="Q261" s="6"/>
      <c r="R261" s="6"/>
      <c r="S261" s="55"/>
      <c r="T261" s="6"/>
      <c r="U261" s="6"/>
      <c r="V261" s="6"/>
      <c r="W261" s="6"/>
      <c r="X261" s="6"/>
      <c r="Y261" s="6"/>
      <c r="Z261" s="6"/>
      <c r="AA261" s="6"/>
    </row>
    <row r="262" spans="1:27" x14ac:dyDescent="0.25">
      <c r="A262" s="6"/>
      <c r="B262" s="6"/>
      <c r="C262" s="6"/>
      <c r="D262" s="6"/>
      <c r="E262" s="6"/>
      <c r="F262" s="6"/>
      <c r="G262" s="6"/>
      <c r="H262" s="6"/>
      <c r="I262" s="6"/>
      <c r="K262" s="6"/>
      <c r="L262" s="6"/>
      <c r="M262" s="6"/>
      <c r="N262" s="6"/>
      <c r="O262" s="6"/>
      <c r="Q262" s="6"/>
      <c r="R262" s="6"/>
      <c r="S262" s="55"/>
      <c r="T262" s="6"/>
      <c r="U262" s="6"/>
      <c r="V262" s="6"/>
      <c r="W262" s="6"/>
      <c r="X262" s="6"/>
      <c r="Y262" s="6"/>
      <c r="Z262" s="6"/>
      <c r="AA262" s="6"/>
    </row>
    <row r="263" spans="1:27" x14ac:dyDescent="0.25">
      <c r="A263" s="6"/>
      <c r="B263" s="6"/>
      <c r="C263" s="6"/>
      <c r="D263" s="6"/>
      <c r="E263" s="6"/>
      <c r="F263" s="6"/>
      <c r="G263" s="6"/>
      <c r="H263" s="6"/>
      <c r="I263" s="6"/>
      <c r="K263" s="6"/>
      <c r="L263" s="6"/>
      <c r="M263" s="6"/>
      <c r="N263" s="6"/>
      <c r="O263" s="6"/>
      <c r="Q263" s="6"/>
      <c r="R263" s="6"/>
      <c r="S263" s="55"/>
      <c r="T263" s="6"/>
      <c r="U263" s="6"/>
      <c r="V263" s="6"/>
      <c r="W263" s="6"/>
      <c r="X263" s="6"/>
      <c r="Y263" s="6"/>
      <c r="Z263" s="6"/>
      <c r="AA263" s="6"/>
    </row>
    <row r="264" spans="1:27" x14ac:dyDescent="0.25">
      <c r="A264" s="6"/>
      <c r="B264" s="6"/>
      <c r="C264" s="6"/>
      <c r="D264" s="6"/>
      <c r="E264" s="6"/>
      <c r="F264" s="6"/>
      <c r="G264" s="6"/>
      <c r="H264" s="6"/>
      <c r="I264" s="6"/>
      <c r="K264" s="6"/>
      <c r="L264" s="6"/>
      <c r="M264" s="6"/>
      <c r="N264" s="6"/>
      <c r="O264" s="6"/>
      <c r="Q264" s="6"/>
      <c r="R264" s="6"/>
      <c r="S264" s="55"/>
      <c r="T264" s="6"/>
      <c r="U264" s="6"/>
      <c r="V264" s="6"/>
      <c r="W264" s="6"/>
      <c r="X264" s="6"/>
      <c r="Y264" s="6"/>
      <c r="Z264" s="6"/>
      <c r="AA264" s="6"/>
    </row>
    <row r="265" spans="1:27" x14ac:dyDescent="0.25">
      <c r="A265" s="6"/>
      <c r="B265" s="6"/>
      <c r="C265" s="6"/>
      <c r="D265" s="6"/>
      <c r="E265" s="6"/>
      <c r="F265" s="6"/>
      <c r="G265" s="6"/>
      <c r="H265" s="6"/>
      <c r="I265" s="6"/>
      <c r="K265" s="6"/>
      <c r="L265" s="6"/>
      <c r="M265" s="6"/>
      <c r="N265" s="6"/>
      <c r="O265" s="6"/>
      <c r="Q265" s="6"/>
      <c r="R265" s="6"/>
      <c r="S265" s="55"/>
      <c r="T265" s="6"/>
      <c r="U265" s="6"/>
      <c r="V265" s="6"/>
      <c r="W265" s="6"/>
      <c r="X265" s="6"/>
      <c r="Y265" s="6"/>
      <c r="Z265" s="6"/>
      <c r="AA265" s="6"/>
    </row>
    <row r="266" spans="1:27" x14ac:dyDescent="0.25">
      <c r="A266" s="6"/>
      <c r="B266" s="6"/>
      <c r="C266" s="6"/>
      <c r="D266" s="6"/>
      <c r="E266" s="6"/>
      <c r="F266" s="6"/>
      <c r="G266" s="6"/>
      <c r="H266" s="6"/>
      <c r="I266" s="6"/>
      <c r="K266" s="6"/>
      <c r="L266" s="6"/>
      <c r="M266" s="6"/>
      <c r="N266" s="6"/>
      <c r="O266" s="6"/>
      <c r="Q266" s="6"/>
      <c r="R266" s="6"/>
      <c r="S266" s="55"/>
      <c r="T266" s="6"/>
      <c r="U266" s="6"/>
      <c r="V266" s="6"/>
      <c r="W266" s="6"/>
      <c r="X266" s="6"/>
      <c r="Y266" s="6"/>
      <c r="Z266" s="6"/>
      <c r="AA266" s="6"/>
    </row>
    <row r="267" spans="1:27" x14ac:dyDescent="0.25">
      <c r="A267" s="6"/>
      <c r="B267" s="6"/>
      <c r="C267" s="6"/>
      <c r="D267" s="6"/>
      <c r="E267" s="6"/>
      <c r="F267" s="6"/>
      <c r="G267" s="6"/>
      <c r="H267" s="6"/>
      <c r="I267" s="6"/>
      <c r="K267" s="6"/>
      <c r="L267" s="6"/>
      <c r="M267" s="6"/>
      <c r="N267" s="6"/>
      <c r="O267" s="6"/>
      <c r="Q267" s="6"/>
      <c r="R267" s="6"/>
      <c r="S267" s="55"/>
      <c r="T267" s="6"/>
      <c r="U267" s="6"/>
      <c r="V267" s="6"/>
      <c r="W267" s="6"/>
      <c r="X267" s="6"/>
      <c r="Y267" s="6"/>
      <c r="Z267" s="6"/>
      <c r="AA267" s="6"/>
    </row>
    <row r="268" spans="1:27" x14ac:dyDescent="0.25">
      <c r="A268" s="6"/>
      <c r="B268" s="6"/>
      <c r="C268" s="6"/>
      <c r="D268" s="6"/>
      <c r="E268" s="6"/>
      <c r="F268" s="6"/>
      <c r="G268" s="6"/>
      <c r="H268" s="6"/>
      <c r="I268" s="6"/>
      <c r="K268" s="6"/>
      <c r="L268" s="6"/>
      <c r="M268" s="6"/>
      <c r="N268" s="6"/>
      <c r="O268" s="6"/>
      <c r="Q268" s="6"/>
      <c r="R268" s="6"/>
      <c r="S268" s="55"/>
      <c r="T268" s="6"/>
      <c r="U268" s="6"/>
      <c r="V268" s="6"/>
      <c r="W268" s="6"/>
      <c r="X268" s="6"/>
      <c r="Y268" s="6"/>
      <c r="Z268" s="6"/>
      <c r="AA268" s="6"/>
    </row>
    <row r="269" spans="1:27" x14ac:dyDescent="0.25">
      <c r="A269" s="6"/>
      <c r="B269" s="6"/>
      <c r="C269" s="6"/>
      <c r="D269" s="6"/>
      <c r="E269" s="6"/>
      <c r="F269" s="6"/>
      <c r="G269" s="6"/>
      <c r="H269" s="6"/>
      <c r="I269" s="6"/>
      <c r="K269" s="6"/>
      <c r="L269" s="6"/>
      <c r="M269" s="6"/>
      <c r="N269" s="6"/>
      <c r="O269" s="6"/>
      <c r="Q269" s="6"/>
      <c r="R269" s="6"/>
      <c r="S269" s="55"/>
      <c r="T269" s="6"/>
      <c r="U269" s="6"/>
      <c r="V269" s="6"/>
      <c r="W269" s="6"/>
      <c r="X269" s="6"/>
      <c r="Y269" s="6"/>
      <c r="Z269" s="6"/>
      <c r="AA269" s="6"/>
    </row>
    <row r="270" spans="1:27" x14ac:dyDescent="0.25">
      <c r="A270" s="6"/>
      <c r="B270" s="6"/>
      <c r="C270" s="6"/>
      <c r="D270" s="6"/>
      <c r="E270" s="6"/>
      <c r="F270" s="6"/>
      <c r="G270" s="6"/>
      <c r="H270" s="6"/>
      <c r="I270" s="6"/>
      <c r="K270" s="6"/>
      <c r="L270" s="6"/>
      <c r="M270" s="6"/>
      <c r="N270" s="6"/>
      <c r="O270" s="6"/>
      <c r="Q270" s="6"/>
      <c r="R270" s="6"/>
      <c r="S270" s="55"/>
      <c r="T270" s="6"/>
      <c r="U270" s="6"/>
      <c r="V270" s="6"/>
      <c r="W270" s="6"/>
      <c r="X270" s="6"/>
      <c r="Y270" s="6"/>
      <c r="Z270" s="6"/>
      <c r="AA270" s="6"/>
    </row>
    <row r="271" spans="1:27" x14ac:dyDescent="0.25">
      <c r="A271" s="6"/>
      <c r="B271" s="6"/>
      <c r="C271" s="6"/>
      <c r="D271" s="6"/>
      <c r="E271" s="6"/>
      <c r="F271" s="6"/>
      <c r="G271" s="6"/>
      <c r="H271" s="6"/>
      <c r="I271" s="6"/>
      <c r="K271" s="6"/>
      <c r="L271" s="6"/>
      <c r="M271" s="6"/>
      <c r="N271" s="6"/>
      <c r="O271" s="6"/>
      <c r="Q271" s="6"/>
      <c r="R271" s="6"/>
      <c r="S271" s="55"/>
      <c r="T271" s="6"/>
      <c r="U271" s="6"/>
      <c r="V271" s="6"/>
      <c r="W271" s="6"/>
      <c r="X271" s="6"/>
      <c r="Y271" s="6"/>
      <c r="Z271" s="6"/>
      <c r="AA271" s="6"/>
    </row>
    <row r="272" spans="1:27" x14ac:dyDescent="0.25">
      <c r="A272" s="6"/>
      <c r="B272" s="6"/>
      <c r="C272" s="6"/>
      <c r="D272" s="6"/>
      <c r="E272" s="6"/>
      <c r="F272" s="6"/>
      <c r="G272" s="6"/>
      <c r="H272" s="6"/>
      <c r="I272" s="6"/>
      <c r="K272" s="6"/>
      <c r="L272" s="6"/>
      <c r="M272" s="6"/>
      <c r="N272" s="6"/>
      <c r="O272" s="6"/>
      <c r="Q272" s="6"/>
      <c r="R272" s="6"/>
      <c r="S272" s="55"/>
      <c r="T272" s="6"/>
      <c r="U272" s="6"/>
      <c r="V272" s="6"/>
      <c r="W272" s="6"/>
      <c r="X272" s="6"/>
      <c r="Y272" s="6"/>
      <c r="Z272" s="6"/>
      <c r="AA272" s="6"/>
    </row>
    <row r="273" spans="1:27" x14ac:dyDescent="0.25">
      <c r="A273" s="6"/>
      <c r="B273" s="6"/>
      <c r="C273" s="6"/>
      <c r="D273" s="6"/>
      <c r="E273" s="6"/>
      <c r="F273" s="6"/>
      <c r="G273" s="6"/>
      <c r="H273" s="6"/>
      <c r="I273" s="6"/>
      <c r="K273" s="6"/>
      <c r="L273" s="6"/>
      <c r="M273" s="6"/>
      <c r="N273" s="6"/>
      <c r="O273" s="6"/>
      <c r="Q273" s="6"/>
      <c r="R273" s="6"/>
      <c r="S273" s="55"/>
      <c r="T273" s="6"/>
      <c r="U273" s="6"/>
      <c r="V273" s="6"/>
      <c r="W273" s="6"/>
      <c r="X273" s="6"/>
      <c r="Y273" s="6"/>
      <c r="Z273" s="6"/>
      <c r="AA273" s="6"/>
    </row>
    <row r="274" spans="1:27" x14ac:dyDescent="0.25">
      <c r="A274" s="6"/>
      <c r="B274" s="6"/>
      <c r="C274" s="6"/>
      <c r="D274" s="6"/>
      <c r="E274" s="6"/>
      <c r="F274" s="6"/>
      <c r="G274" s="6"/>
      <c r="H274" s="6"/>
      <c r="I274" s="6"/>
      <c r="K274" s="6"/>
      <c r="L274" s="6"/>
      <c r="M274" s="6"/>
      <c r="N274" s="6"/>
      <c r="O274" s="6"/>
      <c r="Q274" s="6"/>
      <c r="R274" s="6"/>
      <c r="S274" s="55"/>
      <c r="T274" s="6"/>
      <c r="U274" s="6"/>
      <c r="V274" s="6"/>
      <c r="W274" s="6"/>
      <c r="X274" s="6"/>
      <c r="Y274" s="6"/>
      <c r="Z274" s="6"/>
      <c r="AA274" s="6"/>
    </row>
    <row r="275" spans="1:27" x14ac:dyDescent="0.25">
      <c r="A275" s="6"/>
      <c r="B275" s="6"/>
      <c r="C275" s="6"/>
      <c r="D275" s="6"/>
      <c r="E275" s="6"/>
      <c r="F275" s="6"/>
      <c r="G275" s="6"/>
      <c r="H275" s="6"/>
      <c r="I275" s="6"/>
      <c r="K275" s="6"/>
      <c r="L275" s="6"/>
      <c r="M275" s="6"/>
      <c r="N275" s="6"/>
      <c r="O275" s="6"/>
      <c r="Q275" s="6"/>
      <c r="R275" s="6"/>
      <c r="S275" s="55"/>
      <c r="T275" s="6"/>
      <c r="U275" s="6"/>
      <c r="V275" s="6"/>
      <c r="W275" s="6"/>
      <c r="X275" s="6"/>
      <c r="Y275" s="6"/>
      <c r="Z275" s="6"/>
      <c r="AA275" s="6"/>
    </row>
    <row r="276" spans="1:27" x14ac:dyDescent="0.25">
      <c r="A276" s="6"/>
      <c r="B276" s="6"/>
      <c r="C276" s="6"/>
      <c r="D276" s="6"/>
      <c r="E276" s="6"/>
      <c r="F276" s="6"/>
      <c r="G276" s="6"/>
      <c r="H276" s="6"/>
      <c r="I276" s="6"/>
      <c r="K276" s="6"/>
      <c r="L276" s="6"/>
      <c r="M276" s="6"/>
      <c r="N276" s="6"/>
      <c r="O276" s="6"/>
      <c r="Q276" s="6"/>
      <c r="R276" s="6"/>
      <c r="S276" s="55"/>
      <c r="T276" s="6"/>
      <c r="U276" s="6"/>
      <c r="V276" s="6"/>
      <c r="W276" s="6"/>
      <c r="X276" s="6"/>
      <c r="Y276" s="6"/>
      <c r="Z276" s="6"/>
      <c r="AA276" s="6"/>
    </row>
    <row r="277" spans="1:27" x14ac:dyDescent="0.25">
      <c r="A277" s="6"/>
      <c r="B277" s="6"/>
      <c r="C277" s="6"/>
      <c r="D277" s="6"/>
      <c r="E277" s="6"/>
      <c r="F277" s="6"/>
      <c r="G277" s="6"/>
      <c r="H277" s="6"/>
      <c r="I277" s="6"/>
      <c r="K277" s="6"/>
      <c r="L277" s="6"/>
      <c r="M277" s="6"/>
      <c r="N277" s="6"/>
      <c r="O277" s="6"/>
      <c r="Q277" s="6"/>
      <c r="R277" s="6"/>
      <c r="S277" s="55"/>
      <c r="T277" s="6"/>
      <c r="U277" s="6"/>
      <c r="V277" s="6"/>
      <c r="W277" s="6"/>
      <c r="X277" s="6"/>
      <c r="Y277" s="6"/>
      <c r="Z277" s="6"/>
      <c r="AA277" s="6"/>
    </row>
    <row r="278" spans="1:27" x14ac:dyDescent="0.25">
      <c r="A278" s="6"/>
      <c r="B278" s="6"/>
      <c r="C278" s="6"/>
      <c r="D278" s="6"/>
      <c r="E278" s="6"/>
      <c r="F278" s="6"/>
      <c r="G278" s="6"/>
      <c r="H278" s="6"/>
      <c r="I278" s="6"/>
      <c r="K278" s="6"/>
      <c r="L278" s="6"/>
      <c r="M278" s="6"/>
      <c r="N278" s="6"/>
      <c r="O278" s="6"/>
      <c r="Q278" s="6"/>
      <c r="R278" s="6"/>
      <c r="S278" s="55"/>
      <c r="T278" s="6"/>
      <c r="U278" s="6"/>
      <c r="V278" s="6"/>
      <c r="W278" s="6"/>
      <c r="X278" s="6"/>
      <c r="Y278" s="6"/>
      <c r="Z278" s="6"/>
      <c r="AA278" s="6"/>
    </row>
    <row r="279" spans="1:27" x14ac:dyDescent="0.25">
      <c r="A279" s="6"/>
      <c r="B279" s="6"/>
      <c r="C279" s="6"/>
      <c r="D279" s="6"/>
      <c r="E279" s="6"/>
      <c r="F279" s="6"/>
      <c r="G279" s="6"/>
      <c r="H279" s="6"/>
      <c r="I279" s="6"/>
      <c r="K279" s="6"/>
      <c r="L279" s="6"/>
      <c r="M279" s="6"/>
      <c r="N279" s="6"/>
      <c r="O279" s="6"/>
      <c r="Q279" s="6"/>
      <c r="R279" s="6"/>
      <c r="S279" s="55"/>
      <c r="T279" s="6"/>
      <c r="U279" s="6"/>
      <c r="V279" s="6"/>
      <c r="W279" s="6"/>
      <c r="X279" s="6"/>
      <c r="Y279" s="6"/>
      <c r="Z279" s="6"/>
      <c r="AA279" s="6"/>
    </row>
    <row r="280" spans="1:27" x14ac:dyDescent="0.25">
      <c r="A280" s="6"/>
      <c r="B280" s="6"/>
      <c r="C280" s="6"/>
      <c r="D280" s="6"/>
      <c r="E280" s="6"/>
      <c r="F280" s="6"/>
      <c r="G280" s="6"/>
      <c r="H280" s="6"/>
      <c r="I280" s="6"/>
      <c r="K280" s="6"/>
      <c r="L280" s="6"/>
      <c r="M280" s="6"/>
      <c r="N280" s="6"/>
      <c r="O280" s="6"/>
      <c r="Q280" s="6"/>
      <c r="R280" s="6"/>
      <c r="S280" s="55"/>
      <c r="T280" s="6"/>
      <c r="U280" s="6"/>
      <c r="V280" s="6"/>
      <c r="W280" s="6"/>
      <c r="X280" s="6"/>
      <c r="Y280" s="6"/>
      <c r="Z280" s="6"/>
      <c r="AA280" s="6"/>
    </row>
    <row r="281" spans="1:27" x14ac:dyDescent="0.25">
      <c r="A281" s="6"/>
      <c r="B281" s="6"/>
      <c r="C281" s="6"/>
      <c r="D281" s="6"/>
      <c r="E281" s="6"/>
      <c r="F281" s="6"/>
      <c r="G281" s="6"/>
      <c r="H281" s="6"/>
      <c r="I281" s="6"/>
      <c r="K281" s="6"/>
      <c r="L281" s="6"/>
      <c r="M281" s="6"/>
      <c r="N281" s="6"/>
      <c r="O281" s="6"/>
      <c r="Q281" s="6"/>
      <c r="R281" s="6"/>
      <c r="S281" s="55"/>
      <c r="T281" s="6"/>
      <c r="U281" s="6"/>
      <c r="V281" s="6"/>
      <c r="W281" s="6"/>
      <c r="X281" s="6"/>
      <c r="Y281" s="6"/>
      <c r="Z281" s="6"/>
      <c r="AA281" s="6"/>
    </row>
    <row r="282" spans="1:27" x14ac:dyDescent="0.25">
      <c r="A282" s="6"/>
      <c r="B282" s="6"/>
      <c r="C282" s="6"/>
      <c r="D282" s="6"/>
      <c r="E282" s="6"/>
      <c r="F282" s="6"/>
      <c r="G282" s="6"/>
      <c r="H282" s="6"/>
      <c r="I282" s="6"/>
      <c r="K282" s="6"/>
      <c r="L282" s="6"/>
      <c r="M282" s="6"/>
      <c r="N282" s="6"/>
      <c r="O282" s="6"/>
      <c r="Q282" s="6"/>
      <c r="R282" s="6"/>
      <c r="S282" s="55"/>
      <c r="T282" s="6"/>
      <c r="U282" s="6"/>
      <c r="V282" s="6"/>
      <c r="W282" s="6"/>
      <c r="X282" s="6"/>
      <c r="Y282" s="6"/>
      <c r="Z282" s="6"/>
      <c r="AA282" s="6"/>
    </row>
    <row r="283" spans="1:27" x14ac:dyDescent="0.25">
      <c r="A283" s="6"/>
      <c r="B283" s="6"/>
      <c r="C283" s="6"/>
      <c r="D283" s="6"/>
      <c r="E283" s="6"/>
      <c r="F283" s="6"/>
      <c r="G283" s="6"/>
      <c r="H283" s="6"/>
      <c r="I283" s="6"/>
      <c r="K283" s="6"/>
      <c r="L283" s="6"/>
      <c r="M283" s="6"/>
      <c r="N283" s="6"/>
      <c r="O283" s="6"/>
      <c r="Q283" s="6"/>
      <c r="R283" s="6"/>
      <c r="S283" s="55"/>
      <c r="T283" s="6"/>
      <c r="U283" s="6"/>
      <c r="V283" s="6"/>
      <c r="W283" s="6"/>
      <c r="X283" s="6"/>
      <c r="Y283" s="6"/>
      <c r="Z283" s="6"/>
      <c r="AA283" s="6"/>
    </row>
    <row r="284" spans="1:27" x14ac:dyDescent="0.25">
      <c r="A284" s="6"/>
      <c r="B284" s="6"/>
      <c r="C284" s="6"/>
      <c r="D284" s="6"/>
      <c r="E284" s="6"/>
      <c r="F284" s="6"/>
      <c r="G284" s="6"/>
      <c r="H284" s="6"/>
      <c r="I284" s="6"/>
      <c r="K284" s="6"/>
      <c r="L284" s="6"/>
      <c r="M284" s="6"/>
      <c r="N284" s="6"/>
      <c r="O284" s="6"/>
      <c r="Q284" s="6"/>
      <c r="R284" s="6"/>
      <c r="S284" s="55"/>
      <c r="T284" s="6"/>
      <c r="U284" s="6"/>
      <c r="V284" s="6"/>
      <c r="W284" s="6"/>
      <c r="X284" s="6"/>
      <c r="Y284" s="6"/>
      <c r="Z284" s="6"/>
      <c r="AA284" s="6"/>
    </row>
    <row r="285" spans="1:27" x14ac:dyDescent="0.25">
      <c r="A285" s="6"/>
      <c r="B285" s="6"/>
      <c r="C285" s="6"/>
      <c r="D285" s="6"/>
      <c r="E285" s="6"/>
      <c r="F285" s="6"/>
      <c r="G285" s="6"/>
      <c r="H285" s="6"/>
      <c r="I285" s="6"/>
      <c r="K285" s="6"/>
      <c r="L285" s="6"/>
      <c r="M285" s="6"/>
      <c r="N285" s="6"/>
      <c r="O285" s="6"/>
      <c r="Q285" s="6"/>
      <c r="R285" s="6"/>
      <c r="S285" s="55"/>
      <c r="T285" s="6"/>
      <c r="U285" s="6"/>
      <c r="V285" s="6"/>
      <c r="W285" s="6"/>
      <c r="X285" s="6"/>
      <c r="Y285" s="6"/>
      <c r="Z285" s="6"/>
      <c r="AA285" s="6"/>
    </row>
    <row r="286" spans="1:27" x14ac:dyDescent="0.25">
      <c r="A286" s="6"/>
      <c r="B286" s="6"/>
      <c r="C286" s="6"/>
      <c r="D286" s="6"/>
      <c r="E286" s="6"/>
      <c r="F286" s="6"/>
      <c r="G286" s="6"/>
      <c r="H286" s="6"/>
      <c r="I286" s="6"/>
      <c r="K286" s="6"/>
      <c r="L286" s="6"/>
      <c r="M286" s="6"/>
      <c r="N286" s="6"/>
      <c r="O286" s="6"/>
      <c r="Q286" s="6"/>
      <c r="R286" s="6"/>
      <c r="S286" s="55"/>
      <c r="T286" s="6"/>
      <c r="U286" s="6"/>
      <c r="V286" s="6"/>
      <c r="W286" s="6"/>
      <c r="X286" s="6"/>
      <c r="Y286" s="6"/>
      <c r="Z286" s="6"/>
      <c r="AA286" s="6"/>
    </row>
    <row r="287" spans="1:27" x14ac:dyDescent="0.25">
      <c r="A287" s="6"/>
      <c r="B287" s="6"/>
      <c r="C287" s="6"/>
      <c r="D287" s="6"/>
      <c r="E287" s="6"/>
      <c r="F287" s="6"/>
      <c r="G287" s="6"/>
      <c r="H287" s="6"/>
      <c r="I287" s="6"/>
      <c r="K287" s="6"/>
      <c r="L287" s="6"/>
      <c r="M287" s="6"/>
      <c r="N287" s="6"/>
      <c r="O287" s="6"/>
      <c r="Q287" s="6"/>
      <c r="R287" s="6"/>
      <c r="S287" s="55"/>
      <c r="T287" s="6"/>
      <c r="U287" s="6"/>
      <c r="V287" s="6"/>
      <c r="W287" s="6"/>
      <c r="X287" s="6"/>
      <c r="Y287" s="6"/>
      <c r="Z287" s="6"/>
      <c r="AA287" s="6"/>
    </row>
    <row r="288" spans="1:27" x14ac:dyDescent="0.25">
      <c r="A288" s="6"/>
      <c r="B288" s="6"/>
      <c r="C288" s="6"/>
      <c r="D288" s="6"/>
      <c r="E288" s="6"/>
      <c r="F288" s="6"/>
      <c r="G288" s="6"/>
      <c r="H288" s="6"/>
      <c r="I288" s="6"/>
      <c r="K288" s="6"/>
      <c r="L288" s="6"/>
      <c r="M288" s="6"/>
      <c r="N288" s="6"/>
      <c r="O288" s="6"/>
      <c r="Q288" s="6"/>
      <c r="R288" s="6"/>
      <c r="S288" s="55"/>
      <c r="T288" s="6"/>
      <c r="U288" s="6"/>
      <c r="V288" s="6"/>
      <c r="W288" s="6"/>
      <c r="X288" s="6"/>
      <c r="Y288" s="6"/>
      <c r="Z288" s="6"/>
      <c r="AA288" s="6"/>
    </row>
    <row r="289" spans="1:27" x14ac:dyDescent="0.25">
      <c r="A289" s="6"/>
      <c r="B289" s="6"/>
      <c r="C289" s="6"/>
      <c r="D289" s="6"/>
      <c r="E289" s="6"/>
      <c r="F289" s="6"/>
      <c r="G289" s="6"/>
      <c r="H289" s="6"/>
      <c r="I289" s="6"/>
      <c r="K289" s="6"/>
      <c r="L289" s="6"/>
      <c r="M289" s="6"/>
      <c r="N289" s="6"/>
      <c r="O289" s="6"/>
      <c r="Q289" s="6"/>
      <c r="R289" s="6"/>
      <c r="S289" s="55"/>
      <c r="T289" s="6"/>
      <c r="U289" s="6"/>
      <c r="V289" s="6"/>
      <c r="W289" s="6"/>
      <c r="X289" s="6"/>
      <c r="Y289" s="6"/>
      <c r="Z289" s="6"/>
      <c r="AA289" s="6"/>
    </row>
    <row r="290" spans="1:27" x14ac:dyDescent="0.25">
      <c r="A290" s="6"/>
      <c r="B290" s="6"/>
      <c r="C290" s="6"/>
      <c r="D290" s="6"/>
      <c r="E290" s="6"/>
      <c r="F290" s="6"/>
      <c r="G290" s="6"/>
      <c r="H290" s="6"/>
      <c r="I290" s="6"/>
      <c r="K290" s="6"/>
      <c r="L290" s="6"/>
      <c r="M290" s="6"/>
      <c r="N290" s="6"/>
      <c r="O290" s="6"/>
      <c r="Q290" s="6"/>
      <c r="R290" s="6"/>
      <c r="S290" s="55"/>
      <c r="T290" s="6"/>
      <c r="U290" s="6"/>
      <c r="V290" s="6"/>
      <c r="W290" s="6"/>
      <c r="X290" s="6"/>
      <c r="Y290" s="6"/>
      <c r="Z290" s="6"/>
      <c r="AA290" s="6"/>
    </row>
    <row r="291" spans="1:27" x14ac:dyDescent="0.25">
      <c r="A291" s="6"/>
      <c r="B291" s="6"/>
      <c r="C291" s="6"/>
      <c r="D291" s="6"/>
      <c r="E291" s="6"/>
      <c r="F291" s="6"/>
      <c r="G291" s="6"/>
      <c r="H291" s="6"/>
      <c r="I291" s="6"/>
      <c r="K291" s="6"/>
      <c r="L291" s="6"/>
      <c r="M291" s="6"/>
      <c r="N291" s="6"/>
      <c r="O291" s="6"/>
      <c r="Q291" s="6"/>
      <c r="R291" s="6"/>
      <c r="S291" s="55"/>
      <c r="T291" s="6"/>
      <c r="U291" s="6"/>
      <c r="V291" s="6"/>
      <c r="W291" s="6"/>
      <c r="X291" s="6"/>
      <c r="Y291" s="6"/>
      <c r="Z291" s="6"/>
      <c r="AA291" s="6"/>
    </row>
    <row r="292" spans="1:27" x14ac:dyDescent="0.25">
      <c r="A292" s="6"/>
      <c r="B292" s="6"/>
      <c r="C292" s="6"/>
      <c r="D292" s="6"/>
      <c r="E292" s="6"/>
      <c r="F292" s="6"/>
      <c r="G292" s="6"/>
      <c r="H292" s="6"/>
      <c r="I292" s="6"/>
      <c r="K292" s="6"/>
      <c r="L292" s="6"/>
      <c r="M292" s="6"/>
      <c r="N292" s="6"/>
      <c r="O292" s="6"/>
      <c r="Q292" s="6"/>
      <c r="R292" s="6"/>
      <c r="S292" s="55"/>
      <c r="T292" s="6"/>
      <c r="U292" s="6"/>
      <c r="V292" s="6"/>
      <c r="W292" s="6"/>
      <c r="X292" s="6"/>
      <c r="Y292" s="6"/>
      <c r="Z292" s="6"/>
      <c r="AA292" s="6"/>
    </row>
    <row r="293" spans="1:27" x14ac:dyDescent="0.25">
      <c r="A293" s="6"/>
      <c r="B293" s="6"/>
      <c r="C293" s="6"/>
      <c r="D293" s="6"/>
      <c r="E293" s="6"/>
      <c r="F293" s="6"/>
      <c r="G293" s="6"/>
      <c r="H293" s="6"/>
      <c r="I293" s="6"/>
      <c r="K293" s="6"/>
      <c r="L293" s="6"/>
      <c r="M293" s="6"/>
      <c r="N293" s="6"/>
      <c r="O293" s="6"/>
      <c r="Q293" s="6"/>
      <c r="R293" s="6"/>
      <c r="S293" s="55"/>
      <c r="T293" s="6"/>
      <c r="U293" s="6"/>
      <c r="V293" s="6"/>
      <c r="W293" s="6"/>
      <c r="X293" s="6"/>
      <c r="Y293" s="6"/>
      <c r="Z293" s="6"/>
      <c r="AA293" s="6"/>
    </row>
    <row r="294" spans="1:27" x14ac:dyDescent="0.25">
      <c r="A294" s="6"/>
      <c r="B294" s="6"/>
      <c r="C294" s="6"/>
      <c r="D294" s="6"/>
      <c r="E294" s="6"/>
      <c r="F294" s="6"/>
      <c r="G294" s="6"/>
      <c r="H294" s="6"/>
      <c r="I294" s="6"/>
      <c r="K294" s="6"/>
      <c r="L294" s="6"/>
      <c r="M294" s="6"/>
      <c r="N294" s="6"/>
      <c r="O294" s="6"/>
      <c r="Q294" s="6"/>
      <c r="R294" s="6"/>
      <c r="S294" s="55"/>
      <c r="T294" s="6"/>
      <c r="U294" s="6"/>
      <c r="V294" s="6"/>
      <c r="W294" s="6"/>
      <c r="X294" s="6"/>
      <c r="Y294" s="6"/>
      <c r="Z294" s="6"/>
      <c r="AA294" s="6"/>
    </row>
    <row r="295" spans="1:27" x14ac:dyDescent="0.25">
      <c r="A295" s="6"/>
      <c r="B295" s="6"/>
      <c r="C295" s="6"/>
      <c r="D295" s="6"/>
      <c r="E295" s="6"/>
      <c r="F295" s="6"/>
      <c r="G295" s="6"/>
      <c r="H295" s="6"/>
      <c r="I295" s="6"/>
      <c r="K295" s="6"/>
      <c r="L295" s="6"/>
      <c r="M295" s="6"/>
      <c r="N295" s="6"/>
      <c r="O295" s="6"/>
      <c r="Q295" s="6"/>
      <c r="R295" s="6"/>
      <c r="S295" s="55"/>
      <c r="T295" s="6"/>
      <c r="U295" s="6"/>
      <c r="V295" s="6"/>
      <c r="W295" s="6"/>
      <c r="X295" s="6"/>
      <c r="Y295" s="6"/>
      <c r="Z295" s="6"/>
      <c r="AA295" s="6"/>
    </row>
    <row r="296" spans="1:27" x14ac:dyDescent="0.25">
      <c r="A296" s="6"/>
      <c r="B296" s="6"/>
      <c r="C296" s="6"/>
      <c r="D296" s="6"/>
      <c r="E296" s="6"/>
      <c r="F296" s="6"/>
      <c r="G296" s="6"/>
      <c r="H296" s="6"/>
      <c r="I296" s="6"/>
      <c r="K296" s="6"/>
      <c r="L296" s="6"/>
      <c r="M296" s="6"/>
      <c r="N296" s="6"/>
      <c r="O296" s="6"/>
      <c r="Q296" s="6"/>
      <c r="R296" s="6"/>
      <c r="S296" s="55"/>
      <c r="T296" s="6"/>
      <c r="U296" s="6"/>
      <c r="V296" s="6"/>
      <c r="W296" s="6"/>
      <c r="X296" s="6"/>
      <c r="Y296" s="6"/>
      <c r="Z296" s="6"/>
      <c r="AA296" s="6"/>
    </row>
    <row r="297" spans="1:27" x14ac:dyDescent="0.25">
      <c r="A297" s="6"/>
      <c r="B297" s="6"/>
      <c r="C297" s="6"/>
      <c r="D297" s="6"/>
      <c r="E297" s="6"/>
      <c r="F297" s="6"/>
      <c r="G297" s="6"/>
      <c r="H297" s="6"/>
      <c r="I297" s="6"/>
      <c r="K297" s="6"/>
      <c r="L297" s="6"/>
      <c r="M297" s="6"/>
      <c r="N297" s="6"/>
      <c r="O297" s="6"/>
      <c r="Q297" s="6"/>
      <c r="R297" s="6"/>
      <c r="S297" s="55"/>
      <c r="T297" s="6"/>
      <c r="U297" s="6"/>
      <c r="V297" s="6"/>
      <c r="W297" s="6"/>
      <c r="X297" s="6"/>
      <c r="Y297" s="6"/>
      <c r="Z297" s="6"/>
      <c r="AA297" s="6"/>
    </row>
    <row r="298" spans="1:27" x14ac:dyDescent="0.25">
      <c r="A298" s="6"/>
      <c r="B298" s="6"/>
      <c r="C298" s="6"/>
      <c r="D298" s="6"/>
      <c r="E298" s="6"/>
      <c r="F298" s="6"/>
      <c r="G298" s="6"/>
      <c r="H298" s="6"/>
      <c r="I298" s="6"/>
      <c r="K298" s="6"/>
      <c r="L298" s="6"/>
      <c r="M298" s="6"/>
      <c r="N298" s="6"/>
      <c r="O298" s="6"/>
      <c r="Q298" s="6"/>
      <c r="R298" s="6"/>
      <c r="S298" s="55"/>
      <c r="T298" s="6"/>
      <c r="U298" s="6"/>
      <c r="V298" s="6"/>
      <c r="W298" s="6"/>
      <c r="X298" s="6"/>
      <c r="Y298" s="6"/>
      <c r="Z298" s="6"/>
      <c r="AA298" s="6"/>
    </row>
    <row r="299" spans="1:27" x14ac:dyDescent="0.25">
      <c r="A299" s="6"/>
      <c r="B299" s="6"/>
      <c r="C299" s="6"/>
      <c r="D299" s="6"/>
      <c r="E299" s="6"/>
      <c r="F299" s="6"/>
      <c r="G299" s="6"/>
      <c r="H299" s="6"/>
      <c r="I299" s="6"/>
      <c r="K299" s="6"/>
      <c r="L299" s="6"/>
      <c r="M299" s="6"/>
      <c r="N299" s="6"/>
      <c r="O299" s="6"/>
      <c r="Q299" s="6"/>
      <c r="R299" s="6"/>
      <c r="S299" s="55"/>
      <c r="T299" s="6"/>
      <c r="U299" s="6"/>
      <c r="V299" s="6"/>
      <c r="W299" s="6"/>
      <c r="X299" s="6"/>
      <c r="Y299" s="6"/>
      <c r="Z299" s="6"/>
      <c r="AA299" s="6"/>
    </row>
    <row r="300" spans="1:27" x14ac:dyDescent="0.25">
      <c r="A300" s="6"/>
      <c r="B300" s="6"/>
      <c r="C300" s="6"/>
      <c r="D300" s="6"/>
      <c r="E300" s="6"/>
      <c r="F300" s="6"/>
      <c r="G300" s="6"/>
      <c r="H300" s="6"/>
      <c r="I300" s="6"/>
      <c r="K300" s="6"/>
      <c r="L300" s="6"/>
      <c r="M300" s="6"/>
      <c r="N300" s="6"/>
      <c r="O300" s="6"/>
      <c r="Q300" s="6"/>
      <c r="R300" s="6"/>
      <c r="S300" s="55"/>
      <c r="T300" s="6"/>
      <c r="U300" s="6"/>
      <c r="V300" s="6"/>
      <c r="W300" s="6"/>
      <c r="X300" s="6"/>
      <c r="Y300" s="6"/>
      <c r="Z300" s="6"/>
      <c r="AA300" s="6"/>
    </row>
    <row r="301" spans="1:27" x14ac:dyDescent="0.25">
      <c r="A301" s="6"/>
      <c r="B301" s="6"/>
      <c r="C301" s="6"/>
      <c r="D301" s="6"/>
      <c r="E301" s="6"/>
      <c r="F301" s="6"/>
      <c r="G301" s="6"/>
      <c r="H301" s="6"/>
      <c r="I301" s="6"/>
      <c r="K301" s="6"/>
      <c r="L301" s="6"/>
      <c r="M301" s="6"/>
      <c r="N301" s="6"/>
      <c r="O301" s="6"/>
      <c r="Q301" s="6"/>
      <c r="R301" s="6"/>
      <c r="S301" s="55"/>
      <c r="T301" s="6"/>
      <c r="U301" s="6"/>
      <c r="V301" s="6"/>
      <c r="W301" s="6"/>
      <c r="X301" s="6"/>
      <c r="Y301" s="6"/>
      <c r="Z301" s="6"/>
      <c r="AA301" s="6"/>
    </row>
    <row r="302" spans="1:27" x14ac:dyDescent="0.25">
      <c r="A302" s="6"/>
      <c r="B302" s="6"/>
      <c r="C302" s="6"/>
      <c r="D302" s="6"/>
      <c r="E302" s="6"/>
      <c r="F302" s="6"/>
      <c r="G302" s="6"/>
      <c r="H302" s="6"/>
      <c r="I302" s="6"/>
      <c r="K302" s="6"/>
      <c r="L302" s="6"/>
      <c r="M302" s="6"/>
      <c r="N302" s="6"/>
      <c r="O302" s="6"/>
      <c r="Q302" s="6"/>
      <c r="R302" s="6"/>
      <c r="S302" s="55"/>
      <c r="T302" s="6"/>
      <c r="U302" s="6"/>
      <c r="V302" s="6"/>
      <c r="W302" s="6"/>
      <c r="X302" s="6"/>
      <c r="Y302" s="6"/>
      <c r="Z302" s="6"/>
      <c r="AA302" s="6"/>
    </row>
    <row r="303" spans="1:27" x14ac:dyDescent="0.25">
      <c r="A303" s="6"/>
      <c r="B303" s="6"/>
      <c r="C303" s="6"/>
      <c r="D303" s="6"/>
      <c r="E303" s="6"/>
      <c r="F303" s="6"/>
      <c r="G303" s="6"/>
      <c r="H303" s="6"/>
      <c r="I303" s="6"/>
      <c r="K303" s="6"/>
      <c r="L303" s="6"/>
      <c r="M303" s="6"/>
      <c r="N303" s="6"/>
      <c r="O303" s="6"/>
      <c r="Q303" s="6"/>
      <c r="R303" s="6"/>
      <c r="S303" s="55"/>
      <c r="T303" s="6"/>
      <c r="U303" s="6"/>
      <c r="V303" s="6"/>
      <c r="W303" s="6"/>
      <c r="X303" s="6"/>
      <c r="Y303" s="6"/>
      <c r="Z303" s="6"/>
      <c r="AA303" s="6"/>
    </row>
    <row r="304" spans="1:27" x14ac:dyDescent="0.25">
      <c r="A304" s="6"/>
      <c r="B304" s="6"/>
      <c r="C304" s="6"/>
      <c r="D304" s="6"/>
      <c r="E304" s="6"/>
      <c r="F304" s="6"/>
      <c r="G304" s="6"/>
      <c r="H304" s="6"/>
      <c r="I304" s="6"/>
      <c r="K304" s="6"/>
      <c r="L304" s="6"/>
      <c r="M304" s="6"/>
      <c r="N304" s="6"/>
      <c r="O304" s="6"/>
      <c r="Q304" s="6"/>
      <c r="R304" s="6"/>
      <c r="S304" s="55"/>
      <c r="T304" s="6"/>
      <c r="U304" s="6"/>
      <c r="V304" s="6"/>
      <c r="W304" s="6"/>
      <c r="X304" s="6"/>
      <c r="Y304" s="6"/>
      <c r="Z304" s="6"/>
      <c r="AA304" s="6"/>
    </row>
    <row r="305" spans="1:27" x14ac:dyDescent="0.25">
      <c r="A305" s="6"/>
      <c r="B305" s="6"/>
      <c r="C305" s="6"/>
      <c r="D305" s="6"/>
      <c r="E305" s="6"/>
      <c r="F305" s="6"/>
      <c r="G305" s="6"/>
      <c r="H305" s="6"/>
      <c r="I305" s="6"/>
      <c r="K305" s="6"/>
      <c r="L305" s="6"/>
      <c r="M305" s="6"/>
      <c r="N305" s="6"/>
      <c r="O305" s="6"/>
      <c r="Q305" s="6"/>
      <c r="R305" s="6"/>
      <c r="S305" s="55"/>
      <c r="T305" s="6"/>
      <c r="U305" s="6"/>
      <c r="V305" s="6"/>
      <c r="W305" s="6"/>
      <c r="X305" s="6"/>
      <c r="Y305" s="6"/>
      <c r="Z305" s="6"/>
      <c r="AA305" s="6"/>
    </row>
    <row r="306" spans="1:27" x14ac:dyDescent="0.25">
      <c r="A306" s="6"/>
      <c r="B306" s="6"/>
      <c r="C306" s="6"/>
      <c r="D306" s="6"/>
      <c r="E306" s="6"/>
      <c r="F306" s="6"/>
      <c r="G306" s="6"/>
      <c r="H306" s="6"/>
      <c r="I306" s="6"/>
      <c r="K306" s="6"/>
      <c r="L306" s="6"/>
      <c r="M306" s="6"/>
      <c r="N306" s="6"/>
      <c r="O306" s="6"/>
      <c r="Q306" s="6"/>
      <c r="R306" s="6"/>
      <c r="S306" s="55"/>
      <c r="T306" s="6"/>
      <c r="U306" s="6"/>
      <c r="V306" s="6"/>
      <c r="W306" s="6"/>
      <c r="X306" s="6"/>
      <c r="Y306" s="6"/>
      <c r="Z306" s="6"/>
      <c r="AA306" s="6"/>
    </row>
    <row r="307" spans="1:27" x14ac:dyDescent="0.25">
      <c r="A307" s="6"/>
      <c r="B307" s="6"/>
      <c r="C307" s="6"/>
      <c r="D307" s="6"/>
      <c r="E307" s="6"/>
      <c r="F307" s="6"/>
      <c r="G307" s="6"/>
      <c r="H307" s="6"/>
      <c r="I307" s="6"/>
      <c r="K307" s="6"/>
      <c r="L307" s="6"/>
      <c r="M307" s="6"/>
      <c r="N307" s="6"/>
      <c r="O307" s="6"/>
      <c r="Q307" s="6"/>
      <c r="R307" s="6"/>
      <c r="S307" s="55"/>
      <c r="T307" s="6"/>
      <c r="U307" s="6"/>
      <c r="V307" s="6"/>
      <c r="W307" s="6"/>
      <c r="X307" s="6"/>
      <c r="Y307" s="6"/>
      <c r="Z307" s="6"/>
      <c r="AA307" s="6"/>
    </row>
    <row r="308" spans="1:27" x14ac:dyDescent="0.25">
      <c r="A308" s="6"/>
      <c r="B308" s="6"/>
      <c r="C308" s="6"/>
      <c r="D308" s="6"/>
      <c r="E308" s="6"/>
      <c r="F308" s="6"/>
      <c r="G308" s="6"/>
      <c r="H308" s="6"/>
      <c r="I308" s="6"/>
      <c r="K308" s="6"/>
      <c r="L308" s="6"/>
      <c r="M308" s="6"/>
      <c r="N308" s="6"/>
      <c r="O308" s="6"/>
      <c r="Q308" s="6"/>
      <c r="R308" s="6"/>
      <c r="S308" s="55"/>
      <c r="T308" s="6"/>
      <c r="U308" s="6"/>
      <c r="V308" s="6"/>
      <c r="W308" s="6"/>
      <c r="X308" s="6"/>
      <c r="Y308" s="6"/>
      <c r="Z308" s="6"/>
      <c r="AA308" s="6"/>
    </row>
    <row r="309" spans="1:27" x14ac:dyDescent="0.25">
      <c r="A309" s="6"/>
      <c r="B309" s="6"/>
      <c r="C309" s="6"/>
      <c r="D309" s="6"/>
      <c r="E309" s="6"/>
      <c r="F309" s="6"/>
      <c r="G309" s="6"/>
      <c r="H309" s="6"/>
      <c r="I309" s="6"/>
      <c r="K309" s="6"/>
      <c r="L309" s="6"/>
      <c r="M309" s="6"/>
      <c r="N309" s="6"/>
      <c r="O309" s="6"/>
      <c r="Q309" s="6"/>
      <c r="R309" s="6"/>
      <c r="S309" s="55"/>
      <c r="T309" s="6"/>
      <c r="U309" s="6"/>
      <c r="V309" s="6"/>
      <c r="W309" s="6"/>
      <c r="X309" s="6"/>
      <c r="Y309" s="6"/>
      <c r="Z309" s="6"/>
      <c r="AA309" s="6"/>
    </row>
    <row r="310" spans="1:27" x14ac:dyDescent="0.25">
      <c r="A310" s="6"/>
      <c r="B310" s="6"/>
      <c r="C310" s="6"/>
      <c r="D310" s="6"/>
      <c r="E310" s="6"/>
      <c r="F310" s="6"/>
      <c r="G310" s="6"/>
      <c r="H310" s="6"/>
      <c r="I310" s="6"/>
      <c r="K310" s="6"/>
      <c r="L310" s="6"/>
      <c r="M310" s="6"/>
      <c r="N310" s="6"/>
      <c r="O310" s="6"/>
      <c r="Q310" s="6"/>
      <c r="R310" s="6"/>
      <c r="S310" s="55"/>
      <c r="T310" s="6"/>
      <c r="U310" s="6"/>
      <c r="V310" s="6"/>
      <c r="W310" s="6"/>
      <c r="X310" s="6"/>
      <c r="Y310" s="6"/>
      <c r="Z310" s="6"/>
      <c r="AA310" s="6"/>
    </row>
    <row r="311" spans="1:27" x14ac:dyDescent="0.25">
      <c r="A311" s="6"/>
      <c r="B311" s="6"/>
      <c r="C311" s="6"/>
      <c r="D311" s="6"/>
      <c r="E311" s="6"/>
      <c r="F311" s="6"/>
      <c r="G311" s="6"/>
      <c r="H311" s="6"/>
      <c r="I311" s="6"/>
      <c r="K311" s="6"/>
      <c r="L311" s="6"/>
      <c r="M311" s="6"/>
      <c r="N311" s="6"/>
      <c r="O311" s="6"/>
      <c r="Q311" s="6"/>
      <c r="R311" s="6"/>
      <c r="S311" s="55"/>
      <c r="T311" s="6"/>
      <c r="U311" s="6"/>
      <c r="V311" s="6"/>
      <c r="W311" s="6"/>
      <c r="X311" s="6"/>
      <c r="Y311" s="6"/>
      <c r="Z311" s="6"/>
      <c r="AA311" s="6"/>
    </row>
    <row r="312" spans="1:27" x14ac:dyDescent="0.25">
      <c r="A312" s="6"/>
      <c r="B312" s="6"/>
      <c r="C312" s="6"/>
      <c r="D312" s="6"/>
      <c r="E312" s="6"/>
      <c r="F312" s="6"/>
      <c r="G312" s="6"/>
      <c r="H312" s="6"/>
      <c r="I312" s="6"/>
      <c r="K312" s="6"/>
      <c r="L312" s="6"/>
      <c r="M312" s="6"/>
      <c r="N312" s="6"/>
      <c r="O312" s="6"/>
      <c r="Q312" s="6"/>
      <c r="R312" s="6"/>
      <c r="S312" s="55"/>
      <c r="T312" s="6"/>
      <c r="U312" s="6"/>
      <c r="V312" s="6"/>
      <c r="W312" s="6"/>
      <c r="X312" s="6"/>
      <c r="Y312" s="6"/>
      <c r="Z312" s="6"/>
      <c r="AA312" s="6"/>
    </row>
    <row r="313" spans="1:27" x14ac:dyDescent="0.25">
      <c r="A313" s="6"/>
      <c r="B313" s="6"/>
      <c r="C313" s="6"/>
      <c r="D313" s="6"/>
      <c r="E313" s="6"/>
      <c r="F313" s="6"/>
      <c r="G313" s="6"/>
      <c r="H313" s="6"/>
      <c r="I313" s="6"/>
      <c r="K313" s="6"/>
      <c r="L313" s="6"/>
      <c r="M313" s="6"/>
      <c r="N313" s="6"/>
      <c r="O313" s="6"/>
      <c r="Q313" s="6"/>
      <c r="R313" s="6"/>
      <c r="S313" s="55"/>
      <c r="T313" s="6"/>
      <c r="U313" s="6"/>
      <c r="V313" s="6"/>
      <c r="W313" s="6"/>
      <c r="X313" s="6"/>
      <c r="Y313" s="6"/>
      <c r="Z313" s="6"/>
      <c r="AA313" s="6"/>
    </row>
    <row r="314" spans="1:27" x14ac:dyDescent="0.25">
      <c r="A314" s="6"/>
      <c r="B314" s="6"/>
      <c r="C314" s="6"/>
      <c r="D314" s="6"/>
      <c r="E314" s="6"/>
      <c r="F314" s="6"/>
      <c r="G314" s="6"/>
      <c r="H314" s="6"/>
      <c r="I314" s="6"/>
      <c r="K314" s="6"/>
      <c r="L314" s="6"/>
      <c r="M314" s="6"/>
      <c r="N314" s="6"/>
      <c r="O314" s="6"/>
      <c r="Q314" s="6"/>
      <c r="R314" s="6"/>
      <c r="S314" s="55"/>
      <c r="T314" s="6"/>
      <c r="U314" s="6"/>
      <c r="V314" s="6"/>
      <c r="W314" s="6"/>
      <c r="X314" s="6"/>
      <c r="Y314" s="6"/>
      <c r="Z314" s="6"/>
      <c r="AA314" s="6"/>
    </row>
    <row r="315" spans="1:27" x14ac:dyDescent="0.25">
      <c r="A315" s="6"/>
      <c r="B315" s="6"/>
      <c r="C315" s="6"/>
      <c r="D315" s="6"/>
      <c r="E315" s="6"/>
      <c r="F315" s="6"/>
      <c r="G315" s="6"/>
      <c r="H315" s="6"/>
      <c r="I315" s="6"/>
      <c r="K315" s="6"/>
      <c r="L315" s="6"/>
      <c r="M315" s="6"/>
      <c r="N315" s="6"/>
      <c r="O315" s="6"/>
      <c r="Q315" s="6"/>
      <c r="R315" s="6"/>
      <c r="S315" s="55"/>
      <c r="T315" s="6"/>
      <c r="U315" s="6"/>
      <c r="V315" s="6"/>
      <c r="W315" s="6"/>
      <c r="X315" s="6"/>
      <c r="Y315" s="6"/>
      <c r="Z315" s="6"/>
      <c r="AA315" s="6"/>
    </row>
    <row r="316" spans="1:27" x14ac:dyDescent="0.25">
      <c r="A316" s="6"/>
      <c r="B316" s="6"/>
      <c r="C316" s="6"/>
      <c r="D316" s="6"/>
      <c r="E316" s="6"/>
      <c r="F316" s="6"/>
      <c r="G316" s="6"/>
      <c r="H316" s="6"/>
      <c r="I316" s="6"/>
      <c r="K316" s="6"/>
      <c r="L316" s="6"/>
      <c r="M316" s="6"/>
      <c r="N316" s="6"/>
      <c r="O316" s="6"/>
      <c r="Q316" s="6"/>
      <c r="R316" s="6"/>
      <c r="S316" s="55"/>
      <c r="T316" s="6"/>
      <c r="U316" s="6"/>
      <c r="V316" s="6"/>
      <c r="W316" s="6"/>
      <c r="X316" s="6"/>
      <c r="Y316" s="6"/>
      <c r="Z316" s="6"/>
      <c r="AA316" s="6"/>
    </row>
    <row r="317" spans="1:27" x14ac:dyDescent="0.25">
      <c r="A317" s="6"/>
      <c r="B317" s="6"/>
      <c r="C317" s="6"/>
      <c r="D317" s="6"/>
      <c r="E317" s="6"/>
      <c r="F317" s="6"/>
      <c r="G317" s="6"/>
      <c r="H317" s="6"/>
      <c r="I317" s="6"/>
      <c r="K317" s="6"/>
      <c r="L317" s="6"/>
      <c r="M317" s="6"/>
      <c r="N317" s="6"/>
      <c r="O317" s="6"/>
      <c r="Q317" s="6"/>
      <c r="R317" s="6"/>
      <c r="S317" s="55"/>
      <c r="T317" s="6"/>
      <c r="U317" s="6"/>
      <c r="V317" s="6"/>
      <c r="W317" s="6"/>
      <c r="X317" s="6"/>
      <c r="Y317" s="6"/>
      <c r="Z317" s="6"/>
      <c r="AA317" s="6"/>
    </row>
    <row r="318" spans="1:27" x14ac:dyDescent="0.25">
      <c r="A318" s="6"/>
      <c r="B318" s="6"/>
      <c r="C318" s="6"/>
      <c r="D318" s="6"/>
      <c r="E318" s="6"/>
      <c r="F318" s="6"/>
      <c r="G318" s="6"/>
      <c r="H318" s="6"/>
      <c r="I318" s="6"/>
      <c r="K318" s="6"/>
      <c r="L318" s="6"/>
      <c r="M318" s="6"/>
      <c r="N318" s="6"/>
      <c r="O318" s="6"/>
      <c r="Q318" s="6"/>
      <c r="R318" s="6"/>
      <c r="S318" s="55"/>
      <c r="T318" s="6"/>
      <c r="U318" s="6"/>
      <c r="V318" s="6"/>
      <c r="W318" s="6"/>
      <c r="X318" s="6"/>
      <c r="Y318" s="6"/>
      <c r="Z318" s="6"/>
      <c r="AA318" s="6"/>
    </row>
    <row r="319" spans="1:27" x14ac:dyDescent="0.25">
      <c r="A319" s="6"/>
      <c r="B319" s="6"/>
      <c r="C319" s="6"/>
      <c r="D319" s="6"/>
      <c r="E319" s="6"/>
      <c r="F319" s="6"/>
      <c r="G319" s="6"/>
      <c r="H319" s="6"/>
      <c r="I319" s="6"/>
      <c r="K319" s="6"/>
      <c r="L319" s="6"/>
      <c r="M319" s="6"/>
      <c r="N319" s="6"/>
      <c r="O319" s="6"/>
      <c r="Q319" s="6"/>
      <c r="R319" s="6"/>
      <c r="S319" s="55"/>
      <c r="T319" s="6"/>
      <c r="U319" s="6"/>
      <c r="V319" s="6"/>
      <c r="W319" s="6"/>
      <c r="X319" s="6"/>
      <c r="Y319" s="6"/>
      <c r="Z319" s="6"/>
      <c r="AA319" s="6"/>
    </row>
    <row r="320" spans="1:27" x14ac:dyDescent="0.25">
      <c r="A320" s="6"/>
      <c r="B320" s="6"/>
      <c r="C320" s="6"/>
      <c r="D320" s="6"/>
      <c r="E320" s="6"/>
      <c r="F320" s="6"/>
      <c r="G320" s="6"/>
      <c r="H320" s="6"/>
      <c r="I320" s="6"/>
      <c r="K320" s="6"/>
      <c r="L320" s="6"/>
      <c r="M320" s="6"/>
      <c r="N320" s="6"/>
      <c r="O320" s="6"/>
      <c r="Q320" s="6"/>
      <c r="R320" s="6"/>
      <c r="S320" s="55"/>
      <c r="T320" s="6"/>
      <c r="U320" s="6"/>
      <c r="V320" s="6"/>
      <c r="W320" s="6"/>
      <c r="X320" s="6"/>
      <c r="Y320" s="6"/>
      <c r="Z320" s="6"/>
      <c r="AA320" s="6"/>
    </row>
    <row r="321" spans="1:27" x14ac:dyDescent="0.25">
      <c r="A321" s="6"/>
      <c r="B321" s="6"/>
      <c r="C321" s="6"/>
      <c r="D321" s="6"/>
      <c r="E321" s="6"/>
      <c r="F321" s="6"/>
      <c r="G321" s="6"/>
      <c r="H321" s="6"/>
      <c r="I321" s="6"/>
      <c r="K321" s="6"/>
      <c r="L321" s="6"/>
      <c r="M321" s="6"/>
      <c r="N321" s="6"/>
      <c r="O321" s="6"/>
      <c r="Q321" s="6"/>
      <c r="R321" s="6"/>
      <c r="S321" s="55"/>
      <c r="T321" s="6"/>
      <c r="U321" s="6"/>
      <c r="V321" s="6"/>
      <c r="W321" s="6"/>
      <c r="X321" s="6"/>
      <c r="Y321" s="6"/>
      <c r="Z321" s="6"/>
      <c r="AA321" s="6"/>
    </row>
    <row r="322" spans="1:27" x14ac:dyDescent="0.25">
      <c r="A322" s="6"/>
      <c r="B322" s="6"/>
      <c r="C322" s="6"/>
      <c r="D322" s="6"/>
      <c r="E322" s="6"/>
      <c r="F322" s="6"/>
      <c r="G322" s="6"/>
      <c r="H322" s="6"/>
      <c r="I322" s="6"/>
      <c r="K322" s="6"/>
      <c r="L322" s="6"/>
      <c r="M322" s="6"/>
      <c r="N322" s="6"/>
      <c r="O322" s="6"/>
      <c r="Q322" s="6"/>
      <c r="R322" s="6"/>
      <c r="S322" s="55"/>
      <c r="T322" s="6"/>
      <c r="U322" s="6"/>
      <c r="V322" s="6"/>
      <c r="W322" s="6"/>
      <c r="X322" s="6"/>
      <c r="Y322" s="6"/>
      <c r="Z322" s="6"/>
      <c r="AA322" s="6"/>
    </row>
    <row r="323" spans="1:27" x14ac:dyDescent="0.25">
      <c r="A323" s="6"/>
      <c r="B323" s="6"/>
      <c r="C323" s="6"/>
      <c r="D323" s="6"/>
      <c r="E323" s="6"/>
      <c r="F323" s="6"/>
      <c r="G323" s="6"/>
      <c r="H323" s="6"/>
      <c r="I323" s="6"/>
      <c r="K323" s="6"/>
      <c r="L323" s="6"/>
      <c r="M323" s="6"/>
      <c r="N323" s="6"/>
      <c r="O323" s="6"/>
      <c r="Q323" s="6"/>
      <c r="R323" s="6"/>
      <c r="S323" s="55"/>
      <c r="T323" s="6"/>
      <c r="U323" s="6"/>
      <c r="V323" s="6"/>
      <c r="W323" s="6"/>
      <c r="X323" s="6"/>
      <c r="Y323" s="6"/>
      <c r="Z323" s="6"/>
      <c r="AA323" s="6"/>
    </row>
    <row r="324" spans="1:27" x14ac:dyDescent="0.25">
      <c r="A324" s="6"/>
      <c r="B324" s="6"/>
      <c r="C324" s="6"/>
      <c r="D324" s="6"/>
      <c r="E324" s="6"/>
      <c r="F324" s="6"/>
      <c r="G324" s="6"/>
      <c r="H324" s="6"/>
      <c r="I324" s="6"/>
      <c r="K324" s="6"/>
      <c r="L324" s="6"/>
      <c r="M324" s="6"/>
      <c r="N324" s="6"/>
      <c r="O324" s="6"/>
      <c r="Q324" s="6"/>
      <c r="R324" s="6"/>
      <c r="S324" s="55"/>
      <c r="T324" s="6"/>
      <c r="U324" s="6"/>
      <c r="V324" s="6"/>
      <c r="W324" s="6"/>
      <c r="X324" s="6"/>
      <c r="Y324" s="6"/>
      <c r="Z324" s="6"/>
      <c r="AA324" s="6"/>
    </row>
    <row r="325" spans="1:27" x14ac:dyDescent="0.25">
      <c r="A325" s="6"/>
      <c r="B325" s="6"/>
      <c r="C325" s="6"/>
      <c r="D325" s="6"/>
      <c r="E325" s="6"/>
      <c r="F325" s="6"/>
      <c r="G325" s="6"/>
      <c r="H325" s="6"/>
      <c r="I325" s="6"/>
      <c r="K325" s="6"/>
      <c r="L325" s="6"/>
      <c r="M325" s="6"/>
      <c r="N325" s="6"/>
      <c r="O325" s="6"/>
      <c r="Q325" s="6"/>
      <c r="R325" s="6"/>
      <c r="S325" s="55"/>
      <c r="T325" s="6"/>
      <c r="U325" s="6"/>
      <c r="V325" s="6"/>
      <c r="W325" s="6"/>
      <c r="X325" s="6"/>
      <c r="Y325" s="6"/>
      <c r="Z325" s="6"/>
      <c r="AA325" s="6"/>
    </row>
    <row r="326" spans="1:27" x14ac:dyDescent="0.25">
      <c r="A326" s="6"/>
      <c r="B326" s="6"/>
      <c r="C326" s="6"/>
      <c r="D326" s="6"/>
      <c r="E326" s="6"/>
      <c r="F326" s="6"/>
      <c r="G326" s="6"/>
      <c r="H326" s="6"/>
      <c r="I326" s="6"/>
      <c r="K326" s="6"/>
      <c r="L326" s="6"/>
      <c r="M326" s="6"/>
      <c r="N326" s="6"/>
      <c r="O326" s="6"/>
      <c r="Q326" s="6"/>
      <c r="R326" s="6"/>
      <c r="S326" s="55"/>
      <c r="T326" s="6"/>
      <c r="U326" s="6"/>
      <c r="V326" s="6"/>
      <c r="W326" s="6"/>
      <c r="X326" s="6"/>
      <c r="Y326" s="6"/>
      <c r="Z326" s="6"/>
      <c r="AA326" s="6"/>
    </row>
    <row r="327" spans="1:27" x14ac:dyDescent="0.25">
      <c r="A327" s="6"/>
      <c r="B327" s="6"/>
      <c r="C327" s="6"/>
      <c r="D327" s="6"/>
      <c r="E327" s="6"/>
      <c r="F327" s="6"/>
      <c r="G327" s="6"/>
      <c r="H327" s="6"/>
      <c r="I327" s="6"/>
      <c r="K327" s="6"/>
      <c r="L327" s="6"/>
      <c r="M327" s="6"/>
      <c r="N327" s="6"/>
      <c r="O327" s="6"/>
      <c r="Q327" s="6"/>
      <c r="R327" s="6"/>
      <c r="S327" s="55"/>
      <c r="T327" s="6"/>
      <c r="U327" s="6"/>
      <c r="V327" s="6"/>
      <c r="W327" s="6"/>
      <c r="X327" s="6"/>
      <c r="Y327" s="6"/>
      <c r="Z327" s="6"/>
      <c r="AA327" s="6"/>
    </row>
    <row r="328" spans="1:27" x14ac:dyDescent="0.25">
      <c r="A328" s="6"/>
      <c r="B328" s="6"/>
      <c r="C328" s="6"/>
      <c r="D328" s="6"/>
      <c r="E328" s="6"/>
      <c r="F328" s="6"/>
      <c r="G328" s="6"/>
      <c r="H328" s="6"/>
      <c r="I328" s="6"/>
      <c r="K328" s="6"/>
      <c r="L328" s="6"/>
      <c r="M328" s="6"/>
      <c r="N328" s="6"/>
      <c r="O328" s="6"/>
      <c r="Q328" s="6"/>
      <c r="R328" s="6"/>
      <c r="S328" s="55"/>
      <c r="T328" s="6"/>
      <c r="U328" s="6"/>
      <c r="V328" s="6"/>
      <c r="W328" s="6"/>
      <c r="X328" s="6"/>
      <c r="Y328" s="6"/>
      <c r="Z328" s="6"/>
      <c r="AA328" s="6"/>
    </row>
    <row r="329" spans="1:27" x14ac:dyDescent="0.25">
      <c r="A329" s="6"/>
      <c r="B329" s="6"/>
      <c r="C329" s="6"/>
      <c r="D329" s="6"/>
      <c r="E329" s="6"/>
      <c r="F329" s="6"/>
      <c r="G329" s="6"/>
      <c r="H329" s="6"/>
      <c r="I329" s="6"/>
      <c r="K329" s="6"/>
      <c r="L329" s="6"/>
      <c r="M329" s="6"/>
      <c r="N329" s="6"/>
      <c r="O329" s="6"/>
      <c r="Q329" s="6"/>
      <c r="R329" s="6"/>
      <c r="S329" s="55"/>
      <c r="T329" s="6"/>
      <c r="U329" s="6"/>
      <c r="V329" s="6"/>
      <c r="W329" s="6"/>
      <c r="X329" s="6"/>
      <c r="Y329" s="6"/>
      <c r="Z329" s="6"/>
      <c r="AA329" s="6"/>
    </row>
    <row r="330" spans="1:27" x14ac:dyDescent="0.25">
      <c r="A330" s="6"/>
      <c r="B330" s="6"/>
      <c r="C330" s="6"/>
      <c r="D330" s="6"/>
      <c r="E330" s="6"/>
      <c r="F330" s="6"/>
      <c r="G330" s="6"/>
      <c r="H330" s="6"/>
      <c r="I330" s="6"/>
      <c r="K330" s="6"/>
      <c r="L330" s="6"/>
      <c r="M330" s="6"/>
      <c r="N330" s="6"/>
      <c r="O330" s="6"/>
      <c r="Q330" s="6"/>
      <c r="R330" s="6"/>
      <c r="S330" s="55"/>
      <c r="T330" s="6"/>
      <c r="U330" s="6"/>
      <c r="V330" s="6"/>
      <c r="W330" s="6"/>
      <c r="X330" s="6"/>
      <c r="Y330" s="6"/>
      <c r="Z330" s="6"/>
      <c r="AA330" s="6"/>
    </row>
    <row r="331" spans="1:27" x14ac:dyDescent="0.25">
      <c r="A331" s="6"/>
      <c r="B331" s="6"/>
      <c r="C331" s="6"/>
      <c r="D331" s="6"/>
      <c r="E331" s="6"/>
      <c r="F331" s="6"/>
      <c r="G331" s="6"/>
      <c r="H331" s="6"/>
      <c r="I331" s="6"/>
      <c r="K331" s="6"/>
      <c r="L331" s="6"/>
      <c r="M331" s="6"/>
      <c r="N331" s="6"/>
      <c r="O331" s="6"/>
      <c r="Q331" s="6"/>
      <c r="R331" s="6"/>
      <c r="S331" s="55"/>
      <c r="T331" s="6"/>
      <c r="U331" s="6"/>
      <c r="V331" s="6"/>
      <c r="W331" s="6"/>
      <c r="X331" s="6"/>
      <c r="Y331" s="6"/>
      <c r="Z331" s="6"/>
      <c r="AA331" s="6"/>
    </row>
    <row r="332" spans="1:27" x14ac:dyDescent="0.25">
      <c r="A332" s="6"/>
      <c r="B332" s="6"/>
      <c r="C332" s="6"/>
      <c r="D332" s="6"/>
      <c r="E332" s="6"/>
      <c r="F332" s="6"/>
      <c r="G332" s="6"/>
      <c r="H332" s="6"/>
      <c r="I332" s="6"/>
      <c r="K332" s="6"/>
      <c r="L332" s="6"/>
      <c r="M332" s="6"/>
      <c r="N332" s="6"/>
      <c r="O332" s="6"/>
      <c r="Q332" s="6"/>
      <c r="R332" s="6"/>
      <c r="S332" s="55"/>
      <c r="T332" s="6"/>
      <c r="U332" s="6"/>
      <c r="V332" s="6"/>
      <c r="W332" s="6"/>
      <c r="X332" s="6"/>
      <c r="Y332" s="6"/>
      <c r="Z332" s="6"/>
      <c r="AA332" s="6"/>
    </row>
    <row r="333" spans="1:27" x14ac:dyDescent="0.25">
      <c r="A333" s="6"/>
      <c r="B333" s="6"/>
      <c r="C333" s="6"/>
      <c r="D333" s="6"/>
      <c r="E333" s="6"/>
      <c r="F333" s="6"/>
      <c r="G333" s="6"/>
      <c r="H333" s="6"/>
      <c r="I333" s="6"/>
      <c r="K333" s="6"/>
      <c r="L333" s="6"/>
      <c r="M333" s="6"/>
      <c r="N333" s="6"/>
      <c r="O333" s="6"/>
      <c r="Q333" s="6"/>
      <c r="R333" s="6"/>
      <c r="S333" s="55"/>
      <c r="T333" s="6"/>
      <c r="U333" s="6"/>
      <c r="V333" s="6"/>
      <c r="W333" s="6"/>
      <c r="X333" s="6"/>
      <c r="Y333" s="6"/>
      <c r="Z333" s="6"/>
      <c r="AA333" s="6"/>
    </row>
    <row r="334" spans="1:27" x14ac:dyDescent="0.25">
      <c r="A334" s="6"/>
      <c r="B334" s="6"/>
      <c r="C334" s="6"/>
      <c r="D334" s="6"/>
      <c r="E334" s="6"/>
      <c r="F334" s="6"/>
      <c r="G334" s="6"/>
      <c r="H334" s="6"/>
      <c r="I334" s="6"/>
      <c r="K334" s="6"/>
      <c r="L334" s="6"/>
      <c r="M334" s="6"/>
      <c r="N334" s="6"/>
      <c r="O334" s="6"/>
      <c r="Q334" s="6"/>
      <c r="R334" s="6"/>
      <c r="S334" s="55"/>
      <c r="T334" s="6"/>
      <c r="U334" s="6"/>
      <c r="V334" s="6"/>
      <c r="W334" s="6"/>
      <c r="X334" s="6"/>
      <c r="Y334" s="6"/>
      <c r="Z334" s="6"/>
      <c r="AA334" s="6"/>
    </row>
    <row r="335" spans="1:27" x14ac:dyDescent="0.25">
      <c r="A335" s="6"/>
      <c r="B335" s="6"/>
      <c r="C335" s="6"/>
      <c r="D335" s="6"/>
      <c r="E335" s="6"/>
      <c r="F335" s="6"/>
      <c r="G335" s="6"/>
      <c r="H335" s="6"/>
      <c r="I335" s="6"/>
      <c r="K335" s="6"/>
      <c r="L335" s="6"/>
      <c r="M335" s="6"/>
      <c r="N335" s="6"/>
      <c r="O335" s="6"/>
      <c r="Q335" s="6"/>
      <c r="R335" s="6"/>
      <c r="S335" s="55"/>
      <c r="T335" s="6"/>
      <c r="U335" s="6"/>
      <c r="V335" s="6"/>
      <c r="W335" s="6"/>
      <c r="X335" s="6"/>
      <c r="Y335" s="6"/>
      <c r="Z335" s="6"/>
      <c r="AA335" s="6"/>
    </row>
    <row r="336" spans="1:27" x14ac:dyDescent="0.25">
      <c r="A336" s="6"/>
      <c r="B336" s="6"/>
      <c r="C336" s="6"/>
      <c r="D336" s="6"/>
      <c r="E336" s="6"/>
      <c r="F336" s="6"/>
      <c r="G336" s="6"/>
      <c r="H336" s="6"/>
      <c r="I336" s="6"/>
      <c r="K336" s="6"/>
      <c r="L336" s="6"/>
      <c r="M336" s="6"/>
      <c r="N336" s="6"/>
      <c r="O336" s="6"/>
      <c r="Q336" s="6"/>
      <c r="R336" s="6"/>
      <c r="S336" s="55"/>
      <c r="T336" s="6"/>
      <c r="U336" s="6"/>
      <c r="V336" s="6"/>
      <c r="W336" s="6"/>
      <c r="X336" s="6"/>
      <c r="Y336" s="6"/>
      <c r="Z336" s="6"/>
      <c r="AA336" s="6"/>
    </row>
    <row r="337" spans="1:27" x14ac:dyDescent="0.25">
      <c r="A337" s="6"/>
      <c r="B337" s="6"/>
      <c r="C337" s="6"/>
      <c r="D337" s="6"/>
      <c r="E337" s="6"/>
      <c r="F337" s="6"/>
      <c r="G337" s="6"/>
      <c r="H337" s="6"/>
      <c r="I337" s="6"/>
      <c r="K337" s="6"/>
      <c r="L337" s="6"/>
      <c r="M337" s="6"/>
      <c r="N337" s="6"/>
      <c r="O337" s="6"/>
      <c r="Q337" s="6"/>
      <c r="R337" s="6"/>
      <c r="S337" s="55"/>
      <c r="T337" s="6"/>
      <c r="U337" s="6"/>
      <c r="V337" s="6"/>
      <c r="W337" s="6"/>
      <c r="X337" s="6"/>
      <c r="Y337" s="6"/>
      <c r="Z337" s="6"/>
      <c r="AA337" s="6"/>
    </row>
    <row r="338" spans="1:27" x14ac:dyDescent="0.25">
      <c r="A338" s="6"/>
      <c r="B338" s="6"/>
      <c r="C338" s="6"/>
      <c r="D338" s="6"/>
      <c r="E338" s="6"/>
      <c r="F338" s="6"/>
      <c r="G338" s="6"/>
      <c r="H338" s="6"/>
      <c r="I338" s="6"/>
      <c r="K338" s="6"/>
      <c r="L338" s="6"/>
      <c r="M338" s="6"/>
      <c r="N338" s="6"/>
      <c r="O338" s="6"/>
      <c r="Q338" s="6"/>
      <c r="R338" s="6"/>
      <c r="S338" s="55"/>
      <c r="T338" s="6"/>
      <c r="U338" s="6"/>
      <c r="V338" s="6"/>
      <c r="W338" s="6"/>
      <c r="X338" s="6"/>
      <c r="Y338" s="6"/>
      <c r="Z338" s="6"/>
      <c r="AA338" s="6"/>
    </row>
    <row r="339" spans="1:27" x14ac:dyDescent="0.25">
      <c r="A339" s="6"/>
      <c r="B339" s="6"/>
      <c r="C339" s="6"/>
      <c r="D339" s="6"/>
      <c r="E339" s="6"/>
      <c r="F339" s="6"/>
      <c r="G339" s="6"/>
      <c r="H339" s="6"/>
      <c r="I339" s="6"/>
      <c r="K339" s="6"/>
      <c r="L339" s="6"/>
      <c r="M339" s="6"/>
      <c r="N339" s="6"/>
      <c r="O339" s="6"/>
      <c r="Q339" s="6"/>
      <c r="R339" s="6"/>
      <c r="S339" s="55"/>
      <c r="T339" s="6"/>
      <c r="U339" s="6"/>
      <c r="V339" s="6"/>
      <c r="W339" s="6"/>
      <c r="X339" s="6"/>
      <c r="Y339" s="6"/>
      <c r="Z339" s="6"/>
      <c r="AA339" s="6"/>
    </row>
    <row r="340" spans="1:27" x14ac:dyDescent="0.25">
      <c r="A340" s="6"/>
      <c r="B340" s="6"/>
      <c r="C340" s="6"/>
      <c r="D340" s="6"/>
      <c r="E340" s="6"/>
      <c r="F340" s="6"/>
      <c r="G340" s="6"/>
      <c r="H340" s="6"/>
      <c r="I340" s="6"/>
      <c r="K340" s="6"/>
      <c r="L340" s="6"/>
      <c r="M340" s="6"/>
      <c r="N340" s="6"/>
      <c r="O340" s="6"/>
      <c r="Q340" s="6"/>
      <c r="R340" s="6"/>
      <c r="S340" s="55"/>
      <c r="T340" s="6"/>
      <c r="U340" s="6"/>
      <c r="V340" s="6"/>
      <c r="W340" s="6"/>
      <c r="X340" s="6"/>
      <c r="Y340" s="6"/>
      <c r="Z340" s="6"/>
      <c r="AA340" s="6"/>
    </row>
    <row r="341" spans="1:27" x14ac:dyDescent="0.25">
      <c r="A341" s="6"/>
      <c r="B341" s="6"/>
      <c r="C341" s="6"/>
      <c r="D341" s="6"/>
      <c r="E341" s="6"/>
      <c r="F341" s="6"/>
      <c r="G341" s="6"/>
      <c r="H341" s="6"/>
      <c r="I341" s="6"/>
      <c r="K341" s="6"/>
      <c r="L341" s="6"/>
      <c r="M341" s="6"/>
      <c r="N341" s="6"/>
      <c r="O341" s="6"/>
      <c r="Q341" s="6"/>
      <c r="R341" s="6"/>
      <c r="S341" s="55"/>
      <c r="T341" s="6"/>
      <c r="U341" s="6"/>
      <c r="V341" s="6"/>
      <c r="W341" s="6"/>
      <c r="X341" s="6"/>
      <c r="Y341" s="6"/>
      <c r="Z341" s="6"/>
      <c r="AA341" s="6"/>
    </row>
    <row r="342" spans="1:27" x14ac:dyDescent="0.25">
      <c r="A342" s="6"/>
      <c r="B342" s="6"/>
      <c r="C342" s="6"/>
      <c r="D342" s="6"/>
      <c r="E342" s="6"/>
      <c r="F342" s="6"/>
      <c r="G342" s="6"/>
      <c r="H342" s="6"/>
      <c r="I342" s="6"/>
      <c r="K342" s="6"/>
      <c r="L342" s="6"/>
      <c r="M342" s="6"/>
      <c r="N342" s="6"/>
      <c r="O342" s="6"/>
      <c r="Q342" s="6"/>
      <c r="R342" s="6"/>
      <c r="S342" s="55"/>
      <c r="T342" s="6"/>
      <c r="U342" s="6"/>
      <c r="V342" s="6"/>
      <c r="W342" s="6"/>
      <c r="X342" s="6"/>
      <c r="Y342" s="6"/>
      <c r="Z342" s="6"/>
      <c r="AA342" s="6"/>
    </row>
    <row r="343" spans="1:27" x14ac:dyDescent="0.25">
      <c r="A343" s="6"/>
      <c r="B343" s="6"/>
      <c r="C343" s="6"/>
      <c r="D343" s="6"/>
      <c r="E343" s="6"/>
      <c r="F343" s="6"/>
      <c r="G343" s="6"/>
      <c r="H343" s="6"/>
      <c r="I343" s="6"/>
      <c r="K343" s="6"/>
      <c r="L343" s="6"/>
      <c r="M343" s="6"/>
      <c r="N343" s="6"/>
      <c r="O343" s="6"/>
      <c r="Q343" s="6"/>
      <c r="R343" s="6"/>
      <c r="S343" s="55"/>
      <c r="T343" s="6"/>
      <c r="U343" s="6"/>
      <c r="V343" s="6"/>
      <c r="W343" s="6"/>
      <c r="X343" s="6"/>
      <c r="Y343" s="6"/>
      <c r="Z343" s="6"/>
      <c r="AA343" s="6"/>
    </row>
    <row r="344" spans="1:27" x14ac:dyDescent="0.25">
      <c r="A344" s="6"/>
      <c r="B344" s="6"/>
      <c r="C344" s="6"/>
      <c r="D344" s="6"/>
      <c r="E344" s="6"/>
      <c r="F344" s="6"/>
      <c r="G344" s="6"/>
      <c r="H344" s="6"/>
      <c r="I344" s="6"/>
      <c r="K344" s="6"/>
      <c r="L344" s="6"/>
      <c r="M344" s="6"/>
      <c r="N344" s="6"/>
      <c r="O344" s="6"/>
      <c r="Q344" s="6"/>
      <c r="R344" s="6"/>
      <c r="S344" s="55"/>
      <c r="T344" s="6"/>
      <c r="U344" s="6"/>
      <c r="V344" s="6"/>
      <c r="W344" s="6"/>
      <c r="X344" s="6"/>
      <c r="Y344" s="6"/>
      <c r="Z344" s="6"/>
      <c r="AA344" s="6"/>
    </row>
    <row r="345" spans="1:27" x14ac:dyDescent="0.25">
      <c r="A345" s="6"/>
      <c r="B345" s="6"/>
      <c r="C345" s="6"/>
      <c r="D345" s="6"/>
      <c r="E345" s="6"/>
      <c r="F345" s="6"/>
      <c r="G345" s="6"/>
      <c r="H345" s="6"/>
      <c r="I345" s="6"/>
      <c r="K345" s="6"/>
      <c r="L345" s="6"/>
      <c r="M345" s="6"/>
      <c r="N345" s="6"/>
      <c r="O345" s="6"/>
      <c r="Q345" s="6"/>
      <c r="R345" s="6"/>
      <c r="S345" s="55"/>
      <c r="T345" s="6"/>
      <c r="U345" s="6"/>
      <c r="V345" s="6"/>
      <c r="W345" s="6"/>
      <c r="X345" s="6"/>
      <c r="Y345" s="6"/>
      <c r="Z345" s="6"/>
      <c r="AA345" s="6"/>
    </row>
    <row r="346" spans="1:27" x14ac:dyDescent="0.25">
      <c r="A346" s="6"/>
      <c r="B346" s="6"/>
      <c r="C346" s="6"/>
      <c r="D346" s="6"/>
      <c r="E346" s="6"/>
      <c r="F346" s="6"/>
      <c r="G346" s="6"/>
      <c r="H346" s="6"/>
      <c r="I346" s="6"/>
      <c r="K346" s="6"/>
      <c r="L346" s="6"/>
      <c r="M346" s="6"/>
      <c r="N346" s="6"/>
      <c r="O346" s="6"/>
      <c r="Q346" s="6"/>
      <c r="R346" s="6"/>
      <c r="S346" s="55"/>
      <c r="T346" s="6"/>
      <c r="U346" s="6"/>
      <c r="V346" s="6"/>
      <c r="W346" s="6"/>
      <c r="X346" s="6"/>
      <c r="Y346" s="6"/>
      <c r="Z346" s="6"/>
      <c r="AA346" s="6"/>
    </row>
    <row r="347" spans="1:27" x14ac:dyDescent="0.25">
      <c r="A347" s="6"/>
      <c r="B347" s="6"/>
      <c r="C347" s="6"/>
      <c r="D347" s="6"/>
      <c r="E347" s="6"/>
      <c r="F347" s="6"/>
      <c r="G347" s="6"/>
      <c r="H347" s="6"/>
      <c r="I347" s="6"/>
      <c r="K347" s="6"/>
      <c r="L347" s="6"/>
      <c r="M347" s="6"/>
      <c r="N347" s="6"/>
      <c r="O347" s="6"/>
      <c r="Q347" s="6"/>
      <c r="R347" s="6"/>
      <c r="S347" s="55"/>
      <c r="T347" s="6"/>
      <c r="U347" s="6"/>
      <c r="V347" s="6"/>
      <c r="W347" s="6"/>
      <c r="X347" s="6"/>
      <c r="Y347" s="6"/>
      <c r="Z347" s="6"/>
      <c r="AA347" s="6"/>
    </row>
    <row r="348" spans="1:27" x14ac:dyDescent="0.25">
      <c r="A348" s="6"/>
      <c r="B348" s="6"/>
      <c r="C348" s="6"/>
      <c r="D348" s="6"/>
      <c r="E348" s="6"/>
      <c r="F348" s="6"/>
      <c r="G348" s="6"/>
      <c r="H348" s="6"/>
      <c r="I348" s="6"/>
      <c r="K348" s="6"/>
      <c r="L348" s="6"/>
      <c r="M348" s="6"/>
      <c r="N348" s="6"/>
      <c r="O348" s="6"/>
      <c r="Q348" s="6"/>
      <c r="R348" s="6"/>
      <c r="S348" s="55"/>
      <c r="T348" s="6"/>
      <c r="U348" s="6"/>
      <c r="V348" s="6"/>
      <c r="W348" s="6"/>
      <c r="X348" s="6"/>
      <c r="Y348" s="6"/>
      <c r="Z348" s="6"/>
      <c r="AA348" s="6"/>
    </row>
    <row r="349" spans="1:27" x14ac:dyDescent="0.25">
      <c r="A349" s="6"/>
      <c r="B349" s="6"/>
      <c r="C349" s="6"/>
      <c r="D349" s="6"/>
      <c r="E349" s="6"/>
      <c r="F349" s="6"/>
      <c r="G349" s="6"/>
      <c r="H349" s="6"/>
      <c r="I349" s="6"/>
      <c r="K349" s="6"/>
      <c r="L349" s="6"/>
      <c r="M349" s="6"/>
      <c r="N349" s="6"/>
      <c r="O349" s="6"/>
      <c r="Q349" s="6"/>
      <c r="R349" s="6"/>
      <c r="S349" s="55"/>
      <c r="T349" s="6"/>
      <c r="U349" s="6"/>
      <c r="V349" s="6"/>
      <c r="W349" s="6"/>
      <c r="X349" s="6"/>
      <c r="Y349" s="6"/>
      <c r="Z349" s="6"/>
      <c r="AA349" s="6"/>
    </row>
    <row r="350" spans="1:27" x14ac:dyDescent="0.25">
      <c r="A350" s="6"/>
      <c r="B350" s="6"/>
      <c r="C350" s="6"/>
      <c r="D350" s="6"/>
      <c r="E350" s="6"/>
      <c r="F350" s="6"/>
      <c r="G350" s="6"/>
      <c r="H350" s="6"/>
      <c r="I350" s="6"/>
      <c r="K350" s="6"/>
      <c r="L350" s="6"/>
      <c r="M350" s="6"/>
      <c r="N350" s="6"/>
      <c r="O350" s="6"/>
      <c r="Q350" s="6"/>
      <c r="R350" s="6"/>
      <c r="S350" s="55"/>
      <c r="T350" s="6"/>
      <c r="U350" s="6"/>
      <c r="V350" s="6"/>
      <c r="W350" s="6"/>
      <c r="X350" s="6"/>
      <c r="Y350" s="6"/>
      <c r="Z350" s="6"/>
      <c r="AA350" s="6"/>
    </row>
    <row r="351" spans="1:27" x14ac:dyDescent="0.25">
      <c r="A351" s="6"/>
      <c r="B351" s="6"/>
      <c r="C351" s="6"/>
      <c r="D351" s="6"/>
      <c r="E351" s="6"/>
      <c r="F351" s="6"/>
      <c r="G351" s="6"/>
      <c r="H351" s="6"/>
      <c r="I351" s="6"/>
      <c r="K351" s="6"/>
      <c r="L351" s="6"/>
      <c r="M351" s="6"/>
      <c r="N351" s="6"/>
      <c r="O351" s="6"/>
      <c r="Q351" s="6"/>
      <c r="R351" s="6"/>
      <c r="S351" s="55"/>
      <c r="T351" s="6"/>
      <c r="U351" s="6"/>
      <c r="V351" s="6"/>
      <c r="W351" s="6"/>
      <c r="X351" s="6"/>
      <c r="Y351" s="6"/>
      <c r="Z351" s="6"/>
      <c r="AA351" s="6"/>
    </row>
    <row r="352" spans="1:27" x14ac:dyDescent="0.25">
      <c r="A352" s="6"/>
      <c r="B352" s="6"/>
      <c r="C352" s="6"/>
      <c r="D352" s="6"/>
      <c r="E352" s="6"/>
      <c r="F352" s="6"/>
      <c r="G352" s="6"/>
      <c r="H352" s="6"/>
      <c r="I352" s="6"/>
      <c r="K352" s="6"/>
      <c r="L352" s="6"/>
      <c r="M352" s="6"/>
      <c r="N352" s="6"/>
      <c r="O352" s="6"/>
      <c r="Q352" s="6"/>
      <c r="R352" s="6"/>
      <c r="S352" s="55"/>
      <c r="T352" s="6"/>
      <c r="U352" s="6"/>
      <c r="V352" s="6"/>
      <c r="W352" s="6"/>
      <c r="X352" s="6"/>
      <c r="Y352" s="6"/>
      <c r="Z352" s="6"/>
      <c r="AA352" s="6"/>
    </row>
    <row r="353" spans="1:27" x14ac:dyDescent="0.25">
      <c r="A353" s="6"/>
      <c r="B353" s="6"/>
      <c r="C353" s="6"/>
      <c r="D353" s="6"/>
      <c r="E353" s="6"/>
      <c r="F353" s="6"/>
      <c r="G353" s="6"/>
      <c r="H353" s="6"/>
      <c r="I353" s="6"/>
      <c r="K353" s="6"/>
      <c r="L353" s="6"/>
      <c r="M353" s="6"/>
      <c r="N353" s="6"/>
      <c r="O353" s="6"/>
      <c r="Q353" s="6"/>
      <c r="R353" s="6"/>
      <c r="S353" s="55"/>
      <c r="T353" s="6"/>
      <c r="U353" s="6"/>
      <c r="V353" s="6"/>
      <c r="W353" s="6"/>
      <c r="X353" s="6"/>
      <c r="Y353" s="6"/>
      <c r="Z353" s="6"/>
      <c r="AA353" s="6"/>
    </row>
    <row r="354" spans="1:27" x14ac:dyDescent="0.25">
      <c r="A354" s="6"/>
      <c r="B354" s="6"/>
      <c r="C354" s="6"/>
      <c r="D354" s="6"/>
      <c r="E354" s="6"/>
      <c r="F354" s="6"/>
      <c r="G354" s="6"/>
      <c r="H354" s="6"/>
      <c r="I354" s="6"/>
      <c r="K354" s="6"/>
      <c r="L354" s="6"/>
      <c r="M354" s="6"/>
      <c r="N354" s="6"/>
      <c r="O354" s="6"/>
      <c r="Q354" s="6"/>
      <c r="R354" s="6"/>
      <c r="S354" s="55"/>
      <c r="T354" s="6"/>
      <c r="U354" s="6"/>
      <c r="V354" s="6"/>
      <c r="W354" s="6"/>
      <c r="X354" s="6"/>
      <c r="Y354" s="6"/>
      <c r="Z354" s="6"/>
      <c r="AA354" s="6"/>
    </row>
    <row r="355" spans="1:27" x14ac:dyDescent="0.25">
      <c r="A355" s="6"/>
      <c r="B355" s="6"/>
      <c r="C355" s="6"/>
      <c r="D355" s="6"/>
      <c r="E355" s="6"/>
      <c r="F355" s="6"/>
      <c r="G355" s="6"/>
      <c r="H355" s="6"/>
      <c r="I355" s="6"/>
      <c r="K355" s="6"/>
      <c r="L355" s="6"/>
      <c r="M355" s="6"/>
      <c r="N355" s="6"/>
      <c r="O355" s="6"/>
      <c r="Q355" s="6"/>
      <c r="R355" s="6"/>
      <c r="S355" s="55"/>
      <c r="T355" s="6"/>
      <c r="U355" s="6"/>
      <c r="V355" s="6"/>
      <c r="W355" s="6"/>
      <c r="X355" s="6"/>
      <c r="Y355" s="6"/>
      <c r="Z355" s="6"/>
      <c r="AA355" s="6"/>
    </row>
    <row r="356" spans="1:27" x14ac:dyDescent="0.25">
      <c r="A356" s="6"/>
      <c r="B356" s="6"/>
      <c r="C356" s="6"/>
      <c r="D356" s="6"/>
      <c r="E356" s="6"/>
      <c r="F356" s="6"/>
      <c r="G356" s="6"/>
      <c r="H356" s="6"/>
      <c r="I356" s="6"/>
      <c r="K356" s="6"/>
      <c r="L356" s="6"/>
      <c r="M356" s="6"/>
      <c r="N356" s="6"/>
      <c r="O356" s="6"/>
      <c r="Q356" s="6"/>
      <c r="R356" s="6"/>
      <c r="S356" s="55"/>
      <c r="T356" s="6"/>
      <c r="U356" s="6"/>
      <c r="V356" s="6"/>
      <c r="W356" s="6"/>
      <c r="X356" s="6"/>
      <c r="Y356" s="6"/>
      <c r="Z356" s="6"/>
      <c r="AA356" s="6"/>
    </row>
    <row r="357" spans="1:27" x14ac:dyDescent="0.25">
      <c r="A357" s="6"/>
      <c r="B357" s="6"/>
      <c r="C357" s="6"/>
      <c r="D357" s="6"/>
      <c r="E357" s="6"/>
      <c r="F357" s="6"/>
      <c r="G357" s="6"/>
      <c r="H357" s="6"/>
      <c r="I357" s="6"/>
      <c r="K357" s="6"/>
      <c r="L357" s="6"/>
      <c r="M357" s="6"/>
      <c r="N357" s="6"/>
      <c r="O357" s="6"/>
      <c r="Q357" s="6"/>
      <c r="R357" s="6"/>
      <c r="S357" s="55"/>
      <c r="T357" s="6"/>
      <c r="U357" s="6"/>
      <c r="V357" s="6"/>
      <c r="W357" s="6"/>
      <c r="X357" s="6"/>
      <c r="Y357" s="6"/>
      <c r="Z357" s="6"/>
      <c r="AA357" s="6"/>
    </row>
    <row r="358" spans="1:27" x14ac:dyDescent="0.25">
      <c r="A358" s="6"/>
      <c r="B358" s="6"/>
      <c r="C358" s="6"/>
      <c r="D358" s="6"/>
      <c r="E358" s="6"/>
      <c r="F358" s="6"/>
      <c r="G358" s="6"/>
      <c r="H358" s="6"/>
      <c r="I358" s="6"/>
      <c r="K358" s="6"/>
      <c r="L358" s="6"/>
      <c r="M358" s="6"/>
      <c r="N358" s="6"/>
      <c r="O358" s="6"/>
      <c r="Q358" s="6"/>
      <c r="R358" s="6"/>
      <c r="S358" s="55"/>
      <c r="T358" s="6"/>
      <c r="U358" s="6"/>
      <c r="V358" s="6"/>
      <c r="W358" s="6"/>
      <c r="X358" s="6"/>
      <c r="Y358" s="6"/>
      <c r="Z358" s="6"/>
      <c r="AA358" s="6"/>
    </row>
    <row r="359" spans="1:27" x14ac:dyDescent="0.25">
      <c r="A359" s="6"/>
      <c r="B359" s="6"/>
      <c r="C359" s="6"/>
      <c r="D359" s="6"/>
      <c r="E359" s="6"/>
      <c r="F359" s="6"/>
      <c r="G359" s="6"/>
      <c r="H359" s="6"/>
      <c r="I359" s="6"/>
      <c r="K359" s="6"/>
      <c r="L359" s="6"/>
      <c r="M359" s="6"/>
      <c r="N359" s="6"/>
      <c r="O359" s="6"/>
      <c r="Q359" s="6"/>
      <c r="R359" s="6"/>
      <c r="S359" s="55"/>
      <c r="T359" s="6"/>
      <c r="U359" s="6"/>
      <c r="V359" s="6"/>
      <c r="W359" s="6"/>
      <c r="X359" s="6"/>
      <c r="Y359" s="6"/>
      <c r="Z359" s="6"/>
      <c r="AA359" s="6"/>
    </row>
    <row r="360" spans="1:27" x14ac:dyDescent="0.25">
      <c r="A360" s="6"/>
      <c r="B360" s="6"/>
      <c r="C360" s="6"/>
      <c r="D360" s="6"/>
      <c r="E360" s="6"/>
      <c r="F360" s="6"/>
      <c r="G360" s="6"/>
      <c r="H360" s="6"/>
      <c r="I360" s="6"/>
      <c r="K360" s="6"/>
      <c r="L360" s="6"/>
      <c r="M360" s="6"/>
      <c r="N360" s="6"/>
      <c r="O360" s="6"/>
      <c r="Q360" s="6"/>
      <c r="R360" s="6"/>
      <c r="S360" s="55"/>
      <c r="T360" s="6"/>
      <c r="U360" s="6"/>
      <c r="V360" s="6"/>
      <c r="W360" s="6"/>
      <c r="X360" s="6"/>
      <c r="Y360" s="6"/>
      <c r="Z360" s="6"/>
      <c r="AA360" s="6"/>
    </row>
    <row r="361" spans="1:27" x14ac:dyDescent="0.25">
      <c r="A361" s="6"/>
      <c r="B361" s="6"/>
      <c r="C361" s="6"/>
      <c r="D361" s="6"/>
      <c r="E361" s="6"/>
      <c r="F361" s="6"/>
      <c r="G361" s="6"/>
      <c r="H361" s="6"/>
      <c r="I361" s="6"/>
      <c r="K361" s="6"/>
      <c r="L361" s="6"/>
      <c r="M361" s="6"/>
      <c r="N361" s="6"/>
      <c r="O361" s="6"/>
      <c r="Q361" s="6"/>
      <c r="R361" s="6"/>
      <c r="S361" s="55"/>
      <c r="T361" s="6"/>
      <c r="U361" s="6"/>
      <c r="V361" s="6"/>
      <c r="W361" s="6"/>
      <c r="X361" s="6"/>
      <c r="Y361" s="6"/>
      <c r="Z361" s="6"/>
      <c r="AA361" s="6"/>
    </row>
    <row r="362" spans="1:27" x14ac:dyDescent="0.25">
      <c r="A362" s="6"/>
      <c r="B362" s="6"/>
      <c r="C362" s="6"/>
      <c r="D362" s="6"/>
      <c r="E362" s="6"/>
      <c r="F362" s="6"/>
      <c r="G362" s="6"/>
      <c r="H362" s="6"/>
      <c r="I362" s="6"/>
      <c r="K362" s="6"/>
      <c r="L362" s="6"/>
      <c r="M362" s="6"/>
      <c r="N362" s="6"/>
      <c r="O362" s="6"/>
      <c r="Q362" s="6"/>
      <c r="R362" s="6"/>
      <c r="S362" s="55"/>
      <c r="T362" s="6"/>
      <c r="U362" s="6"/>
      <c r="V362" s="6"/>
      <c r="W362" s="6"/>
      <c r="X362" s="6"/>
      <c r="Y362" s="6"/>
      <c r="Z362" s="6"/>
      <c r="AA362" s="6"/>
    </row>
    <row r="363" spans="1:27" x14ac:dyDescent="0.25">
      <c r="A363" s="6"/>
      <c r="B363" s="6"/>
      <c r="C363" s="6"/>
      <c r="D363" s="6"/>
      <c r="E363" s="6"/>
      <c r="F363" s="6"/>
      <c r="G363" s="6"/>
      <c r="H363" s="6"/>
      <c r="I363" s="6"/>
      <c r="K363" s="6"/>
      <c r="L363" s="6"/>
      <c r="M363" s="6"/>
      <c r="N363" s="6"/>
      <c r="O363" s="6"/>
      <c r="Q363" s="6"/>
      <c r="R363" s="6"/>
      <c r="S363" s="55"/>
      <c r="T363" s="6"/>
      <c r="U363" s="6"/>
      <c r="V363" s="6"/>
      <c r="W363" s="6"/>
      <c r="X363" s="6"/>
      <c r="Y363" s="6"/>
      <c r="Z363" s="6"/>
      <c r="AA363" s="6"/>
    </row>
    <row r="364" spans="1:27" x14ac:dyDescent="0.25">
      <c r="A364" s="6"/>
      <c r="B364" s="6"/>
      <c r="C364" s="6"/>
      <c r="D364" s="6"/>
      <c r="E364" s="6"/>
      <c r="F364" s="6"/>
      <c r="G364" s="6"/>
      <c r="H364" s="6"/>
      <c r="I364" s="6"/>
      <c r="K364" s="6"/>
      <c r="L364" s="6"/>
      <c r="M364" s="6"/>
      <c r="N364" s="6"/>
      <c r="O364" s="6"/>
      <c r="Q364" s="6"/>
      <c r="R364" s="6"/>
      <c r="S364" s="55"/>
      <c r="T364" s="6"/>
      <c r="U364" s="6"/>
      <c r="V364" s="6"/>
      <c r="W364" s="6"/>
      <c r="X364" s="6"/>
      <c r="Y364" s="6"/>
      <c r="Z364" s="6"/>
      <c r="AA364" s="6"/>
    </row>
    <row r="365" spans="1:27" x14ac:dyDescent="0.25">
      <c r="A365" s="6"/>
      <c r="B365" s="6"/>
      <c r="C365" s="6"/>
      <c r="D365" s="6"/>
      <c r="E365" s="6"/>
      <c r="F365" s="6"/>
      <c r="G365" s="6"/>
      <c r="H365" s="6"/>
      <c r="I365" s="6"/>
      <c r="K365" s="6"/>
      <c r="L365" s="6"/>
      <c r="M365" s="6"/>
      <c r="N365" s="6"/>
      <c r="O365" s="6"/>
      <c r="Q365" s="6"/>
      <c r="R365" s="6"/>
      <c r="S365" s="55"/>
      <c r="T365" s="6"/>
      <c r="U365" s="6"/>
      <c r="V365" s="6"/>
      <c r="W365" s="6"/>
      <c r="X365" s="6"/>
      <c r="Y365" s="6"/>
      <c r="Z365" s="6"/>
      <c r="AA365" s="6"/>
    </row>
    <row r="366" spans="1:27" x14ac:dyDescent="0.25">
      <c r="A366" s="6"/>
      <c r="B366" s="6"/>
      <c r="C366" s="6"/>
      <c r="D366" s="6"/>
      <c r="E366" s="6"/>
      <c r="F366" s="6"/>
      <c r="G366" s="6"/>
      <c r="H366" s="6"/>
      <c r="I366" s="6"/>
      <c r="K366" s="6"/>
      <c r="L366" s="6"/>
      <c r="M366" s="6"/>
      <c r="N366" s="6"/>
      <c r="O366" s="6"/>
      <c r="Q366" s="6"/>
      <c r="R366" s="6"/>
      <c r="S366" s="55"/>
      <c r="T366" s="6"/>
      <c r="U366" s="6"/>
      <c r="V366" s="6"/>
      <c r="W366" s="6"/>
      <c r="X366" s="6"/>
      <c r="Y366" s="6"/>
      <c r="Z366" s="6"/>
      <c r="AA366" s="6"/>
    </row>
    <row r="367" spans="1:27" x14ac:dyDescent="0.25">
      <c r="A367" s="6"/>
      <c r="B367" s="6"/>
      <c r="C367" s="6"/>
      <c r="D367" s="6"/>
      <c r="E367" s="6"/>
      <c r="F367" s="6"/>
      <c r="G367" s="6"/>
      <c r="H367" s="6"/>
      <c r="I367" s="6"/>
      <c r="K367" s="6"/>
      <c r="L367" s="6"/>
      <c r="M367" s="6"/>
      <c r="N367" s="6"/>
      <c r="O367" s="6"/>
      <c r="Q367" s="6"/>
      <c r="R367" s="6"/>
      <c r="S367" s="55"/>
      <c r="T367" s="6"/>
      <c r="U367" s="6"/>
      <c r="V367" s="6"/>
      <c r="W367" s="6"/>
      <c r="X367" s="6"/>
      <c r="Y367" s="6"/>
      <c r="Z367" s="6"/>
      <c r="AA367" s="6"/>
    </row>
    <row r="368" spans="1:27" x14ac:dyDescent="0.25">
      <c r="A368" s="6"/>
      <c r="B368" s="6"/>
      <c r="C368" s="6"/>
      <c r="D368" s="6"/>
      <c r="E368" s="6"/>
      <c r="F368" s="6"/>
      <c r="G368" s="6"/>
      <c r="H368" s="6"/>
      <c r="I368" s="6"/>
      <c r="K368" s="6"/>
      <c r="L368" s="6"/>
      <c r="M368" s="6"/>
      <c r="N368" s="6"/>
      <c r="O368" s="6"/>
      <c r="Q368" s="6"/>
      <c r="R368" s="6"/>
      <c r="S368" s="55"/>
      <c r="T368" s="6"/>
      <c r="U368" s="6"/>
      <c r="V368" s="6"/>
      <c r="W368" s="6"/>
      <c r="X368" s="6"/>
      <c r="Y368" s="6"/>
      <c r="Z368" s="6"/>
      <c r="AA368" s="6"/>
    </row>
    <row r="369" spans="1:27" x14ac:dyDescent="0.25">
      <c r="A369" s="6"/>
      <c r="B369" s="6"/>
      <c r="C369" s="6"/>
      <c r="D369" s="6"/>
      <c r="E369" s="6"/>
      <c r="F369" s="6"/>
      <c r="G369" s="6"/>
      <c r="H369" s="6"/>
      <c r="I369" s="6"/>
      <c r="K369" s="6"/>
      <c r="L369" s="6"/>
      <c r="M369" s="6"/>
      <c r="N369" s="6"/>
      <c r="O369" s="6"/>
      <c r="Q369" s="6"/>
      <c r="R369" s="6"/>
      <c r="S369" s="55"/>
      <c r="T369" s="6"/>
      <c r="U369" s="6"/>
      <c r="V369" s="6"/>
      <c r="W369" s="6"/>
      <c r="X369" s="6"/>
      <c r="Y369" s="6"/>
      <c r="Z369" s="6"/>
      <c r="AA369" s="6"/>
    </row>
    <row r="370" spans="1:27" x14ac:dyDescent="0.25">
      <c r="A370" s="6"/>
      <c r="B370" s="6"/>
      <c r="C370" s="6"/>
      <c r="D370" s="6"/>
      <c r="E370" s="6"/>
      <c r="F370" s="6"/>
      <c r="G370" s="6"/>
      <c r="H370" s="6"/>
      <c r="I370" s="6"/>
      <c r="K370" s="6"/>
      <c r="L370" s="6"/>
      <c r="M370" s="6"/>
      <c r="N370" s="6"/>
      <c r="O370" s="6"/>
      <c r="Q370" s="6"/>
      <c r="R370" s="6"/>
      <c r="S370" s="55"/>
      <c r="T370" s="6"/>
      <c r="U370" s="6"/>
      <c r="V370" s="6"/>
      <c r="W370" s="6"/>
      <c r="X370" s="6"/>
      <c r="Y370" s="6"/>
      <c r="Z370" s="6"/>
      <c r="AA370" s="6"/>
    </row>
    <row r="371" spans="1:27" x14ac:dyDescent="0.25">
      <c r="A371" s="6"/>
      <c r="B371" s="6"/>
      <c r="C371" s="6"/>
      <c r="D371" s="6"/>
      <c r="E371" s="6"/>
      <c r="F371" s="6"/>
      <c r="G371" s="6"/>
      <c r="H371" s="6"/>
      <c r="I371" s="6"/>
      <c r="K371" s="6"/>
      <c r="L371" s="6"/>
      <c r="M371" s="6"/>
      <c r="N371" s="6"/>
      <c r="O371" s="6"/>
      <c r="Q371" s="6"/>
      <c r="R371" s="6"/>
      <c r="S371" s="55"/>
      <c r="T371" s="6"/>
      <c r="U371" s="6"/>
      <c r="V371" s="6"/>
      <c r="W371" s="6"/>
      <c r="X371" s="6"/>
      <c r="Y371" s="6"/>
      <c r="Z371" s="6"/>
      <c r="AA371" s="6"/>
    </row>
    <row r="372" spans="1:27" x14ac:dyDescent="0.25">
      <c r="A372" s="6"/>
      <c r="B372" s="6"/>
      <c r="C372" s="6"/>
      <c r="D372" s="6"/>
      <c r="E372" s="6"/>
      <c r="F372" s="6"/>
      <c r="G372" s="6"/>
      <c r="H372" s="6"/>
      <c r="I372" s="6"/>
      <c r="K372" s="6"/>
      <c r="L372" s="6"/>
      <c r="M372" s="6"/>
      <c r="N372" s="6"/>
      <c r="O372" s="6"/>
      <c r="Q372" s="6"/>
      <c r="R372" s="6"/>
      <c r="S372" s="55"/>
      <c r="T372" s="6"/>
      <c r="U372" s="6"/>
      <c r="V372" s="6"/>
      <c r="W372" s="6"/>
      <c r="X372" s="6"/>
      <c r="Y372" s="6"/>
      <c r="Z372" s="6"/>
      <c r="AA372" s="6"/>
    </row>
    <row r="373" spans="1:27" x14ac:dyDescent="0.25">
      <c r="A373" s="6"/>
      <c r="B373" s="6"/>
      <c r="C373" s="6"/>
      <c r="D373" s="6"/>
      <c r="E373" s="6"/>
      <c r="F373" s="6"/>
      <c r="G373" s="6"/>
      <c r="H373" s="6"/>
      <c r="I373" s="6"/>
      <c r="K373" s="6"/>
      <c r="L373" s="6"/>
      <c r="M373" s="6"/>
      <c r="N373" s="6"/>
      <c r="O373" s="6"/>
      <c r="Q373" s="6"/>
      <c r="R373" s="6"/>
      <c r="S373" s="55"/>
      <c r="T373" s="6"/>
      <c r="U373" s="6"/>
      <c r="V373" s="6"/>
      <c r="W373" s="6"/>
      <c r="X373" s="6"/>
      <c r="Y373" s="6"/>
      <c r="Z373" s="6"/>
      <c r="AA373" s="6"/>
    </row>
    <row r="374" spans="1:27" x14ac:dyDescent="0.25">
      <c r="A374" s="6"/>
      <c r="B374" s="6"/>
      <c r="C374" s="6"/>
      <c r="D374" s="6"/>
      <c r="E374" s="6"/>
      <c r="F374" s="6"/>
      <c r="G374" s="6"/>
      <c r="H374" s="6"/>
      <c r="I374" s="6"/>
      <c r="K374" s="6"/>
      <c r="L374" s="6"/>
      <c r="M374" s="6"/>
      <c r="N374" s="6"/>
      <c r="O374" s="6"/>
      <c r="Q374" s="6"/>
      <c r="R374" s="6"/>
      <c r="S374" s="55"/>
      <c r="T374" s="6"/>
      <c r="U374" s="6"/>
      <c r="V374" s="6"/>
      <c r="W374" s="6"/>
      <c r="X374" s="6"/>
      <c r="Y374" s="6"/>
      <c r="Z374" s="6"/>
      <c r="AA374" s="6"/>
    </row>
    <row r="375" spans="1:27" x14ac:dyDescent="0.25">
      <c r="A375" s="6"/>
      <c r="B375" s="6"/>
      <c r="C375" s="6"/>
      <c r="D375" s="6"/>
      <c r="E375" s="6"/>
      <c r="F375" s="6"/>
      <c r="G375" s="6"/>
      <c r="H375" s="6"/>
      <c r="I375" s="6"/>
      <c r="K375" s="6"/>
      <c r="L375" s="6"/>
      <c r="M375" s="6"/>
      <c r="N375" s="6"/>
      <c r="O375" s="6"/>
      <c r="Q375" s="6"/>
      <c r="R375" s="6"/>
      <c r="S375" s="55"/>
      <c r="T375" s="6"/>
      <c r="U375" s="6"/>
      <c r="V375" s="6"/>
      <c r="W375" s="6"/>
      <c r="X375" s="6"/>
      <c r="Y375" s="6"/>
      <c r="Z375" s="6"/>
      <c r="AA375" s="6"/>
    </row>
    <row r="376" spans="1:27" x14ac:dyDescent="0.25">
      <c r="A376" s="6"/>
      <c r="B376" s="6"/>
      <c r="C376" s="6"/>
      <c r="D376" s="6"/>
      <c r="E376" s="6"/>
      <c r="F376" s="6"/>
      <c r="G376" s="6"/>
      <c r="H376" s="6"/>
      <c r="I376" s="6"/>
      <c r="K376" s="6"/>
      <c r="L376" s="6"/>
      <c r="M376" s="6"/>
      <c r="N376" s="6"/>
      <c r="O376" s="6"/>
      <c r="Q376" s="6"/>
      <c r="R376" s="6"/>
      <c r="S376" s="55"/>
      <c r="T376" s="6"/>
      <c r="U376" s="6"/>
      <c r="V376" s="6"/>
      <c r="W376" s="6"/>
      <c r="X376" s="6"/>
      <c r="Y376" s="6"/>
      <c r="Z376" s="6"/>
      <c r="AA376" s="6"/>
    </row>
    <row r="377" spans="1:27" x14ac:dyDescent="0.25">
      <c r="A377" s="6"/>
      <c r="B377" s="6"/>
      <c r="C377" s="6"/>
      <c r="D377" s="6"/>
      <c r="E377" s="6"/>
      <c r="F377" s="6"/>
      <c r="G377" s="6"/>
      <c r="H377" s="6"/>
      <c r="I377" s="6"/>
      <c r="K377" s="6"/>
      <c r="L377" s="6"/>
      <c r="M377" s="6"/>
      <c r="N377" s="6"/>
      <c r="O377" s="6"/>
      <c r="Q377" s="6"/>
      <c r="R377" s="6"/>
      <c r="S377" s="55"/>
      <c r="T377" s="6"/>
      <c r="U377" s="6"/>
      <c r="V377" s="6"/>
      <c r="W377" s="6"/>
      <c r="X377" s="6"/>
      <c r="Y377" s="6"/>
      <c r="Z377" s="6"/>
      <c r="AA377" s="6"/>
    </row>
    <row r="378" spans="1:27" x14ac:dyDescent="0.25">
      <c r="A378" s="6"/>
      <c r="B378" s="6"/>
      <c r="C378" s="6"/>
      <c r="D378" s="6"/>
      <c r="E378" s="6"/>
      <c r="F378" s="6"/>
      <c r="G378" s="6"/>
      <c r="H378" s="6"/>
      <c r="I378" s="6"/>
      <c r="K378" s="6"/>
      <c r="L378" s="6"/>
      <c r="M378" s="6"/>
      <c r="N378" s="6"/>
      <c r="O378" s="6"/>
      <c r="Q378" s="6"/>
      <c r="R378" s="6"/>
      <c r="S378" s="55"/>
      <c r="T378" s="6"/>
      <c r="U378" s="6"/>
      <c r="V378" s="6"/>
      <c r="W378" s="6"/>
      <c r="X378" s="6"/>
      <c r="Y378" s="6"/>
      <c r="Z378" s="6"/>
      <c r="AA378" s="6"/>
    </row>
    <row r="379" spans="1:27" x14ac:dyDescent="0.25">
      <c r="A379" s="6"/>
      <c r="B379" s="6"/>
      <c r="C379" s="6"/>
      <c r="D379" s="6"/>
      <c r="E379" s="6"/>
      <c r="F379" s="6"/>
      <c r="G379" s="6"/>
      <c r="H379" s="6"/>
      <c r="I379" s="6"/>
      <c r="K379" s="6"/>
      <c r="L379" s="6"/>
      <c r="M379" s="6"/>
      <c r="N379" s="6"/>
      <c r="O379" s="6"/>
      <c r="Q379" s="6"/>
      <c r="R379" s="6"/>
      <c r="S379" s="55"/>
      <c r="T379" s="6"/>
      <c r="U379" s="6"/>
      <c r="V379" s="6"/>
      <c r="W379" s="6"/>
      <c r="X379" s="6"/>
      <c r="Y379" s="6"/>
      <c r="Z379" s="6"/>
      <c r="AA379" s="6"/>
    </row>
    <row r="380" spans="1:27" x14ac:dyDescent="0.25">
      <c r="A380" s="6"/>
      <c r="B380" s="6"/>
      <c r="C380" s="6"/>
      <c r="D380" s="6"/>
      <c r="E380" s="6"/>
      <c r="F380" s="6"/>
      <c r="G380" s="6"/>
      <c r="H380" s="6"/>
      <c r="I380" s="6"/>
      <c r="K380" s="6"/>
      <c r="L380" s="6"/>
      <c r="M380" s="6"/>
      <c r="N380" s="6"/>
      <c r="O380" s="6"/>
      <c r="Q380" s="6"/>
      <c r="R380" s="6"/>
      <c r="S380" s="55"/>
      <c r="T380" s="6"/>
      <c r="U380" s="6"/>
      <c r="V380" s="6"/>
      <c r="W380" s="6"/>
      <c r="X380" s="6"/>
      <c r="Y380" s="6"/>
      <c r="Z380" s="6"/>
      <c r="AA380" s="6"/>
    </row>
    <row r="381" spans="1:27" x14ac:dyDescent="0.25">
      <c r="A381" s="6"/>
      <c r="B381" s="6"/>
      <c r="C381" s="6"/>
      <c r="D381" s="6"/>
      <c r="E381" s="6"/>
      <c r="F381" s="6"/>
      <c r="G381" s="6"/>
      <c r="H381" s="6"/>
      <c r="I381" s="6"/>
      <c r="K381" s="6"/>
      <c r="L381" s="6"/>
      <c r="M381" s="6"/>
      <c r="N381" s="6"/>
      <c r="O381" s="6"/>
      <c r="Q381" s="6"/>
      <c r="R381" s="6"/>
      <c r="S381" s="55"/>
      <c r="T381" s="6"/>
      <c r="U381" s="6"/>
      <c r="V381" s="6"/>
      <c r="W381" s="6"/>
      <c r="X381" s="6"/>
      <c r="Y381" s="6"/>
      <c r="Z381" s="6"/>
      <c r="AA381" s="6"/>
    </row>
    <row r="382" spans="1:27" x14ac:dyDescent="0.25">
      <c r="A382" s="6"/>
      <c r="B382" s="6"/>
      <c r="C382" s="6"/>
      <c r="D382" s="6"/>
      <c r="E382" s="6"/>
      <c r="F382" s="6"/>
      <c r="G382" s="6"/>
      <c r="H382" s="6"/>
      <c r="I382" s="6"/>
      <c r="K382" s="6"/>
      <c r="L382" s="6"/>
      <c r="M382" s="6"/>
      <c r="N382" s="6"/>
      <c r="O382" s="6"/>
      <c r="Q382" s="6"/>
      <c r="R382" s="6"/>
      <c r="S382" s="55"/>
      <c r="T382" s="6"/>
      <c r="U382" s="6"/>
      <c r="V382" s="6"/>
      <c r="W382" s="6"/>
      <c r="X382" s="6"/>
      <c r="Y382" s="6"/>
      <c r="Z382" s="6"/>
      <c r="AA382" s="6"/>
    </row>
    <row r="383" spans="1:27" x14ac:dyDescent="0.25">
      <c r="A383" s="6"/>
      <c r="B383" s="6"/>
      <c r="C383" s="6"/>
      <c r="D383" s="6"/>
      <c r="E383" s="6"/>
      <c r="F383" s="6"/>
      <c r="G383" s="6"/>
      <c r="H383" s="6"/>
      <c r="I383" s="6"/>
      <c r="K383" s="6"/>
      <c r="L383" s="6"/>
      <c r="M383" s="6"/>
      <c r="N383" s="6"/>
      <c r="O383" s="6"/>
      <c r="Q383" s="6"/>
      <c r="R383" s="6"/>
      <c r="S383" s="55"/>
      <c r="T383" s="6"/>
      <c r="U383" s="6"/>
      <c r="V383" s="6"/>
      <c r="W383" s="6"/>
      <c r="X383" s="6"/>
      <c r="Y383" s="6"/>
      <c r="Z383" s="6"/>
      <c r="AA383" s="6"/>
    </row>
    <row r="384" spans="1:27" x14ac:dyDescent="0.25">
      <c r="A384" s="6"/>
      <c r="B384" s="6"/>
      <c r="C384" s="6"/>
      <c r="D384" s="6"/>
      <c r="E384" s="6"/>
      <c r="F384" s="6"/>
      <c r="G384" s="6"/>
      <c r="H384" s="6"/>
      <c r="I384" s="6"/>
      <c r="K384" s="6"/>
      <c r="L384" s="6"/>
      <c r="M384" s="6"/>
      <c r="N384" s="6"/>
      <c r="O384" s="6"/>
      <c r="Q384" s="6"/>
      <c r="R384" s="6"/>
      <c r="S384" s="55"/>
      <c r="T384" s="6"/>
      <c r="U384" s="6"/>
      <c r="V384" s="6"/>
      <c r="W384" s="6"/>
      <c r="X384" s="6"/>
      <c r="Y384" s="6"/>
      <c r="Z384" s="6"/>
      <c r="AA384" s="6"/>
    </row>
    <row r="385" spans="1:27" x14ac:dyDescent="0.25">
      <c r="A385" s="6"/>
      <c r="B385" s="6"/>
      <c r="C385" s="6"/>
      <c r="D385" s="6"/>
      <c r="E385" s="6"/>
      <c r="F385" s="6"/>
      <c r="G385" s="6"/>
      <c r="H385" s="6"/>
      <c r="I385" s="6"/>
      <c r="K385" s="6"/>
      <c r="L385" s="6"/>
      <c r="M385" s="6"/>
      <c r="N385" s="6"/>
      <c r="O385" s="6"/>
      <c r="Q385" s="6"/>
      <c r="R385" s="6"/>
      <c r="S385" s="55"/>
      <c r="T385" s="6"/>
      <c r="U385" s="6"/>
      <c r="V385" s="6"/>
      <c r="W385" s="6"/>
      <c r="X385" s="6"/>
      <c r="Y385" s="6"/>
      <c r="Z385" s="6"/>
      <c r="AA385" s="6"/>
    </row>
    <row r="386" spans="1:27" x14ac:dyDescent="0.25">
      <c r="A386" s="6"/>
      <c r="B386" s="6"/>
      <c r="C386" s="6"/>
      <c r="D386" s="6"/>
      <c r="E386" s="6"/>
      <c r="F386" s="6"/>
      <c r="G386" s="6"/>
      <c r="H386" s="6"/>
      <c r="I386" s="6"/>
      <c r="K386" s="6"/>
      <c r="L386" s="6"/>
      <c r="M386" s="6"/>
      <c r="N386" s="6"/>
      <c r="O386" s="6"/>
      <c r="Q386" s="6"/>
      <c r="R386" s="6"/>
      <c r="S386" s="55"/>
      <c r="T386" s="6"/>
      <c r="U386" s="6"/>
      <c r="V386" s="6"/>
      <c r="W386" s="6"/>
      <c r="X386" s="6"/>
      <c r="Y386" s="6"/>
      <c r="Z386" s="6"/>
      <c r="AA386" s="6"/>
    </row>
    <row r="387" spans="1:27" x14ac:dyDescent="0.25">
      <c r="A387" s="6"/>
      <c r="B387" s="6"/>
      <c r="C387" s="6"/>
      <c r="D387" s="6"/>
      <c r="E387" s="6"/>
      <c r="F387" s="6"/>
      <c r="G387" s="6"/>
      <c r="H387" s="6"/>
      <c r="I387" s="6"/>
      <c r="K387" s="6"/>
      <c r="L387" s="6"/>
      <c r="M387" s="6"/>
      <c r="N387" s="6"/>
      <c r="O387" s="6"/>
      <c r="Q387" s="6"/>
      <c r="R387" s="6"/>
      <c r="S387" s="55"/>
      <c r="T387" s="6"/>
      <c r="U387" s="6"/>
      <c r="V387" s="6"/>
      <c r="W387" s="6"/>
      <c r="X387" s="6"/>
      <c r="Y387" s="6"/>
      <c r="Z387" s="6"/>
      <c r="AA387" s="6"/>
    </row>
    <row r="388" spans="1:27" x14ac:dyDescent="0.25">
      <c r="A388" s="6"/>
      <c r="B388" s="6"/>
      <c r="C388" s="6"/>
      <c r="D388" s="6"/>
      <c r="E388" s="6"/>
      <c r="F388" s="6"/>
      <c r="G388" s="6"/>
      <c r="H388" s="6"/>
      <c r="I388" s="6"/>
      <c r="K388" s="6"/>
      <c r="L388" s="6"/>
      <c r="M388" s="6"/>
      <c r="N388" s="6"/>
      <c r="O388" s="6"/>
      <c r="Q388" s="6"/>
      <c r="R388" s="6"/>
      <c r="S388" s="55"/>
      <c r="T388" s="6"/>
      <c r="U388" s="6"/>
      <c r="V388" s="6"/>
      <c r="W388" s="6"/>
      <c r="X388" s="6"/>
      <c r="Y388" s="6"/>
      <c r="Z388" s="6"/>
      <c r="AA388" s="6"/>
    </row>
    <row r="389" spans="1:27" x14ac:dyDescent="0.25">
      <c r="A389" s="6"/>
      <c r="B389" s="6"/>
      <c r="C389" s="6"/>
      <c r="D389" s="6"/>
      <c r="E389" s="6"/>
      <c r="F389" s="6"/>
      <c r="G389" s="6"/>
      <c r="H389" s="6"/>
      <c r="I389" s="6"/>
      <c r="K389" s="6"/>
      <c r="L389" s="6"/>
      <c r="M389" s="6"/>
      <c r="N389" s="6"/>
      <c r="O389" s="6"/>
      <c r="Q389" s="6"/>
      <c r="R389" s="6"/>
      <c r="S389" s="55"/>
      <c r="T389" s="6"/>
      <c r="U389" s="6"/>
      <c r="V389" s="6"/>
      <c r="W389" s="6"/>
      <c r="X389" s="6"/>
      <c r="Y389" s="6"/>
      <c r="Z389" s="6"/>
      <c r="AA389" s="6"/>
    </row>
    <row r="390" spans="1:27" x14ac:dyDescent="0.25">
      <c r="A390" s="6"/>
      <c r="B390" s="6"/>
      <c r="C390" s="6"/>
      <c r="D390" s="6"/>
      <c r="E390" s="6"/>
      <c r="F390" s="6"/>
      <c r="G390" s="6"/>
      <c r="H390" s="6"/>
      <c r="I390" s="6"/>
      <c r="K390" s="6"/>
      <c r="L390" s="6"/>
      <c r="M390" s="6"/>
      <c r="N390" s="6"/>
      <c r="O390" s="6"/>
      <c r="Q390" s="6"/>
      <c r="R390" s="6"/>
      <c r="S390" s="55"/>
      <c r="T390" s="6"/>
      <c r="U390" s="6"/>
      <c r="V390" s="6"/>
      <c r="W390" s="6"/>
      <c r="X390" s="6"/>
      <c r="Y390" s="6"/>
      <c r="Z390" s="6"/>
      <c r="AA390" s="6"/>
    </row>
    <row r="391" spans="1:27" x14ac:dyDescent="0.25">
      <c r="A391" s="6"/>
      <c r="B391" s="6"/>
      <c r="C391" s="6"/>
      <c r="D391" s="6"/>
      <c r="E391" s="6"/>
      <c r="F391" s="6"/>
      <c r="G391" s="6"/>
      <c r="H391" s="6"/>
      <c r="I391" s="6"/>
      <c r="K391" s="6"/>
      <c r="L391" s="6"/>
      <c r="M391" s="6"/>
      <c r="N391" s="6"/>
      <c r="O391" s="6"/>
      <c r="Q391" s="6"/>
      <c r="R391" s="6"/>
      <c r="S391" s="55"/>
      <c r="T391" s="6"/>
      <c r="U391" s="6"/>
      <c r="V391" s="6"/>
      <c r="W391" s="6"/>
      <c r="X391" s="6"/>
      <c r="Y391" s="6"/>
      <c r="Z391" s="6"/>
      <c r="AA391" s="6"/>
    </row>
    <row r="392" spans="1:27" x14ac:dyDescent="0.25">
      <c r="A392" s="6"/>
      <c r="B392" s="6"/>
      <c r="C392" s="6"/>
      <c r="D392" s="6"/>
      <c r="E392" s="6"/>
      <c r="F392" s="6"/>
      <c r="G392" s="6"/>
      <c r="H392" s="6"/>
      <c r="I392" s="6"/>
      <c r="K392" s="6"/>
      <c r="L392" s="6"/>
      <c r="M392" s="6"/>
      <c r="N392" s="6"/>
      <c r="O392" s="6"/>
      <c r="Q392" s="6"/>
      <c r="R392" s="6"/>
      <c r="S392" s="55"/>
      <c r="T392" s="6"/>
      <c r="U392" s="6"/>
      <c r="V392" s="6"/>
      <c r="W392" s="6"/>
      <c r="X392" s="6"/>
      <c r="Y392" s="6"/>
      <c r="Z392" s="6"/>
      <c r="AA392" s="6"/>
    </row>
    <row r="393" spans="1:27" x14ac:dyDescent="0.25">
      <c r="A393" s="6"/>
      <c r="B393" s="6"/>
      <c r="C393" s="6"/>
      <c r="D393" s="6"/>
      <c r="E393" s="6"/>
      <c r="F393" s="6"/>
      <c r="G393" s="6"/>
      <c r="H393" s="6"/>
      <c r="I393" s="6"/>
      <c r="K393" s="6"/>
      <c r="L393" s="6"/>
      <c r="M393" s="6"/>
      <c r="N393" s="6"/>
      <c r="O393" s="6"/>
      <c r="Q393" s="6"/>
      <c r="R393" s="6"/>
      <c r="S393" s="55"/>
      <c r="T393" s="6"/>
      <c r="U393" s="6"/>
      <c r="V393" s="6"/>
      <c r="W393" s="6"/>
      <c r="X393" s="6"/>
      <c r="Y393" s="6"/>
      <c r="Z393" s="6"/>
      <c r="AA393" s="6"/>
    </row>
    <row r="394" spans="1:27" x14ac:dyDescent="0.25">
      <c r="A394" s="6"/>
      <c r="B394" s="6"/>
      <c r="C394" s="6"/>
      <c r="D394" s="6"/>
      <c r="E394" s="6"/>
      <c r="F394" s="6"/>
      <c r="G394" s="6"/>
      <c r="H394" s="6"/>
      <c r="I394" s="6"/>
      <c r="K394" s="6"/>
      <c r="L394" s="6"/>
      <c r="M394" s="6"/>
      <c r="N394" s="6"/>
      <c r="O394" s="6"/>
      <c r="Q394" s="6"/>
      <c r="R394" s="6"/>
      <c r="S394" s="55"/>
      <c r="T394" s="6"/>
      <c r="U394" s="6"/>
      <c r="V394" s="6"/>
      <c r="W394" s="6"/>
      <c r="X394" s="6"/>
      <c r="Y394" s="6"/>
      <c r="Z394" s="6"/>
      <c r="AA394" s="6"/>
    </row>
    <row r="395" spans="1:27" x14ac:dyDescent="0.25">
      <c r="A395" s="6"/>
      <c r="B395" s="6"/>
      <c r="C395" s="6"/>
      <c r="D395" s="6"/>
      <c r="E395" s="6"/>
      <c r="F395" s="6"/>
      <c r="G395" s="6"/>
      <c r="H395" s="6"/>
      <c r="I395" s="6"/>
      <c r="K395" s="6"/>
      <c r="L395" s="6"/>
      <c r="M395" s="6"/>
      <c r="N395" s="6"/>
      <c r="O395" s="6"/>
      <c r="Q395" s="6"/>
      <c r="R395" s="6"/>
      <c r="S395" s="55"/>
      <c r="T395" s="6"/>
      <c r="U395" s="6"/>
      <c r="V395" s="6"/>
      <c r="W395" s="6"/>
      <c r="X395" s="6"/>
      <c r="Y395" s="6"/>
      <c r="Z395" s="6"/>
      <c r="AA395" s="6"/>
    </row>
    <row r="396" spans="1:27" x14ac:dyDescent="0.25">
      <c r="A396" s="6"/>
      <c r="B396" s="6"/>
      <c r="C396" s="6"/>
      <c r="D396" s="6"/>
      <c r="E396" s="6"/>
      <c r="F396" s="6"/>
      <c r="G396" s="6"/>
      <c r="H396" s="6"/>
      <c r="I396" s="6"/>
      <c r="K396" s="6"/>
      <c r="L396" s="6"/>
      <c r="M396" s="6"/>
      <c r="N396" s="6"/>
      <c r="O396" s="6"/>
      <c r="Q396" s="6"/>
      <c r="R396" s="6"/>
      <c r="S396" s="55"/>
      <c r="T396" s="6"/>
      <c r="U396" s="6"/>
      <c r="V396" s="6"/>
      <c r="W396" s="6"/>
      <c r="X396" s="6"/>
      <c r="Y396" s="6"/>
      <c r="Z396" s="6"/>
      <c r="AA396" s="6"/>
    </row>
    <row r="397" spans="1:27" x14ac:dyDescent="0.25">
      <c r="A397" s="6"/>
      <c r="B397" s="6"/>
      <c r="C397" s="6"/>
      <c r="D397" s="6"/>
      <c r="E397" s="6"/>
      <c r="F397" s="6"/>
      <c r="G397" s="6"/>
      <c r="H397" s="6"/>
      <c r="I397" s="6"/>
      <c r="K397" s="6"/>
      <c r="L397" s="6"/>
      <c r="M397" s="6"/>
      <c r="N397" s="6"/>
      <c r="O397" s="6"/>
      <c r="Q397" s="6"/>
      <c r="R397" s="6"/>
      <c r="S397" s="55"/>
      <c r="T397" s="6"/>
      <c r="U397" s="6"/>
      <c r="V397" s="6"/>
      <c r="W397" s="6"/>
      <c r="X397" s="6"/>
      <c r="Y397" s="6"/>
      <c r="Z397" s="6"/>
      <c r="AA397" s="6"/>
    </row>
    <row r="398" spans="1:27" x14ac:dyDescent="0.25">
      <c r="A398" s="6"/>
      <c r="B398" s="6"/>
      <c r="C398" s="6"/>
      <c r="D398" s="6"/>
      <c r="E398" s="6"/>
      <c r="F398" s="6"/>
      <c r="G398" s="6"/>
      <c r="H398" s="6"/>
      <c r="I398" s="6"/>
      <c r="K398" s="6"/>
      <c r="L398" s="6"/>
      <c r="M398" s="6"/>
      <c r="N398" s="6"/>
      <c r="O398" s="6"/>
      <c r="Q398" s="6"/>
      <c r="R398" s="6"/>
      <c r="S398" s="55"/>
      <c r="T398" s="6"/>
      <c r="U398" s="6"/>
      <c r="V398" s="6"/>
      <c r="W398" s="6"/>
      <c r="X398" s="6"/>
      <c r="Y398" s="6"/>
      <c r="Z398" s="6"/>
      <c r="AA398" s="6"/>
    </row>
    <row r="399" spans="1:27" x14ac:dyDescent="0.25">
      <c r="A399" s="6"/>
      <c r="B399" s="6"/>
      <c r="C399" s="6"/>
      <c r="D399" s="6"/>
      <c r="E399" s="6"/>
      <c r="F399" s="6"/>
      <c r="G399" s="6"/>
      <c r="H399" s="6"/>
      <c r="I399" s="6"/>
      <c r="K399" s="6"/>
      <c r="L399" s="6"/>
      <c r="M399" s="6"/>
      <c r="N399" s="6"/>
      <c r="O399" s="6"/>
      <c r="Q399" s="6"/>
      <c r="R399" s="6"/>
      <c r="S399" s="55"/>
      <c r="T399" s="6"/>
      <c r="U399" s="6"/>
      <c r="V399" s="6"/>
      <c r="W399" s="6"/>
      <c r="X399" s="6"/>
      <c r="Y399" s="6"/>
      <c r="Z399" s="6"/>
      <c r="AA399" s="6"/>
    </row>
    <row r="400" spans="1:27" x14ac:dyDescent="0.25">
      <c r="A400" s="6"/>
      <c r="B400" s="6"/>
      <c r="C400" s="6"/>
      <c r="D400" s="6"/>
      <c r="E400" s="6"/>
      <c r="F400" s="6"/>
      <c r="G400" s="6"/>
      <c r="H400" s="6"/>
      <c r="I400" s="6"/>
      <c r="K400" s="6"/>
      <c r="L400" s="6"/>
      <c r="M400" s="6"/>
      <c r="N400" s="6"/>
      <c r="O400" s="6"/>
      <c r="Q400" s="6"/>
      <c r="R400" s="6"/>
      <c r="S400" s="55"/>
      <c r="T400" s="6"/>
      <c r="U400" s="6"/>
      <c r="V400" s="6"/>
      <c r="W400" s="6"/>
      <c r="X400" s="6"/>
      <c r="Y400" s="6"/>
      <c r="Z400" s="6"/>
      <c r="AA400" s="6"/>
    </row>
    <row r="401" spans="1:27" x14ac:dyDescent="0.25">
      <c r="A401" s="6"/>
      <c r="B401" s="6"/>
      <c r="C401" s="6"/>
      <c r="D401" s="6"/>
      <c r="E401" s="6"/>
      <c r="F401" s="6"/>
      <c r="G401" s="6"/>
      <c r="H401" s="6"/>
      <c r="I401" s="6"/>
      <c r="K401" s="6"/>
      <c r="L401" s="6"/>
      <c r="M401" s="6"/>
      <c r="N401" s="6"/>
      <c r="O401" s="6"/>
      <c r="Q401" s="6"/>
      <c r="R401" s="6"/>
      <c r="S401" s="55"/>
      <c r="T401" s="6"/>
      <c r="U401" s="6"/>
      <c r="V401" s="6"/>
      <c r="W401" s="6"/>
      <c r="X401" s="6"/>
      <c r="Y401" s="6"/>
      <c r="Z401" s="6"/>
      <c r="AA401" s="6"/>
    </row>
    <row r="402" spans="1:27" x14ac:dyDescent="0.25">
      <c r="A402" s="6"/>
      <c r="B402" s="6"/>
      <c r="C402" s="6"/>
      <c r="D402" s="6"/>
      <c r="E402" s="6"/>
      <c r="F402" s="6"/>
      <c r="G402" s="6"/>
      <c r="H402" s="6"/>
      <c r="I402" s="6"/>
      <c r="K402" s="6"/>
      <c r="L402" s="6"/>
      <c r="M402" s="6"/>
      <c r="N402" s="6"/>
      <c r="O402" s="6"/>
      <c r="Q402" s="6"/>
      <c r="R402" s="6"/>
      <c r="S402" s="55"/>
      <c r="T402" s="6"/>
      <c r="U402" s="6"/>
      <c r="V402" s="6"/>
      <c r="W402" s="6"/>
      <c r="X402" s="6"/>
      <c r="Y402" s="6"/>
      <c r="Z402" s="6"/>
      <c r="AA402" s="6"/>
    </row>
    <row r="403" spans="1:27" x14ac:dyDescent="0.25">
      <c r="A403" s="6"/>
      <c r="B403" s="6"/>
      <c r="C403" s="6"/>
      <c r="D403" s="6"/>
      <c r="E403" s="6"/>
      <c r="F403" s="6"/>
      <c r="G403" s="6"/>
      <c r="H403" s="6"/>
      <c r="I403" s="6"/>
      <c r="K403" s="6"/>
      <c r="L403" s="6"/>
      <c r="M403" s="6"/>
      <c r="N403" s="6"/>
      <c r="O403" s="6"/>
      <c r="Q403" s="6"/>
      <c r="R403" s="6"/>
      <c r="S403" s="55"/>
      <c r="T403" s="6"/>
      <c r="U403" s="6"/>
      <c r="V403" s="6"/>
      <c r="W403" s="6"/>
      <c r="X403" s="6"/>
      <c r="Y403" s="6"/>
      <c r="Z403" s="6"/>
      <c r="AA403" s="6"/>
    </row>
    <row r="404" spans="1:27" x14ac:dyDescent="0.25">
      <c r="A404" s="6"/>
      <c r="B404" s="6"/>
      <c r="C404" s="6"/>
      <c r="D404" s="6"/>
      <c r="E404" s="6"/>
      <c r="F404" s="6"/>
      <c r="G404" s="6"/>
      <c r="H404" s="6"/>
      <c r="I404" s="6"/>
      <c r="K404" s="6"/>
      <c r="L404" s="6"/>
      <c r="M404" s="6"/>
      <c r="N404" s="6"/>
      <c r="O404" s="6"/>
      <c r="Q404" s="6"/>
      <c r="R404" s="6"/>
      <c r="S404" s="55"/>
      <c r="T404" s="6"/>
      <c r="U404" s="6"/>
      <c r="V404" s="6"/>
      <c r="W404" s="6"/>
      <c r="X404" s="6"/>
      <c r="Y404" s="6"/>
      <c r="Z404" s="6"/>
      <c r="AA404" s="6"/>
    </row>
    <row r="405" spans="1:27" x14ac:dyDescent="0.25">
      <c r="A405" s="6"/>
      <c r="B405" s="6"/>
      <c r="C405" s="6"/>
      <c r="D405" s="6"/>
      <c r="E405" s="6"/>
      <c r="F405" s="6"/>
      <c r="G405" s="6"/>
      <c r="H405" s="6"/>
      <c r="I405" s="6"/>
      <c r="K405" s="6"/>
      <c r="L405" s="6"/>
      <c r="M405" s="6"/>
      <c r="N405" s="6"/>
      <c r="O405" s="6"/>
      <c r="Q405" s="6"/>
      <c r="R405" s="6"/>
      <c r="S405" s="55"/>
      <c r="T405" s="6"/>
      <c r="U405" s="6"/>
      <c r="V405" s="6"/>
      <c r="W405" s="6"/>
      <c r="X405" s="6"/>
      <c r="Y405" s="6"/>
      <c r="Z405" s="6"/>
      <c r="AA405" s="6"/>
    </row>
    <row r="406" spans="1:27" x14ac:dyDescent="0.25">
      <c r="A406" s="6"/>
      <c r="B406" s="6"/>
      <c r="C406" s="6"/>
      <c r="D406" s="6"/>
      <c r="E406" s="6"/>
      <c r="F406" s="6"/>
      <c r="G406" s="6"/>
      <c r="H406" s="6"/>
      <c r="I406" s="6"/>
      <c r="K406" s="6"/>
      <c r="L406" s="6"/>
      <c r="M406" s="6"/>
      <c r="N406" s="6"/>
      <c r="O406" s="6"/>
      <c r="Q406" s="6"/>
      <c r="R406" s="6"/>
      <c r="S406" s="55"/>
      <c r="T406" s="6"/>
      <c r="U406" s="6"/>
      <c r="V406" s="6"/>
      <c r="W406" s="6"/>
      <c r="X406" s="6"/>
      <c r="Y406" s="6"/>
      <c r="Z406" s="6"/>
      <c r="AA406" s="6"/>
    </row>
    <row r="407" spans="1:27" x14ac:dyDescent="0.25">
      <c r="A407" s="6"/>
      <c r="B407" s="6"/>
      <c r="C407" s="6"/>
      <c r="D407" s="6"/>
      <c r="E407" s="6"/>
      <c r="F407" s="6"/>
      <c r="G407" s="6"/>
      <c r="H407" s="6"/>
      <c r="I407" s="6"/>
      <c r="K407" s="6"/>
      <c r="L407" s="6"/>
      <c r="M407" s="6"/>
      <c r="N407" s="6"/>
      <c r="O407" s="6"/>
      <c r="Q407" s="6"/>
      <c r="R407" s="6"/>
      <c r="S407" s="55"/>
      <c r="T407" s="6"/>
      <c r="U407" s="6"/>
      <c r="V407" s="6"/>
      <c r="W407" s="6"/>
      <c r="X407" s="6"/>
      <c r="Y407" s="6"/>
      <c r="Z407" s="6"/>
      <c r="AA407" s="6"/>
    </row>
    <row r="408" spans="1:27" x14ac:dyDescent="0.25">
      <c r="A408" s="6"/>
      <c r="B408" s="6"/>
      <c r="C408" s="6"/>
      <c r="D408" s="6"/>
      <c r="E408" s="6"/>
      <c r="F408" s="6"/>
      <c r="G408" s="6"/>
      <c r="H408" s="6"/>
      <c r="I408" s="6"/>
      <c r="K408" s="6"/>
      <c r="L408" s="6"/>
      <c r="M408" s="6"/>
      <c r="N408" s="6"/>
      <c r="O408" s="6"/>
      <c r="Q408" s="6"/>
      <c r="R408" s="6"/>
      <c r="S408" s="55"/>
      <c r="T408" s="6"/>
      <c r="U408" s="6"/>
      <c r="V408" s="6"/>
      <c r="W408" s="6"/>
      <c r="X408" s="6"/>
      <c r="Y408" s="6"/>
      <c r="Z408" s="6"/>
      <c r="AA408" s="6"/>
    </row>
    <row r="409" spans="1:27" x14ac:dyDescent="0.25">
      <c r="A409" s="6"/>
      <c r="B409" s="6"/>
      <c r="C409" s="6"/>
      <c r="D409" s="6"/>
      <c r="E409" s="6"/>
      <c r="F409" s="6"/>
      <c r="G409" s="6"/>
      <c r="H409" s="6"/>
      <c r="I409" s="6"/>
      <c r="K409" s="6"/>
      <c r="L409" s="6"/>
      <c r="M409" s="6"/>
      <c r="N409" s="6"/>
      <c r="O409" s="6"/>
      <c r="Q409" s="6"/>
      <c r="R409" s="6"/>
      <c r="S409" s="55"/>
      <c r="T409" s="6"/>
      <c r="U409" s="6"/>
      <c r="V409" s="6"/>
      <c r="W409" s="6"/>
      <c r="X409" s="6"/>
      <c r="Y409" s="6"/>
      <c r="Z409" s="6"/>
      <c r="AA409" s="6"/>
    </row>
    <row r="410" spans="1:27" x14ac:dyDescent="0.25">
      <c r="A410" s="6"/>
      <c r="B410" s="6"/>
      <c r="C410" s="6"/>
      <c r="D410" s="6"/>
      <c r="E410" s="6"/>
      <c r="F410" s="6"/>
      <c r="G410" s="6"/>
      <c r="H410" s="6"/>
      <c r="I410" s="6"/>
      <c r="K410" s="6"/>
      <c r="L410" s="6"/>
      <c r="M410" s="6"/>
      <c r="N410" s="6"/>
      <c r="O410" s="6"/>
      <c r="Q410" s="6"/>
      <c r="R410" s="6"/>
      <c r="S410" s="55"/>
      <c r="T410" s="6"/>
      <c r="U410" s="6"/>
      <c r="V410" s="6"/>
      <c r="W410" s="6"/>
      <c r="X410" s="6"/>
      <c r="Y410" s="6"/>
      <c r="Z410" s="6"/>
      <c r="AA410" s="6"/>
    </row>
    <row r="411" spans="1:27" x14ac:dyDescent="0.25">
      <c r="A411" s="6"/>
      <c r="B411" s="6"/>
      <c r="C411" s="6"/>
      <c r="D411" s="6"/>
      <c r="E411" s="6"/>
      <c r="F411" s="6"/>
      <c r="G411" s="6"/>
      <c r="H411" s="6"/>
      <c r="I411" s="6"/>
      <c r="K411" s="6"/>
      <c r="L411" s="6"/>
      <c r="M411" s="6"/>
      <c r="N411" s="6"/>
      <c r="O411" s="6"/>
      <c r="Q411" s="6"/>
      <c r="R411" s="6"/>
      <c r="S411" s="55"/>
      <c r="T411" s="6"/>
      <c r="U411" s="6"/>
      <c r="V411" s="6"/>
      <c r="W411" s="6"/>
      <c r="X411" s="6"/>
      <c r="Y411" s="6"/>
      <c r="Z411" s="6"/>
      <c r="AA411" s="6"/>
    </row>
    <row r="412" spans="1:27" x14ac:dyDescent="0.25">
      <c r="A412" s="6"/>
      <c r="B412" s="6"/>
      <c r="C412" s="6"/>
      <c r="D412" s="6"/>
      <c r="E412" s="6"/>
      <c r="F412" s="6"/>
      <c r="G412" s="6"/>
      <c r="H412" s="6"/>
      <c r="I412" s="6"/>
      <c r="K412" s="6"/>
      <c r="L412" s="6"/>
      <c r="M412" s="6"/>
      <c r="N412" s="6"/>
      <c r="O412" s="6"/>
      <c r="Q412" s="6"/>
      <c r="R412" s="6"/>
      <c r="S412" s="55"/>
      <c r="T412" s="6"/>
      <c r="U412" s="6"/>
      <c r="V412" s="6"/>
      <c r="W412" s="6"/>
      <c r="X412" s="6"/>
      <c r="Y412" s="6"/>
      <c r="Z412" s="6"/>
      <c r="AA412" s="6"/>
    </row>
    <row r="413" spans="1:27" x14ac:dyDescent="0.25">
      <c r="A413" s="6"/>
      <c r="B413" s="6"/>
      <c r="C413" s="6"/>
      <c r="D413" s="6"/>
      <c r="E413" s="6"/>
      <c r="F413" s="6"/>
      <c r="G413" s="6"/>
      <c r="H413" s="6"/>
      <c r="I413" s="6"/>
      <c r="K413" s="6"/>
      <c r="L413" s="6"/>
      <c r="M413" s="6"/>
      <c r="N413" s="6"/>
      <c r="O413" s="6"/>
      <c r="Q413" s="6"/>
      <c r="R413" s="6"/>
      <c r="S413" s="55"/>
      <c r="T413" s="6"/>
      <c r="U413" s="6"/>
      <c r="V413" s="6"/>
      <c r="W413" s="6"/>
      <c r="X413" s="6"/>
      <c r="Y413" s="6"/>
      <c r="Z413" s="6"/>
      <c r="AA413" s="6"/>
    </row>
    <row r="414" spans="1:27" x14ac:dyDescent="0.25">
      <c r="A414" s="6"/>
      <c r="B414" s="6"/>
      <c r="C414" s="6"/>
      <c r="D414" s="6"/>
      <c r="E414" s="6"/>
      <c r="F414" s="6"/>
      <c r="G414" s="6"/>
      <c r="H414" s="6"/>
      <c r="I414" s="6"/>
      <c r="K414" s="6"/>
      <c r="L414" s="6"/>
      <c r="M414" s="6"/>
      <c r="N414" s="6"/>
      <c r="O414" s="6"/>
      <c r="Q414" s="6"/>
      <c r="R414" s="6"/>
      <c r="S414" s="55"/>
      <c r="T414" s="6"/>
      <c r="U414" s="6"/>
      <c r="V414" s="6"/>
      <c r="W414" s="6"/>
      <c r="X414" s="6"/>
      <c r="Y414" s="6"/>
      <c r="Z414" s="6"/>
      <c r="AA414" s="6"/>
    </row>
    <row r="415" spans="1:27" x14ac:dyDescent="0.25">
      <c r="A415" s="6"/>
      <c r="B415" s="6"/>
      <c r="C415" s="6"/>
      <c r="D415" s="6"/>
      <c r="E415" s="6"/>
      <c r="F415" s="6"/>
      <c r="G415" s="6"/>
      <c r="H415" s="6"/>
      <c r="I415" s="6"/>
      <c r="K415" s="6"/>
      <c r="L415" s="6"/>
      <c r="M415" s="6"/>
      <c r="N415" s="6"/>
      <c r="O415" s="6"/>
      <c r="Q415" s="6"/>
      <c r="R415" s="6"/>
      <c r="S415" s="55"/>
      <c r="T415" s="6"/>
      <c r="U415" s="6"/>
      <c r="V415" s="6"/>
      <c r="W415" s="6"/>
      <c r="X415" s="6"/>
      <c r="Y415" s="6"/>
      <c r="Z415" s="6"/>
      <c r="AA415" s="6"/>
    </row>
    <row r="416" spans="1:27" x14ac:dyDescent="0.25">
      <c r="A416" s="6"/>
      <c r="B416" s="6"/>
      <c r="C416" s="6"/>
      <c r="D416" s="6"/>
      <c r="E416" s="6"/>
      <c r="F416" s="6"/>
      <c r="G416" s="6"/>
      <c r="H416" s="6"/>
      <c r="I416" s="6"/>
      <c r="K416" s="6"/>
      <c r="L416" s="6"/>
      <c r="M416" s="6"/>
      <c r="N416" s="6"/>
      <c r="O416" s="6"/>
      <c r="Q416" s="6"/>
      <c r="R416" s="6"/>
      <c r="S416" s="55"/>
      <c r="T416" s="6"/>
      <c r="U416" s="6"/>
      <c r="V416" s="6"/>
      <c r="W416" s="6"/>
      <c r="X416" s="6"/>
      <c r="Y416" s="6"/>
      <c r="Z416" s="6"/>
      <c r="AA416" s="6"/>
    </row>
    <row r="417" spans="1:27" x14ac:dyDescent="0.25">
      <c r="A417" s="6"/>
      <c r="B417" s="6"/>
      <c r="C417" s="6"/>
      <c r="D417" s="6"/>
      <c r="E417" s="6"/>
      <c r="F417" s="6"/>
      <c r="G417" s="6"/>
      <c r="H417" s="6"/>
      <c r="I417" s="6"/>
      <c r="K417" s="6"/>
      <c r="L417" s="6"/>
      <c r="M417" s="6"/>
      <c r="N417" s="6"/>
      <c r="O417" s="6"/>
      <c r="Q417" s="6"/>
      <c r="R417" s="6"/>
      <c r="S417" s="55"/>
      <c r="T417" s="6"/>
      <c r="U417" s="6"/>
      <c r="V417" s="6"/>
      <c r="W417" s="6"/>
      <c r="X417" s="6"/>
      <c r="Y417" s="6"/>
      <c r="Z417" s="6"/>
      <c r="AA417" s="6"/>
    </row>
    <row r="418" spans="1:27" x14ac:dyDescent="0.25">
      <c r="A418" s="6"/>
      <c r="B418" s="6"/>
      <c r="C418" s="6"/>
      <c r="D418" s="6"/>
      <c r="E418" s="6"/>
      <c r="F418" s="6"/>
      <c r="G418" s="6"/>
      <c r="H418" s="6"/>
      <c r="I418" s="6"/>
      <c r="K418" s="6"/>
      <c r="L418" s="6"/>
      <c r="M418" s="6"/>
      <c r="N418" s="6"/>
      <c r="O418" s="6"/>
      <c r="Q418" s="6"/>
      <c r="R418" s="6"/>
      <c r="S418" s="55"/>
      <c r="T418" s="6"/>
      <c r="U418" s="6"/>
      <c r="V418" s="6"/>
      <c r="W418" s="6"/>
      <c r="X418" s="6"/>
      <c r="Y418" s="6"/>
      <c r="Z418" s="6"/>
      <c r="AA418" s="6"/>
    </row>
    <row r="419" spans="1:27" x14ac:dyDescent="0.25">
      <c r="A419" s="6"/>
      <c r="B419" s="6"/>
      <c r="C419" s="6"/>
      <c r="D419" s="6"/>
      <c r="E419" s="6"/>
      <c r="F419" s="6"/>
      <c r="G419" s="6"/>
      <c r="H419" s="6"/>
      <c r="I419" s="6"/>
      <c r="K419" s="6"/>
      <c r="L419" s="6"/>
      <c r="M419" s="6"/>
      <c r="N419" s="6"/>
      <c r="O419" s="6"/>
      <c r="Q419" s="6"/>
      <c r="R419" s="6"/>
      <c r="S419" s="55"/>
      <c r="T419" s="6"/>
      <c r="U419" s="6"/>
      <c r="V419" s="6"/>
      <c r="W419" s="6"/>
      <c r="X419" s="6"/>
      <c r="Y419" s="6"/>
      <c r="Z419" s="6"/>
      <c r="AA419" s="6"/>
    </row>
    <row r="420" spans="1:27" x14ac:dyDescent="0.25">
      <c r="A420" s="6"/>
      <c r="B420" s="6"/>
      <c r="C420" s="6"/>
      <c r="D420" s="6"/>
      <c r="E420" s="6"/>
      <c r="F420" s="6"/>
      <c r="G420" s="6"/>
      <c r="H420" s="6"/>
      <c r="I420" s="6"/>
      <c r="K420" s="6"/>
      <c r="L420" s="6"/>
      <c r="M420" s="6"/>
      <c r="N420" s="6"/>
      <c r="O420" s="6"/>
      <c r="Q420" s="6"/>
      <c r="R420" s="6"/>
      <c r="S420" s="55"/>
      <c r="T420" s="6"/>
      <c r="U420" s="6"/>
      <c r="V420" s="6"/>
      <c r="W420" s="6"/>
      <c r="X420" s="6"/>
      <c r="Y420" s="6"/>
      <c r="Z420" s="6"/>
      <c r="AA420" s="6"/>
    </row>
    <row r="421" spans="1:27" x14ac:dyDescent="0.25">
      <c r="A421" s="6"/>
      <c r="B421" s="6"/>
      <c r="C421" s="6"/>
      <c r="D421" s="6"/>
      <c r="E421" s="6"/>
      <c r="F421" s="6"/>
      <c r="G421" s="6"/>
      <c r="H421" s="6"/>
      <c r="I421" s="6"/>
      <c r="K421" s="6"/>
      <c r="L421" s="6"/>
      <c r="M421" s="6"/>
      <c r="N421" s="6"/>
      <c r="O421" s="6"/>
      <c r="Q421" s="6"/>
      <c r="R421" s="6"/>
      <c r="S421" s="55"/>
      <c r="T421" s="6"/>
      <c r="U421" s="6"/>
      <c r="V421" s="6"/>
      <c r="W421" s="6"/>
      <c r="X421" s="6"/>
      <c r="Y421" s="6"/>
      <c r="Z421" s="6"/>
      <c r="AA421" s="6"/>
    </row>
    <row r="422" spans="1:27" x14ac:dyDescent="0.25">
      <c r="A422" s="6"/>
      <c r="B422" s="6"/>
      <c r="C422" s="6"/>
      <c r="D422" s="6"/>
      <c r="E422" s="6"/>
      <c r="F422" s="6"/>
      <c r="G422" s="6"/>
      <c r="H422" s="6"/>
      <c r="I422" s="6"/>
      <c r="K422" s="6"/>
      <c r="L422" s="6"/>
      <c r="M422" s="6"/>
      <c r="N422" s="6"/>
      <c r="O422" s="6"/>
      <c r="Q422" s="6"/>
      <c r="R422" s="6"/>
      <c r="S422" s="55"/>
      <c r="T422" s="6"/>
      <c r="U422" s="6"/>
      <c r="V422" s="6"/>
      <c r="W422" s="6"/>
      <c r="X422" s="6"/>
      <c r="Y422" s="6"/>
      <c r="Z422" s="6"/>
      <c r="AA422" s="6"/>
    </row>
    <row r="423" spans="1:27" x14ac:dyDescent="0.25">
      <c r="A423" s="6"/>
      <c r="B423" s="6"/>
      <c r="C423" s="6"/>
      <c r="D423" s="6"/>
      <c r="E423" s="6"/>
      <c r="F423" s="6"/>
      <c r="G423" s="6"/>
      <c r="H423" s="6"/>
      <c r="I423" s="6"/>
      <c r="K423" s="6"/>
      <c r="L423" s="6"/>
      <c r="M423" s="6"/>
      <c r="N423" s="6"/>
      <c r="O423" s="6"/>
      <c r="Q423" s="6"/>
      <c r="R423" s="6"/>
      <c r="S423" s="55"/>
      <c r="T423" s="6"/>
      <c r="U423" s="6"/>
      <c r="V423" s="6"/>
      <c r="W423" s="6"/>
      <c r="X423" s="6"/>
      <c r="Y423" s="6"/>
      <c r="Z423" s="6"/>
      <c r="AA423" s="6"/>
    </row>
    <row r="424" spans="1:27" x14ac:dyDescent="0.25">
      <c r="A424" s="6"/>
      <c r="B424" s="6"/>
      <c r="C424" s="6"/>
      <c r="D424" s="6"/>
      <c r="E424" s="6"/>
      <c r="F424" s="6"/>
      <c r="G424" s="6"/>
      <c r="H424" s="6"/>
      <c r="I424" s="6"/>
      <c r="K424" s="6"/>
      <c r="L424" s="6"/>
      <c r="M424" s="6"/>
      <c r="N424" s="6"/>
      <c r="O424" s="6"/>
      <c r="Q424" s="6"/>
      <c r="R424" s="6"/>
      <c r="S424" s="55"/>
      <c r="T424" s="6"/>
      <c r="U424" s="6"/>
      <c r="V424" s="6"/>
      <c r="W424" s="6"/>
      <c r="X424" s="6"/>
      <c r="Y424" s="6"/>
      <c r="Z424" s="6"/>
      <c r="AA424" s="6"/>
    </row>
    <row r="425" spans="1:27" x14ac:dyDescent="0.25">
      <c r="A425" s="6"/>
      <c r="B425" s="6"/>
      <c r="C425" s="6"/>
      <c r="D425" s="6"/>
      <c r="E425" s="6"/>
      <c r="F425" s="6"/>
      <c r="G425" s="6"/>
      <c r="H425" s="6"/>
      <c r="I425" s="6"/>
      <c r="K425" s="6"/>
      <c r="L425" s="6"/>
      <c r="M425" s="6"/>
      <c r="N425" s="6"/>
      <c r="O425" s="6"/>
      <c r="Q425" s="6"/>
      <c r="R425" s="6"/>
      <c r="S425" s="55"/>
      <c r="T425" s="6"/>
      <c r="U425" s="6"/>
      <c r="V425" s="6"/>
      <c r="W425" s="6"/>
      <c r="X425" s="6"/>
      <c r="Y425" s="6"/>
      <c r="Z425" s="6"/>
      <c r="AA425" s="6"/>
    </row>
    <row r="426" spans="1:27" x14ac:dyDescent="0.25">
      <c r="A426" s="6"/>
      <c r="B426" s="6"/>
      <c r="C426" s="6"/>
      <c r="D426" s="6"/>
      <c r="E426" s="6"/>
      <c r="F426" s="6"/>
      <c r="G426" s="6"/>
      <c r="H426" s="6"/>
      <c r="I426" s="6"/>
      <c r="K426" s="6"/>
      <c r="L426" s="6"/>
      <c r="M426" s="6"/>
      <c r="N426" s="6"/>
      <c r="O426" s="6"/>
      <c r="Q426" s="6"/>
      <c r="R426" s="6"/>
      <c r="S426" s="55"/>
      <c r="T426" s="6"/>
      <c r="U426" s="6"/>
      <c r="V426" s="6"/>
      <c r="W426" s="6"/>
      <c r="X426" s="6"/>
      <c r="Y426" s="6"/>
      <c r="Z426" s="6"/>
      <c r="AA426" s="6"/>
    </row>
    <row r="427" spans="1:27" x14ac:dyDescent="0.25">
      <c r="A427" s="6"/>
      <c r="B427" s="6"/>
      <c r="C427" s="6"/>
      <c r="D427" s="6"/>
      <c r="E427" s="6"/>
      <c r="F427" s="6"/>
      <c r="G427" s="6"/>
      <c r="H427" s="6"/>
      <c r="I427" s="6"/>
      <c r="K427" s="6"/>
      <c r="L427" s="6"/>
      <c r="M427" s="6"/>
      <c r="N427" s="6"/>
      <c r="O427" s="6"/>
      <c r="Q427" s="6"/>
      <c r="R427" s="6"/>
      <c r="S427" s="55"/>
      <c r="T427" s="6"/>
      <c r="U427" s="6"/>
      <c r="V427" s="6"/>
      <c r="W427" s="6"/>
      <c r="X427" s="6"/>
      <c r="Y427" s="6"/>
      <c r="Z427" s="6"/>
      <c r="AA427" s="6"/>
    </row>
    <row r="428" spans="1:27" x14ac:dyDescent="0.25">
      <c r="A428" s="6"/>
      <c r="B428" s="6"/>
      <c r="C428" s="6"/>
      <c r="D428" s="6"/>
      <c r="E428" s="6"/>
      <c r="F428" s="6"/>
      <c r="G428" s="6"/>
      <c r="H428" s="6"/>
      <c r="I428" s="6"/>
      <c r="K428" s="6"/>
      <c r="L428" s="6"/>
      <c r="M428" s="6"/>
      <c r="N428" s="6"/>
      <c r="O428" s="6"/>
      <c r="Q428" s="6"/>
      <c r="R428" s="6"/>
      <c r="S428" s="55"/>
      <c r="T428" s="6"/>
      <c r="U428" s="6"/>
      <c r="V428" s="6"/>
      <c r="W428" s="6"/>
      <c r="X428" s="6"/>
      <c r="Y428" s="6"/>
      <c r="Z428" s="6"/>
      <c r="AA428" s="6"/>
    </row>
    <row r="429" spans="1:27" x14ac:dyDescent="0.25">
      <c r="A429" s="6"/>
      <c r="B429" s="6"/>
      <c r="C429" s="6"/>
      <c r="D429" s="6"/>
      <c r="E429" s="6"/>
      <c r="F429" s="6"/>
      <c r="G429" s="6"/>
      <c r="H429" s="6"/>
      <c r="I429" s="6"/>
      <c r="K429" s="6"/>
      <c r="L429" s="6"/>
      <c r="M429" s="6"/>
      <c r="N429" s="6"/>
      <c r="O429" s="6"/>
      <c r="Q429" s="6"/>
      <c r="R429" s="6"/>
      <c r="S429" s="55"/>
      <c r="T429" s="6"/>
      <c r="U429" s="6"/>
      <c r="V429" s="6"/>
      <c r="W429" s="6"/>
      <c r="X429" s="6"/>
      <c r="Y429" s="6"/>
      <c r="Z429" s="6"/>
      <c r="AA429" s="6"/>
    </row>
    <row r="430" spans="1:27" x14ac:dyDescent="0.25">
      <c r="A430" s="6"/>
      <c r="B430" s="6"/>
      <c r="C430" s="6"/>
      <c r="D430" s="6"/>
      <c r="E430" s="6"/>
      <c r="F430" s="6"/>
      <c r="G430" s="6"/>
      <c r="H430" s="6"/>
      <c r="I430" s="6"/>
      <c r="K430" s="6"/>
      <c r="L430" s="6"/>
      <c r="M430" s="6"/>
      <c r="N430" s="6"/>
      <c r="O430" s="6"/>
      <c r="Q430" s="6"/>
      <c r="R430" s="6"/>
      <c r="S430" s="55"/>
      <c r="T430" s="6"/>
      <c r="U430" s="6"/>
      <c r="V430" s="6"/>
      <c r="W430" s="6"/>
      <c r="X430" s="6"/>
      <c r="Y430" s="6"/>
      <c r="Z430" s="6"/>
      <c r="AA430" s="6"/>
    </row>
    <row r="431" spans="1:27" x14ac:dyDescent="0.25">
      <c r="A431" s="6"/>
      <c r="B431" s="6"/>
      <c r="C431" s="6"/>
      <c r="D431" s="6"/>
      <c r="E431" s="6"/>
      <c r="F431" s="6"/>
      <c r="G431" s="6"/>
      <c r="H431" s="6"/>
      <c r="I431" s="6"/>
      <c r="K431" s="6"/>
      <c r="L431" s="6"/>
      <c r="M431" s="6"/>
      <c r="N431" s="6"/>
      <c r="O431" s="6"/>
      <c r="Q431" s="6"/>
      <c r="R431" s="6"/>
      <c r="S431" s="55"/>
      <c r="T431" s="6"/>
      <c r="U431" s="6"/>
      <c r="V431" s="6"/>
      <c r="W431" s="6"/>
      <c r="X431" s="6"/>
      <c r="Y431" s="6"/>
      <c r="Z431" s="6"/>
      <c r="AA431" s="6"/>
    </row>
    <row r="432" spans="1:27" x14ac:dyDescent="0.25">
      <c r="A432" s="6"/>
      <c r="B432" s="6"/>
      <c r="C432" s="6"/>
      <c r="D432" s="6"/>
      <c r="E432" s="6"/>
      <c r="F432" s="6"/>
      <c r="G432" s="6"/>
      <c r="H432" s="6"/>
      <c r="I432" s="6"/>
      <c r="K432" s="6"/>
      <c r="L432" s="6"/>
      <c r="M432" s="6"/>
      <c r="N432" s="6"/>
      <c r="O432" s="6"/>
      <c r="Q432" s="6"/>
      <c r="R432" s="6"/>
      <c r="S432" s="55"/>
      <c r="T432" s="6"/>
      <c r="U432" s="6"/>
      <c r="V432" s="6"/>
      <c r="W432" s="6"/>
      <c r="X432" s="6"/>
      <c r="Y432" s="6"/>
      <c r="Z432" s="6"/>
      <c r="AA432" s="6"/>
    </row>
    <row r="433" spans="1:27" x14ac:dyDescent="0.25">
      <c r="A433" s="6"/>
      <c r="B433" s="6"/>
      <c r="C433" s="6"/>
      <c r="D433" s="6"/>
      <c r="E433" s="6"/>
      <c r="F433" s="6"/>
      <c r="G433" s="6"/>
      <c r="H433" s="6"/>
      <c r="I433" s="6"/>
      <c r="K433" s="6"/>
      <c r="L433" s="6"/>
      <c r="M433" s="6"/>
      <c r="N433" s="6"/>
      <c r="O433" s="6"/>
      <c r="Q433" s="6"/>
      <c r="R433" s="6"/>
      <c r="S433" s="55"/>
      <c r="T433" s="6"/>
      <c r="U433" s="6"/>
      <c r="V433" s="6"/>
      <c r="W433" s="6"/>
      <c r="X433" s="6"/>
      <c r="Y433" s="6"/>
      <c r="Z433" s="6"/>
      <c r="AA433" s="6"/>
    </row>
    <row r="434" spans="1:27" x14ac:dyDescent="0.25">
      <c r="A434" s="6"/>
      <c r="B434" s="6"/>
      <c r="C434" s="6"/>
      <c r="D434" s="6"/>
      <c r="E434" s="6"/>
      <c r="F434" s="6"/>
      <c r="G434" s="6"/>
      <c r="H434" s="6"/>
      <c r="I434" s="6"/>
      <c r="K434" s="6"/>
      <c r="L434" s="6"/>
      <c r="M434" s="6"/>
      <c r="N434" s="6"/>
      <c r="O434" s="6"/>
      <c r="Q434" s="6"/>
      <c r="R434" s="6"/>
      <c r="S434" s="55"/>
      <c r="T434" s="6"/>
      <c r="U434" s="6"/>
      <c r="V434" s="6"/>
      <c r="W434" s="6"/>
      <c r="X434" s="6"/>
      <c r="Y434" s="6"/>
      <c r="Z434" s="6"/>
      <c r="AA434" s="6"/>
    </row>
    <row r="435" spans="1:27" x14ac:dyDescent="0.25">
      <c r="A435" s="6"/>
      <c r="B435" s="6"/>
      <c r="C435" s="6"/>
      <c r="D435" s="6"/>
      <c r="E435" s="6"/>
      <c r="F435" s="6"/>
      <c r="G435" s="6"/>
      <c r="H435" s="6"/>
      <c r="I435" s="6"/>
      <c r="K435" s="6"/>
      <c r="L435" s="6"/>
      <c r="M435" s="6"/>
      <c r="N435" s="6"/>
      <c r="O435" s="6"/>
      <c r="Q435" s="6"/>
      <c r="R435" s="6"/>
      <c r="S435" s="55"/>
      <c r="T435" s="6"/>
      <c r="U435" s="6"/>
      <c r="V435" s="6"/>
      <c r="W435" s="6"/>
      <c r="X435" s="6"/>
      <c r="Y435" s="6"/>
      <c r="Z435" s="6"/>
      <c r="AA435" s="6"/>
    </row>
    <row r="436" spans="1:27" x14ac:dyDescent="0.25">
      <c r="A436" s="6"/>
      <c r="B436" s="6"/>
      <c r="C436" s="6"/>
      <c r="D436" s="6"/>
      <c r="E436" s="6"/>
      <c r="F436" s="6"/>
      <c r="G436" s="6"/>
      <c r="H436" s="6"/>
      <c r="I436" s="6"/>
      <c r="K436" s="6"/>
      <c r="L436" s="6"/>
      <c r="M436" s="6"/>
      <c r="N436" s="6"/>
      <c r="O436" s="6"/>
      <c r="Q436" s="6"/>
      <c r="R436" s="6"/>
      <c r="S436" s="55"/>
      <c r="T436" s="6"/>
      <c r="U436" s="6"/>
      <c r="V436" s="6"/>
      <c r="W436" s="6"/>
      <c r="X436" s="6"/>
      <c r="Y436" s="6"/>
      <c r="Z436" s="6"/>
      <c r="AA436" s="6"/>
    </row>
    <row r="437" spans="1:27" x14ac:dyDescent="0.25">
      <c r="A437" s="6"/>
      <c r="B437" s="6"/>
      <c r="C437" s="6"/>
      <c r="D437" s="6"/>
      <c r="E437" s="6"/>
      <c r="F437" s="6"/>
      <c r="G437" s="6"/>
      <c r="H437" s="6"/>
      <c r="I437" s="6"/>
      <c r="K437" s="6"/>
      <c r="L437" s="6"/>
      <c r="M437" s="6"/>
      <c r="N437" s="6"/>
      <c r="O437" s="6"/>
      <c r="Q437" s="6"/>
      <c r="R437" s="6"/>
      <c r="S437" s="55"/>
      <c r="T437" s="6"/>
      <c r="U437" s="6"/>
      <c r="V437" s="6"/>
      <c r="W437" s="6"/>
      <c r="X437" s="6"/>
      <c r="Y437" s="6"/>
      <c r="Z437" s="6"/>
      <c r="AA437" s="6"/>
    </row>
    <row r="438" spans="1:27" x14ac:dyDescent="0.25">
      <c r="A438" s="6"/>
      <c r="B438" s="6"/>
      <c r="C438" s="6"/>
      <c r="D438" s="6"/>
      <c r="E438" s="6"/>
      <c r="F438" s="6"/>
      <c r="G438" s="6"/>
      <c r="H438" s="6"/>
      <c r="I438" s="6"/>
      <c r="K438" s="6"/>
      <c r="L438" s="6"/>
      <c r="M438" s="6"/>
      <c r="N438" s="6"/>
      <c r="O438" s="6"/>
      <c r="Q438" s="6"/>
      <c r="R438" s="6"/>
      <c r="S438" s="55"/>
      <c r="T438" s="6"/>
      <c r="U438" s="6"/>
      <c r="V438" s="6"/>
      <c r="W438" s="6"/>
      <c r="X438" s="6"/>
      <c r="Y438" s="6"/>
      <c r="Z438" s="6"/>
      <c r="AA438" s="6"/>
    </row>
    <row r="439" spans="1:27" x14ac:dyDescent="0.25">
      <c r="A439" s="6"/>
      <c r="B439" s="6"/>
      <c r="C439" s="6"/>
      <c r="D439" s="6"/>
      <c r="E439" s="6"/>
      <c r="F439" s="6"/>
      <c r="G439" s="6"/>
      <c r="H439" s="6"/>
      <c r="I439" s="6"/>
      <c r="K439" s="6"/>
      <c r="L439" s="6"/>
      <c r="M439" s="6"/>
      <c r="N439" s="6"/>
      <c r="O439" s="6"/>
      <c r="Q439" s="6"/>
      <c r="R439" s="6"/>
      <c r="S439" s="55"/>
      <c r="T439" s="6"/>
      <c r="U439" s="6"/>
      <c r="V439" s="6"/>
      <c r="W439" s="6"/>
      <c r="X439" s="6"/>
      <c r="Y439" s="6"/>
      <c r="Z439" s="6"/>
      <c r="AA439" s="6"/>
    </row>
    <row r="440" spans="1:27" x14ac:dyDescent="0.25">
      <c r="A440" s="6"/>
      <c r="B440" s="6"/>
      <c r="C440" s="6"/>
      <c r="D440" s="6"/>
      <c r="E440" s="6"/>
      <c r="F440" s="6"/>
      <c r="G440" s="6"/>
      <c r="H440" s="6"/>
      <c r="I440" s="6"/>
      <c r="K440" s="6"/>
      <c r="L440" s="6"/>
      <c r="M440" s="6"/>
      <c r="N440" s="6"/>
      <c r="O440" s="6"/>
      <c r="Q440" s="6"/>
      <c r="R440" s="6"/>
      <c r="S440" s="55"/>
      <c r="T440" s="6"/>
      <c r="U440" s="6"/>
      <c r="V440" s="6"/>
      <c r="W440" s="6"/>
      <c r="X440" s="6"/>
      <c r="Y440" s="6"/>
      <c r="Z440" s="6"/>
      <c r="AA440" s="6"/>
    </row>
    <row r="441" spans="1:27" x14ac:dyDescent="0.25">
      <c r="A441" s="6"/>
      <c r="B441" s="6"/>
      <c r="C441" s="6"/>
      <c r="D441" s="6"/>
      <c r="E441" s="6"/>
      <c r="F441" s="6"/>
      <c r="G441" s="6"/>
      <c r="H441" s="6"/>
      <c r="I441" s="6"/>
      <c r="K441" s="6"/>
      <c r="L441" s="6"/>
      <c r="M441" s="6"/>
      <c r="N441" s="6"/>
      <c r="O441" s="6"/>
      <c r="Q441" s="6"/>
      <c r="R441" s="6"/>
      <c r="S441" s="55"/>
      <c r="T441" s="6"/>
      <c r="U441" s="6"/>
      <c r="V441" s="6"/>
      <c r="W441" s="6"/>
      <c r="X441" s="6"/>
      <c r="Y441" s="6"/>
      <c r="Z441" s="6"/>
      <c r="AA441" s="6"/>
    </row>
    <row r="442" spans="1:27" x14ac:dyDescent="0.25">
      <c r="A442" s="6"/>
      <c r="B442" s="6"/>
      <c r="C442" s="6"/>
      <c r="D442" s="6"/>
      <c r="E442" s="6"/>
      <c r="F442" s="6"/>
      <c r="G442" s="6"/>
      <c r="H442" s="6"/>
      <c r="I442" s="6"/>
      <c r="K442" s="6"/>
      <c r="L442" s="6"/>
      <c r="M442" s="6"/>
      <c r="N442" s="6"/>
      <c r="O442" s="6"/>
      <c r="Q442" s="6"/>
      <c r="R442" s="6"/>
      <c r="S442" s="55"/>
      <c r="T442" s="6"/>
      <c r="U442" s="6"/>
      <c r="V442" s="6"/>
      <c r="W442" s="6"/>
      <c r="X442" s="6"/>
      <c r="Y442" s="6"/>
      <c r="Z442" s="6"/>
      <c r="AA442" s="6"/>
    </row>
    <row r="443" spans="1:27" x14ac:dyDescent="0.25">
      <c r="A443" s="6"/>
      <c r="B443" s="6"/>
      <c r="C443" s="6"/>
      <c r="D443" s="6"/>
      <c r="E443" s="6"/>
      <c r="F443" s="6"/>
      <c r="G443" s="6"/>
      <c r="H443" s="6"/>
      <c r="I443" s="6"/>
      <c r="K443" s="6"/>
      <c r="L443" s="6"/>
      <c r="M443" s="6"/>
      <c r="N443" s="6"/>
      <c r="O443" s="6"/>
      <c r="Q443" s="6"/>
      <c r="R443" s="6"/>
      <c r="S443" s="55"/>
      <c r="T443" s="6"/>
      <c r="U443" s="6"/>
      <c r="V443" s="6"/>
      <c r="W443" s="6"/>
      <c r="X443" s="6"/>
      <c r="Y443" s="6"/>
      <c r="Z443" s="6"/>
      <c r="AA443" s="6"/>
    </row>
    <row r="444" spans="1:27" x14ac:dyDescent="0.25">
      <c r="A444" s="6"/>
      <c r="B444" s="6"/>
      <c r="C444" s="6"/>
      <c r="D444" s="6"/>
      <c r="E444" s="6"/>
      <c r="F444" s="6"/>
      <c r="G444" s="6"/>
      <c r="H444" s="6"/>
      <c r="I444" s="6"/>
      <c r="K444" s="6"/>
      <c r="L444" s="6"/>
      <c r="M444" s="6"/>
      <c r="N444" s="6"/>
      <c r="O444" s="6"/>
      <c r="Q444" s="6"/>
      <c r="R444" s="6"/>
      <c r="S444" s="55"/>
      <c r="T444" s="6"/>
      <c r="U444" s="6"/>
      <c r="V444" s="6"/>
      <c r="W444" s="6"/>
      <c r="X444" s="6"/>
      <c r="Y444" s="6"/>
      <c r="Z444" s="6"/>
      <c r="AA444" s="6"/>
    </row>
    <row r="445" spans="1:27" x14ac:dyDescent="0.25">
      <c r="A445" s="6"/>
      <c r="B445" s="6"/>
      <c r="C445" s="6"/>
      <c r="D445" s="6"/>
      <c r="E445" s="6"/>
      <c r="F445" s="6"/>
      <c r="G445" s="6"/>
      <c r="H445" s="6"/>
      <c r="I445" s="6"/>
      <c r="K445" s="6"/>
      <c r="L445" s="6"/>
      <c r="M445" s="6"/>
      <c r="N445" s="6"/>
      <c r="O445" s="6"/>
      <c r="Q445" s="6"/>
      <c r="R445" s="6"/>
      <c r="S445" s="55"/>
      <c r="T445" s="6"/>
      <c r="U445" s="6"/>
      <c r="V445" s="6"/>
      <c r="W445" s="6"/>
      <c r="X445" s="6"/>
      <c r="Y445" s="6"/>
      <c r="Z445" s="6"/>
      <c r="AA445" s="6"/>
    </row>
    <row r="446" spans="1:27" x14ac:dyDescent="0.25">
      <c r="A446" s="6"/>
      <c r="B446" s="6"/>
      <c r="C446" s="6"/>
      <c r="D446" s="6"/>
      <c r="E446" s="6"/>
      <c r="F446" s="6"/>
      <c r="G446" s="6"/>
      <c r="H446" s="6"/>
      <c r="I446" s="6"/>
      <c r="K446" s="6"/>
      <c r="L446" s="6"/>
      <c r="M446" s="6"/>
      <c r="N446" s="6"/>
      <c r="O446" s="6"/>
      <c r="Q446" s="6"/>
      <c r="R446" s="6"/>
      <c r="S446" s="55"/>
      <c r="T446" s="6"/>
      <c r="U446" s="6"/>
      <c r="V446" s="6"/>
      <c r="W446" s="6"/>
      <c r="X446" s="6"/>
      <c r="Y446" s="6"/>
      <c r="Z446" s="6"/>
      <c r="AA446" s="6"/>
    </row>
    <row r="447" spans="1:27" x14ac:dyDescent="0.25">
      <c r="A447" s="6"/>
      <c r="B447" s="6"/>
      <c r="C447" s="6"/>
      <c r="D447" s="6"/>
      <c r="E447" s="6"/>
      <c r="F447" s="6"/>
      <c r="G447" s="6"/>
      <c r="H447" s="6"/>
      <c r="I447" s="6"/>
      <c r="K447" s="6"/>
      <c r="L447" s="6"/>
      <c r="M447" s="6"/>
      <c r="N447" s="6"/>
      <c r="O447" s="6"/>
      <c r="Q447" s="6"/>
      <c r="R447" s="6"/>
      <c r="S447" s="55"/>
      <c r="T447" s="6"/>
      <c r="U447" s="6"/>
      <c r="V447" s="6"/>
      <c r="W447" s="6"/>
      <c r="X447" s="6"/>
      <c r="Y447" s="6"/>
      <c r="Z447" s="6"/>
      <c r="AA447" s="6"/>
    </row>
    <row r="448" spans="1:27" x14ac:dyDescent="0.25">
      <c r="A448" s="6"/>
      <c r="B448" s="6"/>
      <c r="C448" s="6"/>
      <c r="D448" s="6"/>
      <c r="E448" s="6"/>
      <c r="F448" s="6"/>
      <c r="G448" s="6"/>
      <c r="H448" s="6"/>
      <c r="I448" s="6"/>
      <c r="K448" s="6"/>
      <c r="L448" s="6"/>
      <c r="M448" s="6"/>
      <c r="N448" s="6"/>
      <c r="O448" s="6"/>
      <c r="Q448" s="6"/>
      <c r="R448" s="6"/>
      <c r="S448" s="55"/>
      <c r="T448" s="6"/>
      <c r="U448" s="6"/>
      <c r="V448" s="6"/>
      <c r="W448" s="6"/>
      <c r="X448" s="6"/>
      <c r="Y448" s="6"/>
      <c r="Z448" s="6"/>
      <c r="AA448" s="6"/>
    </row>
    <row r="449" spans="1:27" x14ac:dyDescent="0.25">
      <c r="A449" s="6"/>
      <c r="B449" s="6"/>
      <c r="C449" s="6"/>
      <c r="D449" s="6"/>
      <c r="E449" s="6"/>
      <c r="F449" s="6"/>
      <c r="G449" s="6"/>
      <c r="H449" s="6"/>
      <c r="I449" s="6"/>
      <c r="K449" s="6"/>
      <c r="L449" s="6"/>
      <c r="M449" s="6"/>
      <c r="N449" s="6"/>
      <c r="O449" s="6"/>
      <c r="Q449" s="6"/>
      <c r="R449" s="6"/>
      <c r="S449" s="55"/>
      <c r="T449" s="6"/>
      <c r="U449" s="6"/>
      <c r="V449" s="6"/>
      <c r="W449" s="6"/>
      <c r="X449" s="6"/>
      <c r="Y449" s="6"/>
      <c r="Z449" s="6"/>
      <c r="AA449" s="6"/>
    </row>
    <row r="450" spans="1:27" x14ac:dyDescent="0.25">
      <c r="A450" s="6"/>
      <c r="B450" s="6"/>
      <c r="C450" s="6"/>
      <c r="D450" s="6"/>
      <c r="E450" s="6"/>
      <c r="F450" s="6"/>
      <c r="G450" s="6"/>
      <c r="H450" s="6"/>
      <c r="I450" s="6"/>
      <c r="K450" s="6"/>
      <c r="L450" s="6"/>
      <c r="M450" s="6"/>
      <c r="N450" s="6"/>
      <c r="O450" s="6"/>
      <c r="Q450" s="6"/>
      <c r="R450" s="6"/>
      <c r="S450" s="55"/>
      <c r="T450" s="6"/>
      <c r="U450" s="6"/>
      <c r="V450" s="6"/>
      <c r="W450" s="6"/>
      <c r="X450" s="6"/>
      <c r="Y450" s="6"/>
      <c r="Z450" s="6"/>
      <c r="AA450" s="6"/>
    </row>
    <row r="451" spans="1:27" x14ac:dyDescent="0.25">
      <c r="A451" s="6"/>
      <c r="B451" s="6"/>
      <c r="C451" s="6"/>
      <c r="D451" s="6"/>
      <c r="E451" s="6"/>
      <c r="F451" s="6"/>
      <c r="G451" s="6"/>
      <c r="H451" s="6"/>
      <c r="I451" s="6"/>
      <c r="K451" s="6"/>
      <c r="L451" s="6"/>
      <c r="M451" s="6"/>
      <c r="N451" s="6"/>
      <c r="O451" s="6"/>
      <c r="Q451" s="6"/>
      <c r="R451" s="6"/>
      <c r="S451" s="55"/>
      <c r="T451" s="6"/>
      <c r="U451" s="6"/>
      <c r="V451" s="6"/>
      <c r="W451" s="6"/>
      <c r="X451" s="6"/>
      <c r="Y451" s="6"/>
      <c r="Z451" s="6"/>
      <c r="AA451" s="6"/>
    </row>
    <row r="452" spans="1:27" x14ac:dyDescent="0.25">
      <c r="A452" s="6"/>
      <c r="B452" s="6"/>
      <c r="C452" s="6"/>
      <c r="D452" s="6"/>
      <c r="E452" s="6"/>
      <c r="F452" s="6"/>
      <c r="G452" s="6"/>
      <c r="H452" s="6"/>
      <c r="I452" s="6"/>
      <c r="K452" s="6"/>
      <c r="L452" s="6"/>
      <c r="M452" s="6"/>
      <c r="N452" s="6"/>
      <c r="O452" s="6"/>
      <c r="Q452" s="6"/>
      <c r="R452" s="6"/>
      <c r="S452" s="55"/>
      <c r="T452" s="6"/>
      <c r="U452" s="6"/>
      <c r="V452" s="6"/>
      <c r="W452" s="6"/>
      <c r="X452" s="6"/>
      <c r="Y452" s="6"/>
      <c r="Z452" s="6"/>
      <c r="AA452" s="6"/>
    </row>
    <row r="453" spans="1:27" x14ac:dyDescent="0.25">
      <c r="A453" s="6"/>
      <c r="B453" s="6"/>
      <c r="C453" s="6"/>
      <c r="D453" s="6"/>
      <c r="E453" s="6"/>
      <c r="F453" s="6"/>
      <c r="G453" s="6"/>
      <c r="H453" s="6"/>
      <c r="I453" s="6"/>
      <c r="K453" s="6"/>
      <c r="L453" s="6"/>
      <c r="M453" s="6"/>
      <c r="N453" s="6"/>
      <c r="O453" s="6"/>
      <c r="Q453" s="6"/>
      <c r="R453" s="6"/>
      <c r="S453" s="55"/>
      <c r="T453" s="6"/>
      <c r="U453" s="6"/>
      <c r="V453" s="6"/>
      <c r="W453" s="6"/>
      <c r="X453" s="6"/>
      <c r="Y453" s="6"/>
      <c r="Z453" s="6"/>
      <c r="AA453" s="6"/>
    </row>
    <row r="454" spans="1:27" x14ac:dyDescent="0.25">
      <c r="A454" s="6"/>
      <c r="B454" s="6"/>
      <c r="C454" s="6"/>
      <c r="D454" s="6"/>
      <c r="E454" s="6"/>
      <c r="F454" s="6"/>
      <c r="G454" s="6"/>
      <c r="H454" s="6"/>
      <c r="I454" s="6"/>
      <c r="K454" s="6"/>
      <c r="L454" s="6"/>
      <c r="M454" s="6"/>
      <c r="N454" s="6"/>
      <c r="O454" s="6"/>
      <c r="Q454" s="6"/>
      <c r="R454" s="6"/>
      <c r="S454" s="55"/>
      <c r="T454" s="6"/>
      <c r="U454" s="6"/>
      <c r="V454" s="6"/>
      <c r="W454" s="6"/>
      <c r="X454" s="6"/>
      <c r="Y454" s="6"/>
      <c r="Z454" s="6"/>
      <c r="AA454" s="6"/>
    </row>
    <row r="455" spans="1:27" x14ac:dyDescent="0.25">
      <c r="A455" s="6"/>
      <c r="B455" s="6"/>
      <c r="C455" s="6"/>
      <c r="D455" s="6"/>
      <c r="E455" s="6"/>
      <c r="F455" s="6"/>
      <c r="G455" s="6"/>
      <c r="H455" s="6"/>
      <c r="I455" s="6"/>
      <c r="K455" s="6"/>
      <c r="L455" s="6"/>
      <c r="M455" s="6"/>
      <c r="N455" s="6"/>
      <c r="O455" s="6"/>
      <c r="Q455" s="6"/>
      <c r="R455" s="6"/>
      <c r="S455" s="55"/>
      <c r="T455" s="6"/>
      <c r="U455" s="6"/>
      <c r="V455" s="6"/>
      <c r="W455" s="6"/>
      <c r="X455" s="6"/>
      <c r="Y455" s="6"/>
      <c r="Z455" s="6"/>
      <c r="AA455" s="6"/>
    </row>
    <row r="456" spans="1:27" x14ac:dyDescent="0.25">
      <c r="A456" s="6"/>
      <c r="B456" s="6"/>
      <c r="C456" s="6"/>
      <c r="D456" s="6"/>
      <c r="E456" s="6"/>
      <c r="F456" s="6"/>
      <c r="G456" s="6"/>
      <c r="H456" s="6"/>
      <c r="I456" s="6"/>
      <c r="K456" s="6"/>
      <c r="L456" s="6"/>
      <c r="M456" s="6"/>
      <c r="N456" s="6"/>
      <c r="O456" s="6"/>
      <c r="Q456" s="6"/>
      <c r="R456" s="6"/>
      <c r="S456" s="55"/>
      <c r="T456" s="6"/>
      <c r="U456" s="6"/>
      <c r="V456" s="6"/>
      <c r="W456" s="6"/>
      <c r="X456" s="6"/>
      <c r="Y456" s="6"/>
      <c r="Z456" s="6"/>
      <c r="AA456" s="6"/>
    </row>
    <row r="457" spans="1:27" x14ac:dyDescent="0.25">
      <c r="A457" s="6"/>
      <c r="B457" s="6"/>
      <c r="C457" s="6"/>
      <c r="D457" s="6"/>
      <c r="E457" s="6"/>
      <c r="F457" s="6"/>
      <c r="G457" s="6"/>
      <c r="H457" s="6"/>
      <c r="I457" s="6"/>
      <c r="K457" s="6"/>
      <c r="L457" s="6"/>
      <c r="M457" s="6"/>
      <c r="N457" s="6"/>
      <c r="O457" s="6"/>
      <c r="Q457" s="6"/>
      <c r="R457" s="6"/>
      <c r="S457" s="55"/>
      <c r="T457" s="6"/>
      <c r="U457" s="6"/>
      <c r="V457" s="6"/>
      <c r="W457" s="6"/>
      <c r="X457" s="6"/>
      <c r="Y457" s="6"/>
      <c r="Z457" s="6"/>
      <c r="AA457" s="6"/>
    </row>
    <row r="458" spans="1:27" x14ac:dyDescent="0.25">
      <c r="A458" s="6"/>
      <c r="B458" s="6"/>
      <c r="C458" s="6"/>
      <c r="D458" s="6"/>
      <c r="E458" s="6"/>
      <c r="F458" s="6"/>
      <c r="G458" s="6"/>
      <c r="H458" s="6"/>
      <c r="I458" s="6"/>
      <c r="K458" s="6"/>
      <c r="L458" s="6"/>
      <c r="M458" s="6"/>
      <c r="N458" s="6"/>
      <c r="O458" s="6"/>
      <c r="Q458" s="6"/>
      <c r="R458" s="6"/>
      <c r="S458" s="55"/>
      <c r="T458" s="6"/>
      <c r="U458" s="6"/>
      <c r="V458" s="6"/>
      <c r="W458" s="6"/>
      <c r="X458" s="6"/>
      <c r="Y458" s="6"/>
      <c r="Z458" s="6"/>
      <c r="AA458" s="6"/>
    </row>
    <row r="459" spans="1:27" x14ac:dyDescent="0.25">
      <c r="A459" s="6"/>
      <c r="B459" s="6"/>
      <c r="C459" s="6"/>
      <c r="D459" s="6"/>
      <c r="E459" s="6"/>
      <c r="F459" s="6"/>
      <c r="G459" s="6"/>
      <c r="H459" s="6"/>
      <c r="I459" s="6"/>
      <c r="K459" s="6"/>
      <c r="L459" s="6"/>
      <c r="M459" s="6"/>
      <c r="N459" s="6"/>
      <c r="O459" s="6"/>
      <c r="Q459" s="6"/>
      <c r="R459" s="6"/>
      <c r="S459" s="55"/>
      <c r="T459" s="6"/>
      <c r="U459" s="6"/>
      <c r="V459" s="6"/>
      <c r="W459" s="6"/>
      <c r="X459" s="6"/>
      <c r="Y459" s="6"/>
      <c r="Z459" s="6"/>
      <c r="AA459" s="6"/>
    </row>
    <row r="460" spans="1:27" x14ac:dyDescent="0.25">
      <c r="A460" s="6"/>
      <c r="B460" s="6"/>
      <c r="C460" s="6"/>
      <c r="D460" s="6"/>
      <c r="E460" s="6"/>
      <c r="F460" s="6"/>
      <c r="G460" s="6"/>
      <c r="H460" s="6"/>
      <c r="I460" s="6"/>
      <c r="K460" s="6"/>
      <c r="L460" s="6"/>
      <c r="M460" s="6"/>
      <c r="N460" s="6"/>
      <c r="O460" s="6"/>
      <c r="Q460" s="6"/>
      <c r="R460" s="6"/>
      <c r="S460" s="55"/>
      <c r="T460" s="6"/>
      <c r="U460" s="6"/>
      <c r="V460" s="6"/>
      <c r="W460" s="6"/>
      <c r="X460" s="6"/>
      <c r="Y460" s="6"/>
      <c r="Z460" s="6"/>
      <c r="AA460" s="6"/>
    </row>
    <row r="461" spans="1:27" x14ac:dyDescent="0.25">
      <c r="A461" s="6"/>
      <c r="B461" s="6"/>
      <c r="C461" s="6"/>
      <c r="D461" s="6"/>
      <c r="E461" s="6"/>
      <c r="F461" s="6"/>
      <c r="G461" s="6"/>
      <c r="H461" s="6"/>
      <c r="I461" s="6"/>
      <c r="K461" s="6"/>
      <c r="L461" s="6"/>
      <c r="M461" s="6"/>
      <c r="N461" s="6"/>
      <c r="O461" s="6"/>
      <c r="Q461" s="6"/>
      <c r="R461" s="6"/>
      <c r="S461" s="55"/>
      <c r="T461" s="6"/>
      <c r="U461" s="6"/>
      <c r="V461" s="6"/>
      <c r="W461" s="6"/>
      <c r="X461" s="6"/>
      <c r="Y461" s="6"/>
      <c r="Z461" s="6"/>
      <c r="AA461" s="6"/>
    </row>
    <row r="462" spans="1:27" x14ac:dyDescent="0.25">
      <c r="A462" s="6"/>
      <c r="B462" s="6"/>
      <c r="C462" s="6"/>
      <c r="D462" s="6"/>
      <c r="E462" s="6"/>
      <c r="F462" s="6"/>
      <c r="G462" s="6"/>
      <c r="H462" s="6"/>
      <c r="I462" s="6"/>
      <c r="K462" s="6"/>
      <c r="L462" s="6"/>
      <c r="M462" s="6"/>
      <c r="N462" s="6"/>
      <c r="O462" s="6"/>
      <c r="Q462" s="6"/>
      <c r="R462" s="6"/>
      <c r="S462" s="55"/>
      <c r="T462" s="6"/>
      <c r="U462" s="6"/>
      <c r="V462" s="6"/>
      <c r="W462" s="6"/>
      <c r="X462" s="6"/>
      <c r="Y462" s="6"/>
      <c r="Z462" s="6"/>
      <c r="AA462" s="6"/>
    </row>
    <row r="463" spans="1:27" x14ac:dyDescent="0.25">
      <c r="A463" s="6"/>
      <c r="B463" s="6"/>
      <c r="C463" s="6"/>
      <c r="D463" s="6"/>
      <c r="E463" s="6"/>
      <c r="F463" s="6"/>
      <c r="G463" s="6"/>
      <c r="H463" s="6"/>
      <c r="I463" s="6"/>
      <c r="K463" s="6"/>
      <c r="L463" s="6"/>
      <c r="M463" s="6"/>
      <c r="N463" s="6"/>
      <c r="O463" s="6"/>
      <c r="Q463" s="6"/>
      <c r="R463" s="6"/>
      <c r="S463" s="55"/>
      <c r="T463" s="6"/>
      <c r="U463" s="6"/>
      <c r="V463" s="6"/>
      <c r="W463" s="6"/>
      <c r="X463" s="6"/>
      <c r="Y463" s="6"/>
      <c r="Z463" s="6"/>
      <c r="AA463" s="6"/>
    </row>
    <row r="464" spans="1:27" x14ac:dyDescent="0.25">
      <c r="A464" s="6"/>
      <c r="B464" s="6"/>
      <c r="C464" s="6"/>
      <c r="D464" s="6"/>
      <c r="E464" s="6"/>
      <c r="F464" s="6"/>
      <c r="G464" s="6"/>
      <c r="H464" s="6"/>
      <c r="I464" s="6"/>
      <c r="K464" s="6"/>
      <c r="L464" s="6"/>
      <c r="M464" s="6"/>
      <c r="N464" s="6"/>
      <c r="O464" s="6"/>
      <c r="Q464" s="6"/>
      <c r="R464" s="6"/>
      <c r="S464" s="55"/>
      <c r="T464" s="6"/>
      <c r="U464" s="6"/>
      <c r="V464" s="6"/>
      <c r="W464" s="6"/>
      <c r="X464" s="6"/>
      <c r="Y464" s="6"/>
      <c r="Z464" s="6"/>
      <c r="AA464" s="6"/>
    </row>
    <row r="465" spans="1:27" x14ac:dyDescent="0.25">
      <c r="A465" s="6"/>
      <c r="B465" s="6"/>
      <c r="C465" s="6"/>
      <c r="D465" s="6"/>
      <c r="E465" s="6"/>
      <c r="F465" s="6"/>
      <c r="G465" s="6"/>
      <c r="H465" s="6"/>
      <c r="I465" s="6"/>
      <c r="K465" s="6"/>
      <c r="L465" s="6"/>
      <c r="M465" s="6"/>
      <c r="N465" s="6"/>
      <c r="O465" s="6"/>
      <c r="Q465" s="6"/>
      <c r="R465" s="6"/>
      <c r="S465" s="55"/>
      <c r="T465" s="6"/>
      <c r="U465" s="6"/>
      <c r="V465" s="6"/>
      <c r="W465" s="6"/>
      <c r="X465" s="6"/>
      <c r="Y465" s="6"/>
      <c r="Z465" s="6"/>
      <c r="AA465" s="6"/>
    </row>
    <row r="466" spans="1:27" x14ac:dyDescent="0.25">
      <c r="A466" s="6"/>
      <c r="B466" s="6"/>
      <c r="C466" s="6"/>
      <c r="D466" s="6"/>
      <c r="E466" s="6"/>
      <c r="F466" s="6"/>
      <c r="G466" s="6"/>
      <c r="H466" s="6"/>
      <c r="I466" s="6"/>
      <c r="K466" s="6"/>
      <c r="L466" s="6"/>
      <c r="M466" s="6"/>
      <c r="N466" s="6"/>
      <c r="O466" s="6"/>
      <c r="Q466" s="6"/>
      <c r="R466" s="6"/>
      <c r="S466" s="55"/>
      <c r="T466" s="6"/>
      <c r="U466" s="6"/>
      <c r="V466" s="6"/>
      <c r="W466" s="6"/>
      <c r="X466" s="6"/>
      <c r="Y466" s="6"/>
      <c r="Z466" s="6"/>
      <c r="AA466" s="6"/>
    </row>
    <row r="467" spans="1:27" x14ac:dyDescent="0.25">
      <c r="A467" s="6"/>
      <c r="B467" s="6"/>
      <c r="C467" s="6"/>
      <c r="D467" s="6"/>
      <c r="E467" s="6"/>
      <c r="F467" s="6"/>
      <c r="G467" s="6"/>
      <c r="H467" s="6"/>
      <c r="I467" s="6"/>
      <c r="K467" s="6"/>
      <c r="L467" s="6"/>
      <c r="M467" s="6"/>
      <c r="N467" s="6"/>
      <c r="O467" s="6"/>
      <c r="Q467" s="6"/>
      <c r="R467" s="6"/>
      <c r="S467" s="55"/>
      <c r="T467" s="6"/>
      <c r="U467" s="6"/>
      <c r="V467" s="6"/>
      <c r="W467" s="6"/>
      <c r="X467" s="6"/>
      <c r="Y467" s="6"/>
      <c r="Z467" s="6"/>
      <c r="AA467" s="6"/>
    </row>
    <row r="468" spans="1:27" x14ac:dyDescent="0.25">
      <c r="A468" s="6"/>
      <c r="B468" s="6"/>
      <c r="C468" s="6"/>
      <c r="D468" s="6"/>
      <c r="E468" s="6"/>
      <c r="F468" s="6"/>
      <c r="G468" s="6"/>
      <c r="H468" s="6"/>
      <c r="I468" s="6"/>
      <c r="K468" s="6"/>
      <c r="L468" s="6"/>
      <c r="M468" s="6"/>
      <c r="N468" s="6"/>
      <c r="O468" s="6"/>
      <c r="Q468" s="6"/>
      <c r="R468" s="6"/>
      <c r="S468" s="55"/>
      <c r="T468" s="6"/>
      <c r="U468" s="6"/>
      <c r="V468" s="6"/>
      <c r="W468" s="6"/>
      <c r="X468" s="6"/>
      <c r="Y468" s="6"/>
      <c r="Z468" s="6"/>
      <c r="AA468" s="6"/>
    </row>
    <row r="469" spans="1:27" x14ac:dyDescent="0.25">
      <c r="A469" s="6"/>
      <c r="B469" s="6"/>
      <c r="C469" s="6"/>
      <c r="D469" s="6"/>
      <c r="E469" s="6"/>
      <c r="F469" s="6"/>
      <c r="G469" s="6"/>
      <c r="H469" s="6"/>
      <c r="I469" s="6"/>
      <c r="K469" s="6"/>
      <c r="L469" s="6"/>
      <c r="M469" s="6"/>
      <c r="N469" s="6"/>
      <c r="O469" s="6"/>
      <c r="Q469" s="6"/>
      <c r="R469" s="6"/>
      <c r="S469" s="55"/>
      <c r="T469" s="6"/>
      <c r="U469" s="6"/>
      <c r="V469" s="6"/>
      <c r="W469" s="6"/>
      <c r="X469" s="6"/>
      <c r="Y469" s="6"/>
      <c r="Z469" s="6"/>
      <c r="AA469" s="6"/>
    </row>
    <row r="470" spans="1:27" x14ac:dyDescent="0.25">
      <c r="A470" s="6"/>
      <c r="B470" s="6"/>
      <c r="C470" s="6"/>
      <c r="D470" s="6"/>
      <c r="E470" s="6"/>
      <c r="F470" s="6"/>
      <c r="G470" s="6"/>
      <c r="H470" s="6"/>
      <c r="I470" s="6"/>
      <c r="K470" s="6"/>
      <c r="L470" s="6"/>
      <c r="M470" s="6"/>
      <c r="N470" s="6"/>
      <c r="O470" s="6"/>
      <c r="Q470" s="6"/>
      <c r="R470" s="6"/>
      <c r="S470" s="55"/>
      <c r="T470" s="6"/>
      <c r="U470" s="6"/>
      <c r="V470" s="6"/>
      <c r="W470" s="6"/>
      <c r="X470" s="6"/>
      <c r="Y470" s="6"/>
      <c r="Z470" s="6"/>
      <c r="AA470" s="6"/>
    </row>
    <row r="471" spans="1:27" x14ac:dyDescent="0.25">
      <c r="A471" s="6"/>
      <c r="B471" s="6"/>
      <c r="C471" s="6"/>
      <c r="D471" s="6"/>
      <c r="E471" s="6"/>
      <c r="F471" s="6"/>
      <c r="G471" s="6"/>
      <c r="H471" s="6"/>
      <c r="I471" s="6"/>
      <c r="K471" s="6"/>
      <c r="L471" s="6"/>
      <c r="M471" s="6"/>
      <c r="N471" s="6"/>
      <c r="O471" s="6"/>
      <c r="Q471" s="6"/>
      <c r="R471" s="6"/>
      <c r="S471" s="55"/>
      <c r="T471" s="6"/>
      <c r="U471" s="6"/>
      <c r="V471" s="6"/>
      <c r="W471" s="6"/>
      <c r="X471" s="6"/>
      <c r="Y471" s="6"/>
      <c r="Z471" s="6"/>
      <c r="AA471" s="6"/>
    </row>
    <row r="472" spans="1:27" x14ac:dyDescent="0.25">
      <c r="A472" s="6"/>
      <c r="B472" s="6"/>
      <c r="C472" s="6"/>
      <c r="D472" s="6"/>
      <c r="E472" s="6"/>
      <c r="F472" s="6"/>
      <c r="G472" s="6"/>
      <c r="H472" s="6"/>
      <c r="I472" s="6"/>
      <c r="K472" s="6"/>
      <c r="L472" s="6"/>
      <c r="M472" s="6"/>
      <c r="N472" s="6"/>
      <c r="O472" s="6"/>
      <c r="Q472" s="6"/>
      <c r="R472" s="6"/>
      <c r="S472" s="55"/>
      <c r="T472" s="6"/>
      <c r="U472" s="6"/>
      <c r="V472" s="6"/>
      <c r="W472" s="6"/>
      <c r="X472" s="6"/>
      <c r="Y472" s="6"/>
      <c r="Z472" s="6"/>
      <c r="AA472" s="6"/>
    </row>
    <row r="473" spans="1:27" x14ac:dyDescent="0.25">
      <c r="A473" s="6"/>
      <c r="B473" s="6"/>
      <c r="C473" s="6"/>
      <c r="D473" s="6"/>
      <c r="E473" s="6"/>
      <c r="F473" s="6"/>
      <c r="G473" s="6"/>
      <c r="H473" s="6"/>
      <c r="I473" s="6"/>
      <c r="K473" s="6"/>
      <c r="L473" s="6"/>
      <c r="M473" s="6"/>
      <c r="N473" s="6"/>
      <c r="O473" s="6"/>
      <c r="Q473" s="6"/>
      <c r="R473" s="6"/>
      <c r="S473" s="55"/>
      <c r="T473" s="6"/>
      <c r="U473" s="6"/>
      <c r="V473" s="6"/>
      <c r="W473" s="6"/>
      <c r="X473" s="6"/>
      <c r="Y473" s="6"/>
      <c r="Z473" s="6"/>
      <c r="AA473" s="6"/>
    </row>
    <row r="474" spans="1:27" x14ac:dyDescent="0.25">
      <c r="A474" s="6"/>
      <c r="B474" s="6"/>
      <c r="C474" s="6"/>
      <c r="D474" s="6"/>
      <c r="E474" s="6"/>
      <c r="F474" s="6"/>
      <c r="G474" s="6"/>
      <c r="H474" s="6"/>
      <c r="I474" s="6"/>
      <c r="K474" s="6"/>
      <c r="L474" s="6"/>
      <c r="M474" s="6"/>
      <c r="N474" s="6"/>
      <c r="O474" s="6"/>
      <c r="Q474" s="6"/>
      <c r="R474" s="6"/>
      <c r="S474" s="55"/>
      <c r="T474" s="6"/>
      <c r="U474" s="6"/>
      <c r="V474" s="6"/>
      <c r="W474" s="6"/>
      <c r="X474" s="6"/>
      <c r="Y474" s="6"/>
      <c r="Z474" s="6"/>
      <c r="AA474" s="6"/>
    </row>
    <row r="475" spans="1:27" x14ac:dyDescent="0.25">
      <c r="A475" s="6"/>
      <c r="B475" s="6"/>
      <c r="C475" s="6"/>
      <c r="D475" s="6"/>
      <c r="E475" s="6"/>
      <c r="F475" s="6"/>
      <c r="G475" s="6"/>
      <c r="H475" s="6"/>
      <c r="I475" s="6"/>
      <c r="K475" s="6"/>
      <c r="L475" s="6"/>
      <c r="M475" s="6"/>
      <c r="N475" s="6"/>
      <c r="O475" s="6"/>
      <c r="Q475" s="6"/>
      <c r="R475" s="6"/>
      <c r="S475" s="55"/>
      <c r="T475" s="6"/>
      <c r="U475" s="6"/>
      <c r="V475" s="6"/>
      <c r="W475" s="6"/>
      <c r="X475" s="6"/>
      <c r="Y475" s="6"/>
      <c r="Z475" s="6"/>
      <c r="AA475" s="6"/>
    </row>
    <row r="476" spans="1:27" x14ac:dyDescent="0.25">
      <c r="A476" s="6"/>
      <c r="B476" s="6"/>
      <c r="C476" s="6"/>
      <c r="D476" s="6"/>
      <c r="E476" s="6"/>
      <c r="F476" s="6"/>
      <c r="G476" s="6"/>
      <c r="H476" s="6"/>
      <c r="I476" s="6"/>
      <c r="K476" s="6"/>
      <c r="L476" s="6"/>
      <c r="M476" s="6"/>
      <c r="N476" s="6"/>
      <c r="O476" s="6"/>
      <c r="Q476" s="6"/>
      <c r="R476" s="6"/>
      <c r="S476" s="55"/>
      <c r="T476" s="6"/>
      <c r="U476" s="6"/>
      <c r="V476" s="6"/>
      <c r="W476" s="6"/>
      <c r="X476" s="6"/>
      <c r="Y476" s="6"/>
      <c r="Z476" s="6"/>
      <c r="AA476" s="6"/>
    </row>
    <row r="477" spans="1:27" x14ac:dyDescent="0.25">
      <c r="A477" s="6"/>
      <c r="B477" s="6"/>
      <c r="C477" s="6"/>
      <c r="D477" s="6"/>
      <c r="E477" s="6"/>
      <c r="F477" s="6"/>
      <c r="G477" s="6"/>
      <c r="H477" s="6"/>
      <c r="I477" s="6"/>
      <c r="K477" s="6"/>
      <c r="L477" s="6"/>
      <c r="M477" s="6"/>
      <c r="N477" s="6"/>
      <c r="O477" s="6"/>
      <c r="Q477" s="6"/>
      <c r="R477" s="6"/>
      <c r="S477" s="55"/>
      <c r="T477" s="6"/>
      <c r="U477" s="6"/>
      <c r="V477" s="6"/>
      <c r="W477" s="6"/>
      <c r="X477" s="6"/>
      <c r="Y477" s="6"/>
      <c r="Z477" s="6"/>
      <c r="AA477" s="6"/>
    </row>
    <row r="478" spans="1:27" x14ac:dyDescent="0.25">
      <c r="A478" s="6"/>
      <c r="B478" s="6"/>
      <c r="C478" s="6"/>
      <c r="D478" s="6"/>
      <c r="E478" s="6"/>
      <c r="F478" s="6"/>
      <c r="G478" s="6"/>
      <c r="H478" s="6"/>
      <c r="I478" s="6"/>
      <c r="K478" s="6"/>
      <c r="L478" s="6"/>
      <c r="M478" s="6"/>
      <c r="N478" s="6"/>
      <c r="O478" s="6"/>
      <c r="Q478" s="6"/>
      <c r="R478" s="6"/>
      <c r="S478" s="55"/>
      <c r="T478" s="6"/>
      <c r="U478" s="6"/>
      <c r="V478" s="6"/>
      <c r="W478" s="6"/>
      <c r="X478" s="6"/>
      <c r="Y478" s="6"/>
      <c r="Z478" s="6"/>
      <c r="AA478" s="6"/>
    </row>
    <row r="479" spans="1:27" x14ac:dyDescent="0.25">
      <c r="A479" s="6"/>
      <c r="B479" s="6"/>
      <c r="C479" s="6"/>
      <c r="D479" s="6"/>
      <c r="E479" s="6"/>
      <c r="F479" s="6"/>
      <c r="G479" s="6"/>
      <c r="H479" s="6"/>
      <c r="I479" s="6"/>
      <c r="K479" s="6"/>
      <c r="L479" s="6"/>
      <c r="M479" s="6"/>
      <c r="N479" s="6"/>
      <c r="O479" s="6"/>
      <c r="Q479" s="6"/>
      <c r="R479" s="6"/>
      <c r="S479" s="55"/>
      <c r="T479" s="6"/>
      <c r="U479" s="6"/>
      <c r="V479" s="6"/>
      <c r="W479" s="6"/>
      <c r="X479" s="6"/>
      <c r="Y479" s="6"/>
      <c r="Z479" s="6"/>
      <c r="AA479" s="6"/>
    </row>
    <row r="480" spans="1:27" x14ac:dyDescent="0.25">
      <c r="A480" s="6"/>
      <c r="B480" s="6"/>
      <c r="C480" s="6"/>
      <c r="D480" s="6"/>
      <c r="E480" s="6"/>
      <c r="F480" s="6"/>
      <c r="G480" s="6"/>
      <c r="H480" s="6"/>
      <c r="I480" s="6"/>
      <c r="K480" s="6"/>
      <c r="L480" s="6"/>
      <c r="M480" s="6"/>
      <c r="N480" s="6"/>
      <c r="O480" s="6"/>
      <c r="Q480" s="6"/>
      <c r="R480" s="6"/>
      <c r="S480" s="55"/>
      <c r="T480" s="6"/>
      <c r="U480" s="6"/>
      <c r="V480" s="6"/>
      <c r="W480" s="6"/>
      <c r="X480" s="6"/>
      <c r="Y480" s="6"/>
      <c r="Z480" s="6"/>
      <c r="AA480" s="6"/>
    </row>
    <row r="481" spans="1:27" x14ac:dyDescent="0.25">
      <c r="A481" s="6"/>
      <c r="B481" s="6"/>
      <c r="C481" s="6"/>
      <c r="D481" s="6"/>
      <c r="E481" s="6"/>
      <c r="F481" s="6"/>
      <c r="G481" s="6"/>
      <c r="H481" s="6"/>
      <c r="I481" s="6"/>
      <c r="K481" s="6"/>
      <c r="L481" s="6"/>
      <c r="M481" s="6"/>
      <c r="N481" s="6"/>
      <c r="O481" s="6"/>
      <c r="Q481" s="6"/>
      <c r="R481" s="6"/>
      <c r="S481" s="55"/>
      <c r="T481" s="6"/>
      <c r="U481" s="6"/>
      <c r="V481" s="6"/>
      <c r="W481" s="6"/>
      <c r="X481" s="6"/>
      <c r="Y481" s="6"/>
      <c r="Z481" s="6"/>
      <c r="AA481" s="6"/>
    </row>
    <row r="482" spans="1:27" x14ac:dyDescent="0.25">
      <c r="A482" s="6"/>
      <c r="B482" s="6"/>
      <c r="C482" s="6"/>
      <c r="D482" s="6"/>
      <c r="E482" s="6"/>
      <c r="F482" s="6"/>
      <c r="G482" s="6"/>
      <c r="H482" s="6"/>
      <c r="I482" s="6"/>
      <c r="K482" s="6"/>
      <c r="L482" s="6"/>
      <c r="M482" s="6"/>
      <c r="N482" s="6"/>
      <c r="O482" s="6"/>
      <c r="Q482" s="6"/>
      <c r="R482" s="6"/>
      <c r="S482" s="55"/>
      <c r="T482" s="6"/>
      <c r="U482" s="6"/>
      <c r="V482" s="6"/>
      <c r="W482" s="6"/>
      <c r="X482" s="6"/>
      <c r="Y482" s="6"/>
      <c r="Z482" s="6"/>
      <c r="AA482" s="6"/>
    </row>
    <row r="483" spans="1:27" x14ac:dyDescent="0.25">
      <c r="A483" s="6"/>
      <c r="B483" s="6"/>
      <c r="C483" s="6"/>
      <c r="D483" s="6"/>
      <c r="E483" s="6"/>
      <c r="F483" s="6"/>
      <c r="G483" s="6"/>
      <c r="H483" s="6"/>
      <c r="I483" s="6"/>
      <c r="K483" s="6"/>
      <c r="L483" s="6"/>
      <c r="M483" s="6"/>
      <c r="N483" s="6"/>
      <c r="O483" s="6"/>
      <c r="Q483" s="6"/>
      <c r="R483" s="6"/>
      <c r="S483" s="55"/>
      <c r="T483" s="6"/>
      <c r="U483" s="6"/>
      <c r="V483" s="6"/>
      <c r="W483" s="6"/>
      <c r="X483" s="6"/>
      <c r="Y483" s="6"/>
      <c r="Z483" s="6"/>
      <c r="AA483" s="6"/>
    </row>
    <row r="484" spans="1:27" x14ac:dyDescent="0.25">
      <c r="A484" s="6"/>
      <c r="B484" s="6"/>
      <c r="C484" s="6"/>
      <c r="D484" s="6"/>
      <c r="E484" s="6"/>
      <c r="F484" s="6"/>
      <c r="G484" s="6"/>
      <c r="H484" s="6"/>
      <c r="I484" s="6"/>
      <c r="K484" s="6"/>
      <c r="L484" s="6"/>
      <c r="M484" s="6"/>
      <c r="N484" s="6"/>
      <c r="O484" s="6"/>
      <c r="Q484" s="6"/>
      <c r="R484" s="6"/>
      <c r="S484" s="55"/>
      <c r="T484" s="6"/>
      <c r="U484" s="6"/>
      <c r="V484" s="6"/>
      <c r="W484" s="6"/>
      <c r="X484" s="6"/>
      <c r="Y484" s="6"/>
      <c r="Z484" s="6"/>
      <c r="AA484" s="6"/>
    </row>
    <row r="485" spans="1:27" x14ac:dyDescent="0.25">
      <c r="A485" s="6"/>
      <c r="B485" s="6"/>
      <c r="C485" s="6"/>
      <c r="D485" s="6"/>
      <c r="E485" s="6"/>
      <c r="F485" s="6"/>
      <c r="G485" s="6"/>
      <c r="H485" s="6"/>
      <c r="I485" s="6"/>
      <c r="K485" s="6"/>
      <c r="L485" s="6"/>
      <c r="M485" s="6"/>
      <c r="N485" s="6"/>
      <c r="O485" s="6"/>
      <c r="Q485" s="6"/>
      <c r="R485" s="6"/>
      <c r="S485" s="55"/>
      <c r="T485" s="6"/>
      <c r="U485" s="6"/>
      <c r="V485" s="6"/>
      <c r="W485" s="6"/>
      <c r="X485" s="6"/>
      <c r="Y485" s="6"/>
      <c r="Z485" s="6"/>
      <c r="AA485" s="6"/>
    </row>
    <row r="486" spans="1:27" x14ac:dyDescent="0.25">
      <c r="A486" s="6"/>
      <c r="B486" s="6"/>
      <c r="C486" s="6"/>
      <c r="D486" s="6"/>
      <c r="E486" s="6"/>
      <c r="F486" s="6"/>
      <c r="G486" s="6"/>
      <c r="H486" s="6"/>
      <c r="I486" s="6"/>
      <c r="K486" s="6"/>
      <c r="L486" s="6"/>
      <c r="M486" s="6"/>
      <c r="N486" s="6"/>
      <c r="O486" s="6"/>
      <c r="Q486" s="6"/>
      <c r="R486" s="6"/>
      <c r="S486" s="55"/>
      <c r="T486" s="6"/>
      <c r="U486" s="6"/>
      <c r="V486" s="6"/>
      <c r="W486" s="6"/>
      <c r="X486" s="6"/>
      <c r="Y486" s="6"/>
      <c r="Z486" s="6"/>
      <c r="AA486" s="6"/>
    </row>
    <row r="487" spans="1:27" x14ac:dyDescent="0.25">
      <c r="A487" s="6"/>
      <c r="B487" s="6"/>
      <c r="C487" s="6"/>
      <c r="D487" s="6"/>
      <c r="E487" s="6"/>
      <c r="F487" s="6"/>
      <c r="G487" s="6"/>
      <c r="H487" s="6"/>
      <c r="I487" s="6"/>
      <c r="K487" s="6"/>
      <c r="L487" s="6"/>
      <c r="M487" s="6"/>
      <c r="N487" s="6"/>
      <c r="O487" s="6"/>
      <c r="Q487" s="6"/>
      <c r="R487" s="6"/>
      <c r="S487" s="55"/>
      <c r="T487" s="6"/>
      <c r="U487" s="6"/>
      <c r="V487" s="6"/>
      <c r="W487" s="6"/>
      <c r="X487" s="6"/>
      <c r="Y487" s="6"/>
      <c r="Z487" s="6"/>
      <c r="AA487" s="6"/>
    </row>
    <row r="488" spans="1:27" x14ac:dyDescent="0.25">
      <c r="A488" s="6"/>
      <c r="B488" s="6"/>
      <c r="C488" s="6"/>
      <c r="D488" s="6"/>
      <c r="E488" s="6"/>
      <c r="F488" s="6"/>
      <c r="G488" s="6"/>
      <c r="H488" s="6"/>
      <c r="I488" s="6"/>
      <c r="K488" s="6"/>
      <c r="L488" s="6"/>
      <c r="M488" s="6"/>
      <c r="N488" s="6"/>
      <c r="O488" s="6"/>
      <c r="Q488" s="6"/>
      <c r="R488" s="6"/>
      <c r="S488" s="55"/>
      <c r="T488" s="6"/>
      <c r="U488" s="6"/>
      <c r="V488" s="6"/>
      <c r="W488" s="6"/>
      <c r="X488" s="6"/>
      <c r="Y488" s="6"/>
      <c r="Z488" s="6"/>
      <c r="AA488" s="6"/>
    </row>
    <row r="489" spans="1:27" x14ac:dyDescent="0.25">
      <c r="A489" s="6"/>
      <c r="B489" s="6"/>
      <c r="C489" s="6"/>
      <c r="D489" s="6"/>
      <c r="E489" s="6"/>
      <c r="F489" s="6"/>
      <c r="G489" s="6"/>
      <c r="H489" s="6"/>
      <c r="I489" s="6"/>
      <c r="K489" s="6"/>
      <c r="L489" s="6"/>
      <c r="M489" s="6"/>
      <c r="N489" s="6"/>
      <c r="O489" s="6"/>
      <c r="Q489" s="6"/>
      <c r="R489" s="6"/>
      <c r="S489" s="55"/>
      <c r="T489" s="6"/>
      <c r="U489" s="6"/>
      <c r="V489" s="6"/>
      <c r="W489" s="6"/>
      <c r="X489" s="6"/>
      <c r="Y489" s="6"/>
      <c r="Z489" s="6"/>
      <c r="AA489" s="6"/>
    </row>
    <row r="490" spans="1:27" x14ac:dyDescent="0.25">
      <c r="A490" s="6"/>
      <c r="B490" s="6"/>
      <c r="C490" s="6"/>
      <c r="D490" s="6"/>
      <c r="E490" s="6"/>
      <c r="F490" s="6"/>
      <c r="G490" s="6"/>
      <c r="H490" s="6"/>
      <c r="I490" s="6"/>
      <c r="K490" s="6"/>
      <c r="L490" s="6"/>
      <c r="M490" s="6"/>
      <c r="N490" s="6"/>
      <c r="O490" s="6"/>
      <c r="Q490" s="6"/>
      <c r="R490" s="6"/>
      <c r="S490" s="55"/>
      <c r="T490" s="6"/>
      <c r="U490" s="6"/>
      <c r="V490" s="6"/>
      <c r="W490" s="6"/>
      <c r="X490" s="6"/>
      <c r="Y490" s="6"/>
      <c r="Z490" s="6"/>
      <c r="AA490" s="6"/>
    </row>
    <row r="491" spans="1:27" x14ac:dyDescent="0.25">
      <c r="A491" s="6"/>
      <c r="B491" s="6"/>
      <c r="C491" s="6"/>
      <c r="D491" s="6"/>
      <c r="E491" s="6"/>
      <c r="F491" s="6"/>
      <c r="G491" s="6"/>
      <c r="H491" s="6"/>
      <c r="I491" s="6"/>
      <c r="K491" s="6"/>
      <c r="L491" s="6"/>
      <c r="M491" s="6"/>
      <c r="N491" s="6"/>
      <c r="O491" s="6"/>
      <c r="Q491" s="6"/>
      <c r="R491" s="6"/>
      <c r="S491" s="55"/>
      <c r="T491" s="6"/>
      <c r="U491" s="6"/>
      <c r="V491" s="6"/>
      <c r="W491" s="6"/>
      <c r="X491" s="6"/>
      <c r="Y491" s="6"/>
      <c r="Z491" s="6"/>
      <c r="AA491" s="6"/>
    </row>
    <row r="492" spans="1:27" x14ac:dyDescent="0.25">
      <c r="A492" s="6"/>
      <c r="B492" s="6"/>
      <c r="C492" s="6"/>
      <c r="D492" s="6"/>
      <c r="E492" s="6"/>
      <c r="F492" s="6"/>
      <c r="G492" s="6"/>
      <c r="H492" s="6"/>
      <c r="I492" s="6"/>
      <c r="K492" s="6"/>
      <c r="L492" s="6"/>
      <c r="M492" s="6"/>
      <c r="N492" s="6"/>
      <c r="O492" s="6"/>
      <c r="Q492" s="6"/>
      <c r="R492" s="6"/>
      <c r="S492" s="55"/>
      <c r="T492" s="6"/>
      <c r="U492" s="6"/>
      <c r="V492" s="6"/>
      <c r="W492" s="6"/>
      <c r="X492" s="6"/>
      <c r="Y492" s="6"/>
      <c r="Z492" s="6"/>
      <c r="AA492" s="6"/>
    </row>
    <row r="493" spans="1:27" x14ac:dyDescent="0.25">
      <c r="A493" s="6"/>
      <c r="B493" s="6"/>
      <c r="C493" s="6"/>
      <c r="D493" s="6"/>
      <c r="E493" s="6"/>
      <c r="F493" s="6"/>
      <c r="G493" s="6"/>
      <c r="H493" s="6"/>
      <c r="I493" s="6"/>
      <c r="K493" s="6"/>
      <c r="L493" s="6"/>
      <c r="M493" s="6"/>
      <c r="N493" s="6"/>
      <c r="O493" s="6"/>
      <c r="Q493" s="6"/>
      <c r="R493" s="6"/>
      <c r="S493" s="55"/>
      <c r="T493" s="6"/>
      <c r="U493" s="6"/>
      <c r="V493" s="6"/>
      <c r="W493" s="6"/>
      <c r="X493" s="6"/>
      <c r="Y493" s="6"/>
      <c r="Z493" s="6"/>
      <c r="AA493" s="6"/>
    </row>
    <row r="494" spans="1:27" x14ac:dyDescent="0.25">
      <c r="A494" s="6"/>
      <c r="B494" s="6"/>
      <c r="C494" s="6"/>
      <c r="D494" s="6"/>
      <c r="E494" s="6"/>
      <c r="F494" s="6"/>
      <c r="G494" s="6"/>
      <c r="H494" s="6"/>
      <c r="I494" s="6"/>
      <c r="K494" s="6"/>
      <c r="L494" s="6"/>
      <c r="M494" s="6"/>
      <c r="N494" s="6"/>
      <c r="O494" s="6"/>
      <c r="Q494" s="6"/>
      <c r="R494" s="6"/>
      <c r="S494" s="55"/>
      <c r="T494" s="6"/>
      <c r="U494" s="6"/>
      <c r="V494" s="6"/>
      <c r="W494" s="6"/>
      <c r="X494" s="6"/>
      <c r="Y494" s="6"/>
      <c r="Z494" s="6"/>
      <c r="AA494" s="6"/>
    </row>
    <row r="495" spans="1:27" x14ac:dyDescent="0.25">
      <c r="A495" s="6"/>
      <c r="B495" s="6"/>
      <c r="C495" s="6"/>
      <c r="D495" s="6"/>
      <c r="E495" s="6"/>
      <c r="F495" s="6"/>
      <c r="G495" s="6"/>
      <c r="H495" s="6"/>
      <c r="I495" s="6"/>
      <c r="K495" s="6"/>
      <c r="L495" s="6"/>
      <c r="M495" s="6"/>
      <c r="N495" s="6"/>
      <c r="O495" s="6"/>
      <c r="Q495" s="6"/>
      <c r="R495" s="6"/>
      <c r="S495" s="55"/>
      <c r="T495" s="6"/>
      <c r="U495" s="6"/>
      <c r="V495" s="6"/>
      <c r="W495" s="6"/>
      <c r="X495" s="6"/>
      <c r="Y495" s="6"/>
      <c r="Z495" s="6"/>
      <c r="AA495" s="6"/>
    </row>
    <row r="496" spans="1:27" x14ac:dyDescent="0.25">
      <c r="A496" s="6"/>
      <c r="B496" s="6"/>
      <c r="C496" s="6"/>
      <c r="D496" s="6"/>
      <c r="E496" s="6"/>
      <c r="F496" s="6"/>
      <c r="G496" s="6"/>
      <c r="H496" s="6"/>
      <c r="I496" s="6"/>
      <c r="K496" s="6"/>
      <c r="L496" s="6"/>
      <c r="M496" s="6"/>
      <c r="N496" s="6"/>
      <c r="O496" s="6"/>
      <c r="Q496" s="6"/>
      <c r="R496" s="6"/>
      <c r="S496" s="55"/>
      <c r="T496" s="6"/>
      <c r="U496" s="6"/>
      <c r="V496" s="6"/>
      <c r="W496" s="6"/>
      <c r="X496" s="6"/>
      <c r="Y496" s="6"/>
      <c r="Z496" s="6"/>
      <c r="AA496" s="6"/>
    </row>
    <row r="497" spans="1:27" x14ac:dyDescent="0.25">
      <c r="A497" s="6"/>
      <c r="B497" s="6"/>
      <c r="C497" s="6"/>
      <c r="D497" s="6"/>
      <c r="E497" s="6"/>
      <c r="F497" s="6"/>
      <c r="G497" s="6"/>
      <c r="H497" s="6"/>
      <c r="I497" s="6"/>
      <c r="K497" s="6"/>
      <c r="L497" s="6"/>
      <c r="M497" s="6"/>
      <c r="N497" s="6"/>
      <c r="O497" s="6"/>
      <c r="Q497" s="6"/>
      <c r="R497" s="6"/>
      <c r="S497" s="55"/>
      <c r="T497" s="6"/>
      <c r="U497" s="6"/>
      <c r="V497" s="6"/>
      <c r="W497" s="6"/>
      <c r="X497" s="6"/>
      <c r="Y497" s="6"/>
      <c r="Z497" s="6"/>
      <c r="AA497" s="6"/>
    </row>
    <row r="498" spans="1:27" x14ac:dyDescent="0.25">
      <c r="A498" s="6"/>
      <c r="B498" s="6"/>
      <c r="C498" s="6"/>
      <c r="D498" s="6"/>
      <c r="E498" s="6"/>
      <c r="F498" s="6"/>
      <c r="G498" s="6"/>
      <c r="H498" s="6"/>
      <c r="I498" s="6"/>
      <c r="K498" s="6"/>
      <c r="L498" s="6"/>
      <c r="M498" s="6"/>
      <c r="N498" s="6"/>
      <c r="O498" s="6"/>
      <c r="Q498" s="6"/>
      <c r="R498" s="6"/>
      <c r="S498" s="55"/>
      <c r="T498" s="6"/>
      <c r="U498" s="6"/>
      <c r="V498" s="6"/>
      <c r="W498" s="6"/>
      <c r="X498" s="6"/>
      <c r="Y498" s="6"/>
      <c r="Z498" s="6"/>
      <c r="AA498" s="6"/>
    </row>
    <row r="499" spans="1:27" x14ac:dyDescent="0.25">
      <c r="A499" s="6"/>
      <c r="B499" s="6"/>
      <c r="C499" s="6"/>
      <c r="D499" s="6"/>
      <c r="E499" s="6"/>
      <c r="F499" s="6"/>
      <c r="G499" s="6"/>
      <c r="H499" s="6"/>
      <c r="I499" s="6"/>
      <c r="K499" s="6"/>
      <c r="L499" s="6"/>
      <c r="M499" s="6"/>
      <c r="N499" s="6"/>
      <c r="O499" s="6"/>
      <c r="Q499" s="6"/>
      <c r="R499" s="6"/>
      <c r="S499" s="55"/>
      <c r="T499" s="6"/>
      <c r="U499" s="6"/>
      <c r="V499" s="6"/>
      <c r="W499" s="6"/>
      <c r="X499" s="6"/>
      <c r="Y499" s="6"/>
      <c r="Z499" s="6"/>
      <c r="AA499" s="6"/>
    </row>
    <row r="500" spans="1:27" x14ac:dyDescent="0.25">
      <c r="A500" s="6"/>
      <c r="B500" s="6"/>
      <c r="C500" s="6"/>
      <c r="D500" s="6"/>
      <c r="E500" s="6"/>
      <c r="F500" s="6"/>
      <c r="G500" s="6"/>
      <c r="H500" s="6"/>
      <c r="I500" s="6"/>
      <c r="K500" s="6"/>
      <c r="L500" s="6"/>
      <c r="M500" s="6"/>
      <c r="N500" s="6"/>
      <c r="O500" s="6"/>
      <c r="Q500" s="6"/>
      <c r="R500" s="6"/>
      <c r="S500" s="55"/>
      <c r="T500" s="6"/>
      <c r="U500" s="6"/>
      <c r="V500" s="6"/>
      <c r="W500" s="6"/>
      <c r="X500" s="6"/>
      <c r="Y500" s="6"/>
      <c r="Z500" s="6"/>
      <c r="AA500" s="6"/>
    </row>
    <row r="501" spans="1:27" x14ac:dyDescent="0.25">
      <c r="A501" s="6"/>
      <c r="B501" s="6"/>
      <c r="C501" s="6"/>
      <c r="D501" s="6"/>
      <c r="E501" s="6"/>
      <c r="F501" s="6"/>
      <c r="G501" s="6"/>
      <c r="H501" s="6"/>
      <c r="I501" s="6"/>
      <c r="K501" s="6"/>
      <c r="L501" s="6"/>
      <c r="M501" s="6"/>
      <c r="N501" s="6"/>
      <c r="O501" s="6"/>
      <c r="Q501" s="6"/>
      <c r="R501" s="6"/>
      <c r="S501" s="55"/>
      <c r="T501" s="6"/>
      <c r="U501" s="6"/>
      <c r="V501" s="6"/>
      <c r="W501" s="6"/>
      <c r="X501" s="6"/>
      <c r="Y501" s="6"/>
      <c r="Z501" s="6"/>
      <c r="AA501" s="6"/>
    </row>
    <row r="502" spans="1:27" x14ac:dyDescent="0.25">
      <c r="A502" s="6"/>
      <c r="B502" s="6"/>
      <c r="C502" s="6"/>
      <c r="D502" s="6"/>
      <c r="E502" s="6"/>
      <c r="F502" s="6"/>
      <c r="G502" s="6"/>
      <c r="H502" s="6"/>
      <c r="I502" s="6"/>
      <c r="K502" s="6"/>
      <c r="L502" s="6"/>
      <c r="M502" s="6"/>
      <c r="N502" s="6"/>
      <c r="O502" s="6"/>
      <c r="Q502" s="6"/>
      <c r="R502" s="6"/>
      <c r="S502" s="55"/>
      <c r="T502" s="6"/>
      <c r="U502" s="6"/>
      <c r="V502" s="6"/>
      <c r="W502" s="6"/>
      <c r="X502" s="6"/>
      <c r="Y502" s="6"/>
      <c r="Z502" s="6"/>
      <c r="AA502" s="6"/>
    </row>
    <row r="503" spans="1:27" x14ac:dyDescent="0.25">
      <c r="A503" s="6"/>
      <c r="B503" s="6"/>
      <c r="C503" s="6"/>
      <c r="D503" s="6"/>
      <c r="E503" s="6"/>
      <c r="F503" s="6"/>
      <c r="G503" s="6"/>
      <c r="H503" s="6"/>
      <c r="I503" s="6"/>
      <c r="K503" s="6"/>
      <c r="L503" s="6"/>
      <c r="M503" s="6"/>
      <c r="N503" s="6"/>
      <c r="O503" s="6"/>
      <c r="Q503" s="6"/>
      <c r="R503" s="6"/>
      <c r="S503" s="55"/>
      <c r="T503" s="6"/>
      <c r="U503" s="6"/>
      <c r="V503" s="6"/>
      <c r="W503" s="6"/>
      <c r="X503" s="6"/>
      <c r="Y503" s="6"/>
      <c r="Z503" s="6"/>
      <c r="AA503" s="6"/>
    </row>
    <row r="504" spans="1:27" x14ac:dyDescent="0.25">
      <c r="A504" s="6"/>
      <c r="B504" s="6"/>
      <c r="C504" s="6"/>
      <c r="D504" s="6"/>
      <c r="E504" s="6"/>
      <c r="F504" s="6"/>
      <c r="G504" s="6"/>
      <c r="H504" s="6"/>
      <c r="I504" s="6"/>
      <c r="K504" s="6"/>
      <c r="L504" s="6"/>
      <c r="M504" s="6"/>
      <c r="N504" s="6"/>
      <c r="O504" s="6"/>
      <c r="Q504" s="6"/>
      <c r="R504" s="6"/>
      <c r="S504" s="55"/>
      <c r="T504" s="6"/>
      <c r="U504" s="6"/>
      <c r="V504" s="6"/>
      <c r="W504" s="6"/>
      <c r="X504" s="6"/>
      <c r="Y504" s="6"/>
      <c r="Z504" s="6"/>
      <c r="AA504" s="6"/>
    </row>
    <row r="505" spans="1:27" x14ac:dyDescent="0.25">
      <c r="A505" s="6"/>
      <c r="B505" s="6"/>
      <c r="C505" s="6"/>
      <c r="D505" s="6"/>
      <c r="E505" s="6"/>
      <c r="F505" s="6"/>
      <c r="G505" s="6"/>
      <c r="H505" s="6"/>
      <c r="I505" s="6"/>
      <c r="K505" s="6"/>
      <c r="L505" s="6"/>
      <c r="M505" s="6"/>
      <c r="N505" s="6"/>
      <c r="O505" s="6"/>
      <c r="Q505" s="6"/>
      <c r="R505" s="6"/>
      <c r="S505" s="55"/>
      <c r="T505" s="6"/>
      <c r="U505" s="6"/>
      <c r="V505" s="6"/>
      <c r="W505" s="6"/>
      <c r="X505" s="6"/>
      <c r="Y505" s="6"/>
      <c r="Z505" s="6"/>
      <c r="AA505" s="6"/>
    </row>
    <row r="506" spans="1:27" x14ac:dyDescent="0.25">
      <c r="A506" s="6"/>
      <c r="B506" s="6"/>
      <c r="C506" s="6"/>
      <c r="D506" s="6"/>
      <c r="E506" s="6"/>
      <c r="F506" s="6"/>
      <c r="G506" s="6"/>
      <c r="H506" s="6"/>
      <c r="I506" s="6"/>
      <c r="K506" s="6"/>
      <c r="L506" s="6"/>
      <c r="M506" s="6"/>
      <c r="N506" s="6"/>
      <c r="O506" s="6"/>
      <c r="Q506" s="6"/>
      <c r="R506" s="6"/>
      <c r="S506" s="55"/>
      <c r="T506" s="6"/>
      <c r="U506" s="6"/>
      <c r="V506" s="6"/>
      <c r="W506" s="6"/>
      <c r="X506" s="6"/>
      <c r="Y506" s="6"/>
      <c r="Z506" s="6"/>
      <c r="AA506" s="6"/>
    </row>
    <row r="507" spans="1:27" x14ac:dyDescent="0.25">
      <c r="A507" s="6"/>
      <c r="B507" s="6"/>
      <c r="C507" s="6"/>
      <c r="D507" s="6"/>
      <c r="E507" s="6"/>
      <c r="F507" s="6"/>
      <c r="G507" s="6"/>
      <c r="H507" s="6"/>
      <c r="I507" s="6"/>
      <c r="K507" s="6"/>
      <c r="L507" s="6"/>
      <c r="M507" s="6"/>
      <c r="N507" s="6"/>
      <c r="O507" s="6"/>
      <c r="Q507" s="6"/>
      <c r="R507" s="6"/>
      <c r="S507" s="55"/>
      <c r="T507" s="6"/>
      <c r="U507" s="6"/>
      <c r="V507" s="6"/>
      <c r="W507" s="6"/>
      <c r="X507" s="6"/>
      <c r="Y507" s="6"/>
      <c r="Z507" s="6"/>
      <c r="AA507" s="6"/>
    </row>
    <row r="508" spans="1:27" x14ac:dyDescent="0.25">
      <c r="A508" s="6"/>
      <c r="B508" s="6"/>
      <c r="C508" s="6"/>
      <c r="D508" s="6"/>
      <c r="E508" s="6"/>
      <c r="F508" s="6"/>
      <c r="G508" s="6"/>
      <c r="H508" s="6"/>
      <c r="I508" s="6"/>
      <c r="K508" s="6"/>
      <c r="L508" s="6"/>
      <c r="M508" s="6"/>
      <c r="N508" s="6"/>
      <c r="O508" s="6"/>
      <c r="Q508" s="6"/>
      <c r="R508" s="6"/>
      <c r="S508" s="55"/>
      <c r="T508" s="6"/>
      <c r="U508" s="6"/>
      <c r="V508" s="6"/>
      <c r="W508" s="6"/>
      <c r="X508" s="6"/>
      <c r="Y508" s="6"/>
      <c r="Z508" s="6"/>
      <c r="AA508" s="6"/>
    </row>
    <row r="509" spans="1:27" x14ac:dyDescent="0.25">
      <c r="A509" s="6"/>
      <c r="B509" s="6"/>
      <c r="C509" s="6"/>
      <c r="D509" s="6"/>
      <c r="E509" s="6"/>
      <c r="F509" s="6"/>
      <c r="G509" s="6"/>
      <c r="H509" s="6"/>
      <c r="I509" s="6"/>
      <c r="K509" s="6"/>
      <c r="L509" s="6"/>
      <c r="M509" s="6"/>
      <c r="N509" s="6"/>
      <c r="O509" s="6"/>
      <c r="Q509" s="6"/>
      <c r="R509" s="6"/>
      <c r="S509" s="55"/>
      <c r="T509" s="6"/>
      <c r="U509" s="6"/>
      <c r="V509" s="6"/>
      <c r="W509" s="6"/>
      <c r="X509" s="6"/>
      <c r="Y509" s="6"/>
      <c r="Z509" s="6"/>
      <c r="AA509" s="6"/>
    </row>
    <row r="510" spans="1:27" x14ac:dyDescent="0.25">
      <c r="A510" s="6"/>
      <c r="B510" s="6"/>
      <c r="C510" s="6"/>
      <c r="D510" s="6"/>
      <c r="E510" s="6"/>
      <c r="F510" s="6"/>
      <c r="G510" s="6"/>
      <c r="H510" s="6"/>
      <c r="I510" s="6"/>
      <c r="K510" s="6"/>
      <c r="L510" s="6"/>
      <c r="M510" s="6"/>
      <c r="N510" s="6"/>
      <c r="O510" s="6"/>
      <c r="Q510" s="6"/>
      <c r="R510" s="6"/>
      <c r="S510" s="55"/>
      <c r="T510" s="6"/>
      <c r="U510" s="6"/>
      <c r="V510" s="6"/>
      <c r="W510" s="6"/>
      <c r="X510" s="6"/>
      <c r="Y510" s="6"/>
      <c r="Z510" s="6"/>
      <c r="AA510" s="6"/>
    </row>
    <row r="511" spans="1:27" x14ac:dyDescent="0.25">
      <c r="A511" s="6"/>
      <c r="B511" s="6"/>
      <c r="C511" s="6"/>
      <c r="D511" s="6"/>
      <c r="E511" s="6"/>
      <c r="F511" s="6"/>
      <c r="G511" s="6"/>
      <c r="H511" s="6"/>
      <c r="I511" s="6"/>
      <c r="K511" s="6"/>
      <c r="L511" s="6"/>
      <c r="M511" s="6"/>
      <c r="N511" s="6"/>
      <c r="O511" s="6"/>
      <c r="Q511" s="6"/>
      <c r="R511" s="6"/>
      <c r="S511" s="55"/>
      <c r="T511" s="6"/>
      <c r="U511" s="6"/>
      <c r="V511" s="6"/>
      <c r="W511" s="6"/>
      <c r="X511" s="6"/>
      <c r="Y511" s="6"/>
      <c r="Z511" s="6"/>
      <c r="AA511" s="6"/>
    </row>
    <row r="512" spans="1:27" x14ac:dyDescent="0.25">
      <c r="A512" s="6"/>
      <c r="B512" s="6"/>
      <c r="C512" s="6"/>
      <c r="D512" s="6"/>
      <c r="E512" s="6"/>
      <c r="F512" s="6"/>
      <c r="G512" s="6"/>
      <c r="H512" s="6"/>
      <c r="I512" s="6"/>
      <c r="K512" s="6"/>
      <c r="L512" s="6"/>
      <c r="M512" s="6"/>
      <c r="N512" s="6"/>
      <c r="O512" s="6"/>
      <c r="Q512" s="6"/>
      <c r="R512" s="6"/>
      <c r="S512" s="55"/>
      <c r="T512" s="6"/>
      <c r="U512" s="6"/>
      <c r="V512" s="6"/>
      <c r="W512" s="6"/>
      <c r="X512" s="6"/>
      <c r="Y512" s="6"/>
      <c r="Z512" s="6"/>
      <c r="AA512" s="6"/>
    </row>
    <row r="513" spans="1:27" x14ac:dyDescent="0.25">
      <c r="A513" s="6"/>
      <c r="B513" s="6"/>
      <c r="C513" s="6"/>
      <c r="D513" s="6"/>
      <c r="E513" s="6"/>
      <c r="F513" s="6"/>
      <c r="G513" s="6"/>
      <c r="H513" s="6"/>
      <c r="I513" s="6"/>
      <c r="K513" s="6"/>
      <c r="L513" s="6"/>
      <c r="M513" s="6"/>
      <c r="N513" s="6"/>
      <c r="O513" s="6"/>
      <c r="Q513" s="6"/>
      <c r="R513" s="6"/>
      <c r="S513" s="55"/>
      <c r="T513" s="6"/>
      <c r="U513" s="6"/>
      <c r="V513" s="6"/>
      <c r="W513" s="6"/>
      <c r="X513" s="6"/>
      <c r="Y513" s="6"/>
      <c r="Z513" s="6"/>
      <c r="AA513" s="6"/>
    </row>
    <row r="514" spans="1:27" x14ac:dyDescent="0.25">
      <c r="A514" s="6"/>
      <c r="B514" s="6"/>
      <c r="C514" s="6"/>
      <c r="D514" s="6"/>
      <c r="E514" s="6"/>
      <c r="F514" s="6"/>
      <c r="G514" s="6"/>
      <c r="H514" s="6"/>
      <c r="I514" s="6"/>
      <c r="K514" s="6"/>
      <c r="L514" s="6"/>
      <c r="M514" s="6"/>
      <c r="N514" s="6"/>
      <c r="O514" s="6"/>
      <c r="Q514" s="6"/>
      <c r="R514" s="6"/>
      <c r="S514" s="55"/>
      <c r="T514" s="6"/>
      <c r="U514" s="6"/>
      <c r="V514" s="6"/>
      <c r="W514" s="6"/>
      <c r="X514" s="6"/>
      <c r="Y514" s="6"/>
      <c r="Z514" s="6"/>
      <c r="AA514" s="6"/>
    </row>
    <row r="515" spans="1:27" x14ac:dyDescent="0.25">
      <c r="A515" s="6"/>
      <c r="B515" s="6"/>
      <c r="C515" s="6"/>
      <c r="D515" s="6"/>
      <c r="E515" s="6"/>
      <c r="F515" s="6"/>
      <c r="G515" s="6"/>
      <c r="H515" s="6"/>
      <c r="I515" s="6"/>
      <c r="K515" s="6"/>
      <c r="L515" s="6"/>
      <c r="M515" s="6"/>
      <c r="N515" s="6"/>
      <c r="O515" s="6"/>
      <c r="Q515" s="6"/>
      <c r="R515" s="6"/>
      <c r="S515" s="55"/>
      <c r="T515" s="6"/>
      <c r="U515" s="6"/>
      <c r="V515" s="6"/>
      <c r="W515" s="6"/>
      <c r="X515" s="6"/>
      <c r="Y515" s="6"/>
      <c r="Z515" s="6"/>
      <c r="AA515" s="6"/>
    </row>
    <row r="516" spans="1:27" x14ac:dyDescent="0.25">
      <c r="A516" s="6"/>
      <c r="B516" s="6"/>
      <c r="C516" s="6"/>
      <c r="D516" s="6"/>
      <c r="E516" s="6"/>
      <c r="F516" s="6"/>
      <c r="G516" s="6"/>
      <c r="H516" s="6"/>
      <c r="I516" s="6"/>
      <c r="K516" s="6"/>
      <c r="L516" s="6"/>
      <c r="M516" s="6"/>
      <c r="N516" s="6"/>
      <c r="O516" s="6"/>
      <c r="Q516" s="6"/>
      <c r="R516" s="6"/>
      <c r="S516" s="55"/>
      <c r="T516" s="6"/>
      <c r="U516" s="6"/>
      <c r="V516" s="6"/>
      <c r="W516" s="6"/>
      <c r="X516" s="6"/>
      <c r="Y516" s="6"/>
      <c r="Z516" s="6"/>
      <c r="AA516" s="6"/>
    </row>
    <row r="517" spans="1:27" x14ac:dyDescent="0.25">
      <c r="A517" s="6"/>
      <c r="B517" s="6"/>
      <c r="C517" s="6"/>
      <c r="D517" s="6"/>
      <c r="E517" s="6"/>
      <c r="F517" s="6"/>
      <c r="G517" s="6"/>
      <c r="H517" s="6"/>
      <c r="I517" s="6"/>
      <c r="K517" s="6"/>
      <c r="L517" s="6"/>
      <c r="M517" s="6"/>
      <c r="N517" s="6"/>
      <c r="O517" s="6"/>
      <c r="Q517" s="6"/>
      <c r="R517" s="6"/>
      <c r="S517" s="55"/>
      <c r="T517" s="6"/>
      <c r="U517" s="6"/>
      <c r="V517" s="6"/>
      <c r="W517" s="6"/>
      <c r="X517" s="6"/>
      <c r="Y517" s="6"/>
      <c r="Z517" s="6"/>
      <c r="AA517" s="6"/>
    </row>
    <row r="518" spans="1:27" x14ac:dyDescent="0.25">
      <c r="A518" s="6"/>
      <c r="B518" s="6"/>
      <c r="C518" s="6"/>
      <c r="D518" s="6"/>
      <c r="E518" s="6"/>
      <c r="F518" s="6"/>
      <c r="G518" s="6"/>
      <c r="H518" s="6"/>
      <c r="I518" s="6"/>
      <c r="K518" s="6"/>
      <c r="L518" s="6"/>
      <c r="M518" s="6"/>
      <c r="N518" s="6"/>
      <c r="O518" s="6"/>
      <c r="Q518" s="6"/>
      <c r="R518" s="6"/>
      <c r="S518" s="55"/>
      <c r="T518" s="6"/>
      <c r="U518" s="6"/>
      <c r="V518" s="6"/>
      <c r="W518" s="6"/>
      <c r="X518" s="6"/>
      <c r="Y518" s="6"/>
      <c r="Z518" s="6"/>
      <c r="AA518" s="6"/>
    </row>
    <row r="519" spans="1:27" x14ac:dyDescent="0.25">
      <c r="A519" s="6"/>
      <c r="B519" s="6"/>
      <c r="C519" s="6"/>
      <c r="D519" s="6"/>
      <c r="E519" s="6"/>
      <c r="F519" s="6"/>
      <c r="G519" s="6"/>
      <c r="H519" s="6"/>
      <c r="I519" s="6"/>
      <c r="K519" s="6"/>
      <c r="L519" s="6"/>
      <c r="M519" s="6"/>
      <c r="N519" s="6"/>
      <c r="O519" s="6"/>
      <c r="Q519" s="6"/>
      <c r="R519" s="6"/>
      <c r="S519" s="55"/>
      <c r="T519" s="6"/>
      <c r="U519" s="6"/>
      <c r="V519" s="6"/>
      <c r="W519" s="6"/>
      <c r="X519" s="6"/>
      <c r="Y519" s="6"/>
      <c r="Z519" s="6"/>
      <c r="AA519" s="6"/>
    </row>
    <row r="520" spans="1:27" x14ac:dyDescent="0.25">
      <c r="A520" s="6"/>
      <c r="B520" s="6"/>
      <c r="C520" s="6"/>
      <c r="D520" s="6"/>
      <c r="E520" s="6"/>
      <c r="F520" s="6"/>
      <c r="G520" s="6"/>
      <c r="H520" s="6"/>
      <c r="I520" s="6"/>
      <c r="K520" s="6"/>
      <c r="L520" s="6"/>
      <c r="M520" s="6"/>
      <c r="N520" s="6"/>
      <c r="O520" s="6"/>
      <c r="Q520" s="6"/>
      <c r="R520" s="6"/>
      <c r="S520" s="55"/>
      <c r="T520" s="6"/>
      <c r="U520" s="6"/>
      <c r="V520" s="6"/>
      <c r="W520" s="6"/>
      <c r="X520" s="6"/>
      <c r="Y520" s="6"/>
      <c r="Z520" s="6"/>
      <c r="AA520" s="6"/>
    </row>
    <row r="521" spans="1:27" x14ac:dyDescent="0.25">
      <c r="A521" s="6"/>
      <c r="B521" s="6"/>
      <c r="C521" s="6"/>
      <c r="D521" s="6"/>
      <c r="E521" s="6"/>
      <c r="F521" s="6"/>
      <c r="G521" s="6"/>
      <c r="H521" s="6"/>
      <c r="I521" s="6"/>
      <c r="K521" s="6"/>
      <c r="L521" s="6"/>
      <c r="M521" s="6"/>
      <c r="N521" s="6"/>
      <c r="O521" s="6"/>
      <c r="Q521" s="6"/>
      <c r="R521" s="6"/>
      <c r="S521" s="55"/>
      <c r="T521" s="6"/>
      <c r="U521" s="6"/>
      <c r="V521" s="6"/>
      <c r="W521" s="6"/>
      <c r="X521" s="6"/>
      <c r="Y521" s="6"/>
      <c r="Z521" s="6"/>
      <c r="AA521" s="6"/>
    </row>
    <row r="522" spans="1:27" x14ac:dyDescent="0.25">
      <c r="A522" s="6"/>
      <c r="B522" s="6"/>
      <c r="C522" s="6"/>
      <c r="D522" s="6"/>
      <c r="E522" s="6"/>
      <c r="F522" s="6"/>
      <c r="G522" s="6"/>
      <c r="H522" s="6"/>
      <c r="I522" s="6"/>
      <c r="K522" s="6"/>
      <c r="L522" s="6"/>
      <c r="M522" s="6"/>
      <c r="N522" s="6"/>
      <c r="O522" s="6"/>
      <c r="Q522" s="6"/>
      <c r="R522" s="6"/>
      <c r="S522" s="55"/>
      <c r="T522" s="6"/>
      <c r="U522" s="6"/>
      <c r="V522" s="6"/>
      <c r="W522" s="6"/>
      <c r="X522" s="6"/>
      <c r="Y522" s="6"/>
      <c r="Z522" s="6"/>
      <c r="AA522" s="6"/>
    </row>
    <row r="523" spans="1:27" x14ac:dyDescent="0.25">
      <c r="A523" s="6"/>
      <c r="B523" s="6"/>
      <c r="C523" s="6"/>
      <c r="D523" s="6"/>
      <c r="E523" s="6"/>
      <c r="F523" s="6"/>
      <c r="G523" s="6"/>
      <c r="H523" s="6"/>
      <c r="I523" s="6"/>
      <c r="K523" s="6"/>
      <c r="L523" s="6"/>
      <c r="M523" s="6"/>
      <c r="N523" s="6"/>
      <c r="O523" s="6"/>
      <c r="Q523" s="6"/>
      <c r="R523" s="6"/>
      <c r="S523" s="55"/>
      <c r="T523" s="6"/>
      <c r="U523" s="6"/>
      <c r="V523" s="6"/>
      <c r="W523" s="6"/>
      <c r="X523" s="6"/>
      <c r="Y523" s="6"/>
      <c r="Z523" s="6"/>
      <c r="AA523" s="6"/>
    </row>
    <row r="524" spans="1:27" x14ac:dyDescent="0.25">
      <c r="A524" s="6"/>
      <c r="B524" s="6"/>
      <c r="C524" s="6"/>
      <c r="D524" s="6"/>
      <c r="E524" s="6"/>
      <c r="F524" s="6"/>
      <c r="G524" s="6"/>
      <c r="H524" s="6"/>
      <c r="I524" s="6"/>
      <c r="K524" s="6"/>
      <c r="L524" s="6"/>
      <c r="M524" s="6"/>
      <c r="N524" s="6"/>
      <c r="O524" s="6"/>
      <c r="Q524" s="6"/>
      <c r="R524" s="6"/>
      <c r="S524" s="55"/>
      <c r="T524" s="6"/>
      <c r="U524" s="6"/>
      <c r="V524" s="6"/>
      <c r="W524" s="6"/>
      <c r="X524" s="6"/>
      <c r="Y524" s="6"/>
      <c r="Z524" s="6"/>
      <c r="AA524" s="6"/>
    </row>
    <row r="525" spans="1:27" x14ac:dyDescent="0.25">
      <c r="A525" s="6"/>
      <c r="B525" s="6"/>
      <c r="C525" s="6"/>
      <c r="D525" s="6"/>
      <c r="E525" s="6"/>
      <c r="F525" s="6"/>
      <c r="G525" s="6"/>
      <c r="H525" s="6"/>
      <c r="I525" s="6"/>
      <c r="K525" s="6"/>
      <c r="L525" s="6"/>
      <c r="M525" s="6"/>
      <c r="N525" s="6"/>
      <c r="O525" s="6"/>
      <c r="Q525" s="6"/>
      <c r="R525" s="6"/>
      <c r="S525" s="55"/>
      <c r="T525" s="6"/>
      <c r="U525" s="6"/>
      <c r="V525" s="6"/>
      <c r="W525" s="6"/>
      <c r="X525" s="6"/>
      <c r="Y525" s="6"/>
      <c r="Z525" s="6"/>
      <c r="AA525" s="6"/>
    </row>
    <row r="526" spans="1:27" x14ac:dyDescent="0.25">
      <c r="A526" s="6"/>
      <c r="B526" s="6"/>
      <c r="C526" s="6"/>
      <c r="D526" s="6"/>
      <c r="E526" s="6"/>
      <c r="F526" s="6"/>
      <c r="G526" s="6"/>
      <c r="H526" s="6"/>
      <c r="I526" s="6"/>
      <c r="K526" s="6"/>
      <c r="L526" s="6"/>
      <c r="M526" s="6"/>
      <c r="N526" s="6"/>
      <c r="O526" s="6"/>
      <c r="Q526" s="6"/>
      <c r="R526" s="6"/>
      <c r="S526" s="55"/>
      <c r="T526" s="6"/>
      <c r="U526" s="6"/>
      <c r="V526" s="6"/>
      <c r="W526" s="6"/>
      <c r="X526" s="6"/>
      <c r="Y526" s="6"/>
      <c r="Z526" s="6"/>
      <c r="AA526" s="6"/>
    </row>
    <row r="527" spans="1:27" x14ac:dyDescent="0.25">
      <c r="A527" s="6"/>
      <c r="B527" s="6"/>
      <c r="C527" s="6"/>
      <c r="D527" s="6"/>
      <c r="E527" s="6"/>
      <c r="F527" s="6"/>
      <c r="G527" s="6"/>
      <c r="H527" s="6"/>
      <c r="I527" s="6"/>
      <c r="K527" s="6"/>
      <c r="L527" s="6"/>
      <c r="M527" s="6"/>
      <c r="N527" s="6"/>
      <c r="O527" s="6"/>
      <c r="Q527" s="6"/>
      <c r="R527" s="6"/>
      <c r="S527" s="55"/>
      <c r="T527" s="6"/>
      <c r="U527" s="6"/>
      <c r="V527" s="6"/>
      <c r="W527" s="6"/>
      <c r="X527" s="6"/>
      <c r="Y527" s="6"/>
      <c r="Z527" s="6"/>
      <c r="AA527" s="6"/>
    </row>
    <row r="528" spans="1:27" x14ac:dyDescent="0.25">
      <c r="A528" s="6"/>
      <c r="B528" s="6"/>
      <c r="C528" s="6"/>
      <c r="D528" s="6"/>
      <c r="E528" s="6"/>
      <c r="F528" s="6"/>
      <c r="G528" s="6"/>
      <c r="H528" s="6"/>
      <c r="I528" s="6"/>
      <c r="K528" s="6"/>
      <c r="L528" s="6"/>
      <c r="M528" s="6"/>
      <c r="N528" s="6"/>
      <c r="O528" s="6"/>
      <c r="Q528" s="6"/>
      <c r="R528" s="6"/>
      <c r="S528" s="55"/>
      <c r="T528" s="6"/>
      <c r="U528" s="6"/>
      <c r="V528" s="6"/>
      <c r="W528" s="6"/>
      <c r="X528" s="6"/>
      <c r="Y528" s="6"/>
      <c r="Z528" s="6"/>
      <c r="AA528" s="6"/>
    </row>
    <row r="529" spans="1:27" x14ac:dyDescent="0.25">
      <c r="A529" s="6"/>
      <c r="B529" s="6"/>
      <c r="C529" s="6"/>
      <c r="D529" s="6"/>
      <c r="E529" s="6"/>
      <c r="F529" s="6"/>
      <c r="G529" s="6"/>
      <c r="H529" s="6"/>
      <c r="I529" s="6"/>
      <c r="K529" s="6"/>
      <c r="L529" s="6"/>
      <c r="M529" s="6"/>
      <c r="N529" s="6"/>
      <c r="O529" s="6"/>
      <c r="Q529" s="6"/>
      <c r="R529" s="6"/>
      <c r="S529" s="55"/>
      <c r="T529" s="6"/>
      <c r="U529" s="6"/>
      <c r="V529" s="6"/>
      <c r="W529" s="6"/>
      <c r="X529" s="6"/>
      <c r="Y529" s="6"/>
      <c r="Z529" s="6"/>
      <c r="AA529" s="6"/>
    </row>
    <row r="530" spans="1:27" x14ac:dyDescent="0.25">
      <c r="A530" s="6"/>
      <c r="B530" s="6"/>
      <c r="C530" s="6"/>
      <c r="D530" s="6"/>
      <c r="E530" s="6"/>
      <c r="F530" s="6"/>
      <c r="G530" s="6"/>
      <c r="H530" s="6"/>
      <c r="I530" s="6"/>
      <c r="K530" s="6"/>
      <c r="L530" s="6"/>
      <c r="M530" s="6"/>
      <c r="N530" s="6"/>
      <c r="O530" s="6"/>
      <c r="Q530" s="6"/>
      <c r="R530" s="6"/>
      <c r="S530" s="55"/>
      <c r="T530" s="6"/>
      <c r="U530" s="6"/>
      <c r="V530" s="6"/>
      <c r="W530" s="6"/>
      <c r="X530" s="6"/>
      <c r="Y530" s="6"/>
      <c r="Z530" s="6"/>
      <c r="AA530" s="6"/>
    </row>
    <row r="531" spans="1:27" x14ac:dyDescent="0.25">
      <c r="A531" s="6"/>
      <c r="B531" s="6"/>
      <c r="C531" s="6"/>
      <c r="D531" s="6"/>
      <c r="E531" s="6"/>
      <c r="F531" s="6"/>
      <c r="G531" s="6"/>
      <c r="H531" s="6"/>
      <c r="I531" s="6"/>
      <c r="K531" s="6"/>
      <c r="L531" s="6"/>
      <c r="M531" s="6"/>
      <c r="N531" s="6"/>
      <c r="O531" s="6"/>
      <c r="Q531" s="6"/>
      <c r="R531" s="6"/>
      <c r="S531" s="55"/>
      <c r="T531" s="6"/>
      <c r="U531" s="6"/>
      <c r="V531" s="6"/>
      <c r="W531" s="6"/>
      <c r="X531" s="6"/>
      <c r="Y531" s="6"/>
      <c r="Z531" s="6"/>
      <c r="AA531" s="6"/>
    </row>
    <row r="532" spans="1:27" x14ac:dyDescent="0.25">
      <c r="A532" s="6"/>
      <c r="B532" s="6"/>
      <c r="C532" s="6"/>
      <c r="D532" s="6"/>
      <c r="E532" s="6"/>
      <c r="F532" s="6"/>
      <c r="G532" s="6"/>
      <c r="H532" s="6"/>
      <c r="I532" s="6"/>
      <c r="K532" s="6"/>
      <c r="L532" s="6"/>
      <c r="M532" s="6"/>
      <c r="N532" s="6"/>
      <c r="O532" s="6"/>
      <c r="Q532" s="6"/>
      <c r="R532" s="6"/>
      <c r="S532" s="55"/>
      <c r="T532" s="6"/>
      <c r="U532" s="6"/>
      <c r="V532" s="6"/>
      <c r="W532" s="6"/>
      <c r="X532" s="6"/>
      <c r="Y532" s="6"/>
      <c r="Z532" s="6"/>
      <c r="AA532" s="6"/>
    </row>
    <row r="533" spans="1:27" x14ac:dyDescent="0.25">
      <c r="A533" s="6"/>
      <c r="B533" s="6"/>
      <c r="C533" s="6"/>
      <c r="D533" s="6"/>
      <c r="E533" s="6"/>
      <c r="F533" s="6"/>
      <c r="G533" s="6"/>
      <c r="H533" s="6"/>
      <c r="I533" s="6"/>
      <c r="K533" s="6"/>
      <c r="L533" s="6"/>
      <c r="M533" s="6"/>
      <c r="N533" s="6"/>
      <c r="O533" s="6"/>
      <c r="Q533" s="6"/>
      <c r="R533" s="6"/>
      <c r="S533" s="55"/>
      <c r="T533" s="6"/>
      <c r="U533" s="6"/>
      <c r="V533" s="6"/>
      <c r="W533" s="6"/>
      <c r="X533" s="6"/>
      <c r="Y533" s="6"/>
      <c r="Z533" s="6"/>
      <c r="AA533" s="6"/>
    </row>
    <row r="534" spans="1:27" x14ac:dyDescent="0.25">
      <c r="A534" s="6"/>
      <c r="B534" s="6"/>
      <c r="C534" s="6"/>
      <c r="D534" s="6"/>
      <c r="E534" s="6"/>
      <c r="F534" s="6"/>
      <c r="G534" s="6"/>
      <c r="H534" s="6"/>
      <c r="I534" s="6"/>
      <c r="K534" s="6"/>
      <c r="L534" s="6"/>
      <c r="M534" s="6"/>
      <c r="N534" s="6"/>
      <c r="O534" s="6"/>
      <c r="Q534" s="6"/>
      <c r="R534" s="6"/>
      <c r="S534" s="55"/>
      <c r="T534" s="6"/>
      <c r="U534" s="6"/>
      <c r="V534" s="6"/>
      <c r="W534" s="6"/>
      <c r="X534" s="6"/>
      <c r="Y534" s="6"/>
      <c r="Z534" s="6"/>
      <c r="AA534" s="6"/>
    </row>
  </sheetData>
  <mergeCells count="1">
    <mergeCell ref="A5:AA5"/>
  </mergeCells>
  <pageMargins left="0.7" right="0.7" top="0.75" bottom="0.75" header="0.3" footer="0.3"/>
  <pageSetup scale="63" fitToHeight="0" orientation="landscape" r:id="rId1"/>
  <headerFooter scaleWithDoc="0">
    <oddHeader>&amp;R&amp;10Walmart, Inc.
Exhibit AJK-6
Washington Docket No. UE-220066 and UG-220067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FD92-2991-4318-B981-3DE541C0E753}">
  <dimension ref="A5:R38"/>
  <sheetViews>
    <sheetView view="pageLayout" topLeftCell="A10" zoomScaleNormal="130" workbookViewId="0">
      <selection activeCell="C4" sqref="C4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33.6" customHeight="1" thickBot="1" x14ac:dyDescent="0.35">
      <c r="A6" s="163" t="s">
        <v>587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0.51</v>
      </c>
      <c r="F10" s="79">
        <v>4.9799999999999997E-2</v>
      </c>
      <c r="G10" s="107">
        <f>F10*E10</f>
        <v>2.5398E-2</v>
      </c>
    </row>
    <row r="11" spans="1:7" s="87" customFormat="1" ht="12.75" x14ac:dyDescent="0.2">
      <c r="A11" s="128" t="s">
        <v>279</v>
      </c>
      <c r="B11" s="166"/>
      <c r="C11" s="117" t="s">
        <v>370</v>
      </c>
      <c r="D11" s="123"/>
      <c r="E11" s="121">
        <v>0.49</v>
      </c>
      <c r="F11" s="121">
        <f>'AJK-6'!O135</f>
        <v>9.5982926829268247E-2</v>
      </c>
      <c r="G11" s="121">
        <f>F11*E11</f>
        <v>4.7031634146341442E-2</v>
      </c>
    </row>
    <row r="12" spans="1:7" s="87" customFormat="1" ht="12.75" x14ac:dyDescent="0.2">
      <c r="A12" s="128" t="s">
        <v>280</v>
      </c>
      <c r="B12" s="83"/>
      <c r="C12" s="115" t="s">
        <v>368</v>
      </c>
      <c r="D12" s="111"/>
      <c r="E12" s="114">
        <f>SUM(E10:E11)</f>
        <v>1</v>
      </c>
      <c r="F12" s="80"/>
      <c r="G12" s="80">
        <f>SUM(G10:G11)</f>
        <v>7.2429634146341446E-2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5659074413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409884689.34051198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f>E10</f>
        <v>0.51</v>
      </c>
      <c r="F18" s="79">
        <f>F10</f>
        <v>4.9799999999999997E-2</v>
      </c>
      <c r="G18" s="107">
        <f>F18*E18</f>
        <v>2.5398E-2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21">
        <f>E11</f>
        <v>0.49</v>
      </c>
      <c r="F19" s="118">
        <v>9.9000000000000005E-2</v>
      </c>
      <c r="G19" s="121">
        <f>F19*E19</f>
        <v>4.8510000000000005E-2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7.3908000000000001E-2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5659074413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418250871.71600401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8366182.3754920363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11119993.055794187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330013401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3.3695580307037856E-2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0:B11"/>
    <mergeCell ref="B18:B19"/>
  </mergeCells>
  <pageMargins left="0.7" right="0.7" top="0.75" bottom="0.75" header="0.3" footer="0.3"/>
  <pageSetup scale="70" orientation="portrait" r:id="rId1"/>
  <headerFooter scaleWithDoc="0">
    <oddHeader>&amp;R&amp;10Walmart, Inc.
Exhibit AJK-7
Washington Docket No. UE-220066 and UG-220067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264B-84A4-4E06-A939-CDC0244454FD}">
  <dimension ref="A5:R38"/>
  <sheetViews>
    <sheetView view="pageLayout" topLeftCell="A16" zoomScaleNormal="130" workbookViewId="0">
      <selection activeCell="D7" sqref="D7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38.450000000000003" customHeight="1" thickBot="1" x14ac:dyDescent="0.35">
      <c r="A6" s="163" t="s">
        <v>588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0.505</v>
      </c>
      <c r="F10" s="79">
        <v>5.0299999999999997E-2</v>
      </c>
      <c r="G10" s="107">
        <f>F10*E10</f>
        <v>2.54015E-2</v>
      </c>
    </row>
    <row r="11" spans="1:7" s="87" customFormat="1" ht="12.75" x14ac:dyDescent="0.2">
      <c r="A11" s="128" t="s">
        <v>279</v>
      </c>
      <c r="B11" s="166"/>
      <c r="C11" s="117" t="s">
        <v>370</v>
      </c>
      <c r="D11" s="123"/>
      <c r="E11" s="121">
        <v>0.495</v>
      </c>
      <c r="F11" s="121">
        <f>'AJK-6'!O135</f>
        <v>9.5982926829268247E-2</v>
      </c>
      <c r="G11" s="121">
        <f>F11*E11</f>
        <v>4.7511548780487779E-2</v>
      </c>
    </row>
    <row r="12" spans="1:7" s="87" customFormat="1" ht="18.600000000000001" customHeight="1" x14ac:dyDescent="0.2">
      <c r="A12" s="128" t="s">
        <v>280</v>
      </c>
      <c r="B12" s="83"/>
      <c r="C12" s="115" t="s">
        <v>368</v>
      </c>
      <c r="D12" s="111"/>
      <c r="E12" s="114">
        <f>SUM(E10:E11)</f>
        <v>1</v>
      </c>
      <c r="F12" s="80"/>
      <c r="G12" s="80">
        <f>SUM(G10:G11)</f>
        <v>7.291304878048778E-2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6028296640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439541486.97557056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v>0.505</v>
      </c>
      <c r="F18" s="79">
        <f>F10</f>
        <v>5.0299999999999997E-2</v>
      </c>
      <c r="G18" s="107">
        <f>F18*E18</f>
        <v>2.54015E-2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21">
        <v>0.495</v>
      </c>
      <c r="F19" s="118">
        <v>9.9000000000000005E-2</v>
      </c>
      <c r="G19" s="121">
        <f>F19*E19</f>
        <v>4.9005E-2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7.44065E-2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6028296640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448544453.94415998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9002966.9685894251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11966381.520145975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392679559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3.0473655289365277E-2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0:B11"/>
    <mergeCell ref="B18:B19"/>
  </mergeCells>
  <pageMargins left="0.7" right="0.7" top="0.75" bottom="0.75" header="0.3" footer="0.3"/>
  <pageSetup scale="70" orientation="portrait" r:id="rId1"/>
  <headerFooter scaleWithDoc="0">
    <oddHeader>&amp;R&amp;10Walmart, Inc.
Exhibit AJK-8
Washington Docket No. UE-220066 and UG-220067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DE33-EDE3-4878-A8AF-B32DCE79D109}">
  <dimension ref="A5:R38"/>
  <sheetViews>
    <sheetView view="pageLayout" topLeftCell="A19" zoomScaleNormal="130" workbookViewId="0">
      <selection activeCell="E4" sqref="E4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3.140625" style="87" customWidth="1"/>
    <col min="5" max="5" width="12.140625" style="87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43.35" customHeight="1" thickBot="1" x14ac:dyDescent="0.35">
      <c r="A6" s="163" t="s">
        <v>589</v>
      </c>
      <c r="B6" s="164"/>
      <c r="C6" s="164"/>
      <c r="D6" s="164"/>
      <c r="E6" s="164"/>
      <c r="F6" s="164"/>
      <c r="G6" s="165"/>
    </row>
    <row r="8" spans="1:7" s="87" customFormat="1" ht="25.5" x14ac:dyDescent="0.2">
      <c r="A8" s="106" t="s">
        <v>277</v>
      </c>
      <c r="B8" s="106"/>
      <c r="C8" s="82" t="s">
        <v>258</v>
      </c>
      <c r="D8" s="89"/>
      <c r="E8" s="125" t="s">
        <v>259</v>
      </c>
      <c r="F8" s="82" t="s">
        <v>260</v>
      </c>
      <c r="G8" s="82" t="s">
        <v>261</v>
      </c>
    </row>
    <row r="9" spans="1:7" x14ac:dyDescent="0.25">
      <c r="B9" s="83"/>
      <c r="C9" s="78"/>
      <c r="D9" s="78"/>
      <c r="E9" s="78"/>
      <c r="F9" s="78"/>
      <c r="G9" s="78"/>
    </row>
    <row r="10" spans="1:7" x14ac:dyDescent="0.25">
      <c r="A10" s="128" t="s">
        <v>278</v>
      </c>
      <c r="B10" s="166" t="s">
        <v>366</v>
      </c>
      <c r="C10" s="78" t="s">
        <v>363</v>
      </c>
      <c r="D10" s="78"/>
      <c r="E10" s="79">
        <v>0.5</v>
      </c>
      <c r="F10" s="79">
        <v>5.0799999999999998E-2</v>
      </c>
      <c r="G10" s="107">
        <f>F10*E10</f>
        <v>2.5399999999999999E-2</v>
      </c>
    </row>
    <row r="11" spans="1:7" s="87" customFormat="1" ht="12.75" x14ac:dyDescent="0.2">
      <c r="A11" s="128" t="s">
        <v>279</v>
      </c>
      <c r="B11" s="166"/>
      <c r="C11" s="117" t="s">
        <v>370</v>
      </c>
      <c r="D11" s="123"/>
      <c r="E11" s="121">
        <v>0.5</v>
      </c>
      <c r="F11" s="121">
        <f>'AJK-6'!O135</f>
        <v>9.5982926829268247E-2</v>
      </c>
      <c r="G11" s="121">
        <f>F11*E11</f>
        <v>4.7991463414634124E-2</v>
      </c>
    </row>
    <row r="12" spans="1:7" s="87" customFormat="1" ht="12.75" x14ac:dyDescent="0.2">
      <c r="A12" s="128" t="s">
        <v>280</v>
      </c>
      <c r="B12" s="83"/>
      <c r="C12" s="115" t="s">
        <v>368</v>
      </c>
      <c r="D12" s="111"/>
      <c r="E12" s="114">
        <f>SUM(E10:E11)</f>
        <v>1</v>
      </c>
      <c r="F12" s="80"/>
      <c r="G12" s="80">
        <f>SUM(G10:G11)</f>
        <v>7.3391463414634123E-2</v>
      </c>
    </row>
    <row r="13" spans="1:7" s="87" customFormat="1" ht="12.75" x14ac:dyDescent="0.2">
      <c r="A13" s="4"/>
      <c r="B13" s="83"/>
      <c r="C13" s="78"/>
      <c r="D13" s="78"/>
      <c r="E13" s="78"/>
      <c r="F13" s="78"/>
      <c r="G13" s="78"/>
    </row>
    <row r="14" spans="1:7" s="87" customFormat="1" ht="12.75" x14ac:dyDescent="0.2">
      <c r="A14" s="128" t="s">
        <v>281</v>
      </c>
      <c r="B14" s="127" t="s">
        <v>364</v>
      </c>
      <c r="C14" s="78" t="s">
        <v>269</v>
      </c>
      <c r="D14" s="78"/>
      <c r="E14" s="78"/>
      <c r="F14" s="78"/>
      <c r="G14" s="108">
        <v>6441067850</v>
      </c>
    </row>
    <row r="15" spans="1:7" s="87" customFormat="1" ht="12.75" x14ac:dyDescent="0.2">
      <c r="A15" s="4" t="s">
        <v>283</v>
      </c>
      <c r="B15" s="83" t="s">
        <v>322</v>
      </c>
      <c r="C15" s="78" t="s">
        <v>287</v>
      </c>
      <c r="D15" s="78"/>
      <c r="E15" s="78"/>
      <c r="F15" s="78"/>
      <c r="G15" s="88">
        <f>G14*G12</f>
        <v>472719395.46445107</v>
      </c>
    </row>
    <row r="16" spans="1:7" s="87" customFormat="1" ht="12.75" x14ac:dyDescent="0.2">
      <c r="A16" s="4"/>
      <c r="B16" s="83"/>
      <c r="C16" s="78"/>
      <c r="D16" s="78"/>
      <c r="E16" s="78"/>
      <c r="F16" s="78"/>
      <c r="G16" s="78"/>
    </row>
    <row r="17" spans="1:9" s="87" customFormat="1" ht="25.5" x14ac:dyDescent="0.2">
      <c r="A17" s="4"/>
      <c r="B17" s="83"/>
      <c r="C17" s="76" t="s">
        <v>258</v>
      </c>
      <c r="D17" s="78"/>
      <c r="E17" s="77" t="s">
        <v>259</v>
      </c>
      <c r="F17" s="76" t="s">
        <v>260</v>
      </c>
      <c r="G17" s="76" t="s">
        <v>261</v>
      </c>
    </row>
    <row r="18" spans="1:9" s="87" customFormat="1" ht="13.7" customHeight="1" x14ac:dyDescent="0.2">
      <c r="A18" s="4" t="s">
        <v>285</v>
      </c>
      <c r="B18" s="166" t="s">
        <v>362</v>
      </c>
      <c r="C18" s="78" t="str">
        <f>C10</f>
        <v>Short and Long-Term Debt</v>
      </c>
      <c r="D18" s="108"/>
      <c r="E18" s="79">
        <f>E10</f>
        <v>0.5</v>
      </c>
      <c r="F18" s="79">
        <f>F10</f>
        <v>5.0799999999999998E-2</v>
      </c>
      <c r="G18" s="107">
        <f>F18*E18</f>
        <v>2.5399999999999999E-2</v>
      </c>
    </row>
    <row r="19" spans="1:9" s="87" customFormat="1" ht="13.7" customHeight="1" x14ac:dyDescent="0.2">
      <c r="A19" s="128" t="s">
        <v>286</v>
      </c>
      <c r="B19" s="166"/>
      <c r="C19" s="117" t="s">
        <v>369</v>
      </c>
      <c r="D19" s="123"/>
      <c r="E19" s="118">
        <f>E11</f>
        <v>0.5</v>
      </c>
      <c r="F19" s="118">
        <v>9.9000000000000005E-2</v>
      </c>
      <c r="G19" s="121">
        <f>F19*E19</f>
        <v>4.9500000000000002E-2</v>
      </c>
    </row>
    <row r="20" spans="1:9" s="87" customFormat="1" ht="12.75" x14ac:dyDescent="0.2">
      <c r="A20" s="4" t="s">
        <v>288</v>
      </c>
      <c r="B20" s="83"/>
      <c r="C20" s="115" t="s">
        <v>297</v>
      </c>
      <c r="D20" s="111"/>
      <c r="E20" s="114">
        <f>SUM(E18:E19)</f>
        <v>1</v>
      </c>
      <c r="F20" s="80"/>
      <c r="G20" s="80">
        <f>SUM(G18:G19)</f>
        <v>7.4899999999999994E-2</v>
      </c>
      <c r="I20" s="109"/>
    </row>
    <row r="21" spans="1:9" s="87" customFormat="1" ht="12.75" x14ac:dyDescent="0.2">
      <c r="A21" s="4"/>
      <c r="B21" s="83"/>
      <c r="C21" s="78"/>
      <c r="D21" s="78"/>
      <c r="E21" s="107"/>
      <c r="F21" s="107"/>
      <c r="G21" s="107"/>
    </row>
    <row r="22" spans="1:9" s="87" customFormat="1" ht="12.75" x14ac:dyDescent="0.2">
      <c r="A22" s="4" t="s">
        <v>289</v>
      </c>
      <c r="B22" s="127" t="str">
        <f>B14</f>
        <v>Exhibit SEF-3r page 1</v>
      </c>
      <c r="C22" s="78" t="s">
        <v>269</v>
      </c>
      <c r="D22" s="78"/>
      <c r="E22" s="78"/>
      <c r="F22" s="120"/>
      <c r="G22" s="108">
        <f>G14</f>
        <v>6441067850</v>
      </c>
    </row>
    <row r="23" spans="1:9" s="87" customFormat="1" ht="12.75" x14ac:dyDescent="0.2">
      <c r="A23" s="4" t="s">
        <v>290</v>
      </c>
      <c r="B23" s="83" t="s">
        <v>367</v>
      </c>
      <c r="C23" s="78" t="s">
        <v>298</v>
      </c>
      <c r="D23" s="78"/>
      <c r="E23" s="78"/>
      <c r="F23" s="78"/>
      <c r="G23" s="88">
        <f>G22*G20</f>
        <v>482435981.96499997</v>
      </c>
      <c r="H23" s="110"/>
      <c r="I23" s="110"/>
    </row>
    <row r="24" spans="1:9" s="87" customFormat="1" ht="12.75" x14ac:dyDescent="0.2">
      <c r="A24" s="4"/>
      <c r="B24" s="83"/>
      <c r="C24" s="78"/>
      <c r="D24" s="78"/>
      <c r="E24" s="78"/>
      <c r="F24" s="78"/>
      <c r="G24" s="78"/>
    </row>
    <row r="25" spans="1:9" s="87" customFormat="1" ht="12.75" x14ac:dyDescent="0.2">
      <c r="A25" s="4" t="s">
        <v>291</v>
      </c>
      <c r="B25" s="83" t="s">
        <v>323</v>
      </c>
      <c r="C25" s="115" t="s">
        <v>270</v>
      </c>
      <c r="D25" s="115"/>
      <c r="E25" s="115"/>
      <c r="F25" s="126"/>
      <c r="G25" s="116">
        <f>G23-G15</f>
        <v>9716586.5005488992</v>
      </c>
    </row>
    <row r="26" spans="1:9" s="87" customFormat="1" ht="12.75" x14ac:dyDescent="0.2">
      <c r="A26" s="4" t="s">
        <v>292</v>
      </c>
      <c r="B26" s="127" t="str">
        <f>B22</f>
        <v>Exhibit SEF-3r page 1</v>
      </c>
      <c r="C26" s="115" t="s">
        <v>365</v>
      </c>
      <c r="D26" s="115"/>
      <c r="E26" s="115"/>
      <c r="F26" s="115"/>
      <c r="G26" s="124">
        <f>1/0.752355</f>
        <v>1.3291597716503512</v>
      </c>
    </row>
    <row r="27" spans="1:9" s="87" customFormat="1" ht="12.75" x14ac:dyDescent="0.2">
      <c r="A27" s="4" t="s">
        <v>293</v>
      </c>
      <c r="B27" s="83" t="s">
        <v>324</v>
      </c>
      <c r="C27" s="115" t="s">
        <v>262</v>
      </c>
      <c r="D27" s="115"/>
      <c r="E27" s="115"/>
      <c r="F27" s="115"/>
      <c r="G27" s="111">
        <f>G26*G25</f>
        <v>12914895.89429046</v>
      </c>
    </row>
    <row r="28" spans="1:9" s="87" customFormat="1" ht="12.75" x14ac:dyDescent="0.2">
      <c r="A28" s="4" t="s">
        <v>294</v>
      </c>
      <c r="B28" s="127" t="str">
        <f>B26</f>
        <v>Exhibit SEF-3r page 1</v>
      </c>
      <c r="C28" s="115" t="s">
        <v>271</v>
      </c>
      <c r="D28" s="78"/>
      <c r="E28" s="78"/>
      <c r="F28" s="78"/>
      <c r="G28" s="116">
        <v>402865299</v>
      </c>
    </row>
    <row r="29" spans="1:9" s="87" customFormat="1" ht="12.75" x14ac:dyDescent="0.2">
      <c r="A29" s="4" t="s">
        <v>295</v>
      </c>
      <c r="B29" s="83" t="s">
        <v>325</v>
      </c>
      <c r="C29" s="115" t="s">
        <v>296</v>
      </c>
      <c r="D29" s="78"/>
      <c r="E29" s="78"/>
      <c r="F29" s="78"/>
      <c r="G29" s="112">
        <f>G27/G28</f>
        <v>3.2057603189820677E-2</v>
      </c>
    </row>
    <row r="30" spans="1:9" s="87" customFormat="1" ht="12.75" x14ac:dyDescent="0.2">
      <c r="A30" s="4"/>
      <c r="B30" s="4"/>
      <c r="D30" s="78"/>
      <c r="E30" s="78"/>
      <c r="F30" s="78"/>
      <c r="G30" s="88"/>
    </row>
    <row r="31" spans="1:9" s="87" customFormat="1" ht="12.75" x14ac:dyDescent="0.2">
      <c r="A31" s="4"/>
      <c r="B31" s="4"/>
      <c r="G31" s="109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2.75" x14ac:dyDescent="0.2">
      <c r="A37" s="4"/>
      <c r="B37" s="4"/>
      <c r="C37" s="113"/>
    </row>
    <row r="38" spans="1:3" s="87" customFormat="1" ht="14.45" customHeight="1" x14ac:dyDescent="0.2">
      <c r="A38" s="4"/>
      <c r="B38" s="4"/>
      <c r="C38" s="113"/>
    </row>
  </sheetData>
  <mergeCells count="3">
    <mergeCell ref="A6:G6"/>
    <mergeCell ref="B10:B11"/>
    <mergeCell ref="B18:B19"/>
  </mergeCells>
  <pageMargins left="0.7" right="0.7" top="0.75" bottom="0.75" header="0.3" footer="0.3"/>
  <pageSetup scale="70" orientation="portrait" r:id="rId1"/>
  <headerFooter scaleWithDoc="0">
    <oddHeader>&amp;R&amp;10Walmart, Inc.
Exhibit AJK-9
Washington Docket No. UE-220066 and UG-220067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8F91-4E8C-48C7-83AE-B8B463EE73EE}">
  <dimension ref="A5:R37"/>
  <sheetViews>
    <sheetView view="pageLayout" topLeftCell="A4" zoomScaleNormal="130" workbookViewId="0">
      <selection activeCell="B3" sqref="B3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8" style="87" bestFit="1" customWidth="1"/>
    <col min="5" max="5" width="7.5703125" style="87" bestFit="1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590</v>
      </c>
      <c r="B6" s="164"/>
      <c r="C6" s="164"/>
      <c r="D6" s="164"/>
      <c r="E6" s="164"/>
      <c r="F6" s="164"/>
      <c r="G6" s="165"/>
    </row>
    <row r="8" spans="1:7" s="87" customFormat="1" ht="12.75" x14ac:dyDescent="0.2">
      <c r="A8" s="106" t="s">
        <v>277</v>
      </c>
      <c r="B8" s="106"/>
      <c r="C8" s="89"/>
      <c r="D8" s="135"/>
      <c r="E8" s="135" t="s">
        <v>382</v>
      </c>
      <c r="F8" s="135" t="s">
        <v>381</v>
      </c>
      <c r="G8" s="135" t="s">
        <v>380</v>
      </c>
    </row>
    <row r="10" spans="1:7" x14ac:dyDescent="0.25">
      <c r="A10" s="4" t="s">
        <v>278</v>
      </c>
      <c r="B10" s="170" t="s">
        <v>379</v>
      </c>
      <c r="C10" s="87" t="s">
        <v>378</v>
      </c>
      <c r="D10" s="108"/>
      <c r="E10" s="107">
        <v>0.51</v>
      </c>
      <c r="F10" s="107">
        <v>4.9799999999999997E-2</v>
      </c>
      <c r="G10" s="107">
        <f>F10*E10</f>
        <v>2.5398E-2</v>
      </c>
    </row>
    <row r="11" spans="1:7" s="87" customFormat="1" ht="12.75" x14ac:dyDescent="0.2">
      <c r="A11" s="128" t="s">
        <v>279</v>
      </c>
      <c r="B11" s="170"/>
      <c r="C11" s="89" t="s">
        <v>282</v>
      </c>
      <c r="D11" s="123"/>
      <c r="E11" s="121">
        <v>0.49</v>
      </c>
      <c r="F11" s="121">
        <f>'[17]AJK-6'!N54</f>
        <v>9.4E-2</v>
      </c>
      <c r="G11" s="121">
        <f>F11*E11</f>
        <v>4.6059999999999997E-2</v>
      </c>
    </row>
    <row r="12" spans="1:7" s="87" customFormat="1" ht="12.75" x14ac:dyDescent="0.2">
      <c r="A12" s="128" t="s">
        <v>280</v>
      </c>
      <c r="B12" s="4"/>
      <c r="C12" s="129" t="s">
        <v>284</v>
      </c>
      <c r="D12" s="111"/>
      <c r="E12" s="134">
        <f>SUM(E10:E11)</f>
        <v>1</v>
      </c>
      <c r="F12" s="133"/>
      <c r="G12" s="133">
        <f>SUM(G10:G11)</f>
        <v>7.1457999999999994E-2</v>
      </c>
    </row>
    <row r="13" spans="1:7" s="87" customFormat="1" ht="12.75" x14ac:dyDescent="0.2">
      <c r="A13" s="4"/>
      <c r="B13" s="4"/>
    </row>
    <row r="14" spans="1:7" s="87" customFormat="1" ht="12.75" x14ac:dyDescent="0.2">
      <c r="A14" s="128" t="s">
        <v>281</v>
      </c>
      <c r="B14" s="131" t="s">
        <v>377</v>
      </c>
      <c r="C14" s="87" t="s">
        <v>269</v>
      </c>
      <c r="G14" s="108">
        <v>2963664294</v>
      </c>
    </row>
    <row r="15" spans="1:7" s="87" customFormat="1" ht="12.75" x14ac:dyDescent="0.2">
      <c r="A15" s="128" t="s">
        <v>283</v>
      </c>
      <c r="B15" s="4" t="s">
        <v>376</v>
      </c>
      <c r="C15" s="87" t="s">
        <v>287</v>
      </c>
      <c r="G15" s="109">
        <f>G14*G12</f>
        <v>211777523.12065199</v>
      </c>
    </row>
    <row r="16" spans="1:7" s="87" customFormat="1" ht="12.75" x14ac:dyDescent="0.2">
      <c r="A16" s="4"/>
      <c r="B16" s="4"/>
    </row>
    <row r="17" spans="1:9" s="87" customFormat="1" ht="13.7" customHeight="1" x14ac:dyDescent="0.2">
      <c r="A17" s="128" t="s">
        <v>285</v>
      </c>
      <c r="B17" s="170" t="s">
        <v>375</v>
      </c>
      <c r="C17" s="87" t="str">
        <f>C10</f>
        <v>Short and Long Term Debt</v>
      </c>
      <c r="D17" s="108"/>
      <c r="E17" s="107">
        <f>E10</f>
        <v>0.51</v>
      </c>
      <c r="F17" s="107">
        <f>F10</f>
        <v>4.9799999999999997E-2</v>
      </c>
      <c r="G17" s="107">
        <f>F17*E17</f>
        <v>2.5398E-2</v>
      </c>
    </row>
    <row r="18" spans="1:9" s="87" customFormat="1" ht="12.75" x14ac:dyDescent="0.2">
      <c r="A18" s="128" t="s">
        <v>286</v>
      </c>
      <c r="B18" s="170"/>
      <c r="C18" s="89" t="s">
        <v>369</v>
      </c>
      <c r="D18" s="123"/>
      <c r="E18" s="121">
        <f>E11</f>
        <v>0.49</v>
      </c>
      <c r="F18" s="121">
        <v>9.9000000000000005E-2</v>
      </c>
      <c r="G18" s="121">
        <f>F18*E18</f>
        <v>4.8510000000000005E-2</v>
      </c>
    </row>
    <row r="19" spans="1:9" s="87" customFormat="1" ht="12.75" x14ac:dyDescent="0.2">
      <c r="A19" s="128" t="s">
        <v>288</v>
      </c>
      <c r="B19" s="4"/>
      <c r="C19" s="129" t="s">
        <v>297</v>
      </c>
      <c r="D19" s="111"/>
      <c r="E19" s="134">
        <f>SUM(E17:E18)</f>
        <v>1</v>
      </c>
      <c r="F19" s="133"/>
      <c r="G19" s="133">
        <f>SUM(G17:G18)</f>
        <v>7.3908000000000001E-2</v>
      </c>
      <c r="I19" s="109"/>
    </row>
    <row r="20" spans="1:9" s="87" customFormat="1" ht="12.75" x14ac:dyDescent="0.2">
      <c r="A20" s="4"/>
      <c r="B20" s="4"/>
      <c r="E20" s="107"/>
      <c r="F20" s="107"/>
      <c r="G20" s="107"/>
    </row>
    <row r="21" spans="1:9" s="87" customFormat="1" ht="12.75" x14ac:dyDescent="0.2">
      <c r="A21" s="128" t="s">
        <v>289</v>
      </c>
      <c r="B21" s="131" t="str">
        <f>B14</f>
        <v>Exhibit SEF-8 Page 1</v>
      </c>
      <c r="C21" s="87" t="s">
        <v>269</v>
      </c>
      <c r="F21" s="120"/>
      <c r="G21" s="108">
        <f>G14</f>
        <v>2963664294</v>
      </c>
    </row>
    <row r="22" spans="1:9" s="87" customFormat="1" ht="12.75" x14ac:dyDescent="0.2">
      <c r="A22" s="128" t="s">
        <v>290</v>
      </c>
      <c r="B22" s="4" t="s">
        <v>374</v>
      </c>
      <c r="C22" s="87" t="s">
        <v>298</v>
      </c>
      <c r="G22" s="109">
        <f>G21*G19</f>
        <v>219038500.64095199</v>
      </c>
      <c r="H22" s="110"/>
      <c r="I22" s="110"/>
    </row>
    <row r="23" spans="1:9" s="87" customFormat="1" ht="12.75" x14ac:dyDescent="0.2">
      <c r="A23" s="4"/>
      <c r="B23" s="4"/>
    </row>
    <row r="24" spans="1:9" s="87" customFormat="1" ht="12.75" x14ac:dyDescent="0.2">
      <c r="A24" s="128" t="s">
        <v>291</v>
      </c>
      <c r="B24" s="4" t="s">
        <v>323</v>
      </c>
      <c r="C24" s="129" t="s">
        <v>270</v>
      </c>
      <c r="D24" s="129"/>
      <c r="E24" s="129"/>
      <c r="F24" s="129"/>
      <c r="G24" s="130">
        <f>G22-G15</f>
        <v>7260977.5203000009</v>
      </c>
    </row>
    <row r="25" spans="1:9" s="87" customFormat="1" ht="12.75" x14ac:dyDescent="0.2">
      <c r="A25" s="128" t="s">
        <v>292</v>
      </c>
      <c r="B25" s="4" t="s">
        <v>373</v>
      </c>
      <c r="C25" s="129" t="s">
        <v>372</v>
      </c>
      <c r="D25" s="129"/>
      <c r="E25" s="129"/>
      <c r="F25" s="129"/>
      <c r="G25" s="132">
        <f>1/0.754801</f>
        <v>1.3248525107942357</v>
      </c>
    </row>
    <row r="26" spans="1:9" s="87" customFormat="1" ht="12.75" x14ac:dyDescent="0.2">
      <c r="A26" s="128" t="s">
        <v>293</v>
      </c>
      <c r="B26" s="4" t="s">
        <v>371</v>
      </c>
      <c r="C26" s="129" t="s">
        <v>262</v>
      </c>
      <c r="D26" s="129"/>
      <c r="E26" s="129"/>
      <c r="F26" s="129"/>
      <c r="G26" s="111">
        <f>G25*G24</f>
        <v>9619724.2985899597</v>
      </c>
    </row>
    <row r="27" spans="1:9" s="87" customFormat="1" ht="12.75" x14ac:dyDescent="0.2">
      <c r="A27" s="128" t="s">
        <v>294</v>
      </c>
      <c r="B27" s="131" t="str">
        <f>B21</f>
        <v>Exhibit SEF-8 Page 1</v>
      </c>
      <c r="C27" s="129" t="s">
        <v>271</v>
      </c>
      <c r="G27" s="130">
        <v>165483178</v>
      </c>
    </row>
    <row r="28" spans="1:9" s="87" customFormat="1" ht="12.75" x14ac:dyDescent="0.2">
      <c r="A28" s="128" t="s">
        <v>295</v>
      </c>
      <c r="B28" s="4" t="s">
        <v>325</v>
      </c>
      <c r="C28" s="129" t="s">
        <v>296</v>
      </c>
      <c r="G28" s="112">
        <f>G26/G27</f>
        <v>5.8131130999852808E-2</v>
      </c>
    </row>
    <row r="29" spans="1:9" s="87" customFormat="1" ht="12.75" x14ac:dyDescent="0.2">
      <c r="A29" s="4"/>
      <c r="B29" s="4"/>
      <c r="G29" s="109"/>
    </row>
    <row r="30" spans="1:9" s="87" customFormat="1" ht="12.75" x14ac:dyDescent="0.2">
      <c r="A30" s="4"/>
      <c r="B30" s="4"/>
      <c r="G30" s="109"/>
    </row>
    <row r="31" spans="1:9" s="87" customFormat="1" ht="12.75" x14ac:dyDescent="0.2">
      <c r="A31" s="4"/>
      <c r="B31" s="4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  <c r="C34" s="113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4.45" customHeight="1" x14ac:dyDescent="0.2">
      <c r="A37" s="4"/>
      <c r="B37" s="4"/>
      <c r="C37" s="113"/>
    </row>
  </sheetData>
  <mergeCells count="3">
    <mergeCell ref="A6:G6"/>
    <mergeCell ref="B10:B11"/>
    <mergeCell ref="B17:B18"/>
  </mergeCells>
  <pageMargins left="0.7" right="0.7" top="0.75" bottom="0.75" header="0.3" footer="0.3"/>
  <pageSetup scale="70" orientation="portrait" r:id="rId1"/>
  <headerFooter scaleWithDoc="0">
    <oddHeader>&amp;R&amp;10Walmart, Inc.
Exhibit AJK-10
Washington Docket No. UE-220066 and UG-220067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D3B9D-A5B3-4E60-A5F1-A54EEEFF3D41}">
  <dimension ref="A5:R37"/>
  <sheetViews>
    <sheetView view="pageLayout" topLeftCell="A16" zoomScaleNormal="130" workbookViewId="0">
      <selection activeCell="A7" sqref="A7"/>
    </sheetView>
  </sheetViews>
  <sheetFormatPr defaultColWidth="9.140625" defaultRowHeight="15" x14ac:dyDescent="0.25"/>
  <cols>
    <col min="1" max="1" width="9.140625" style="4"/>
    <col min="2" max="2" width="36" style="4" customWidth="1"/>
    <col min="3" max="3" width="30.5703125" style="87" bestFit="1" customWidth="1"/>
    <col min="4" max="4" width="18" style="87" bestFit="1" customWidth="1"/>
    <col min="5" max="5" width="7.5703125" style="87" bestFit="1" customWidth="1"/>
    <col min="6" max="6" width="10.5703125" style="87" customWidth="1"/>
    <col min="7" max="7" width="16.42578125" style="87" bestFit="1" customWidth="1"/>
    <col min="8" max="9" width="15.5703125" style="87" bestFit="1" customWidth="1"/>
    <col min="10" max="16" width="9.140625" style="87"/>
    <col min="17" max="18" width="10" style="87" bestFit="1" customWidth="1"/>
    <col min="19" max="16384" width="9.140625" style="70"/>
  </cols>
  <sheetData>
    <row r="5" spans="1:7" ht="15.75" thickBot="1" x14ac:dyDescent="0.3"/>
    <row r="6" spans="1:7" ht="19.5" thickBot="1" x14ac:dyDescent="0.35">
      <c r="A6" s="163" t="s">
        <v>591</v>
      </c>
      <c r="B6" s="164"/>
      <c r="C6" s="164"/>
      <c r="D6" s="164"/>
      <c r="E6" s="164"/>
      <c r="F6" s="164"/>
      <c r="G6" s="165"/>
    </row>
    <row r="8" spans="1:7" s="87" customFormat="1" ht="12.75" x14ac:dyDescent="0.2">
      <c r="A8" s="106" t="s">
        <v>277</v>
      </c>
      <c r="B8" s="106"/>
      <c r="C8" s="89"/>
      <c r="D8" s="135"/>
      <c r="E8" s="135" t="s">
        <v>382</v>
      </c>
      <c r="F8" s="135" t="s">
        <v>381</v>
      </c>
      <c r="G8" s="135" t="s">
        <v>380</v>
      </c>
    </row>
    <row r="10" spans="1:7" x14ac:dyDescent="0.25">
      <c r="A10" s="4" t="s">
        <v>278</v>
      </c>
      <c r="B10" s="170" t="s">
        <v>379</v>
      </c>
      <c r="C10" s="87" t="str">
        <f>'AJK-10'!C10</f>
        <v>Short and Long Term Debt</v>
      </c>
      <c r="D10" s="108"/>
      <c r="E10" s="107">
        <v>0.505</v>
      </c>
      <c r="F10" s="107">
        <v>5.0299999999999997E-2</v>
      </c>
      <c r="G10" s="107">
        <f>F10*E10</f>
        <v>2.54015E-2</v>
      </c>
    </row>
    <row r="11" spans="1:7" s="87" customFormat="1" ht="12.75" x14ac:dyDescent="0.2">
      <c r="A11" s="128" t="s">
        <v>279</v>
      </c>
      <c r="B11" s="170"/>
      <c r="C11" s="89" t="s">
        <v>282</v>
      </c>
      <c r="D11" s="123"/>
      <c r="E11" s="121">
        <v>0.495</v>
      </c>
      <c r="F11" s="121">
        <f>'AJK-10'!F11</f>
        <v>9.4E-2</v>
      </c>
      <c r="G11" s="121">
        <f>F11*E11</f>
        <v>4.6530000000000002E-2</v>
      </c>
    </row>
    <row r="12" spans="1:7" s="87" customFormat="1" ht="12.75" x14ac:dyDescent="0.2">
      <c r="A12" s="128" t="s">
        <v>280</v>
      </c>
      <c r="B12" s="4"/>
      <c r="C12" s="129" t="s">
        <v>284</v>
      </c>
      <c r="D12" s="111"/>
      <c r="E12" s="134">
        <f>SUM(E10:E11)</f>
        <v>1</v>
      </c>
      <c r="F12" s="133"/>
      <c r="G12" s="133">
        <f>SUM(G10:G11)</f>
        <v>7.1931500000000009E-2</v>
      </c>
    </row>
    <row r="13" spans="1:7" s="87" customFormat="1" ht="12.75" x14ac:dyDescent="0.2">
      <c r="A13" s="4"/>
      <c r="B13" s="4"/>
    </row>
    <row r="14" spans="1:7" s="87" customFormat="1" ht="12.75" x14ac:dyDescent="0.2">
      <c r="A14" s="128" t="s">
        <v>281</v>
      </c>
      <c r="B14" s="131" t="str">
        <f>'AJK-10'!B14</f>
        <v>Exhibit SEF-8 Page 1</v>
      </c>
      <c r="C14" s="87" t="s">
        <v>269</v>
      </c>
      <c r="G14" s="108">
        <v>3133269162</v>
      </c>
    </row>
    <row r="15" spans="1:7" s="87" customFormat="1" ht="12.75" x14ac:dyDescent="0.2">
      <c r="A15" s="128" t="s">
        <v>283</v>
      </c>
      <c r="B15" s="4" t="s">
        <v>376</v>
      </c>
      <c r="C15" s="87" t="s">
        <v>287</v>
      </c>
      <c r="G15" s="109">
        <f>G14*G12</f>
        <v>225380750.72640303</v>
      </c>
    </row>
    <row r="16" spans="1:7" s="87" customFormat="1" ht="12.75" x14ac:dyDescent="0.2">
      <c r="A16" s="4"/>
      <c r="B16" s="4"/>
    </row>
    <row r="17" spans="1:9" s="87" customFormat="1" ht="13.7" customHeight="1" x14ac:dyDescent="0.2">
      <c r="A17" s="128" t="s">
        <v>285</v>
      </c>
      <c r="B17" s="170" t="s">
        <v>375</v>
      </c>
      <c r="C17" s="87" t="str">
        <f>C10</f>
        <v>Short and Long Term Debt</v>
      </c>
      <c r="D17" s="108"/>
      <c r="E17" s="107">
        <f>E10</f>
        <v>0.505</v>
      </c>
      <c r="F17" s="107">
        <f>F10</f>
        <v>5.0299999999999997E-2</v>
      </c>
      <c r="G17" s="107">
        <f>F17*E17</f>
        <v>2.54015E-2</v>
      </c>
    </row>
    <row r="18" spans="1:9" s="87" customFormat="1" ht="12.75" x14ac:dyDescent="0.2">
      <c r="A18" s="128" t="s">
        <v>286</v>
      </c>
      <c r="B18" s="170"/>
      <c r="C18" s="89" t="s">
        <v>369</v>
      </c>
      <c r="D18" s="123"/>
      <c r="E18" s="121">
        <f>E11</f>
        <v>0.495</v>
      </c>
      <c r="F18" s="121">
        <f>'AJK-10'!F18</f>
        <v>9.9000000000000005E-2</v>
      </c>
      <c r="G18" s="121">
        <f t="shared" ref="G18" si="0">F18*E18</f>
        <v>4.9005E-2</v>
      </c>
    </row>
    <row r="19" spans="1:9" s="87" customFormat="1" ht="12.75" x14ac:dyDescent="0.2">
      <c r="A19" s="128" t="s">
        <v>288</v>
      </c>
      <c r="B19" s="4"/>
      <c r="C19" s="129" t="s">
        <v>297</v>
      </c>
      <c r="D19" s="111"/>
      <c r="E19" s="134">
        <f>SUM(E17:E18)</f>
        <v>1</v>
      </c>
      <c r="F19" s="133"/>
      <c r="G19" s="133">
        <f>SUM(G17:G18)</f>
        <v>7.44065E-2</v>
      </c>
      <c r="I19" s="109"/>
    </row>
    <row r="20" spans="1:9" s="87" customFormat="1" ht="12.75" x14ac:dyDescent="0.2">
      <c r="A20" s="4"/>
      <c r="B20" s="4"/>
      <c r="E20" s="107"/>
      <c r="F20" s="107"/>
      <c r="G20" s="107"/>
    </row>
    <row r="21" spans="1:9" s="87" customFormat="1" ht="12.75" x14ac:dyDescent="0.2">
      <c r="A21" s="128" t="s">
        <v>289</v>
      </c>
      <c r="B21" s="131" t="str">
        <f>B14</f>
        <v>Exhibit SEF-8 Page 1</v>
      </c>
      <c r="C21" s="87" t="s">
        <v>269</v>
      </c>
      <c r="F21" s="120"/>
      <c r="G21" s="108">
        <f>G14</f>
        <v>3133269162</v>
      </c>
    </row>
    <row r="22" spans="1:9" s="87" customFormat="1" ht="12.75" x14ac:dyDescent="0.2">
      <c r="A22" s="128" t="s">
        <v>290</v>
      </c>
      <c r="B22" s="4" t="s">
        <v>374</v>
      </c>
      <c r="C22" s="87" t="s">
        <v>298</v>
      </c>
      <c r="G22" s="109">
        <f>G21*G19</f>
        <v>233135591.90235299</v>
      </c>
      <c r="H22" s="110"/>
      <c r="I22" s="110"/>
    </row>
    <row r="23" spans="1:9" s="87" customFormat="1" ht="12.75" x14ac:dyDescent="0.2">
      <c r="A23" s="4"/>
      <c r="B23" s="4"/>
    </row>
    <row r="24" spans="1:9" s="87" customFormat="1" ht="12.75" x14ac:dyDescent="0.2">
      <c r="A24" s="128" t="s">
        <v>291</v>
      </c>
      <c r="B24" s="4" t="s">
        <v>323</v>
      </c>
      <c r="C24" s="129" t="s">
        <v>270</v>
      </c>
      <c r="D24" s="129"/>
      <c r="E24" s="129"/>
      <c r="F24" s="129"/>
      <c r="G24" s="130">
        <f>G22-G15</f>
        <v>7754841.1759499609</v>
      </c>
    </row>
    <row r="25" spans="1:9" s="87" customFormat="1" ht="12.75" x14ac:dyDescent="0.2">
      <c r="A25" s="128" t="s">
        <v>292</v>
      </c>
      <c r="B25" s="4" t="s">
        <v>373</v>
      </c>
      <c r="C25" s="129" t="str">
        <f>'AJK-10'!C25</f>
        <v>1 / Conversion Factor</v>
      </c>
      <c r="D25" s="129"/>
      <c r="E25" s="129"/>
      <c r="F25" s="129"/>
      <c r="G25" s="132">
        <f>'AJK-10'!G25</f>
        <v>1.3248525107942357</v>
      </c>
    </row>
    <row r="26" spans="1:9" s="87" customFormat="1" ht="12.75" x14ac:dyDescent="0.2">
      <c r="A26" s="128" t="s">
        <v>293</v>
      </c>
      <c r="B26" s="4" t="s">
        <v>371</v>
      </c>
      <c r="C26" s="129" t="s">
        <v>262</v>
      </c>
      <c r="D26" s="129"/>
      <c r="E26" s="129"/>
      <c r="F26" s="129"/>
      <c r="G26" s="111">
        <f>G25*G24</f>
        <v>10274020.80276783</v>
      </c>
    </row>
    <row r="27" spans="1:9" s="87" customFormat="1" ht="12.75" x14ac:dyDescent="0.2">
      <c r="A27" s="128" t="s">
        <v>294</v>
      </c>
      <c r="B27" s="131" t="str">
        <f>B21</f>
        <v>Exhibit SEF-8 Page 1</v>
      </c>
      <c r="C27" s="129" t="s">
        <v>271</v>
      </c>
      <c r="G27" s="130">
        <v>195373105</v>
      </c>
    </row>
    <row r="28" spans="1:9" s="87" customFormat="1" ht="12.75" x14ac:dyDescent="0.2">
      <c r="A28" s="128" t="s">
        <v>295</v>
      </c>
      <c r="B28" s="4" t="s">
        <v>325</v>
      </c>
      <c r="C28" s="129" t="s">
        <v>296</v>
      </c>
      <c r="G28" s="112">
        <f>G26/G27</f>
        <v>5.2586668992990769E-2</v>
      </c>
    </row>
    <row r="29" spans="1:9" s="87" customFormat="1" ht="12.75" x14ac:dyDescent="0.2">
      <c r="A29" s="4"/>
      <c r="B29" s="4"/>
      <c r="G29" s="109"/>
    </row>
    <row r="30" spans="1:9" s="87" customFormat="1" ht="12.75" x14ac:dyDescent="0.2">
      <c r="A30" s="4"/>
      <c r="B30" s="4"/>
      <c r="G30" s="109"/>
    </row>
    <row r="31" spans="1:9" s="87" customFormat="1" ht="12.75" x14ac:dyDescent="0.2">
      <c r="A31" s="4"/>
      <c r="B31" s="4"/>
    </row>
    <row r="32" spans="1:9" s="87" customFormat="1" ht="12.75" x14ac:dyDescent="0.2">
      <c r="A32" s="4"/>
      <c r="B32" s="4"/>
    </row>
    <row r="33" spans="1:3" s="87" customFormat="1" ht="12.75" x14ac:dyDescent="0.2">
      <c r="A33" s="4"/>
      <c r="B33" s="4"/>
    </row>
    <row r="34" spans="1:3" s="87" customFormat="1" ht="12.75" x14ac:dyDescent="0.2">
      <c r="A34" s="4"/>
      <c r="B34" s="4"/>
      <c r="C34" s="113"/>
    </row>
    <row r="35" spans="1:3" s="87" customFormat="1" ht="12.75" x14ac:dyDescent="0.2">
      <c r="A35" s="4"/>
      <c r="B35" s="4"/>
      <c r="C35" s="113"/>
    </row>
    <row r="36" spans="1:3" s="87" customFormat="1" ht="12.75" x14ac:dyDescent="0.2">
      <c r="A36" s="4"/>
      <c r="B36" s="4"/>
      <c r="C36" s="113"/>
    </row>
    <row r="37" spans="1:3" s="87" customFormat="1" ht="14.45" customHeight="1" x14ac:dyDescent="0.2">
      <c r="A37" s="4"/>
      <c r="B37" s="4"/>
      <c r="C37" s="113"/>
    </row>
  </sheetData>
  <mergeCells count="3">
    <mergeCell ref="A6:G6"/>
    <mergeCell ref="B10:B11"/>
    <mergeCell ref="B17:B18"/>
  </mergeCells>
  <pageMargins left="0.7" right="0.7" top="0.75" bottom="0.75" header="0.3" footer="0.3"/>
  <pageSetup scale="70" orientation="portrait" r:id="rId1"/>
  <headerFooter scaleWithDoc="0">
    <oddHeader>&amp;R&amp;10Walmart, Inc.
Exhibit AJK-11
Washington Docket No. UE-220066 and UG-220067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F843EE-BFB0-4E71-A459-E16FF0268F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0CCDF2-0528-40FB-8056-5811C7894053}"/>
</file>

<file path=customXml/itemProps3.xml><?xml version="1.0" encoding="utf-8"?>
<ds:datastoreItem xmlns:ds="http://schemas.openxmlformats.org/officeDocument/2006/customXml" ds:itemID="{6D8223DF-06E0-446C-904E-5291F3E791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EC2873-B2C7-48F8-9FC9-326B947BF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AJK-3</vt:lpstr>
      <vt:lpstr>AJK-4</vt:lpstr>
      <vt:lpstr>AJK-5</vt:lpstr>
      <vt:lpstr>AJK-6</vt:lpstr>
      <vt:lpstr>AJK-7</vt:lpstr>
      <vt:lpstr>AJK-8</vt:lpstr>
      <vt:lpstr>AJK-9</vt:lpstr>
      <vt:lpstr>AJK-10</vt:lpstr>
      <vt:lpstr>AJK-11</vt:lpstr>
      <vt:lpstr>AJK-12</vt:lpstr>
      <vt:lpstr>AJK-13</vt:lpstr>
      <vt:lpstr>AJK-14</vt:lpstr>
      <vt:lpstr>AJK-15</vt:lpstr>
      <vt:lpstr>AJK-16</vt:lpstr>
      <vt:lpstr>'AJK-10'!Print_Area</vt:lpstr>
      <vt:lpstr>'AJK-11'!Print_Area</vt:lpstr>
      <vt:lpstr>'AJK-12'!Print_Area</vt:lpstr>
      <vt:lpstr>'AJK-3'!Print_Area</vt:lpstr>
      <vt:lpstr>'AJK-4'!Print_Area</vt:lpstr>
      <vt:lpstr>'AJK-5'!Print_Area</vt:lpstr>
      <vt:lpstr>'AJK-7'!Print_Area</vt:lpstr>
      <vt:lpstr>'AJK-8'!Print_Area</vt:lpstr>
      <vt:lpstr>'AJK-9'!Print_Area</vt:lpstr>
      <vt:lpstr>'AJK-13'!Print_Titles</vt:lpstr>
      <vt:lpstr>'AJK-6'!Print_Titles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Michelle Orton-Brown</cp:lastModifiedBy>
  <cp:lastPrinted>2022-05-12T15:58:07Z</cp:lastPrinted>
  <dcterms:created xsi:type="dcterms:W3CDTF">2021-02-24T21:34:36Z</dcterms:created>
  <dcterms:modified xsi:type="dcterms:W3CDTF">2022-07-26T19:17:45Z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