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baldwin\ND Office Echo\VAULT-VBaldwin@parsonsbehl\"/>
    </mc:Choice>
  </mc:AlternateContent>
  <xr:revisionPtr revIDLastSave="0" documentId="13_ncr:1_{1684B176-8C1F-41F7-8A47-EED633C6A6C1}" xr6:coauthVersionLast="47" xr6:coauthVersionMax="47" xr10:uidLastSave="{00000000-0000-0000-0000-000000000000}"/>
  <bookViews>
    <workbookView xWindow="-110" yWindow="-110" windowWidth="19420" windowHeight="10420" activeTab="1" xr2:uid="{5635D380-F12E-42BC-89B2-42C5237C3498}"/>
  </bookViews>
  <sheets>
    <sheet name="Exh SWC-3" sheetId="1" r:id="rId1"/>
    <sheet name="Exh SWC-4" sheetId="2" r:id="rId2"/>
    <sheet name="Exh SWC-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3" l="1"/>
  <c r="I29" i="3"/>
  <c r="K29" i="3"/>
  <c r="K28" i="3"/>
  <c r="I28" i="3"/>
  <c r="I27" i="3"/>
  <c r="G28" i="3"/>
  <c r="K27" i="3"/>
  <c r="G27" i="3"/>
  <c r="K25" i="3"/>
  <c r="I25" i="3"/>
  <c r="G25" i="3"/>
  <c r="K24" i="3"/>
  <c r="I24" i="3"/>
  <c r="G24" i="3"/>
  <c r="K21" i="3"/>
  <c r="I21" i="3"/>
  <c r="G21" i="3"/>
  <c r="K19" i="3"/>
  <c r="I19" i="3"/>
  <c r="G19" i="3"/>
  <c r="K16" i="3"/>
  <c r="I16" i="3"/>
  <c r="G16" i="3"/>
  <c r="K20" i="2"/>
  <c r="I20" i="2"/>
  <c r="G20" i="2"/>
  <c r="G28" i="2" s="1"/>
  <c r="K30" i="2"/>
  <c r="K29" i="2"/>
  <c r="K28" i="2"/>
  <c r="K27" i="2"/>
  <c r="K25" i="2"/>
  <c r="I30" i="2"/>
  <c r="I29" i="2"/>
  <c r="I28" i="2"/>
  <c r="I27" i="2"/>
  <c r="I25" i="2"/>
  <c r="G30" i="2"/>
  <c r="G29" i="2"/>
  <c r="G27" i="2"/>
  <c r="E28" i="2"/>
  <c r="E30" i="2"/>
  <c r="E29" i="2"/>
  <c r="E27" i="2"/>
  <c r="E25" i="2"/>
  <c r="I20" i="1"/>
  <c r="G20" i="1"/>
  <c r="E20" i="1"/>
  <c r="I18" i="1"/>
  <c r="G18" i="1"/>
  <c r="E18" i="1"/>
  <c r="I16" i="1"/>
  <c r="G16" i="1"/>
  <c r="E16" i="1"/>
  <c r="I14" i="1"/>
  <c r="G14" i="1"/>
  <c r="E14" i="1"/>
  <c r="E32" i="2" l="1"/>
  <c r="I32" i="2"/>
  <c r="I35" i="2"/>
  <c r="K32" i="2"/>
  <c r="K34" i="2"/>
  <c r="K35" i="2"/>
  <c r="E34" i="2"/>
  <c r="I33" i="2"/>
  <c r="K33" i="2"/>
  <c r="E35" i="2"/>
  <c r="I34" i="2"/>
  <c r="E33" i="2"/>
  <c r="G25" i="2"/>
  <c r="G35" i="2" s="1"/>
  <c r="G34" i="2" l="1"/>
  <c r="G32" i="2"/>
  <c r="G33" i="2"/>
</calcChain>
</file>

<file path=xl/sharedStrings.xml><?xml version="1.0" encoding="utf-8"?>
<sst xmlns="http://schemas.openxmlformats.org/spreadsheetml/2006/main" count="126" uniqueCount="88">
  <si>
    <t>Estimated Schedule 141C Revenue Requirement, Schedule 12/26</t>
  </si>
  <si>
    <t>(1)</t>
  </si>
  <si>
    <t>(2)</t>
  </si>
  <si>
    <t>Exh. BDJ-5r-141C</t>
  </si>
  <si>
    <t>Demand Allocation, 80 Percent</t>
  </si>
  <si>
    <t>(1) X 80%</t>
  </si>
  <si>
    <t>(3)</t>
  </si>
  <si>
    <t>Exh. BDJ-5r-SV RD</t>
  </si>
  <si>
    <t>(4)</t>
  </si>
  <si>
    <t>(2) / (3)</t>
  </si>
  <si>
    <t>Illustrative Schedule 141C Demand Charge ($/kW)</t>
  </si>
  <si>
    <t>Energy Allocation, 20 Percent</t>
  </si>
  <si>
    <t>(5)</t>
  </si>
  <si>
    <t>(1) X 20%</t>
  </si>
  <si>
    <t>(6)</t>
  </si>
  <si>
    <t>(7)</t>
  </si>
  <si>
    <t>Demand Billing Determinants, kW All Seasons</t>
  </si>
  <si>
    <t>Energy Billing Determinants, kWh</t>
  </si>
  <si>
    <t>(5) / (6)</t>
  </si>
  <si>
    <t>Illustrative Schedule 141C Energy Charge ($/kWh)</t>
  </si>
  <si>
    <t>Illustrative Schedule 141C Charges for Schedules 12 and 26</t>
  </si>
  <si>
    <t>Charge</t>
  </si>
  <si>
    <t>Basic Charge</t>
  </si>
  <si>
    <t>Energy Charges</t>
  </si>
  <si>
    <t>Demand Charges</t>
  </si>
  <si>
    <t>Reactive Power</t>
  </si>
  <si>
    <t>Schedule 141C</t>
  </si>
  <si>
    <t>Schedule 141N</t>
  </si>
  <si>
    <t>Schedule 141R</t>
  </si>
  <si>
    <t>Customer</t>
  </si>
  <si>
    <t>Energy</t>
  </si>
  <si>
    <t>Demand</t>
  </si>
  <si>
    <t>Total</t>
  </si>
  <si>
    <t>Reactive</t>
  </si>
  <si>
    <t>Rate Year 1</t>
  </si>
  <si>
    <t>Base Rates</t>
  </si>
  <si>
    <t>Riders</t>
  </si>
  <si>
    <t>Schedule 141A</t>
  </si>
  <si>
    <t>Rate Year 2</t>
  </si>
  <si>
    <t>Rate Year 3</t>
  </si>
  <si>
    <t>(R1)</t>
  </si>
  <si>
    <t>(R2)</t>
  </si>
  <si>
    <t>(R3)</t>
  </si>
  <si>
    <t>(R4)</t>
  </si>
  <si>
    <t>(R5)</t>
  </si>
  <si>
    <t>(R6)</t>
  </si>
  <si>
    <t>(R7)</t>
  </si>
  <si>
    <t>(R8)</t>
  </si>
  <si>
    <t>(R9)</t>
  </si>
  <si>
    <t>(R10)</t>
  </si>
  <si>
    <t>(R11)</t>
  </si>
  <si>
    <t>(R12)</t>
  </si>
  <si>
    <t>(R13)</t>
  </si>
  <si>
    <t>(R14)</t>
  </si>
  <si>
    <t>(R15)</t>
  </si>
  <si>
    <t>(R16)</t>
  </si>
  <si>
    <t>(R17)</t>
  </si>
  <si>
    <t>BDJ-5R-MYRP</t>
  </si>
  <si>
    <t>BDJ-5R-141C</t>
  </si>
  <si>
    <t>∑ (R1)…(R8)</t>
  </si>
  <si>
    <t>BDJ-5R-141A</t>
  </si>
  <si>
    <t>(C1)</t>
  </si>
  <si>
    <t>(C2)</t>
  </si>
  <si>
    <t>(C3)</t>
  </si>
  <si>
    <t>(C4)</t>
  </si>
  <si>
    <t>∑ (R2), (R5)…(R8)</t>
  </si>
  <si>
    <t>(R10) / (R9)</t>
  </si>
  <si>
    <t>(R11) / (R9)</t>
  </si>
  <si>
    <t>(R12) / (R9)</t>
  </si>
  <si>
    <t>(R13) / (R9)</t>
  </si>
  <si>
    <t>Estimation of Cost Recovery by Type of Charge During the MYRP, Schedules 12, 26, and 26P</t>
  </si>
  <si>
    <t>Proposed Base Rates</t>
  </si>
  <si>
    <t>Revenue Requirement</t>
  </si>
  <si>
    <t>Proposed Base Revenue</t>
  </si>
  <si>
    <t>Proposed Schedule 141N Revenue Requirement</t>
  </si>
  <si>
    <t>Proposed Schedule 141R Revenue Requirement</t>
  </si>
  <si>
    <t>(R2) / (R1)</t>
  </si>
  <si>
    <t>(R4) / (R1)</t>
  </si>
  <si>
    <t>Proposed Schedule 141N Rate Adjustment (% applied to base rate charges)</t>
  </si>
  <si>
    <t>Proposed Schedule 141R Rate Adjustment (% applied to base rate charges)</t>
  </si>
  <si>
    <t>Total Proposed Rate Adjustments</t>
  </si>
  <si>
    <t>(R3) + (R5)</t>
  </si>
  <si>
    <t>Proposed Schedule 26 Rates:</t>
  </si>
  <si>
    <t>Effective Base Rates:</t>
  </si>
  <si>
    <t>Energy Charge</t>
  </si>
  <si>
    <t>Winter</t>
  </si>
  <si>
    <t>Summer</t>
  </si>
  <si>
    <t>Illustrative Calculation of Walmart Proposed Schedule 141N and Schedule 141R Rate Adjustors for Schedules 12, 26, and 26P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</si>
</sst>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0.0%"/>
    <numFmt numFmtId="168" formatCode="_(&quot;$&quot;* #,##0.00000_);_(&quot;$&quot;* \(#,##0.00000\);_(&quot;$&quot;* &quot;-&quot;??_);_(@_)"/>
    <numFmt numFmtId="169" formatCode="_(&quot;$&quot;* #,##0.000000_);_(&quot;$&quot;* \(#,##0.000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4" fontId="2" fillId="0" borderId="0" xfId="2" applyFont="1"/>
    <xf numFmtId="164" fontId="2" fillId="0" borderId="0" xfId="2" applyNumberFormat="1" applyFont="1"/>
    <xf numFmtId="49" fontId="4" fillId="0" borderId="0" xfId="0" applyNumberFormat="1" applyFont="1" applyAlignment="1">
      <alignment horizontal="center"/>
    </xf>
    <xf numFmtId="165" fontId="2" fillId="0" borderId="0" xfId="1" applyNumberFormat="1" applyFont="1"/>
    <xf numFmtId="0" fontId="3" fillId="0" borderId="1" xfId="0" applyFont="1" applyBorder="1" applyAlignment="1">
      <alignment horizontal="center"/>
    </xf>
    <xf numFmtId="164" fontId="2" fillId="0" borderId="0" xfId="0" applyNumberFormat="1" applyFont="1"/>
    <xf numFmtId="166" fontId="2" fillId="0" borderId="0" xfId="2" applyNumberFormat="1" applyFont="1"/>
    <xf numFmtId="0" fontId="3" fillId="0" borderId="0" xfId="0" applyFont="1"/>
    <xf numFmtId="0" fontId="6" fillId="0" borderId="0" xfId="0" applyFont="1" applyAlignment="1">
      <alignment horizontal="center"/>
    </xf>
    <xf numFmtId="167" fontId="2" fillId="0" borderId="0" xfId="3" applyNumberFormat="1" applyFont="1"/>
    <xf numFmtId="0" fontId="7" fillId="0" borderId="0" xfId="0" applyFont="1"/>
    <xf numFmtId="49" fontId="4" fillId="0" borderId="0" xfId="0" applyNumberFormat="1" applyFont="1"/>
    <xf numFmtId="164" fontId="3" fillId="0" borderId="0" xfId="0" applyNumberFormat="1" applyFont="1"/>
    <xf numFmtId="49" fontId="8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67" fontId="3" fillId="0" borderId="0" xfId="3" applyNumberFormat="1" applyFont="1"/>
    <xf numFmtId="167" fontId="3" fillId="0" borderId="0" xfId="0" applyNumberFormat="1" applyFont="1"/>
    <xf numFmtId="168" fontId="2" fillId="0" borderId="0" xfId="2" applyNumberFormat="1" applyFont="1"/>
    <xf numFmtId="169" fontId="2" fillId="0" borderId="0" xfId="2" applyNumberFormat="1" applyFont="1"/>
    <xf numFmtId="169" fontId="2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F5F5-A6D4-4EDC-86FB-3DCE0924C752}">
  <sheetPr>
    <pageSetUpPr fitToPage="1"/>
  </sheetPr>
  <dimension ref="A6:I43"/>
  <sheetViews>
    <sheetView workbookViewId="0">
      <selection activeCell="E23" sqref="E23"/>
    </sheetView>
  </sheetViews>
  <sheetFormatPr defaultRowHeight="14.5" x14ac:dyDescent="0.35"/>
  <cols>
    <col min="1" max="1" width="2.54296875" style="5" bestFit="1" customWidth="1"/>
    <col min="2" max="2" width="12.08984375" style="5" bestFit="1" customWidth="1"/>
    <col min="3" max="3" width="50.7265625" bestFit="1" customWidth="1"/>
    <col min="4" max="4" width="0.36328125" customWidth="1"/>
    <col min="5" max="5" width="12.90625" bestFit="1" customWidth="1"/>
    <col min="6" max="6" width="0.36328125" customWidth="1"/>
    <col min="7" max="7" width="12.90625" bestFit="1" customWidth="1"/>
    <col min="8" max="8" width="0.36328125" customWidth="1"/>
    <col min="9" max="9" width="12.90625" bestFit="1" customWidth="1"/>
  </cols>
  <sheetData>
    <row r="6" spans="1:9" ht="18.5" x14ac:dyDescent="0.45">
      <c r="A6" s="24" t="s">
        <v>20</v>
      </c>
      <c r="B6" s="24"/>
      <c r="C6" s="24"/>
      <c r="D6" s="24"/>
      <c r="E6" s="24"/>
      <c r="F6" s="24"/>
      <c r="G6" s="24"/>
      <c r="H6" s="24"/>
      <c r="I6" s="24"/>
    </row>
    <row r="10" spans="1:9" s="1" customFormat="1" ht="13" x14ac:dyDescent="0.3">
      <c r="A10" s="5"/>
      <c r="B10" s="5"/>
      <c r="E10" s="7">
        <v>2023</v>
      </c>
      <c r="F10" s="2"/>
      <c r="G10" s="7">
        <v>2024</v>
      </c>
      <c r="H10" s="2"/>
      <c r="I10" s="7">
        <v>2025</v>
      </c>
    </row>
    <row r="11" spans="1:9" s="1" customFormat="1" ht="13" x14ac:dyDescent="0.3">
      <c r="A11" s="5"/>
      <c r="B11" s="5"/>
    </row>
    <row r="12" spans="1:9" s="1" customFormat="1" ht="13" x14ac:dyDescent="0.3">
      <c r="A12" s="5" t="s">
        <v>1</v>
      </c>
      <c r="B12" s="5" t="s">
        <v>3</v>
      </c>
      <c r="C12" s="1" t="s">
        <v>0</v>
      </c>
      <c r="E12" s="4">
        <v>4209524</v>
      </c>
      <c r="G12" s="4">
        <v>4533645.16</v>
      </c>
      <c r="H12" s="4"/>
      <c r="I12" s="4">
        <v>6294418.1500000004</v>
      </c>
    </row>
    <row r="13" spans="1:9" s="1" customFormat="1" ht="13" x14ac:dyDescent="0.3">
      <c r="A13" s="5"/>
      <c r="B13" s="5"/>
    </row>
    <row r="14" spans="1:9" s="1" customFormat="1" ht="13" x14ac:dyDescent="0.3">
      <c r="A14" s="5" t="s">
        <v>2</v>
      </c>
      <c r="B14" s="5" t="s">
        <v>5</v>
      </c>
      <c r="C14" s="1" t="s">
        <v>4</v>
      </c>
      <c r="E14" s="4">
        <f>E12*0.8</f>
        <v>3367619.2</v>
      </c>
      <c r="F14" s="4"/>
      <c r="G14" s="4">
        <f>G12*0.8</f>
        <v>3626916.1280000005</v>
      </c>
      <c r="H14" s="4"/>
      <c r="I14" s="4">
        <f>I12*0.8</f>
        <v>5035534.5200000005</v>
      </c>
    </row>
    <row r="15" spans="1:9" s="1" customFormat="1" ht="13" x14ac:dyDescent="0.3">
      <c r="A15" s="5" t="s">
        <v>6</v>
      </c>
      <c r="B15" s="5" t="s">
        <v>7</v>
      </c>
      <c r="C15" s="1" t="s">
        <v>16</v>
      </c>
      <c r="E15" s="6">
        <v>4315714</v>
      </c>
      <c r="F15" s="6"/>
      <c r="G15" s="6">
        <v>4315714</v>
      </c>
      <c r="H15" s="6"/>
      <c r="I15" s="6">
        <v>4315714</v>
      </c>
    </row>
    <row r="16" spans="1:9" s="1" customFormat="1" ht="13" x14ac:dyDescent="0.3">
      <c r="A16" s="5" t="s">
        <v>8</v>
      </c>
      <c r="B16" s="5" t="s">
        <v>9</v>
      </c>
      <c r="C16" s="1" t="s">
        <v>10</v>
      </c>
      <c r="E16" s="3">
        <f>E14/E15</f>
        <v>0.78031565576402884</v>
      </c>
      <c r="G16" s="3">
        <f>G14/G15</f>
        <v>0.84039770197932495</v>
      </c>
      <c r="I16" s="3">
        <f>I14/I15</f>
        <v>1.1667905982648528</v>
      </c>
    </row>
    <row r="17" spans="1:9" s="1" customFormat="1" ht="13" x14ac:dyDescent="0.3">
      <c r="A17" s="5"/>
      <c r="B17" s="5"/>
    </row>
    <row r="18" spans="1:9" s="1" customFormat="1" ht="13" x14ac:dyDescent="0.3">
      <c r="A18" s="5" t="s">
        <v>12</v>
      </c>
      <c r="B18" s="5" t="s">
        <v>13</v>
      </c>
      <c r="C18" s="1" t="s">
        <v>11</v>
      </c>
      <c r="E18" s="8">
        <f>E12*0.2</f>
        <v>841904.8</v>
      </c>
      <c r="G18" s="8">
        <f>G12*0.2</f>
        <v>906729.03200000012</v>
      </c>
      <c r="I18" s="8">
        <f>I12*0.2</f>
        <v>1258883.6300000001</v>
      </c>
    </row>
    <row r="19" spans="1:9" s="1" customFormat="1" ht="13" x14ac:dyDescent="0.3">
      <c r="A19" s="5" t="s">
        <v>14</v>
      </c>
      <c r="B19" s="5" t="s">
        <v>7</v>
      </c>
      <c r="C19" s="1" t="s">
        <v>17</v>
      </c>
      <c r="E19" s="6">
        <v>1751793448</v>
      </c>
      <c r="F19" s="6"/>
      <c r="G19" s="6">
        <v>1751793448</v>
      </c>
      <c r="H19" s="6"/>
      <c r="I19" s="6">
        <v>1751793448</v>
      </c>
    </row>
    <row r="20" spans="1:9" s="1" customFormat="1" ht="13" x14ac:dyDescent="0.3">
      <c r="A20" s="5" t="s">
        <v>15</v>
      </c>
      <c r="B20" s="5" t="s">
        <v>18</v>
      </c>
      <c r="C20" s="1" t="s">
        <v>19</v>
      </c>
      <c r="E20" s="9">
        <f>E18/E19</f>
        <v>4.8059592925249944E-4</v>
      </c>
      <c r="G20" s="9">
        <f>G18/G19</f>
        <v>5.176004243166916E-4</v>
      </c>
      <c r="I20" s="9">
        <f>I18/I19</f>
        <v>7.1862560705273292E-4</v>
      </c>
    </row>
    <row r="21" spans="1:9" s="1" customFormat="1" ht="13" x14ac:dyDescent="0.3">
      <c r="A21" s="5"/>
      <c r="B21" s="5"/>
    </row>
    <row r="22" spans="1:9" s="1" customFormat="1" ht="13" x14ac:dyDescent="0.3">
      <c r="A22" s="5"/>
      <c r="B22" s="5"/>
    </row>
    <row r="23" spans="1:9" s="1" customFormat="1" ht="13" x14ac:dyDescent="0.3">
      <c r="A23" s="5"/>
      <c r="B23" s="5"/>
    </row>
    <row r="24" spans="1:9" s="1" customFormat="1" ht="13" x14ac:dyDescent="0.3">
      <c r="A24" s="5"/>
      <c r="B24" s="5"/>
    </row>
    <row r="25" spans="1:9" s="1" customFormat="1" ht="13" x14ac:dyDescent="0.3">
      <c r="A25" s="5"/>
      <c r="B25" s="5"/>
    </row>
    <row r="26" spans="1:9" s="1" customFormat="1" ht="13" x14ac:dyDescent="0.3">
      <c r="A26" s="5"/>
      <c r="B26" s="5"/>
    </row>
    <row r="27" spans="1:9" s="1" customFormat="1" ht="13" x14ac:dyDescent="0.3">
      <c r="A27" s="5"/>
      <c r="B27" s="5"/>
    </row>
    <row r="28" spans="1:9" s="1" customFormat="1" ht="13" x14ac:dyDescent="0.3">
      <c r="A28" s="5"/>
      <c r="B28" s="5"/>
    </row>
    <row r="29" spans="1:9" s="1" customFormat="1" ht="13" x14ac:dyDescent="0.3">
      <c r="A29" s="5"/>
      <c r="B29" s="5"/>
    </row>
    <row r="30" spans="1:9" s="1" customFormat="1" ht="13" x14ac:dyDescent="0.3">
      <c r="A30" s="5"/>
      <c r="B30" s="5"/>
    </row>
    <row r="31" spans="1:9" s="1" customFormat="1" ht="13" x14ac:dyDescent="0.3">
      <c r="A31" s="5"/>
      <c r="B31" s="5"/>
    </row>
    <row r="32" spans="1:9" s="1" customFormat="1" ht="13" x14ac:dyDescent="0.3">
      <c r="A32" s="5"/>
      <c r="B32" s="5"/>
    </row>
    <row r="33" spans="1:2" s="1" customFormat="1" ht="13" x14ac:dyDescent="0.3">
      <c r="A33" s="5"/>
      <c r="B33" s="5"/>
    </row>
    <row r="34" spans="1:2" s="1" customFormat="1" ht="13" x14ac:dyDescent="0.3">
      <c r="A34" s="5"/>
      <c r="B34" s="5"/>
    </row>
    <row r="35" spans="1:2" s="1" customFormat="1" ht="13" x14ac:dyDescent="0.3">
      <c r="A35" s="5"/>
      <c r="B35" s="5"/>
    </row>
    <row r="36" spans="1:2" s="1" customFormat="1" ht="13" x14ac:dyDescent="0.3">
      <c r="A36" s="5"/>
      <c r="B36" s="5"/>
    </row>
    <row r="37" spans="1:2" s="1" customFormat="1" ht="13" x14ac:dyDescent="0.3">
      <c r="A37" s="5"/>
      <c r="B37" s="5"/>
    </row>
    <row r="38" spans="1:2" s="1" customFormat="1" ht="13" x14ac:dyDescent="0.3">
      <c r="A38" s="5"/>
      <c r="B38" s="5"/>
    </row>
    <row r="39" spans="1:2" s="1" customFormat="1" ht="13" x14ac:dyDescent="0.3">
      <c r="A39" s="5"/>
      <c r="B39" s="5"/>
    </row>
    <row r="40" spans="1:2" s="1" customFormat="1" ht="13" x14ac:dyDescent="0.3">
      <c r="A40" s="5"/>
      <c r="B40" s="5"/>
    </row>
    <row r="41" spans="1:2" s="1" customFormat="1" ht="13" x14ac:dyDescent="0.3">
      <c r="A41" s="5"/>
      <c r="B41" s="5"/>
    </row>
    <row r="42" spans="1:2" s="1" customFormat="1" ht="13" x14ac:dyDescent="0.3">
      <c r="A42" s="5"/>
      <c r="B42" s="5"/>
    </row>
    <row r="43" spans="1:2" s="1" customFormat="1" ht="13" x14ac:dyDescent="0.3">
      <c r="A43" s="5"/>
      <c r="B43" s="5"/>
    </row>
  </sheetData>
  <mergeCells count="1">
    <mergeCell ref="A6:I6"/>
  </mergeCells>
  <pageMargins left="0.7" right="0.7" top="0.75" bottom="0.75" header="0.3" footer="0.3"/>
  <pageSetup scale="86" orientation="portrait" r:id="rId1"/>
  <headerFooter scaleWithDoc="0">
    <oddHeader>&amp;R&amp;"-,Bold"&amp;10Exhibit SWC-3</oddHeader>
    <oddFooter>&amp;L&amp;"Times New Roman,Regular"&amp;9 4893-1463-8635v1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AFFF7-D95E-4AAE-941C-94822BE6260A}">
  <sheetPr>
    <pageSetUpPr fitToPage="1"/>
  </sheetPr>
  <dimension ref="A6:AG39"/>
  <sheetViews>
    <sheetView tabSelected="1" workbookViewId="0">
      <selection activeCell="B16" sqref="B16"/>
    </sheetView>
  </sheetViews>
  <sheetFormatPr defaultRowHeight="14.5" x14ac:dyDescent="0.35"/>
  <cols>
    <col min="1" max="1" width="4.1796875" style="5" bestFit="1" customWidth="1"/>
    <col min="2" max="2" width="11.1796875" style="14" bestFit="1" customWidth="1"/>
    <col min="3" max="3" width="13.7265625" bestFit="1" customWidth="1"/>
    <col min="4" max="4" width="0.54296875" customWidth="1"/>
    <col min="5" max="5" width="16.81640625" bestFit="1" customWidth="1"/>
    <col min="6" max="6" width="0.54296875" customWidth="1"/>
    <col min="7" max="7" width="12.54296875" bestFit="1" customWidth="1"/>
    <col min="8" max="8" width="0.54296875" customWidth="1"/>
    <col min="9" max="9" width="12.54296875" bestFit="1" customWidth="1"/>
    <col min="10" max="10" width="0.54296875" customWidth="1"/>
    <col min="11" max="11" width="12.54296875" bestFit="1" customWidth="1"/>
    <col min="12" max="12" width="0.54296875" customWidth="1"/>
    <col min="14" max="14" width="0.54296875" customWidth="1"/>
  </cols>
  <sheetData>
    <row r="6" spans="1:33" ht="39" customHeight="1" x14ac:dyDescent="0.45">
      <c r="A6" s="25" t="s">
        <v>70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9" spans="1:33" x14ac:dyDescent="0.35">
      <c r="E9" s="26" t="s">
        <v>72</v>
      </c>
      <c r="F9" s="26"/>
      <c r="G9" s="26"/>
      <c r="H9" s="26"/>
      <c r="I9" s="26"/>
      <c r="J9" s="26"/>
      <c r="K9" s="26"/>
    </row>
    <row r="10" spans="1:33" s="11" customFormat="1" x14ac:dyDescent="0.35">
      <c r="A10" s="5"/>
      <c r="B10" s="5"/>
      <c r="C10" s="7" t="s">
        <v>21</v>
      </c>
      <c r="D10" s="2"/>
      <c r="E10" s="7" t="s">
        <v>71</v>
      </c>
      <c r="F10" s="2"/>
      <c r="G10" s="7" t="s">
        <v>34</v>
      </c>
      <c r="H10" s="2"/>
      <c r="I10" s="7" t="s">
        <v>38</v>
      </c>
      <c r="J10" s="2"/>
      <c r="K10" s="7" t="s">
        <v>39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5" customFormat="1" ht="10.5" x14ac:dyDescent="0.25">
      <c r="E11" s="5" t="s">
        <v>61</v>
      </c>
      <c r="G11" s="5" t="s">
        <v>62</v>
      </c>
      <c r="I11" s="5" t="s">
        <v>63</v>
      </c>
      <c r="K11" s="5" t="s">
        <v>64</v>
      </c>
    </row>
    <row r="12" spans="1:33" s="5" customFormat="1" ht="10.5" x14ac:dyDescent="0.25"/>
    <row r="13" spans="1:33" s="5" customFormat="1" ht="13" x14ac:dyDescent="0.3">
      <c r="C13" s="13" t="s">
        <v>35</v>
      </c>
    </row>
    <row r="14" spans="1:33" x14ac:dyDescent="0.35">
      <c r="A14" s="5" t="s">
        <v>40</v>
      </c>
      <c r="B14" s="5" t="s">
        <v>57</v>
      </c>
      <c r="C14" s="1" t="s">
        <v>22</v>
      </c>
      <c r="D14" s="1"/>
      <c r="E14" s="4">
        <v>1114585</v>
      </c>
      <c r="F14" s="1"/>
      <c r="G14" s="4">
        <v>1114585</v>
      </c>
      <c r="H14" s="1"/>
      <c r="I14" s="4">
        <v>1114585</v>
      </c>
      <c r="J14" s="1"/>
      <c r="K14" s="4">
        <v>1114585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35">
      <c r="A15" s="5" t="s">
        <v>41</v>
      </c>
      <c r="B15" s="5" t="s">
        <v>57</v>
      </c>
      <c r="C15" s="1" t="s">
        <v>23</v>
      </c>
      <c r="D15" s="1"/>
      <c r="E15" s="4">
        <v>105764820</v>
      </c>
      <c r="F15" s="1"/>
      <c r="G15" s="4">
        <v>103563112</v>
      </c>
      <c r="H15" s="1"/>
      <c r="I15" s="4">
        <v>103563112</v>
      </c>
      <c r="J15" s="1"/>
      <c r="K15" s="4">
        <v>103563112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35">
      <c r="A16" s="5" t="s">
        <v>42</v>
      </c>
      <c r="B16" s="5" t="s">
        <v>57</v>
      </c>
      <c r="C16" s="1" t="s">
        <v>24</v>
      </c>
      <c r="D16" s="1"/>
      <c r="E16" s="4">
        <v>44703193</v>
      </c>
      <c r="F16" s="1"/>
      <c r="G16" s="4">
        <v>44703193</v>
      </c>
      <c r="H16" s="1"/>
      <c r="I16" s="4">
        <v>44703193</v>
      </c>
      <c r="J16" s="1"/>
      <c r="K16" s="4">
        <v>44703193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35">
      <c r="A17" s="5" t="s">
        <v>43</v>
      </c>
      <c r="B17" s="5" t="s">
        <v>57</v>
      </c>
      <c r="C17" s="1" t="s">
        <v>25</v>
      </c>
      <c r="D17" s="1"/>
      <c r="E17" s="4">
        <v>989086</v>
      </c>
      <c r="F17" s="1"/>
      <c r="G17" s="4">
        <v>989086</v>
      </c>
      <c r="H17" s="1"/>
      <c r="I17" s="4">
        <v>989086</v>
      </c>
      <c r="J17" s="1"/>
      <c r="K17" s="4">
        <v>989086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35">
      <c r="B18" s="5"/>
      <c r="C18" s="1"/>
      <c r="D18" s="1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35">
      <c r="B19" s="5"/>
      <c r="C19" s="13" t="s">
        <v>36</v>
      </c>
      <c r="D19" s="1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35">
      <c r="A20" s="5" t="s">
        <v>44</v>
      </c>
      <c r="B20" s="5" t="s">
        <v>58</v>
      </c>
      <c r="C20" s="1" t="s">
        <v>26</v>
      </c>
      <c r="D20" s="1"/>
      <c r="E20" s="4">
        <v>0</v>
      </c>
      <c r="F20" s="1"/>
      <c r="G20" s="4">
        <f>4209524+2939664</f>
        <v>7149188</v>
      </c>
      <c r="H20" s="4"/>
      <c r="I20" s="4">
        <f>4533645.16+3166009.28</f>
        <v>7699654.4399999995</v>
      </c>
      <c r="J20" s="4"/>
      <c r="K20" s="4">
        <f>6294418.15+4395621.09</f>
        <v>10690039.24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35">
      <c r="A21" s="5" t="s">
        <v>45</v>
      </c>
      <c r="B21" s="5" t="s">
        <v>57</v>
      </c>
      <c r="C21" s="1" t="s">
        <v>27</v>
      </c>
      <c r="D21" s="1"/>
      <c r="E21" s="4">
        <v>0</v>
      </c>
      <c r="F21" s="1"/>
      <c r="G21" s="4">
        <v>16689322</v>
      </c>
      <c r="H21" s="4"/>
      <c r="I21" s="4">
        <v>12837225</v>
      </c>
      <c r="J21" s="4"/>
      <c r="K21" s="4">
        <v>5595083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35">
      <c r="A22" s="5" t="s">
        <v>46</v>
      </c>
      <c r="B22" s="5" t="s">
        <v>57</v>
      </c>
      <c r="C22" s="1" t="s">
        <v>28</v>
      </c>
      <c r="D22" s="1"/>
      <c r="E22" s="4">
        <v>0</v>
      </c>
      <c r="F22" s="1"/>
      <c r="G22" s="4">
        <v>7096589</v>
      </c>
      <c r="H22" s="4"/>
      <c r="I22" s="4">
        <v>15310781</v>
      </c>
      <c r="J22" s="4"/>
      <c r="K22" s="4">
        <v>23256452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35">
      <c r="A23" s="5" t="s">
        <v>47</v>
      </c>
      <c r="B23" s="5" t="s">
        <v>60</v>
      </c>
      <c r="C23" s="1" t="s">
        <v>37</v>
      </c>
      <c r="D23" s="1"/>
      <c r="E23" s="4">
        <v>0</v>
      </c>
      <c r="F23" s="1"/>
      <c r="G23" s="4">
        <v>2824979</v>
      </c>
      <c r="H23" s="4"/>
      <c r="I23" s="4">
        <v>2850632</v>
      </c>
      <c r="J23" s="4"/>
      <c r="K23" s="4">
        <v>4287653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35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35">
      <c r="A25" s="5" t="s">
        <v>48</v>
      </c>
      <c r="B25" s="16" t="s">
        <v>59</v>
      </c>
      <c r="C25" s="10" t="s">
        <v>32</v>
      </c>
      <c r="D25" s="10"/>
      <c r="E25" s="15">
        <f>SUM(E14:E22)</f>
        <v>152571684</v>
      </c>
      <c r="F25" s="10"/>
      <c r="G25" s="15">
        <f>SUM(G14:G22)</f>
        <v>181305075</v>
      </c>
      <c r="H25" s="10"/>
      <c r="I25" s="15">
        <f>SUM(I14:I22)</f>
        <v>186217636.44</v>
      </c>
      <c r="J25" s="10"/>
      <c r="K25" s="15">
        <f>SUM(K14:K22)</f>
        <v>189911550.24000001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35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35">
      <c r="A27" s="5" t="s">
        <v>49</v>
      </c>
      <c r="B27" s="5" t="s">
        <v>40</v>
      </c>
      <c r="C27" s="1" t="s">
        <v>29</v>
      </c>
      <c r="D27" s="1"/>
      <c r="E27" s="8">
        <f>E14</f>
        <v>1114585</v>
      </c>
      <c r="F27" s="1"/>
      <c r="G27" s="8">
        <f>G14</f>
        <v>1114585</v>
      </c>
      <c r="H27" s="1"/>
      <c r="I27" s="8">
        <f>I14</f>
        <v>1114585</v>
      </c>
      <c r="J27" s="1"/>
      <c r="K27" s="8">
        <f>K14</f>
        <v>1114585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35">
      <c r="A28" s="5" t="s">
        <v>50</v>
      </c>
      <c r="B28" s="16" t="s">
        <v>65</v>
      </c>
      <c r="C28" s="1" t="s">
        <v>30</v>
      </c>
      <c r="D28" s="1"/>
      <c r="E28" s="8">
        <f>SUM(E20:E22,E15,E23)</f>
        <v>105764820</v>
      </c>
      <c r="F28" s="1"/>
      <c r="G28" s="8">
        <f>SUM(G20:G22,G15,G23)</f>
        <v>137323190</v>
      </c>
      <c r="H28" s="1"/>
      <c r="I28" s="8">
        <f>SUM(I20:I22,I15,I23)</f>
        <v>142261404.44</v>
      </c>
      <c r="J28" s="1"/>
      <c r="K28" s="8">
        <f>SUM(K20:K22,K15,K23)</f>
        <v>147392339.24000001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35">
      <c r="A29" s="5" t="s">
        <v>51</v>
      </c>
      <c r="B29" s="5" t="s">
        <v>42</v>
      </c>
      <c r="C29" s="1" t="s">
        <v>31</v>
      </c>
      <c r="D29" s="1"/>
      <c r="E29" s="8">
        <f>SUM(E16)</f>
        <v>44703193</v>
      </c>
      <c r="F29" s="1"/>
      <c r="G29" s="8">
        <f>SUM(G16)</f>
        <v>44703193</v>
      </c>
      <c r="H29" s="1"/>
      <c r="I29" s="8">
        <f>SUM(I16)</f>
        <v>44703193</v>
      </c>
      <c r="J29" s="1"/>
      <c r="K29" s="8">
        <f>SUM(K16)</f>
        <v>44703193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35">
      <c r="A30" s="5" t="s">
        <v>52</v>
      </c>
      <c r="B30" s="5" t="s">
        <v>43</v>
      </c>
      <c r="C30" s="1" t="s">
        <v>33</v>
      </c>
      <c r="D30" s="1"/>
      <c r="E30" s="8">
        <f>E17</f>
        <v>989086</v>
      </c>
      <c r="F30" s="1"/>
      <c r="G30" s="8">
        <f>G17</f>
        <v>989086</v>
      </c>
      <c r="H30" s="1"/>
      <c r="I30" s="8">
        <f>I17</f>
        <v>989086</v>
      </c>
      <c r="J30" s="1"/>
      <c r="K30" s="8">
        <f>K17</f>
        <v>989086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3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35">
      <c r="A32" s="5" t="s">
        <v>53</v>
      </c>
      <c r="B32" s="5" t="s">
        <v>66</v>
      </c>
      <c r="C32" s="1" t="s">
        <v>29</v>
      </c>
      <c r="D32" s="1"/>
      <c r="E32" s="12">
        <f>E27/E$25</f>
        <v>7.3053201667486346E-3</v>
      </c>
      <c r="F32" s="1"/>
      <c r="G32" s="12">
        <f>G27/G$25</f>
        <v>6.1475664704917941E-3</v>
      </c>
      <c r="H32" s="1"/>
      <c r="I32" s="12">
        <f>I27/I$25</f>
        <v>5.9853890389115925E-3</v>
      </c>
      <c r="J32" s="1"/>
      <c r="K32" s="12">
        <f>K27/K$25</f>
        <v>5.868968994205183E-3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35">
      <c r="A33" s="5" t="s">
        <v>54</v>
      </c>
      <c r="B33" s="5" t="s">
        <v>67</v>
      </c>
      <c r="C33" s="1" t="s">
        <v>30</v>
      </c>
      <c r="D33" s="1"/>
      <c r="E33" s="12">
        <f t="shared" ref="E33:G35" si="0">E28/E$25</f>
        <v>0.69321395181035039</v>
      </c>
      <c r="F33" s="1"/>
      <c r="G33" s="12">
        <f t="shared" si="0"/>
        <v>0.75741503650683795</v>
      </c>
      <c r="H33" s="1"/>
      <c r="I33" s="12">
        <f t="shared" ref="I33" si="1">I28/I$25</f>
        <v>0.76395236863527227</v>
      </c>
      <c r="J33" s="1"/>
      <c r="K33" s="12">
        <f t="shared" ref="K33" si="2">K28/K$25</f>
        <v>0.77611045275410318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35">
      <c r="A34" s="5" t="s">
        <v>55</v>
      </c>
      <c r="B34" s="5" t="s">
        <v>68</v>
      </c>
      <c r="C34" s="1" t="s">
        <v>31</v>
      </c>
      <c r="D34" s="1"/>
      <c r="E34" s="12">
        <f t="shared" si="0"/>
        <v>0.29299796546782558</v>
      </c>
      <c r="F34" s="1"/>
      <c r="G34" s="12">
        <f t="shared" si="0"/>
        <v>0.24656338494661553</v>
      </c>
      <c r="H34" s="1"/>
      <c r="I34" s="12">
        <f t="shared" ref="I34" si="3">I29/I$25</f>
        <v>0.24005885723076253</v>
      </c>
      <c r="J34" s="1"/>
      <c r="K34" s="12">
        <f t="shared" ref="K34" si="4">K29/K$25</f>
        <v>0.23538954288723624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35">
      <c r="A35" s="5" t="s">
        <v>56</v>
      </c>
      <c r="B35" s="5" t="s">
        <v>69</v>
      </c>
      <c r="C35" s="1" t="s">
        <v>33</v>
      </c>
      <c r="D35" s="1"/>
      <c r="E35" s="12">
        <f t="shared" si="0"/>
        <v>6.4827625550754227E-3</v>
      </c>
      <c r="F35" s="1"/>
      <c r="G35" s="12">
        <f t="shared" si="0"/>
        <v>5.4553685273288684E-3</v>
      </c>
      <c r="H35" s="1"/>
      <c r="I35" s="12">
        <f t="shared" ref="I35" si="5">I30/I$25</f>
        <v>5.3114517985985025E-3</v>
      </c>
      <c r="J35" s="1"/>
      <c r="K35" s="12">
        <f t="shared" ref="K35" si="6">K30/K$25</f>
        <v>5.208140309265267E-3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3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3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3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</sheetData>
  <mergeCells count="2">
    <mergeCell ref="A6:K6"/>
    <mergeCell ref="E9:K9"/>
  </mergeCells>
  <pageMargins left="0.7" right="0.7" top="0.75" bottom="0.75" header="0.3" footer="0.3"/>
  <pageSetup orientation="portrait" r:id="rId1"/>
  <headerFooter scaleWithDoc="0">
    <oddHeader>&amp;R&amp;"-,Bold"&amp;10Exhibit SWC-4</oddHeader>
    <oddFooter>&amp;L&amp;"Times New Roman,Regular"&amp;9 4893-1463-8635v1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05C6-AB57-418B-B357-B40FE7BE6C56}">
  <sheetPr>
    <pageSetUpPr fitToPage="1"/>
  </sheetPr>
  <dimension ref="A1:S54"/>
  <sheetViews>
    <sheetView workbookViewId="0">
      <selection activeCell="A7" sqref="A7"/>
    </sheetView>
  </sheetViews>
  <sheetFormatPr defaultRowHeight="14.5" x14ac:dyDescent="0.35"/>
  <cols>
    <col min="1" max="1" width="4.1796875" bestFit="1" customWidth="1"/>
    <col min="2" max="2" width="9.54296875" bestFit="1" customWidth="1"/>
    <col min="3" max="3" width="59" bestFit="1" customWidth="1"/>
    <col min="4" max="4" width="0.36328125" customWidth="1"/>
    <col min="5" max="5" width="16.81640625" bestFit="1" customWidth="1"/>
    <col min="6" max="6" width="0.36328125" customWidth="1"/>
    <col min="7" max="7" width="12.54296875" bestFit="1" customWidth="1"/>
    <col min="8" max="8" width="0.36328125" customWidth="1"/>
    <col min="9" max="9" width="12.54296875" bestFit="1" customWidth="1"/>
    <col min="10" max="10" width="0.36328125" customWidth="1"/>
    <col min="11" max="11" width="12.54296875" bestFit="1" customWidth="1"/>
    <col min="12" max="12" width="0.36328125" customWidth="1"/>
    <col min="14" max="14" width="0.36328125" customWidth="1"/>
    <col min="16" max="16" width="0.36328125" customWidth="1"/>
    <col min="18" max="18" width="0.36328125" customWidth="1"/>
    <col min="20" max="20" width="0.36328125" customWidth="1"/>
  </cols>
  <sheetData>
    <row r="1" spans="1:19" x14ac:dyDescent="0.35">
      <c r="A1" s="5"/>
      <c r="B1" s="5"/>
    </row>
    <row r="2" spans="1:19" x14ac:dyDescent="0.35">
      <c r="A2" s="5"/>
      <c r="B2" s="5"/>
    </row>
    <row r="3" spans="1:19" x14ac:dyDescent="0.35">
      <c r="A3" s="5"/>
      <c r="B3" s="5"/>
    </row>
    <row r="4" spans="1:19" x14ac:dyDescent="0.35">
      <c r="A4" s="5"/>
      <c r="B4" s="5"/>
    </row>
    <row r="5" spans="1:19" x14ac:dyDescent="0.35">
      <c r="A5" s="5"/>
      <c r="B5" s="5"/>
    </row>
    <row r="6" spans="1:19" ht="38.5" customHeight="1" x14ac:dyDescent="0.45">
      <c r="A6" s="25" t="s">
        <v>87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9" x14ac:dyDescent="0.35">
      <c r="A7" s="5"/>
      <c r="B7" s="5"/>
    </row>
    <row r="8" spans="1:19" x14ac:dyDescent="0.35">
      <c r="A8" s="5"/>
      <c r="B8" s="5"/>
    </row>
    <row r="9" spans="1:19" x14ac:dyDescent="0.35">
      <c r="A9" s="5"/>
      <c r="B9" s="5"/>
    </row>
    <row r="10" spans="1:19" x14ac:dyDescent="0.35">
      <c r="A10" s="5"/>
      <c r="B10" s="5"/>
      <c r="E10" s="7" t="s">
        <v>71</v>
      </c>
      <c r="F10" s="2"/>
      <c r="G10" s="7" t="s">
        <v>34</v>
      </c>
      <c r="H10" s="2"/>
      <c r="I10" s="7" t="s">
        <v>38</v>
      </c>
      <c r="J10" s="2"/>
      <c r="K10" s="7" t="s">
        <v>39</v>
      </c>
    </row>
    <row r="11" spans="1:19" s="17" customFormat="1" ht="13" x14ac:dyDescent="0.3">
      <c r="A11" s="5"/>
      <c r="B11" s="5"/>
      <c r="E11" s="17" t="s">
        <v>61</v>
      </c>
      <c r="G11" s="17" t="s">
        <v>62</v>
      </c>
      <c r="I11" s="17" t="s">
        <v>63</v>
      </c>
      <c r="K11" s="17" t="s">
        <v>64</v>
      </c>
    </row>
    <row r="12" spans="1:19" s="17" customFormat="1" ht="13" x14ac:dyDescent="0.3">
      <c r="A12" s="5"/>
      <c r="B12" s="5"/>
    </row>
    <row r="13" spans="1:19" x14ac:dyDescent="0.35">
      <c r="A13" s="5" t="s">
        <v>40</v>
      </c>
      <c r="B13" s="5" t="s">
        <v>57</v>
      </c>
      <c r="C13" s="1" t="s">
        <v>73</v>
      </c>
      <c r="D13" s="1"/>
      <c r="E13" s="4">
        <v>152571685</v>
      </c>
      <c r="F13" s="1"/>
      <c r="G13" s="4">
        <v>152571685</v>
      </c>
      <c r="H13" s="1"/>
      <c r="I13" s="4">
        <v>152571685</v>
      </c>
      <c r="J13" s="1"/>
      <c r="K13" s="4">
        <v>152571685</v>
      </c>
      <c r="L13" s="1"/>
      <c r="M13" s="1"/>
      <c r="N13" s="1"/>
      <c r="O13" s="1"/>
      <c r="P13" s="1"/>
      <c r="Q13" s="1"/>
      <c r="R13" s="1"/>
      <c r="S13" s="1"/>
    </row>
    <row r="14" spans="1:19" x14ac:dyDescent="0.35">
      <c r="A14" s="5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5">
      <c r="A15" s="5" t="s">
        <v>41</v>
      </c>
      <c r="B15" s="5" t="s">
        <v>57</v>
      </c>
      <c r="C15" s="1" t="s">
        <v>74</v>
      </c>
      <c r="D15" s="1"/>
      <c r="E15" s="1"/>
      <c r="F15" s="1"/>
      <c r="G15" s="4">
        <v>16889322</v>
      </c>
      <c r="H15" s="1"/>
      <c r="I15" s="4">
        <v>12837225</v>
      </c>
      <c r="J15" s="4"/>
      <c r="K15" s="4">
        <v>5595083</v>
      </c>
      <c r="L15" s="1"/>
      <c r="M15" s="1"/>
      <c r="N15" s="1"/>
      <c r="O15" s="1"/>
      <c r="P15" s="1"/>
      <c r="Q15" s="1"/>
      <c r="R15" s="1"/>
      <c r="S15" s="1"/>
    </row>
    <row r="16" spans="1:19" x14ac:dyDescent="0.35">
      <c r="A16" s="5" t="s">
        <v>42</v>
      </c>
      <c r="B16" s="5" t="s">
        <v>76</v>
      </c>
      <c r="C16" s="10" t="s">
        <v>78</v>
      </c>
      <c r="D16" s="10"/>
      <c r="E16" s="10"/>
      <c r="F16" s="10"/>
      <c r="G16" s="18">
        <f>G15/G13</f>
        <v>0.11069761732001583</v>
      </c>
      <c r="H16" s="10"/>
      <c r="I16" s="18">
        <f>I15/I13</f>
        <v>8.4138973755189236E-2</v>
      </c>
      <c r="J16" s="10"/>
      <c r="K16" s="18">
        <f>K15/K13</f>
        <v>3.6671830687325761E-2</v>
      </c>
      <c r="L16" s="1"/>
      <c r="M16" s="1"/>
      <c r="N16" s="1"/>
      <c r="O16" s="1"/>
      <c r="P16" s="1"/>
      <c r="Q16" s="1"/>
      <c r="R16" s="1"/>
      <c r="S16" s="1"/>
    </row>
    <row r="17" spans="1:19" x14ac:dyDescent="0.35">
      <c r="A17" s="5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5">
      <c r="A18" s="5" t="s">
        <v>43</v>
      </c>
      <c r="B18" s="5" t="s">
        <v>57</v>
      </c>
      <c r="C18" s="1" t="s">
        <v>75</v>
      </c>
      <c r="D18" s="1"/>
      <c r="E18" s="1"/>
      <c r="F18" s="1"/>
      <c r="G18" s="4">
        <v>7096589</v>
      </c>
      <c r="H18" s="4"/>
      <c r="I18" s="4">
        <v>15311781</v>
      </c>
      <c r="J18" s="4"/>
      <c r="K18" s="4">
        <v>23256452</v>
      </c>
      <c r="L18" s="1"/>
      <c r="M18" s="1"/>
      <c r="N18" s="1"/>
      <c r="O18" s="1"/>
      <c r="P18" s="1"/>
      <c r="Q18" s="1"/>
      <c r="R18" s="1"/>
      <c r="S18" s="1"/>
    </row>
    <row r="19" spans="1:19" x14ac:dyDescent="0.35">
      <c r="A19" s="5" t="s">
        <v>44</v>
      </c>
      <c r="B19" s="5" t="s">
        <v>77</v>
      </c>
      <c r="C19" s="10" t="s">
        <v>79</v>
      </c>
      <c r="D19" s="10"/>
      <c r="E19" s="10"/>
      <c r="F19" s="10"/>
      <c r="G19" s="18">
        <f>G18/G13</f>
        <v>4.6513145607587673E-2</v>
      </c>
      <c r="H19" s="10"/>
      <c r="I19" s="18">
        <f>I18/I13</f>
        <v>0.10035794649577344</v>
      </c>
      <c r="J19" s="10"/>
      <c r="K19" s="18">
        <f>K18/K13</f>
        <v>0.15242967264863072</v>
      </c>
      <c r="L19" s="1"/>
      <c r="M19" s="1"/>
      <c r="N19" s="1"/>
      <c r="O19" s="1"/>
      <c r="P19" s="1"/>
      <c r="Q19" s="1"/>
      <c r="R19" s="1"/>
      <c r="S19" s="1"/>
    </row>
    <row r="20" spans="1:19" x14ac:dyDescent="0.35">
      <c r="A20" s="5"/>
      <c r="B20" s="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5">
      <c r="A21" s="5" t="s">
        <v>45</v>
      </c>
      <c r="B21" s="5" t="s">
        <v>81</v>
      </c>
      <c r="C21" s="10" t="s">
        <v>80</v>
      </c>
      <c r="D21" s="10"/>
      <c r="E21" s="10"/>
      <c r="F21" s="10"/>
      <c r="G21" s="19">
        <f>G19+G16</f>
        <v>0.1572107629276035</v>
      </c>
      <c r="H21" s="10"/>
      <c r="I21" s="19">
        <f>I19+I16</f>
        <v>0.18449692025096268</v>
      </c>
      <c r="J21" s="10"/>
      <c r="K21" s="19">
        <f>K19+K16</f>
        <v>0.18910150333595649</v>
      </c>
      <c r="L21" s="1"/>
      <c r="M21" s="1"/>
      <c r="N21" s="1"/>
      <c r="O21" s="1"/>
      <c r="P21" s="1"/>
      <c r="Q21" s="1"/>
      <c r="R21" s="1"/>
      <c r="S21" s="1"/>
    </row>
    <row r="22" spans="1:19" x14ac:dyDescent="0.35">
      <c r="A22" s="5"/>
      <c r="B22" s="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5">
      <c r="A23" s="5"/>
      <c r="B23" s="5"/>
      <c r="C23" s="10" t="s">
        <v>82</v>
      </c>
      <c r="D23" s="1"/>
      <c r="E23" s="1"/>
      <c r="F23" s="1"/>
      <c r="G23" s="26" t="s">
        <v>83</v>
      </c>
      <c r="H23" s="26"/>
      <c r="I23" s="26"/>
      <c r="J23" s="26"/>
      <c r="K23" s="26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A24" s="5" t="s">
        <v>46</v>
      </c>
      <c r="B24" s="5"/>
      <c r="C24" s="1" t="s">
        <v>22</v>
      </c>
      <c r="D24" s="1"/>
      <c r="E24" s="3">
        <v>109.08</v>
      </c>
      <c r="F24" s="3"/>
      <c r="G24" s="3">
        <f>$E24*(1+G$21)</f>
        <v>126.22855002014298</v>
      </c>
      <c r="H24" s="3"/>
      <c r="I24" s="3">
        <f>$E24*(1+I$21)</f>
        <v>129.204924060975</v>
      </c>
      <c r="J24" s="3"/>
      <c r="K24" s="3">
        <f>$E24*(1+K$21)</f>
        <v>129.70719198388613</v>
      </c>
      <c r="L24" s="1"/>
      <c r="M24" s="1"/>
      <c r="N24" s="1"/>
      <c r="O24" s="1"/>
      <c r="P24" s="1"/>
      <c r="Q24" s="1"/>
      <c r="R24" s="1"/>
      <c r="S24" s="1"/>
    </row>
    <row r="25" spans="1:19" x14ac:dyDescent="0.35">
      <c r="A25" s="5" t="s">
        <v>47</v>
      </c>
      <c r="B25" s="5"/>
      <c r="C25" s="1" t="s">
        <v>84</v>
      </c>
      <c r="D25" s="1"/>
      <c r="E25" s="21">
        <v>5.8595000000000001E-2</v>
      </c>
      <c r="F25" s="1"/>
      <c r="G25" s="21">
        <f>$E25*(1+G$21)</f>
        <v>6.7806764653742926E-2</v>
      </c>
      <c r="H25" s="22"/>
      <c r="I25" s="21">
        <f>$E25*(1+I$21)</f>
        <v>6.9405597042105166E-2</v>
      </c>
      <c r="J25" s="22"/>
      <c r="K25" s="21">
        <f>$E25*(1+K$21)</f>
        <v>6.9675402587970364E-2</v>
      </c>
      <c r="L25" s="1"/>
      <c r="M25" s="1"/>
      <c r="N25" s="1"/>
      <c r="O25" s="1"/>
      <c r="P25" s="1"/>
      <c r="Q25" s="1"/>
      <c r="R25" s="1"/>
      <c r="S25" s="1"/>
    </row>
    <row r="26" spans="1:19" x14ac:dyDescent="0.35">
      <c r="B26" s="5"/>
      <c r="C26" s="1" t="s">
        <v>24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5">
      <c r="A27" s="5" t="s">
        <v>48</v>
      </c>
      <c r="B27" s="5"/>
      <c r="C27" s="23" t="s">
        <v>85</v>
      </c>
      <c r="D27" s="1"/>
      <c r="E27" s="3">
        <v>12.23</v>
      </c>
      <c r="F27" s="1"/>
      <c r="G27" s="3">
        <f>$E27*(1+G$21)</f>
        <v>14.152687630604589</v>
      </c>
      <c r="H27" s="1"/>
      <c r="I27" s="3">
        <f>$E27*(1+I$21)</f>
        <v>14.486397334669276</v>
      </c>
      <c r="J27" s="1"/>
      <c r="K27" s="3">
        <f>$E27*(1+K$21)</f>
        <v>14.542711385798748</v>
      </c>
      <c r="L27" s="1"/>
      <c r="M27" s="1"/>
      <c r="N27" s="1"/>
      <c r="O27" s="1"/>
      <c r="P27" s="1"/>
      <c r="Q27" s="1"/>
      <c r="R27" s="1"/>
      <c r="S27" s="1"/>
    </row>
    <row r="28" spans="1:19" x14ac:dyDescent="0.35">
      <c r="A28" s="5" t="s">
        <v>49</v>
      </c>
      <c r="B28" s="5"/>
      <c r="C28" s="23" t="s">
        <v>86</v>
      </c>
      <c r="D28" s="1"/>
      <c r="E28" s="3">
        <v>8.15</v>
      </c>
      <c r="F28" s="1"/>
      <c r="G28" s="3">
        <f>$E28*(1+G$21)</f>
        <v>9.4312677178599689</v>
      </c>
      <c r="H28" s="1"/>
      <c r="I28" s="3">
        <f>$E28*(1+I$21)</f>
        <v>9.6536499000453464</v>
      </c>
      <c r="J28" s="1"/>
      <c r="K28" s="3">
        <f>$E28*(1+K$21)</f>
        <v>9.6911772521880462</v>
      </c>
      <c r="L28" s="1"/>
      <c r="M28" s="1"/>
      <c r="N28" s="1"/>
      <c r="O28" s="1"/>
      <c r="P28" s="1"/>
      <c r="Q28" s="1"/>
      <c r="R28" s="1"/>
      <c r="S28" s="1"/>
    </row>
    <row r="29" spans="1:19" x14ac:dyDescent="0.35">
      <c r="A29" s="5" t="s">
        <v>50</v>
      </c>
      <c r="B29" s="5"/>
      <c r="C29" s="1" t="s">
        <v>25</v>
      </c>
      <c r="D29" s="1"/>
      <c r="E29" s="20">
        <v>1.2999999999999999E-3</v>
      </c>
      <c r="F29" s="20"/>
      <c r="G29" s="20">
        <f>$E29*(1+G$21)</f>
        <v>1.5043739918058844E-3</v>
      </c>
      <c r="H29" s="20"/>
      <c r="I29" s="20">
        <f>$E29*(1+I$21)</f>
        <v>1.5398459963262515E-3</v>
      </c>
      <c r="J29" s="20"/>
      <c r="K29" s="20">
        <f>$E29*(1+K$21)</f>
        <v>1.5458319543367432E-3</v>
      </c>
      <c r="L29" s="1"/>
      <c r="M29" s="1"/>
      <c r="N29" s="1"/>
      <c r="O29" s="1"/>
      <c r="P29" s="1"/>
      <c r="Q29" s="1"/>
      <c r="R29" s="1"/>
      <c r="S29" s="1"/>
    </row>
    <row r="30" spans="1:19" x14ac:dyDescent="0.35">
      <c r="A30" s="5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35">
      <c r="A31" s="5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35">
      <c r="A32" s="5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35">
      <c r="A33" s="5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5">
      <c r="A34" s="5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35">
      <c r="A35" s="5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35">
      <c r="A36" s="5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5">
      <c r="A37" s="5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35">
      <c r="A38" s="5"/>
      <c r="B38" s="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35">
      <c r="A39" s="5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3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3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3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3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3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3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3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3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3:19" x14ac:dyDescent="0.3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3:19" x14ac:dyDescent="0.3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3:19" x14ac:dyDescent="0.3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3:19" x14ac:dyDescent="0.3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3:19" x14ac:dyDescent="0.3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3:19" x14ac:dyDescent="0.3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</sheetData>
  <mergeCells count="2">
    <mergeCell ref="A6:K6"/>
    <mergeCell ref="G23:K23"/>
  </mergeCells>
  <pageMargins left="0.7" right="0.7" top="0.75" bottom="0.75" header="0.3" footer="0.3"/>
  <pageSetup scale="70" orientation="portrait" r:id="rId1"/>
  <headerFooter scaleWithDoc="0">
    <oddHeader>&amp;R&amp;"-,Bold"&amp;10Exhibit SWC-5</oddHeader>
    <oddFooter>&amp;L&amp;"Times New Roman,Regular"&amp;9 4893-1463-8635v1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A4346-4A14-4FA1-A8FF-7041F7ACAC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270734-2B7A-4822-895C-056A6066B799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0a8c7b19-aaa0-4cfe-8c37-ca0397899057"/>
    <ds:schemaRef ds:uri="http://schemas.microsoft.com/office/2006/metadata/properties"/>
    <ds:schemaRef ds:uri="b7941ac7-441b-4692-9ff2-f44703c393cd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EFBFD6-DB10-4383-AE56-8E1C7F826E55}"/>
</file>

<file path=customXml/itemProps4.xml><?xml version="1.0" encoding="utf-8"?>
<ds:datastoreItem xmlns:ds="http://schemas.openxmlformats.org/officeDocument/2006/customXml" ds:itemID="{B5AF3690-C45B-4C6F-917A-E468CD800C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 SWC-3</vt:lpstr>
      <vt:lpstr>Exh SWC-4</vt:lpstr>
      <vt:lpstr>Exh SWC-5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Chriss</dc:creator>
  <cp:lastModifiedBy>Vicki M. Baldwin</cp:lastModifiedBy>
  <cp:lastPrinted>2022-07-24T18:55:55Z</cp:lastPrinted>
  <dcterms:created xsi:type="dcterms:W3CDTF">2022-07-24T03:49:22Z</dcterms:created>
  <dcterms:modified xsi:type="dcterms:W3CDTF">2022-07-26T18:46:05Z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2022-07-24T03:49:23Z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3736d03b-c939-4482-8114-70bf2f411713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0x0101006E56B4D1795A2E4DB2F0B01679ED314A00A0C5B27E5DFE5A42B5D94F605CB10C32</vt:lpwstr>
  </property>
  <property fmtid="{D5CDD505-2E9C-101B-9397-08002B2CF9AE}" pid="10" name="CUS_DocIDActiveBits">
    <vt:lpwstr>126976</vt:lpwstr>
  </property>
  <property fmtid="{D5CDD505-2E9C-101B-9397-08002B2CF9AE}" pid="11" name="CUS_DocIDLocation">
    <vt:lpwstr>EVERY_PAGE</vt:lpwstr>
  </property>
  <property fmtid="{D5CDD505-2E9C-101B-9397-08002B2CF9AE}" pid="12" name="CUS_DocIDPosition">
    <vt:lpwstr>Left</vt:lpwstr>
  </property>
  <property fmtid="{D5CDD505-2E9C-101B-9397-08002B2CF9AE}" pid="13" name="CUS_DocIDSheetRef">
    <vt:lpwstr>3</vt:lpwstr>
  </property>
  <property fmtid="{D5CDD505-2E9C-101B-9397-08002B2CF9AE}" pid="14" name="CUS_DocIDString">
    <vt:lpwstr>&amp;"Times New Roman,Regular"&amp;9 4893-1463-8635v1</vt:lpwstr>
  </property>
  <property fmtid="{D5CDD505-2E9C-101B-9397-08002B2CF9AE}" pid="15" name="CUS_DocIDChunk0">
    <vt:lpwstr>&amp;"Times New Roman,Regular"&amp;9</vt:lpwstr>
  </property>
  <property fmtid="{D5CDD505-2E9C-101B-9397-08002B2CF9AE}" pid="16" name="CUS_DocIDChunk1">
    <vt:lpwstr> 4893-1463-8635v1</vt:lpwstr>
  </property>
  <property fmtid="{D5CDD505-2E9C-101B-9397-08002B2CF9AE}" pid="17" name="_docset_NoMedatataSyncRequired">
    <vt:lpwstr>False</vt:lpwstr>
  </property>
  <property fmtid="{D5CDD505-2E9C-101B-9397-08002B2CF9AE}" pid="18" name="IsEFSEC">
    <vt:bool>false</vt:bool>
  </property>
</Properties>
</file>