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pivotTables/pivotTable3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17\2017_ WA Elec and Gas GRC\Bench Request\Bench 11\"/>
    </mc:Choice>
  </mc:AlternateContent>
  <bookViews>
    <workbookView xWindow="-945" yWindow="570" windowWidth="12120" windowHeight="2895" tabRatio="812"/>
  </bookViews>
  <sheets>
    <sheet name="NEXL-1" sheetId="44" r:id="rId1"/>
    <sheet name="NEXL-2" sheetId="45" r:id="rId2"/>
  </sheets>
  <externalReferences>
    <externalReference r:id="rId3"/>
    <externalReference r:id="rId4"/>
  </externalReferences>
  <definedNames>
    <definedName name="_xlnm.Print_Area" localSheetId="0">'NEXL-1'!$A$1:$M$65</definedName>
    <definedName name="_xlnm.Print_Area" localSheetId="1">'NEXL-2'!$A$1:$G$46</definedName>
    <definedName name="_xlnm.Print_Titles" localSheetId="0">'NEXL-1'!$1:$3</definedName>
    <definedName name="Recover" localSheetId="1">[1]Macro1!$A$235</definedName>
    <definedName name="Recover">[2]Macro1!$A$69</definedName>
    <definedName name="TableName">"Dummy"</definedName>
  </definedNames>
  <calcPr calcId="152511" fullPrecision="0"/>
  <pivotCaches>
    <pivotCache cacheId="0" r:id="rId5"/>
  </pivotCaches>
</workbook>
</file>

<file path=xl/calcChain.xml><?xml version="1.0" encoding="utf-8"?>
<calcChain xmlns="http://schemas.openxmlformats.org/spreadsheetml/2006/main">
  <c r="G44" i="44" l="1"/>
  <c r="H44" i="44" l="1"/>
  <c r="H23" i="44"/>
  <c r="E47" i="45"/>
  <c r="E28" i="44" l="1"/>
  <c r="K6" i="44" l="1"/>
  <c r="Q28" i="44" l="1"/>
  <c r="H28" i="44"/>
  <c r="S47" i="44" l="1"/>
  <c r="S46" i="44"/>
  <c r="Q42" i="44"/>
  <c r="Q41" i="44"/>
  <c r="S41" i="44" s="1"/>
  <c r="R41" i="44"/>
  <c r="S42" i="44" l="1"/>
  <c r="O29" i="44" l="1"/>
  <c r="Q29" i="44" s="1"/>
  <c r="R29" i="44" s="1"/>
  <c r="O30" i="44"/>
  <c r="Q30" i="44" s="1"/>
  <c r="S30" i="44" s="1"/>
  <c r="O31" i="44"/>
  <c r="Q31" i="44" s="1"/>
  <c r="S31" i="44" s="1"/>
  <c r="O32" i="44"/>
  <c r="Q32" i="44" s="1"/>
  <c r="S32" i="44" s="1"/>
  <c r="O33" i="44"/>
  <c r="Q33" i="44" s="1"/>
  <c r="R33" i="44" s="1"/>
  <c r="O35" i="44"/>
  <c r="Q35" i="44" s="1"/>
  <c r="S35" i="44" s="1"/>
  <c r="O34" i="44"/>
  <c r="Q34" i="44" s="1"/>
  <c r="S34" i="44" s="1"/>
  <c r="O36" i="44"/>
  <c r="Q36" i="44" s="1"/>
  <c r="R36" i="44" s="1"/>
  <c r="O37" i="44"/>
  <c r="Q37" i="44" s="1"/>
  <c r="R37" i="44" s="1"/>
  <c r="O38" i="44"/>
  <c r="Q38" i="44" s="1"/>
  <c r="S38" i="44" s="1"/>
  <c r="O39" i="44"/>
  <c r="Q39" i="44" s="1"/>
  <c r="S39" i="44" s="1"/>
  <c r="O40" i="44"/>
  <c r="Q40" i="44" s="1"/>
  <c r="S40" i="44" s="1"/>
  <c r="O28" i="44"/>
  <c r="D61" i="44"/>
  <c r="R28" i="44" l="1"/>
  <c r="O42" i="44"/>
  <c r="R32" i="44"/>
  <c r="S36" i="44"/>
  <c r="S28" i="44"/>
  <c r="S33" i="44"/>
  <c r="R40" i="44"/>
  <c r="S37" i="44"/>
  <c r="S29" i="44"/>
  <c r="R39" i="44"/>
  <c r="R34" i="44"/>
  <c r="R31" i="44"/>
  <c r="R38" i="44"/>
  <c r="R35" i="44"/>
  <c r="R30" i="44"/>
  <c r="D57" i="44"/>
  <c r="R42" i="44" l="1"/>
  <c r="D60" i="44"/>
  <c r="D56" i="44"/>
  <c r="J71" i="45" l="1"/>
  <c r="I71" i="45"/>
  <c r="H71" i="45"/>
  <c r="G71" i="45"/>
  <c r="F71" i="45"/>
  <c r="E71" i="45"/>
  <c r="D71" i="45"/>
  <c r="C71" i="45"/>
  <c r="H21" i="44"/>
  <c r="I14" i="44"/>
  <c r="I11" i="44"/>
  <c r="I10" i="44"/>
  <c r="I9" i="44"/>
  <c r="I8" i="44"/>
  <c r="I7" i="44"/>
  <c r="I6" i="44"/>
  <c r="F7" i="44"/>
  <c r="E29" i="44" s="1"/>
  <c r="F8" i="44"/>
  <c r="K8" i="44" s="1"/>
  <c r="F9" i="44"/>
  <c r="E31" i="44" s="1"/>
  <c r="F31" i="44" s="1"/>
  <c r="F10" i="44"/>
  <c r="K10" i="44" s="1"/>
  <c r="F11" i="44"/>
  <c r="E33" i="44" s="1"/>
  <c r="F33" i="44" s="1"/>
  <c r="F13" i="44"/>
  <c r="K13" i="44" s="1"/>
  <c r="F12" i="44"/>
  <c r="K12" i="44" s="1"/>
  <c r="F14" i="44"/>
  <c r="K14" i="44" s="1"/>
  <c r="F15" i="44"/>
  <c r="E37" i="44" s="1"/>
  <c r="F37" i="44" s="1"/>
  <c r="F16" i="44"/>
  <c r="K16" i="44" s="1"/>
  <c r="F17" i="44"/>
  <c r="E39" i="44" s="1"/>
  <c r="F39" i="44" s="1"/>
  <c r="F18" i="44"/>
  <c r="K18" i="44" s="1"/>
  <c r="F19" i="44"/>
  <c r="E41" i="44" s="1"/>
  <c r="F6" i="44"/>
  <c r="F28" i="44" s="1"/>
  <c r="D43" i="44"/>
  <c r="E21" i="44"/>
  <c r="D21" i="44"/>
  <c r="L9" i="44" l="1"/>
  <c r="I31" i="44" s="1"/>
  <c r="L31" i="44" s="1"/>
  <c r="K17" i="44"/>
  <c r="H39" i="44" s="1"/>
  <c r="K39" i="44" s="1"/>
  <c r="L14" i="44"/>
  <c r="K9" i="44"/>
  <c r="H31" i="44" s="1"/>
  <c r="K31" i="44" s="1"/>
  <c r="E36" i="44"/>
  <c r="F36" i="44" s="1"/>
  <c r="H36" i="44" s="1"/>
  <c r="K36" i="44" s="1"/>
  <c r="L12" i="44"/>
  <c r="E34" i="44"/>
  <c r="F34" i="44" s="1"/>
  <c r="H34" i="44" s="1"/>
  <c r="K34" i="44" s="1"/>
  <c r="L8" i="44"/>
  <c r="L15" i="44"/>
  <c r="I21" i="44"/>
  <c r="L19" i="44"/>
  <c r="I41" i="44" s="1"/>
  <c r="E40" i="44"/>
  <c r="F40" i="44" s="1"/>
  <c r="H40" i="44" s="1"/>
  <c r="K40" i="44" s="1"/>
  <c r="E32" i="44"/>
  <c r="F32" i="44" s="1"/>
  <c r="H32" i="44" s="1"/>
  <c r="K32" i="44" s="1"/>
  <c r="L7" i="44"/>
  <c r="L11" i="44"/>
  <c r="I33" i="44" s="1"/>
  <c r="L33" i="44" s="1"/>
  <c r="L17" i="44"/>
  <c r="I39" i="44" s="1"/>
  <c r="L39" i="44" s="1"/>
  <c r="I37" i="44"/>
  <c r="L37" i="44" s="1"/>
  <c r="K28" i="44"/>
  <c r="L6" i="44"/>
  <c r="I28" i="44" s="1"/>
  <c r="L28" i="44" s="1"/>
  <c r="K19" i="44"/>
  <c r="H41" i="44" s="1"/>
  <c r="K15" i="44"/>
  <c r="H37" i="44" s="1"/>
  <c r="K37" i="44" s="1"/>
  <c r="K11" i="44"/>
  <c r="H33" i="44" s="1"/>
  <c r="K33" i="44" s="1"/>
  <c r="K7" i="44"/>
  <c r="L18" i="44"/>
  <c r="L16" i="44"/>
  <c r="L13" i="44"/>
  <c r="L10" i="44"/>
  <c r="E38" i="44"/>
  <c r="F38" i="44" s="1"/>
  <c r="E35" i="44"/>
  <c r="F35" i="44" s="1"/>
  <c r="H35" i="44" s="1"/>
  <c r="K35" i="44" s="1"/>
  <c r="E30" i="44"/>
  <c r="F30" i="44" s="1"/>
  <c r="H30" i="44" s="1"/>
  <c r="K30" i="44" s="1"/>
  <c r="F21" i="44"/>
  <c r="K21" i="44" s="1"/>
  <c r="F29" i="44"/>
  <c r="I40" i="44" l="1"/>
  <c r="L40" i="44" s="1"/>
  <c r="I34" i="44"/>
  <c r="L34" i="44" s="1"/>
  <c r="I36" i="44"/>
  <c r="L36" i="44" s="1"/>
  <c r="L21" i="44"/>
  <c r="I32" i="44"/>
  <c r="L32" i="44" s="1"/>
  <c r="I30" i="44"/>
  <c r="L30" i="44" s="1"/>
  <c r="I38" i="44"/>
  <c r="L38" i="44" s="1"/>
  <c r="H38" i="44"/>
  <c r="K38" i="44" s="1"/>
  <c r="I35" i="44"/>
  <c r="L35" i="44" s="1"/>
  <c r="F43" i="44"/>
  <c r="H43" i="44" s="1"/>
  <c r="H45" i="44" s="1"/>
  <c r="H29" i="44"/>
  <c r="K29" i="44" s="1"/>
  <c r="I29" i="44"/>
  <c r="L29" i="44" s="1"/>
  <c r="E43" i="44"/>
  <c r="H49" i="44" l="1"/>
  <c r="H64" i="44"/>
  <c r="H53" i="44"/>
  <c r="H57" i="44"/>
  <c r="H61" i="44"/>
  <c r="K43" i="44"/>
  <c r="I43" i="44"/>
  <c r="L43" i="44" s="1"/>
  <c r="H66" i="44" l="1"/>
</calcChain>
</file>

<file path=xl/sharedStrings.xml><?xml version="1.0" encoding="utf-8"?>
<sst xmlns="http://schemas.openxmlformats.org/spreadsheetml/2006/main" count="239" uniqueCount="108">
  <si>
    <t>Total</t>
  </si>
  <si>
    <t>Employee</t>
  </si>
  <si>
    <t>Avista Utilities</t>
  </si>
  <si>
    <t>Note 4</t>
  </si>
  <si>
    <t>Note 7</t>
  </si>
  <si>
    <t>Labor</t>
  </si>
  <si>
    <t>Less</t>
  </si>
  <si>
    <t>check</t>
  </si>
  <si>
    <t>Feltes, Karen</t>
  </si>
  <si>
    <t>Meyer, David</t>
  </si>
  <si>
    <t>Thies, Mark</t>
  </si>
  <si>
    <t>Morris, Scott</t>
  </si>
  <si>
    <t>Thackston, Jason</t>
  </si>
  <si>
    <t>Vermillion, Dennis</t>
  </si>
  <si>
    <t>Woodworth, Roger</t>
  </si>
  <si>
    <t>Net Adjustment</t>
  </si>
  <si>
    <t>Utility</t>
  </si>
  <si>
    <t>Non-Utility</t>
  </si>
  <si>
    <t>Krasselt, Ryan</t>
  </si>
  <si>
    <t>61582</t>
  </si>
  <si>
    <t>88740</t>
  </si>
  <si>
    <t>03512</t>
  </si>
  <si>
    <t>00188</t>
  </si>
  <si>
    <t>02565</t>
  </si>
  <si>
    <t>64690</t>
  </si>
  <si>
    <t>45464</t>
  </si>
  <si>
    <t>85931</t>
  </si>
  <si>
    <t>94440</t>
  </si>
  <si>
    <t>00365</t>
  </si>
  <si>
    <t>02552</t>
  </si>
  <si>
    <t>05320</t>
  </si>
  <si>
    <t>01750</t>
  </si>
  <si>
    <t>76183</t>
  </si>
  <si>
    <t xml:space="preserve">Approved </t>
  </si>
  <si>
    <t>Labor Expense</t>
  </si>
  <si>
    <t>Amount</t>
  </si>
  <si>
    <t>Percent</t>
  </si>
  <si>
    <t>Sum of Transaction Amount</t>
  </si>
  <si>
    <t>Desc</t>
  </si>
  <si>
    <t>Employee #</t>
  </si>
  <si>
    <t>Name</t>
  </si>
  <si>
    <t xml:space="preserve">Holiday                                 </t>
  </si>
  <si>
    <t xml:space="preserve">One Leave                               </t>
  </si>
  <si>
    <t xml:space="preserve">Regular                                 </t>
  </si>
  <si>
    <t>Grand Total</t>
  </si>
  <si>
    <t>Feltes, Karen S</t>
  </si>
  <si>
    <t>Meyer, David John</t>
  </si>
  <si>
    <t>Krasselt, Ryan L</t>
  </si>
  <si>
    <t>Christie, Kevin J</t>
  </si>
  <si>
    <t>Durkin, Marian McMahon</t>
  </si>
  <si>
    <t>Thies, Mark T</t>
  </si>
  <si>
    <t>Rosentrater, Heather Lynn-Beese</t>
  </si>
  <si>
    <t>Kensok, James M</t>
  </si>
  <si>
    <t>Morris, Scott L</t>
  </si>
  <si>
    <t>Norwood, Kelly O' Neal</t>
  </si>
  <si>
    <t>Schlect, Edward D</t>
  </si>
  <si>
    <t>Thackston, Jason R</t>
  </si>
  <si>
    <t>Vermillion, Dennis P</t>
  </si>
  <si>
    <t>Woodworth, Roger D</t>
  </si>
  <si>
    <t>Report Category</t>
  </si>
  <si>
    <t>NONOP</t>
  </si>
  <si>
    <t>OPER</t>
  </si>
  <si>
    <t>OTHER</t>
  </si>
  <si>
    <t xml:space="preserve">Ferc </t>
  </si>
  <si>
    <t>557000</t>
  </si>
  <si>
    <t>580000</t>
  </si>
  <si>
    <t>813000</t>
  </si>
  <si>
    <t>870000</t>
  </si>
  <si>
    <t>920000</t>
  </si>
  <si>
    <t>928000</t>
  </si>
  <si>
    <t>930200</t>
  </si>
  <si>
    <t>Percent of Total</t>
  </si>
  <si>
    <t>Executive Salaries and Wages Adjustment</t>
  </si>
  <si>
    <t>Allocated to Idaho Electric</t>
  </si>
  <si>
    <t>Allocated to Idaho Gas</t>
  </si>
  <si>
    <t>Allocated to Oregon</t>
  </si>
  <si>
    <r>
      <t xml:space="preserve">Allocated toWashington </t>
    </r>
    <r>
      <rPr>
        <b/>
        <u/>
        <sz val="11"/>
        <rFont val="Calibri"/>
        <family val="2"/>
        <scheme val="minor"/>
      </rPr>
      <t>Electric</t>
    </r>
  </si>
  <si>
    <r>
      <t xml:space="preserve">Allocated to Washington </t>
    </r>
    <r>
      <rPr>
        <b/>
        <u/>
        <sz val="11"/>
        <rFont val="Calibri"/>
        <family val="2"/>
        <scheme val="minor"/>
      </rPr>
      <t>Gas</t>
    </r>
  </si>
  <si>
    <t>NEXL-1</t>
  </si>
  <si>
    <t>NEXL-2</t>
  </si>
  <si>
    <t>Executive Base Wages by Component</t>
  </si>
  <si>
    <t>Executive Base Wages by Report Category (Utility, Non-Utility)</t>
  </si>
  <si>
    <t>12 ME 12.31.2016</t>
  </si>
  <si>
    <t>Actual Salary Expense</t>
  </si>
  <si>
    <t xml:space="preserve">Less </t>
  </si>
  <si>
    <t>One Leave and Holiday</t>
  </si>
  <si>
    <t>INCENTIVE COMPENSATION</t>
  </si>
  <si>
    <t>Base Wage</t>
  </si>
  <si>
    <t>Potential</t>
  </si>
  <si>
    <t>60% Non-Utility</t>
  </si>
  <si>
    <t>40% Utility</t>
  </si>
  <si>
    <t>Christie, Kevin</t>
  </si>
  <si>
    <t>Durkin, Marian</t>
  </si>
  <si>
    <t>Norwood, Kelly</t>
  </si>
  <si>
    <t>Kensok, James</t>
  </si>
  <si>
    <t>Rosentrater, Heather</t>
  </si>
  <si>
    <t>Schlect Jr. , Edward</t>
  </si>
  <si>
    <t>Salaries 2017</t>
  </si>
  <si>
    <t>tax</t>
  </si>
  <si>
    <t>incentive adjustment based on 2016</t>
  </si>
  <si>
    <t>based on 2017 approved salaries</t>
  </si>
  <si>
    <t>difference</t>
  </si>
  <si>
    <t>Retail Rates</t>
  </si>
  <si>
    <t>Updated for Salaries in Effect 2017</t>
  </si>
  <si>
    <t>difference immaterial</t>
  </si>
  <si>
    <t>(prior to six-year average)</t>
  </si>
  <si>
    <t>Recon to PC_DR_020</t>
  </si>
  <si>
    <t>Difference due to 94440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</si>
</sst>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Admin. &quot;0.000%"/>
    <numFmt numFmtId="166" formatCode="00000"/>
    <numFmt numFmtId="167" formatCode="_(&quot;$&quot;* #,##0_);_(&quot;$&quot;* \(#,##0\);_(&quot;$&quot;* &quot;-&quot;??_);_(@_)"/>
    <numFmt numFmtId="168" formatCode="#,###,###,###.00"/>
    <numFmt numFmtId="169" formatCode="#,###,###,###,###.00"/>
    <numFmt numFmtId="170" formatCode="0.00000"/>
    <numFmt numFmtId="171" formatCode="0.0%"/>
  </numFmts>
  <fonts count="15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0"/>
      <name val="NewCenturySchlbk"/>
    </font>
    <font>
      <sz val="10"/>
      <name val="NewCenturySchlbk"/>
      <family val="1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9" fillId="0" borderId="0" xfId="9" applyFont="1" applyFill="1" applyAlignment="1">
      <alignment horizontal="left"/>
    </xf>
    <xf numFmtId="37" fontId="10" fillId="0" borderId="0" xfId="0" applyNumberFormat="1" applyFont="1" applyFill="1"/>
    <xf numFmtId="0" fontId="10" fillId="0" borderId="0" xfId="9" applyFont="1" applyFill="1" applyAlignment="1">
      <alignment horizontal="left"/>
    </xf>
    <xf numFmtId="37" fontId="10" fillId="0" borderId="0" xfId="9" applyNumberFormat="1" applyFont="1" applyFill="1"/>
    <xf numFmtId="37" fontId="9" fillId="0" borderId="0" xfId="9" applyNumberFormat="1" applyFont="1" applyFill="1"/>
    <xf numFmtId="14" fontId="9" fillId="0" borderId="0" xfId="9" applyNumberFormat="1" applyFont="1" applyFill="1" applyAlignment="1">
      <alignment horizontal="center"/>
    </xf>
    <xf numFmtId="0" fontId="9" fillId="0" borderId="0" xfId="9" applyNumberFormat="1" applyFont="1" applyFill="1" applyAlignment="1">
      <alignment horizontal="center"/>
    </xf>
    <xf numFmtId="37" fontId="9" fillId="0" borderId="0" xfId="0" applyNumberFormat="1" applyFont="1" applyFill="1"/>
    <xf numFmtId="37" fontId="9" fillId="0" borderId="1" xfId="9" applyNumberFormat="1" applyFont="1" applyFill="1" applyBorder="1" applyAlignment="1">
      <alignment horizontal="center"/>
    </xf>
    <xf numFmtId="37" fontId="9" fillId="0" borderId="9" xfId="9" applyNumberFormat="1" applyFont="1" applyFill="1" applyBorder="1" applyAlignment="1">
      <alignment horizontal="center"/>
    </xf>
    <xf numFmtId="166" fontId="10" fillId="0" borderId="0" xfId="9" applyNumberFormat="1" applyFont="1" applyFill="1" applyBorder="1" applyAlignment="1">
      <alignment horizontal="center"/>
    </xf>
    <xf numFmtId="166" fontId="10" fillId="0" borderId="0" xfId="9" applyNumberFormat="1" applyFont="1" applyFill="1" applyBorder="1" applyAlignment="1">
      <alignment horizontal="left"/>
    </xf>
    <xf numFmtId="37" fontId="10" fillId="0" borderId="0" xfId="9" applyNumberFormat="1" applyFont="1" applyFill="1" applyBorder="1" applyAlignment="1">
      <alignment horizontal="right"/>
    </xf>
    <xf numFmtId="167" fontId="10" fillId="0" borderId="0" xfId="2" applyNumberFormat="1" applyFont="1" applyFill="1" applyBorder="1"/>
    <xf numFmtId="9" fontId="10" fillId="0" borderId="0" xfId="10" applyFont="1" applyFill="1" applyBorder="1"/>
    <xf numFmtId="37" fontId="10" fillId="0" borderId="0" xfId="0" applyNumberFormat="1" applyFont="1" applyFill="1" applyBorder="1"/>
    <xf numFmtId="0" fontId="10" fillId="0" borderId="0" xfId="9" applyNumberFormat="1" applyFont="1" applyFill="1" applyBorder="1" applyAlignment="1">
      <alignment horizontal="center" vertical="center"/>
    </xf>
    <xf numFmtId="37" fontId="10" fillId="0" borderId="9" xfId="9" applyNumberFormat="1" applyFont="1" applyFill="1" applyBorder="1" applyAlignment="1">
      <alignment horizontal="right"/>
    </xf>
    <xf numFmtId="167" fontId="10" fillId="0" borderId="9" xfId="2" applyNumberFormat="1" applyFont="1" applyFill="1" applyBorder="1"/>
    <xf numFmtId="9" fontId="10" fillId="0" borderId="9" xfId="10" applyFont="1" applyFill="1" applyBorder="1"/>
    <xf numFmtId="166" fontId="10" fillId="0" borderId="0" xfId="9" applyNumberFormat="1" applyFont="1" applyFill="1" applyAlignment="1">
      <alignment horizontal="center"/>
    </xf>
    <xf numFmtId="37" fontId="10" fillId="0" borderId="2" xfId="9" applyNumberFormat="1" applyFont="1" applyFill="1" applyBorder="1" applyAlignment="1">
      <alignment horizontal="right"/>
    </xf>
    <xf numFmtId="9" fontId="10" fillId="0" borderId="2" xfId="10" applyFont="1" applyFill="1" applyBorder="1"/>
    <xf numFmtId="37" fontId="10" fillId="0" borderId="0" xfId="9" applyNumberFormat="1" applyFont="1" applyFill="1" applyBorder="1"/>
    <xf numFmtId="37" fontId="11" fillId="3" borderId="0" xfId="9" applyNumberFormat="1" applyFont="1" applyFill="1" applyBorder="1" applyAlignment="1">
      <alignment horizontal="right"/>
    </xf>
    <xf numFmtId="37" fontId="11" fillId="3" borderId="9" xfId="9" applyNumberFormat="1" applyFont="1" applyFill="1" applyBorder="1" applyAlignment="1">
      <alignment horizontal="right"/>
    </xf>
    <xf numFmtId="37" fontId="10" fillId="0" borderId="9" xfId="0" applyNumberFormat="1" applyFont="1" applyFill="1" applyBorder="1"/>
    <xf numFmtId="0" fontId="10" fillId="0" borderId="0" xfId="13" applyFont="1"/>
    <xf numFmtId="0" fontId="10" fillId="0" borderId="0" xfId="13" applyFont="1" applyAlignment="1">
      <alignment horizontal="right"/>
    </xf>
    <xf numFmtId="170" fontId="10" fillId="0" borderId="0" xfId="13" applyNumberFormat="1" applyFont="1" applyAlignment="1">
      <alignment horizontal="right"/>
    </xf>
    <xf numFmtId="167" fontId="10" fillId="0" borderId="3" xfId="14" applyNumberFormat="1" applyFont="1" applyBorder="1"/>
    <xf numFmtId="0" fontId="10" fillId="0" borderId="0" xfId="13" applyFont="1" applyBorder="1"/>
    <xf numFmtId="167" fontId="10" fillId="0" borderId="0" xfId="14" applyNumberFormat="1" applyFont="1" applyBorder="1"/>
    <xf numFmtId="0" fontId="10" fillId="0" borderId="0" xfId="13" applyFont="1" applyFill="1" applyBorder="1" applyAlignment="1">
      <alignment horizontal="right"/>
    </xf>
    <xf numFmtId="37" fontId="8" fillId="0" borderId="0" xfId="9" applyNumberFormat="1" applyFont="1" applyFill="1" applyBorder="1" applyAlignment="1">
      <alignment horizontal="center"/>
    </xf>
    <xf numFmtId="0" fontId="10" fillId="0" borderId="0" xfId="6" applyFont="1"/>
    <xf numFmtId="167" fontId="10" fillId="0" borderId="0" xfId="4" applyNumberFormat="1" applyFont="1"/>
    <xf numFmtId="0" fontId="10" fillId="0" borderId="10" xfId="6" applyFont="1" applyBorder="1"/>
    <xf numFmtId="0" fontId="10" fillId="0" borderId="11" xfId="6" applyFont="1" applyBorder="1"/>
    <xf numFmtId="0" fontId="10" fillId="0" borderId="12" xfId="6" applyFont="1" applyBorder="1"/>
    <xf numFmtId="167" fontId="10" fillId="0" borderId="10" xfId="6" applyNumberFormat="1" applyFont="1" applyBorder="1" applyAlignment="1">
      <alignment wrapText="1"/>
    </xf>
    <xf numFmtId="167" fontId="10" fillId="0" borderId="13" xfId="6" applyNumberFormat="1" applyFont="1" applyBorder="1" applyAlignment="1">
      <alignment wrapText="1"/>
    </xf>
    <xf numFmtId="167" fontId="10" fillId="0" borderId="14" xfId="6" applyNumberFormat="1" applyFont="1" applyBorder="1" applyAlignment="1">
      <alignment wrapText="1"/>
    </xf>
    <xf numFmtId="167" fontId="10" fillId="0" borderId="10" xfId="6" applyNumberFormat="1" applyFont="1" applyBorder="1"/>
    <xf numFmtId="167" fontId="10" fillId="0" borderId="13" xfId="6" applyNumberFormat="1" applyFont="1" applyBorder="1"/>
    <xf numFmtId="167" fontId="10" fillId="0" borderId="14" xfId="6" applyNumberFormat="1" applyFont="1" applyBorder="1"/>
    <xf numFmtId="9" fontId="10" fillId="0" borderId="0" xfId="12" applyNumberFormat="1" applyFont="1"/>
    <xf numFmtId="167" fontId="10" fillId="0" borderId="10" xfId="6" applyNumberFormat="1" applyFont="1" applyFill="1" applyBorder="1"/>
    <xf numFmtId="167" fontId="10" fillId="0" borderId="13" xfId="6" applyNumberFormat="1" applyFont="1" applyFill="1" applyBorder="1"/>
    <xf numFmtId="167" fontId="10" fillId="0" borderId="14" xfId="6" applyNumberFormat="1" applyFont="1" applyFill="1" applyBorder="1"/>
    <xf numFmtId="0" fontId="10" fillId="0" borderId="15" xfId="6" applyFont="1" applyBorder="1"/>
    <xf numFmtId="0" fontId="10" fillId="0" borderId="16" xfId="6" applyFont="1" applyBorder="1"/>
    <xf numFmtId="167" fontId="10" fillId="0" borderId="15" xfId="6" applyNumberFormat="1" applyFont="1" applyFill="1" applyBorder="1"/>
    <xf numFmtId="167" fontId="10" fillId="0" borderId="17" xfId="6" applyNumberFormat="1" applyFont="1" applyFill="1" applyBorder="1"/>
    <xf numFmtId="167" fontId="10" fillId="0" borderId="18" xfId="6" applyNumberFormat="1" applyFont="1" applyFill="1" applyBorder="1"/>
    <xf numFmtId="0" fontId="10" fillId="2" borderId="0" xfId="6" applyFont="1" applyFill="1"/>
    <xf numFmtId="0" fontId="10" fillId="0" borderId="0" xfId="6" applyFont="1" applyFill="1"/>
    <xf numFmtId="0" fontId="10" fillId="0" borderId="18" xfId="6" applyFont="1" applyBorder="1"/>
    <xf numFmtId="167" fontId="10" fillId="0" borderId="18" xfId="6" applyNumberFormat="1" applyFont="1" applyBorder="1" applyAlignment="1">
      <alignment wrapText="1"/>
    </xf>
    <xf numFmtId="0" fontId="10" fillId="0" borderId="13" xfId="6" applyFont="1" applyBorder="1"/>
    <xf numFmtId="167" fontId="10" fillId="0" borderId="15" xfId="6" applyNumberFormat="1" applyFont="1" applyBorder="1"/>
    <xf numFmtId="167" fontId="10" fillId="0" borderId="17" xfId="6" applyNumberFormat="1" applyFont="1" applyBorder="1"/>
    <xf numFmtId="167" fontId="10" fillId="0" borderId="18" xfId="6" applyNumberFormat="1" applyFont="1" applyBorder="1"/>
    <xf numFmtId="0" fontId="10" fillId="0" borderId="0" xfId="6" applyFont="1" applyBorder="1"/>
    <xf numFmtId="167" fontId="10" fillId="0" borderId="0" xfId="6" applyNumberFormat="1" applyFont="1" applyBorder="1"/>
    <xf numFmtId="0" fontId="10" fillId="2" borderId="0" xfId="6" applyFont="1" applyFill="1" applyBorder="1"/>
    <xf numFmtId="167" fontId="10" fillId="2" borderId="0" xfId="6" applyNumberFormat="1" applyFont="1" applyFill="1" applyBorder="1"/>
    <xf numFmtId="9" fontId="10" fillId="0" borderId="0" xfId="12" applyFont="1"/>
    <xf numFmtId="0" fontId="8" fillId="0" borderId="0" xfId="6" applyFont="1" applyAlignment="1">
      <alignment horizontal="center"/>
    </xf>
    <xf numFmtId="0" fontId="9" fillId="0" borderId="0" xfId="6" applyFont="1"/>
    <xf numFmtId="0" fontId="8" fillId="2" borderId="0" xfId="6" applyFont="1" applyFill="1" applyAlignment="1">
      <alignment horizontal="center"/>
    </xf>
    <xf numFmtId="0" fontId="9" fillId="0" borderId="0" xfId="6" applyFont="1" applyFill="1"/>
    <xf numFmtId="0" fontId="12" fillId="0" borderId="0" xfId="13" applyFont="1" applyAlignment="1">
      <alignment horizontal="left"/>
    </xf>
    <xf numFmtId="37" fontId="9" fillId="0" borderId="1" xfId="9" applyNumberFormat="1" applyFont="1" applyFill="1" applyBorder="1" applyAlignment="1">
      <alignment horizontal="center" vertical="center"/>
    </xf>
    <xf numFmtId="37" fontId="9" fillId="0" borderId="9" xfId="9" applyNumberFormat="1" applyFont="1" applyFill="1" applyBorder="1" applyAlignment="1">
      <alignment horizontal="center" vertical="center"/>
    </xf>
    <xf numFmtId="37" fontId="9" fillId="0" borderId="1" xfId="9" applyNumberFormat="1" applyFont="1" applyFill="1" applyBorder="1" applyAlignment="1">
      <alignment horizontal="center" vertical="center" wrapText="1"/>
    </xf>
    <xf numFmtId="37" fontId="9" fillId="0" borderId="0" xfId="0" applyNumberFormat="1" applyFont="1" applyFill="1" applyAlignment="1">
      <alignment vertical="center"/>
    </xf>
    <xf numFmtId="37" fontId="9" fillId="0" borderId="2" xfId="0" applyNumberFormat="1" applyFont="1" applyFill="1" applyBorder="1" applyAlignment="1">
      <alignment horizontal="center" vertical="center"/>
    </xf>
    <xf numFmtId="37" fontId="10" fillId="0" borderId="0" xfId="0" applyNumberFormat="1" applyFont="1" applyFill="1" applyAlignment="1">
      <alignment vertical="center"/>
    </xf>
    <xf numFmtId="37" fontId="9" fillId="0" borderId="0" xfId="0" applyNumberFormat="1" applyFont="1" applyFill="1" applyAlignment="1">
      <alignment horizontal="center" vertical="center"/>
    </xf>
    <xf numFmtId="9" fontId="10" fillId="0" borderId="0" xfId="10" applyFont="1" applyFill="1"/>
    <xf numFmtId="37" fontId="10" fillId="0" borderId="0" xfId="0" applyNumberFormat="1" applyFont="1" applyFill="1" applyAlignment="1">
      <alignment horizontal="center" wrapText="1"/>
    </xf>
    <xf numFmtId="167" fontId="10" fillId="0" borderId="0" xfId="2" applyNumberFormat="1" applyFont="1" applyFill="1"/>
    <xf numFmtId="167" fontId="14" fillId="0" borderId="0" xfId="2" applyNumberFormat="1" applyFont="1" applyFill="1"/>
    <xf numFmtId="37" fontId="14" fillId="0" borderId="0" xfId="0" applyNumberFormat="1" applyFont="1" applyFill="1" applyAlignment="1">
      <alignment horizontal="center"/>
    </xf>
    <xf numFmtId="37" fontId="10" fillId="0" borderId="9" xfId="0" applyNumberFormat="1" applyFont="1" applyFill="1" applyBorder="1" applyAlignment="1">
      <alignment horizontal="right"/>
    </xf>
    <xf numFmtId="171" fontId="10" fillId="0" borderId="9" xfId="10" applyNumberFormat="1" applyFont="1" applyFill="1" applyBorder="1"/>
    <xf numFmtId="167" fontId="10" fillId="4" borderId="17" xfId="6" applyNumberFormat="1" applyFont="1" applyFill="1" applyBorder="1"/>
    <xf numFmtId="37" fontId="10" fillId="0" borderId="0" xfId="0" applyNumberFormat="1" applyFont="1" applyFill="1" applyAlignment="1"/>
    <xf numFmtId="167" fontId="10" fillId="0" borderId="0" xfId="2" applyNumberFormat="1" applyFont="1"/>
    <xf numFmtId="167" fontId="10" fillId="0" borderId="0" xfId="6" applyNumberFormat="1" applyFont="1"/>
    <xf numFmtId="10" fontId="10" fillId="0" borderId="0" xfId="10" applyNumberFormat="1" applyFont="1" applyFill="1"/>
    <xf numFmtId="0" fontId="9" fillId="0" borderId="6" xfId="9" applyFont="1" applyFill="1" applyBorder="1" applyAlignment="1">
      <alignment horizontal="center"/>
    </xf>
    <xf numFmtId="0" fontId="9" fillId="0" borderId="8" xfId="9" applyFont="1" applyFill="1" applyBorder="1" applyAlignment="1">
      <alignment horizontal="center"/>
    </xf>
    <xf numFmtId="0" fontId="9" fillId="0" borderId="7" xfId="9" applyFont="1" applyFill="1" applyBorder="1" applyAlignment="1">
      <alignment horizontal="center"/>
    </xf>
    <xf numFmtId="37" fontId="9" fillId="0" borderId="0" xfId="0" applyNumberFormat="1" applyFont="1" applyFill="1" applyAlignment="1">
      <alignment horizontal="center"/>
    </xf>
    <xf numFmtId="37" fontId="9" fillId="0" borderId="4" xfId="0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>
      <alignment horizontal="center"/>
    </xf>
  </cellXfs>
  <cellStyles count="15">
    <cellStyle name="Comma 2" xfId="1"/>
    <cellStyle name="Currency" xfId="2" builtinId="4"/>
    <cellStyle name="Currency 2" xfId="3"/>
    <cellStyle name="Currency 3" xfId="4"/>
    <cellStyle name="Currency 3 2" xfId="14"/>
    <cellStyle name="Normal" xfId="0" builtinId="0"/>
    <cellStyle name="Normal 2" xfId="5"/>
    <cellStyle name="Normal 3" xfId="6"/>
    <cellStyle name="Normal 3 2" xfId="13"/>
    <cellStyle name="Normal 4" xfId="7"/>
    <cellStyle name="Normal 5" xfId="8"/>
    <cellStyle name="Normal_execcompR1" xfId="9"/>
    <cellStyle name="Percent" xfId="10" builtinId="5"/>
    <cellStyle name="Percent 2" xfId="11"/>
    <cellStyle name="Percent 3" xfId="12"/>
  </cellStyles>
  <dxfs count="153"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fill>
        <patternFill patternType="solid">
          <bgColor rgb="FFFFFF00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  <dxf>
      <numFmt numFmtId="167" formatCode="_(&quot;$&quot;* #,##0_);_(&quot;$&quot;* \(#,##0\);_(&quot;$&quot;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ANDON/2017%20WA%20GRC/LABOR/GRC-Pro%20Forma%20Executive%20Lab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 (2)"/>
      <sheetName val="Sheet4 (3)"/>
      <sheetName val="Sheet4"/>
      <sheetName val="Exec Labor 2 (2)"/>
      <sheetName val="Exec Labor 2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35">
          <cell r="A23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BRANDON/2017%20WA%20GRC/LABOR/GRC-Pro%20Forma%20Executive%20Labor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ette brandon" refreshedDate="42786.4958974537" createdVersion="1" refreshedVersion="5" recordCount="122">
  <cacheSource type="worksheet">
    <worksheetSource ref="A5:K127" sheet="Exec Labor 2 (2)" r:id="rId2"/>
  </cacheSource>
  <cacheFields count="11">
    <cacheField name="Employee #" numFmtId="0">
      <sharedItems count="18">
        <s v="00188"/>
        <s v="Sum"/>
        <s v="00365"/>
        <s v="01750"/>
        <s v="02552"/>
        <s v="02565"/>
        <s v="03512"/>
        <s v="05320"/>
        <s v="11290"/>
        <s v="45464"/>
        <s v="46832"/>
        <s v="61582"/>
        <s v="64690"/>
        <s v="76183"/>
        <s v="85931"/>
        <s v="88740"/>
        <s v="94440"/>
        <s v="Total"/>
      </sharedItems>
    </cacheField>
    <cacheField name="Ferc " numFmtId="0">
      <sharedItems containsMixedTypes="1" containsNumber="1" containsInteger="1" minValue="0" maxValue="0" count="16">
        <s v="242700"/>
        <s v="186200"/>
        <s v="232370"/>
        <s v="417120"/>
        <s v="920000"/>
        <n v="0"/>
        <s v="928000"/>
        <s v="921000"/>
        <s v="417100"/>
        <s v="580000"/>
        <s v="870000"/>
        <s v="930200"/>
        <s v="426500"/>
        <s v="813000"/>
        <s v="557000"/>
        <s v="228310"/>
      </sharedItems>
    </cacheField>
    <cacheField name="Expenditure Type" numFmtId="0">
      <sharedItems containsMixedTypes="1" containsNumber="1" containsInteger="1" minValue="0" maxValue="0"/>
    </cacheField>
    <cacheField name="Project #" numFmtId="0">
      <sharedItems containsMixedTypes="1" containsNumber="1" containsInteger="1" minValue="0" maxValue="0"/>
    </cacheField>
    <cacheField name="Earn Code" numFmtId="0">
      <sharedItems containsMixedTypes="1" containsNumber="1" containsInteger="1" minValue="0" maxValue="0"/>
    </cacheField>
    <cacheField name="Desc" numFmtId="0">
      <sharedItems containsMixedTypes="1" containsNumber="1" containsInteger="1" minValue="0" maxValue="0" count="10">
        <s v="Holiday                                 "/>
        <s v="Regular                                 "/>
        <s v="Dividends (Perf Shares)                 "/>
        <s v="One Leave                               "/>
        <n v="0"/>
        <s v="OL Future Accrual Sell 100%             "/>
        <s v="Short Term Disability                   "/>
        <s v="OL FMLA                                 "/>
        <s v="Mobile Communications                   "/>
        <s v="SERP Payment                            "/>
      </sharedItems>
    </cacheField>
    <cacheField name="Name" numFmtId="0">
      <sharedItems containsMixedTypes="1" containsNumber="1" containsInteger="1" minValue="0" maxValue="0" count="17">
        <s v="Feltes, Karen S"/>
        <n v="0"/>
        <s v="Meyer, David John"/>
        <s v="Krasselt, Ryan L"/>
        <s v="Christie, Kevin J"/>
        <s v="Durkin, Marian McMahon"/>
        <s v="Thies, Mark T"/>
        <s v="Rosentrater, Heather Lynn-Beese"/>
        <s v="Burmeister- Smith, Christy"/>
        <s v="Kensok, James M"/>
        <s v="Kopczynski, Don F"/>
        <s v="Morris, Scott L"/>
        <s v="Norwood, Kelly O' Neal"/>
        <s v="Schlect, Edward D"/>
        <s v="Thackston, Jason R"/>
        <s v="Vermillion, Dennis P"/>
        <s v="Woodworth, Roger D"/>
      </sharedItems>
    </cacheField>
    <cacheField name="Company" numFmtId="0">
      <sharedItems containsMixedTypes="1" containsNumber="1" containsInteger="1" minValue="0" maxValue="0"/>
    </cacheField>
    <cacheField name="Transaction Amount" numFmtId="165">
      <sharedItems containsSemiMixedTypes="0" containsString="0" containsNumber="1" minValue="119.24000000000001" maxValue="5154364.22"/>
    </cacheField>
    <cacheField name="Hours" numFmtId="164">
      <sharedItems containsSemiMixedTypes="0" containsString="0" containsNumber="1" minValue="0" maxValue="28540.260000000002"/>
    </cacheField>
    <cacheField name="Report Category" numFmtId="0">
      <sharedItems containsMixedTypes="1" containsNumber="1" containsInteger="1" minValue="0" maxValue="0" count="5">
        <s v="OTHER"/>
        <s v="NONOP"/>
        <s v="OPER"/>
        <n v="0"/>
        <s v="NO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x v="0"/>
    <x v="0"/>
    <s v="330 Paid Time Off - NU"/>
    <s v="77703999"/>
    <s v="E25"/>
    <x v="0"/>
    <x v="0"/>
    <s v="001"/>
    <n v="7446.1500000000005"/>
    <n v="48"/>
    <x v="0"/>
  </r>
  <r>
    <x v="0"/>
    <x v="1"/>
    <s v="340 Regular Payroll - NU"/>
    <s v="77705252"/>
    <s v="E01"/>
    <x v="1"/>
    <x v="0"/>
    <s v="001"/>
    <n v="1386.06"/>
    <n v="9"/>
    <x v="0"/>
  </r>
  <r>
    <x v="0"/>
    <x v="2"/>
    <s v="340 Regular Payroll - NU"/>
    <s v="77704999"/>
    <s v="E94"/>
    <x v="2"/>
    <x v="0"/>
    <s v="001"/>
    <n v="59436"/>
    <n v="0"/>
    <x v="0"/>
  </r>
  <r>
    <x v="0"/>
    <x v="3"/>
    <s v="340 Regular Payroll - NU"/>
    <s v="77703430"/>
    <s v="E01"/>
    <x v="1"/>
    <x v="0"/>
    <s v="001"/>
    <n v="991.15"/>
    <n v="6.37"/>
    <x v="1"/>
  </r>
  <r>
    <x v="0"/>
    <x v="0"/>
    <s v="330 Paid Time Off - NU"/>
    <s v="77703999"/>
    <s v="E10"/>
    <x v="3"/>
    <x v="0"/>
    <s v="001"/>
    <n v="80819.210000000006"/>
    <n v="520"/>
    <x v="0"/>
  </r>
  <r>
    <x v="0"/>
    <x v="4"/>
    <s v="340 Regular Payroll - NU"/>
    <s v="09903691"/>
    <s v="E01"/>
    <x v="1"/>
    <x v="0"/>
    <s v="001"/>
    <n v="232203.45"/>
    <n v="1496.63"/>
    <x v="2"/>
  </r>
  <r>
    <x v="1"/>
    <x v="5"/>
    <n v="0"/>
    <n v="0"/>
    <n v="0"/>
    <x v="4"/>
    <x v="1"/>
    <n v="0"/>
    <n v="382282.02"/>
    <n v="2080"/>
    <x v="3"/>
  </r>
  <r>
    <x v="2"/>
    <x v="6"/>
    <s v="340 Regular Payroll - NU"/>
    <s v="02805810"/>
    <s v="E01"/>
    <x v="1"/>
    <x v="2"/>
    <s v="001"/>
    <n v="104542.29000000001"/>
    <n v="786"/>
    <x v="2"/>
  </r>
  <r>
    <x v="2"/>
    <x v="3"/>
    <s v="340 Regular Payroll - NU"/>
    <s v="77703430"/>
    <s v="E01"/>
    <x v="1"/>
    <x v="2"/>
    <s v="001"/>
    <n v="2698.32"/>
    <n v="20.3"/>
    <x v="1"/>
  </r>
  <r>
    <x v="2"/>
    <x v="0"/>
    <s v="330 Paid Time Off - NU"/>
    <s v="77703999"/>
    <s v="E10"/>
    <x v="3"/>
    <x v="2"/>
    <s v="001"/>
    <n v="8553.84"/>
    <n v="64"/>
    <x v="0"/>
  </r>
  <r>
    <x v="2"/>
    <x v="2"/>
    <s v="340 Regular Payroll - NU"/>
    <s v="77704999"/>
    <s v="E94"/>
    <x v="2"/>
    <x v="2"/>
    <s v="001"/>
    <n v="25260.3"/>
    <n v="0"/>
    <x v="0"/>
  </r>
  <r>
    <x v="2"/>
    <x v="6"/>
    <s v="340 Regular Payroll - NU"/>
    <s v="03805343"/>
    <s v="E01"/>
    <x v="1"/>
    <x v="2"/>
    <s v="001"/>
    <n v="21384.44"/>
    <n v="160"/>
    <x v="2"/>
  </r>
  <r>
    <x v="2"/>
    <x v="0"/>
    <s v="330 Paid Time Off - NU"/>
    <s v="77703999"/>
    <s v="E09"/>
    <x v="5"/>
    <x v="2"/>
    <s v="001"/>
    <n v="15949.86"/>
    <n v="120.12"/>
    <x v="0"/>
  </r>
  <r>
    <x v="2"/>
    <x v="6"/>
    <s v="340 Regular Payroll - NU"/>
    <s v="06805169"/>
    <s v="E01"/>
    <x v="1"/>
    <x v="2"/>
    <s v="001"/>
    <n v="23883.02"/>
    <n v="182.6"/>
    <x v="2"/>
  </r>
  <r>
    <x v="2"/>
    <x v="0"/>
    <s v="330 Paid Time Off - NU"/>
    <s v="77703999"/>
    <s v="E25"/>
    <x v="0"/>
    <x v="2"/>
    <s v="001"/>
    <n v="6376.92"/>
    <n v="48"/>
    <x v="0"/>
  </r>
  <r>
    <x v="2"/>
    <x v="4"/>
    <s v="340 Regular Payroll - NU"/>
    <s v="09903691"/>
    <s v="E01"/>
    <x v="1"/>
    <x v="2"/>
    <s v="001"/>
    <n v="109023.01000000001"/>
    <n v="819.1"/>
    <x v="2"/>
  </r>
  <r>
    <x v="1"/>
    <x v="5"/>
    <n v="0"/>
    <n v="0"/>
    <n v="0"/>
    <x v="4"/>
    <x v="1"/>
    <n v="0"/>
    <n v="317672"/>
    <n v="2200.12"/>
    <x v="3"/>
  </r>
  <r>
    <x v="3"/>
    <x v="3"/>
    <s v="340 Regular Payroll - NU"/>
    <s v="77703430"/>
    <s v="E01"/>
    <x v="1"/>
    <x v="3"/>
    <s v="001"/>
    <n v="27292.560000000001"/>
    <n v="283.5"/>
    <x v="1"/>
  </r>
  <r>
    <x v="3"/>
    <x v="4"/>
    <s v="340 Regular Payroll - NU"/>
    <s v="09903310"/>
    <s v="E01"/>
    <x v="1"/>
    <x v="3"/>
    <s v="001"/>
    <n v="128959.63"/>
    <n v="1337"/>
    <x v="2"/>
  </r>
  <r>
    <x v="3"/>
    <x v="2"/>
    <s v="340 Regular Payroll - NU"/>
    <s v="77704999"/>
    <s v="E94"/>
    <x v="2"/>
    <x v="3"/>
    <s v="001"/>
    <n v="3962.4"/>
    <n v="0"/>
    <x v="0"/>
  </r>
  <r>
    <x v="3"/>
    <x v="0"/>
    <s v="330 Paid Time Off - NU"/>
    <s v="77703999"/>
    <s v="E25"/>
    <x v="0"/>
    <x v="3"/>
    <s v="001"/>
    <n v="4615.38"/>
    <n v="48"/>
    <x v="0"/>
  </r>
  <r>
    <x v="3"/>
    <x v="0"/>
    <s v="330 Paid Time Off - NU"/>
    <s v="77703999"/>
    <s v="E09"/>
    <x v="5"/>
    <x v="3"/>
    <s v="001"/>
    <n v="5780.32"/>
    <n v="60.06"/>
    <x v="0"/>
  </r>
  <r>
    <x v="3"/>
    <x v="0"/>
    <s v="330 Paid Time Off - NU"/>
    <s v="77703999"/>
    <s v="E18"/>
    <x v="6"/>
    <x v="3"/>
    <s v="001"/>
    <n v="19662.23"/>
    <n v="199.5"/>
    <x v="0"/>
  </r>
  <r>
    <x v="3"/>
    <x v="0"/>
    <s v="330 Paid Time Off - NU"/>
    <s v="77703999"/>
    <s v="E16"/>
    <x v="7"/>
    <x v="3"/>
    <s v="001"/>
    <n v="7884.6100000000006"/>
    <n v="80"/>
    <x v="0"/>
  </r>
  <r>
    <x v="3"/>
    <x v="0"/>
    <s v="330 Paid Time Off - NU"/>
    <s v="77703999"/>
    <s v="E10"/>
    <x v="3"/>
    <x v="3"/>
    <s v="001"/>
    <n v="11971.16"/>
    <n v="132"/>
    <x v="0"/>
  </r>
  <r>
    <x v="1"/>
    <x v="5"/>
    <n v="0"/>
    <n v="0"/>
    <n v="0"/>
    <x v="4"/>
    <x v="1"/>
    <n v="0"/>
    <n v="210128.29"/>
    <n v="2140.06"/>
    <x v="3"/>
  </r>
  <r>
    <x v="4"/>
    <x v="4"/>
    <s v="340 Regular Payroll - NU"/>
    <s v="09903691"/>
    <s v="E01"/>
    <x v="1"/>
    <x v="4"/>
    <s v="001"/>
    <n v="218120.51"/>
    <n v="1804.33"/>
    <x v="2"/>
  </r>
  <r>
    <x v="4"/>
    <x v="0"/>
    <s v="330 Paid Time Off - NU"/>
    <s v="77703999"/>
    <s v="E10"/>
    <x v="3"/>
    <x v="4"/>
    <s v="001"/>
    <n v="27000"/>
    <n v="216"/>
    <x v="0"/>
  </r>
  <r>
    <x v="4"/>
    <x v="3"/>
    <s v="340 Regular Payroll - NU"/>
    <s v="77703430"/>
    <s v="E01"/>
    <x v="1"/>
    <x v="4"/>
    <s v="001"/>
    <n v="1379.4"/>
    <n v="11.67"/>
    <x v="1"/>
  </r>
  <r>
    <x v="4"/>
    <x v="2"/>
    <s v="340 Regular Payroll - NU"/>
    <s v="77704999"/>
    <s v="E94"/>
    <x v="2"/>
    <x v="4"/>
    <s v="001"/>
    <n v="8915.4"/>
    <n v="0"/>
    <x v="0"/>
  </r>
  <r>
    <x v="4"/>
    <x v="0"/>
    <s v="330 Paid Time Off - NU"/>
    <s v="77703999"/>
    <s v="E25"/>
    <x v="0"/>
    <x v="4"/>
    <s v="001"/>
    <n v="5807.6900000000005"/>
    <n v="48"/>
    <x v="0"/>
  </r>
  <r>
    <x v="1"/>
    <x v="5"/>
    <n v="0"/>
    <n v="0"/>
    <n v="0"/>
    <x v="4"/>
    <x v="1"/>
    <n v="0"/>
    <n v="261223"/>
    <n v="2080"/>
    <x v="3"/>
  </r>
  <r>
    <x v="5"/>
    <x v="3"/>
    <s v="340 Regular Payroll - NU"/>
    <s v="77703430"/>
    <s v="E01"/>
    <x v="1"/>
    <x v="5"/>
    <s v="001"/>
    <n v="21982.19"/>
    <n v="128.66"/>
    <x v="1"/>
  </r>
  <r>
    <x v="5"/>
    <x v="0"/>
    <s v="330 Paid Time Off - NU"/>
    <s v="77703999"/>
    <s v="E10"/>
    <x v="3"/>
    <x v="5"/>
    <s v="001"/>
    <n v="36657.72"/>
    <n v="216"/>
    <x v="0"/>
  </r>
  <r>
    <x v="5"/>
    <x v="3"/>
    <s v="340 Regular Payroll - NU"/>
    <s v="77705077"/>
    <s v="E01"/>
    <x v="1"/>
    <x v="5"/>
    <s v="001"/>
    <n v="171.63"/>
    <n v="1"/>
    <x v="1"/>
  </r>
  <r>
    <x v="5"/>
    <x v="0"/>
    <s v="330 Paid Time Off - NU"/>
    <s v="77703999"/>
    <s v="E25"/>
    <x v="0"/>
    <x v="5"/>
    <s v="001"/>
    <n v="8192.32"/>
    <n v="48"/>
    <x v="0"/>
  </r>
  <r>
    <x v="5"/>
    <x v="4"/>
    <s v="340 Regular Payroll - NU"/>
    <s v="09903691"/>
    <s v="E01"/>
    <x v="1"/>
    <x v="5"/>
    <s v="001"/>
    <n v="285936.89"/>
    <n v="1673.3400000000001"/>
    <x v="2"/>
  </r>
  <r>
    <x v="5"/>
    <x v="2"/>
    <s v="340 Regular Payroll - NU"/>
    <s v="77704999"/>
    <s v="E94"/>
    <x v="2"/>
    <x v="5"/>
    <s v="001"/>
    <n v="59436"/>
    <n v="0"/>
    <x v="0"/>
  </r>
  <r>
    <x v="5"/>
    <x v="1"/>
    <s v="340 Regular Payroll - NU"/>
    <s v="77705252"/>
    <s v="E01"/>
    <x v="1"/>
    <x v="5"/>
    <s v="001"/>
    <n v="2213.94"/>
    <n v="13"/>
    <x v="0"/>
  </r>
  <r>
    <x v="5"/>
    <x v="7"/>
    <s v="340 Regular Payroll - NU"/>
    <s v="09905107"/>
    <s v="E46"/>
    <x v="8"/>
    <x v="5"/>
    <s v="001"/>
    <n v="712.6"/>
    <n v="0"/>
    <x v="2"/>
  </r>
  <r>
    <x v="1"/>
    <x v="5"/>
    <n v="0"/>
    <n v="0"/>
    <n v="0"/>
    <x v="4"/>
    <x v="1"/>
    <n v="0"/>
    <n v="415303.29000000004"/>
    <n v="2080"/>
    <x v="3"/>
  </r>
  <r>
    <x v="6"/>
    <x v="0"/>
    <s v="330 Paid Time Off - NU"/>
    <s v="77703999"/>
    <s v="E10"/>
    <x v="3"/>
    <x v="6"/>
    <s v="001"/>
    <n v="33228.410000000003"/>
    <n v="168"/>
    <x v="0"/>
  </r>
  <r>
    <x v="6"/>
    <x v="1"/>
    <s v="340 Regular Payroll - NU"/>
    <s v="77705252"/>
    <s v="E01"/>
    <x v="1"/>
    <x v="6"/>
    <s v="001"/>
    <n v="2569.62"/>
    <n v="13"/>
    <x v="0"/>
  </r>
  <r>
    <x v="6"/>
    <x v="3"/>
    <s v="340 Regular Payroll - NU"/>
    <s v="77703430"/>
    <s v="E01"/>
    <x v="1"/>
    <x v="6"/>
    <s v="001"/>
    <n v="22275.55"/>
    <n v="112.58"/>
    <x v="1"/>
  </r>
  <r>
    <x v="6"/>
    <x v="4"/>
    <s v="340 Regular Payroll - NU"/>
    <s v="09903691"/>
    <s v="E01"/>
    <x v="1"/>
    <x v="6"/>
    <s v="001"/>
    <n v="343686.10000000003"/>
    <n v="1737.42"/>
    <x v="2"/>
  </r>
  <r>
    <x v="6"/>
    <x v="0"/>
    <s v="330 Paid Time Off - NU"/>
    <s v="77703999"/>
    <s v="E25"/>
    <x v="0"/>
    <x v="6"/>
    <s v="001"/>
    <n v="9493.83"/>
    <n v="48"/>
    <x v="0"/>
  </r>
  <r>
    <x v="6"/>
    <x v="2"/>
    <s v="340 Regular Payroll - NU"/>
    <s v="77704999"/>
    <s v="E94"/>
    <x v="2"/>
    <x v="6"/>
    <s v="001"/>
    <n v="59436"/>
    <n v="0"/>
    <x v="0"/>
  </r>
  <r>
    <x v="6"/>
    <x v="3"/>
    <s v="340 Regular Payroll - NU"/>
    <s v="77705077"/>
    <s v="E01"/>
    <x v="1"/>
    <x v="6"/>
    <s v="001"/>
    <n v="198.12"/>
    <n v="1"/>
    <x v="1"/>
  </r>
  <r>
    <x v="6"/>
    <x v="7"/>
    <s v="340 Regular Payroll - NU"/>
    <s v="09905107"/>
    <s v="E46"/>
    <x v="8"/>
    <x v="6"/>
    <s v="001"/>
    <n v="1167.24"/>
    <n v="0"/>
    <x v="2"/>
  </r>
  <r>
    <x v="1"/>
    <x v="5"/>
    <n v="0"/>
    <n v="0"/>
    <n v="0"/>
    <x v="4"/>
    <x v="1"/>
    <n v="0"/>
    <n v="472054.87"/>
    <n v="2080"/>
    <x v="3"/>
  </r>
  <r>
    <x v="7"/>
    <x v="0"/>
    <s v="330 Paid Time Off - NU"/>
    <s v="77703999"/>
    <s v="E25"/>
    <x v="0"/>
    <x v="7"/>
    <s v="001"/>
    <n v="5673.1"/>
    <n v="48"/>
    <x v="0"/>
  </r>
  <r>
    <x v="7"/>
    <x v="8"/>
    <s v="340 Regular Payroll - NU"/>
    <s v="77705297"/>
    <s v="E01"/>
    <x v="1"/>
    <x v="7"/>
    <s v="001"/>
    <n v="119.24000000000001"/>
    <n v="1"/>
    <x v="1"/>
  </r>
  <r>
    <x v="7"/>
    <x v="7"/>
    <s v="340 Regular Payroll - NU"/>
    <s v="09905107"/>
    <s v="E46"/>
    <x v="8"/>
    <x v="7"/>
    <s v="001"/>
    <n v="855.12"/>
    <n v="0"/>
    <x v="2"/>
  </r>
  <r>
    <x v="7"/>
    <x v="2"/>
    <s v="340 Regular Payroll - NU"/>
    <s v="77704999"/>
    <s v="E94"/>
    <x v="2"/>
    <x v="7"/>
    <s v="001"/>
    <n v="8915.4"/>
    <n v="0"/>
    <x v="0"/>
  </r>
  <r>
    <x v="7"/>
    <x v="9"/>
    <s v="340 Regular Payroll - NU"/>
    <s v="09800165"/>
    <s v="E01"/>
    <x v="1"/>
    <x v="7"/>
    <s v="001"/>
    <n v="65476.33"/>
    <n v="554.25"/>
    <x v="2"/>
  </r>
  <r>
    <x v="7"/>
    <x v="10"/>
    <s v="340 Regular Payroll - NU"/>
    <s v="09900165"/>
    <s v="E01"/>
    <x v="1"/>
    <x v="7"/>
    <s v="001"/>
    <n v="39727.64"/>
    <n v="335.75"/>
    <x v="2"/>
  </r>
  <r>
    <x v="7"/>
    <x v="0"/>
    <s v="330 Paid Time Off - NU"/>
    <s v="77703999"/>
    <s v="E10"/>
    <x v="3"/>
    <x v="7"/>
    <s v="001"/>
    <n v="30775.08"/>
    <n v="260"/>
    <x v="0"/>
  </r>
  <r>
    <x v="7"/>
    <x v="11"/>
    <s v="340 Regular Payroll - NU"/>
    <s v="06800161"/>
    <s v="E01"/>
    <x v="1"/>
    <x v="7"/>
    <s v="001"/>
    <n v="953.85"/>
    <n v="8"/>
    <x v="2"/>
  </r>
  <r>
    <x v="7"/>
    <x v="6"/>
    <s v="340 Regular Payroll - NU"/>
    <s v="02805812"/>
    <s v="E01"/>
    <x v="1"/>
    <x v="7"/>
    <s v="001"/>
    <n v="1192.31"/>
    <n v="10"/>
    <x v="2"/>
  </r>
  <r>
    <x v="7"/>
    <x v="4"/>
    <s v="340 Regular Payroll - NU"/>
    <s v="09903691"/>
    <s v="E01"/>
    <x v="1"/>
    <x v="7"/>
    <s v="001"/>
    <n v="102083.07"/>
    <n v="863"/>
    <x v="2"/>
  </r>
  <r>
    <x v="1"/>
    <x v="5"/>
    <n v="0"/>
    <n v="0"/>
    <n v="0"/>
    <x v="4"/>
    <x v="1"/>
    <n v="0"/>
    <n v="255771.14"/>
    <n v="2080"/>
    <x v="3"/>
  </r>
  <r>
    <x v="8"/>
    <x v="2"/>
    <s v="340 Regular Payroll - NU"/>
    <s v="77704999"/>
    <s v="E94"/>
    <x v="2"/>
    <x v="8"/>
    <s v="001"/>
    <n v="23157.18"/>
    <n v="0"/>
    <x v="0"/>
  </r>
  <r>
    <x v="1"/>
    <x v="5"/>
    <n v="0"/>
    <n v="0"/>
    <n v="0"/>
    <x v="4"/>
    <x v="1"/>
    <n v="0"/>
    <n v="23157.18"/>
    <n v="0"/>
    <x v="3"/>
  </r>
  <r>
    <x v="9"/>
    <x v="0"/>
    <s v="330 Paid Time Off - NU"/>
    <s v="77703999"/>
    <s v="E25"/>
    <x v="0"/>
    <x v="9"/>
    <s v="001"/>
    <n v="5886.56"/>
    <n v="48"/>
    <x v="0"/>
  </r>
  <r>
    <x v="9"/>
    <x v="4"/>
    <s v="340 Regular Payroll - NU"/>
    <s v="09903691"/>
    <s v="E01"/>
    <x v="1"/>
    <x v="9"/>
    <s v="001"/>
    <n v="222212.35"/>
    <n v="1812"/>
    <x v="2"/>
  </r>
  <r>
    <x v="9"/>
    <x v="0"/>
    <s v="330 Paid Time Off - NU"/>
    <s v="77703999"/>
    <s v="E10"/>
    <x v="3"/>
    <x v="9"/>
    <s v="001"/>
    <n v="27055.89"/>
    <n v="220"/>
    <x v="0"/>
  </r>
  <r>
    <x v="9"/>
    <x v="2"/>
    <s v="340 Regular Payroll - NU"/>
    <s v="77704999"/>
    <s v="E94"/>
    <x v="2"/>
    <x v="9"/>
    <s v="001"/>
    <n v="25260.3"/>
    <n v="0"/>
    <x v="0"/>
  </r>
  <r>
    <x v="1"/>
    <x v="5"/>
    <n v="0"/>
    <n v="0"/>
    <n v="0"/>
    <x v="4"/>
    <x v="1"/>
    <n v="0"/>
    <n v="280415.10000000003"/>
    <n v="2080"/>
    <x v="3"/>
  </r>
  <r>
    <x v="10"/>
    <x v="2"/>
    <s v="340 Regular Payroll - NU"/>
    <s v="77704999"/>
    <s v="E94"/>
    <x v="2"/>
    <x v="10"/>
    <s v="001"/>
    <n v="24563.07"/>
    <n v="0"/>
    <x v="0"/>
  </r>
  <r>
    <x v="1"/>
    <x v="5"/>
    <n v="0"/>
    <n v="0"/>
    <n v="0"/>
    <x v="4"/>
    <x v="1"/>
    <n v="0"/>
    <n v="24563.07"/>
    <n v="0"/>
    <x v="3"/>
  </r>
  <r>
    <x v="11"/>
    <x v="0"/>
    <s v="330 Paid Time Off - NU"/>
    <s v="77703999"/>
    <s v="E10"/>
    <x v="3"/>
    <x v="11"/>
    <s v="001"/>
    <n v="91769.16"/>
    <n v="240"/>
    <x v="0"/>
  </r>
  <r>
    <x v="11"/>
    <x v="0"/>
    <s v="330 Paid Time Off - NU"/>
    <s v="77703999"/>
    <s v="E25"/>
    <x v="0"/>
    <x v="11"/>
    <s v="001"/>
    <n v="18384.600000000002"/>
    <n v="48"/>
    <x v="0"/>
  </r>
  <r>
    <x v="11"/>
    <x v="3"/>
    <s v="340 Regular Payroll - NU"/>
    <s v="77703430"/>
    <s v="E01"/>
    <x v="1"/>
    <x v="11"/>
    <s v="001"/>
    <n v="19727.84"/>
    <n v="51.44"/>
    <x v="1"/>
  </r>
  <r>
    <x v="11"/>
    <x v="4"/>
    <s v="340 Regular Payroll - NU"/>
    <s v="09903691"/>
    <s v="E01"/>
    <x v="1"/>
    <x v="11"/>
    <s v="001"/>
    <n v="667040.80000000005"/>
    <n v="1740.56"/>
    <x v="2"/>
  </r>
  <r>
    <x v="11"/>
    <x v="2"/>
    <s v="340 Regular Payroll - NU"/>
    <s v="77704999"/>
    <s v="E94"/>
    <x v="2"/>
    <x v="11"/>
    <s v="001"/>
    <n v="210502.5"/>
    <n v="0"/>
    <x v="0"/>
  </r>
  <r>
    <x v="1"/>
    <x v="5"/>
    <n v="0"/>
    <n v="0"/>
    <n v="0"/>
    <x v="4"/>
    <x v="1"/>
    <n v="0"/>
    <n v="1007424.9"/>
    <n v="2080"/>
    <x v="3"/>
  </r>
  <r>
    <x v="12"/>
    <x v="7"/>
    <s v="340 Regular Payroll - NU"/>
    <s v="09905107"/>
    <s v="E46"/>
    <x v="8"/>
    <x v="12"/>
    <s v="001"/>
    <n v="1167.24"/>
    <n v="0"/>
    <x v="2"/>
  </r>
  <r>
    <x v="12"/>
    <x v="6"/>
    <s v="340 Regular Payroll - NU"/>
    <s v="03805343"/>
    <s v="E01"/>
    <x v="1"/>
    <x v="12"/>
    <s v="001"/>
    <n v="12081.75"/>
    <n v="97"/>
    <x v="2"/>
  </r>
  <r>
    <x v="12"/>
    <x v="1"/>
    <s v="340 Regular Payroll - NU"/>
    <s v="77705252"/>
    <s v="E01"/>
    <x v="1"/>
    <x v="12"/>
    <s v="001"/>
    <n v="1000"/>
    <n v="8"/>
    <x v="0"/>
  </r>
  <r>
    <x v="12"/>
    <x v="4"/>
    <s v="340 Regular Payroll - NU"/>
    <s v="09903691"/>
    <s v="E01"/>
    <x v="1"/>
    <x v="12"/>
    <s v="001"/>
    <n v="121600.95"/>
    <n v="981"/>
    <x v="2"/>
  </r>
  <r>
    <x v="12"/>
    <x v="0"/>
    <s v="330 Paid Time Off - NU"/>
    <s v="77703999"/>
    <s v="E25"/>
    <x v="0"/>
    <x v="12"/>
    <s v="001"/>
    <n v="5942.31"/>
    <n v="48"/>
    <x v="0"/>
  </r>
  <r>
    <x v="12"/>
    <x v="0"/>
    <s v="330 Paid Time Off - NU"/>
    <s v="77703999"/>
    <s v="E10"/>
    <x v="3"/>
    <x v="12"/>
    <s v="001"/>
    <n v="45769.24"/>
    <n v="368"/>
    <x v="0"/>
  </r>
  <r>
    <x v="12"/>
    <x v="12"/>
    <s v="340 Regular Payroll - NU"/>
    <s v="77705249"/>
    <s v="E01"/>
    <x v="1"/>
    <x v="12"/>
    <s v="001"/>
    <n v="1187.5"/>
    <n v="9.5"/>
    <x v="1"/>
  </r>
  <r>
    <x v="12"/>
    <x v="2"/>
    <s v="340 Regular Payroll - NU"/>
    <s v="77704999"/>
    <s v="E94"/>
    <x v="2"/>
    <x v="12"/>
    <s v="001"/>
    <n v="25260.3"/>
    <n v="0"/>
    <x v="0"/>
  </r>
  <r>
    <x v="12"/>
    <x v="6"/>
    <s v="340 Regular Payroll - NU"/>
    <s v="06805169"/>
    <s v="E01"/>
    <x v="1"/>
    <x v="12"/>
    <s v="001"/>
    <n v="11891.880000000001"/>
    <n v="96"/>
    <x v="2"/>
  </r>
  <r>
    <x v="12"/>
    <x v="3"/>
    <s v="340 Regular Payroll - NU"/>
    <s v="77703430"/>
    <s v="E01"/>
    <x v="1"/>
    <x v="12"/>
    <s v="001"/>
    <n v="3180.3"/>
    <n v="25.5"/>
    <x v="1"/>
  </r>
  <r>
    <x v="12"/>
    <x v="6"/>
    <s v="340 Regular Payroll - NU"/>
    <s v="02805810"/>
    <s v="E01"/>
    <x v="1"/>
    <x v="12"/>
    <s v="001"/>
    <n v="55038.55"/>
    <n v="447"/>
    <x v="2"/>
  </r>
  <r>
    <x v="1"/>
    <x v="5"/>
    <n v="0"/>
    <n v="0"/>
    <n v="0"/>
    <x v="4"/>
    <x v="1"/>
    <n v="0"/>
    <n v="284120.02"/>
    <n v="2080"/>
    <x v="3"/>
  </r>
  <r>
    <x v="13"/>
    <x v="7"/>
    <s v="340 Regular Payroll - NU"/>
    <s v="09905107"/>
    <s v="E46"/>
    <x v="8"/>
    <x v="13"/>
    <s v="001"/>
    <n v="1167.24"/>
    <n v="0"/>
    <x v="2"/>
  </r>
  <r>
    <x v="13"/>
    <x v="0"/>
    <s v="330 Paid Time Off - NU"/>
    <s v="77703999"/>
    <s v="E25"/>
    <x v="0"/>
    <x v="13"/>
    <s v="001"/>
    <n v="5711.56"/>
    <n v="48"/>
    <x v="0"/>
  </r>
  <r>
    <x v="13"/>
    <x v="4"/>
    <s v="340 Regular Payroll - NU"/>
    <s v="09903691"/>
    <s v="E01"/>
    <x v="1"/>
    <x v="13"/>
    <s v="001"/>
    <n v="22467.13"/>
    <n v="188.8"/>
    <x v="2"/>
  </r>
  <r>
    <x v="13"/>
    <x v="3"/>
    <s v="340 Regular Payroll - NU"/>
    <s v="77703430"/>
    <s v="E01"/>
    <x v="1"/>
    <x v="13"/>
    <s v="001"/>
    <n v="201741.34"/>
    <n v="1695.2"/>
    <x v="1"/>
  </r>
  <r>
    <x v="13"/>
    <x v="0"/>
    <s v="330 Paid Time Off - NU"/>
    <s v="77703999"/>
    <s v="E10"/>
    <x v="3"/>
    <x v="13"/>
    <s v="001"/>
    <n v="17617.36"/>
    <n v="148"/>
    <x v="0"/>
  </r>
  <r>
    <x v="1"/>
    <x v="5"/>
    <n v="0"/>
    <n v="0"/>
    <n v="0"/>
    <x v="4"/>
    <x v="1"/>
    <n v="0"/>
    <n v="248704.63"/>
    <n v="2080"/>
    <x v="3"/>
  </r>
  <r>
    <x v="14"/>
    <x v="0"/>
    <s v="330 Paid Time Off - NU"/>
    <s v="77703999"/>
    <s v="E09"/>
    <x v="5"/>
    <x v="14"/>
    <s v="001"/>
    <n v="11437.9"/>
    <n v="80.08"/>
    <x v="0"/>
  </r>
  <r>
    <x v="14"/>
    <x v="0"/>
    <s v="330 Paid Time Off - NU"/>
    <s v="77703999"/>
    <s v="E10"/>
    <x v="3"/>
    <x v="14"/>
    <s v="001"/>
    <n v="19438.41"/>
    <n v="136"/>
    <x v="0"/>
  </r>
  <r>
    <x v="14"/>
    <x v="8"/>
    <s v="340 Regular Payroll - NU"/>
    <s v="77705051"/>
    <s v="E01"/>
    <x v="1"/>
    <x v="14"/>
    <s v="001"/>
    <n v="286.54000000000002"/>
    <n v="2"/>
    <x v="1"/>
  </r>
  <r>
    <x v="14"/>
    <x v="3"/>
    <s v="340 Regular Payroll - NU"/>
    <s v="77703430"/>
    <s v="E01"/>
    <x v="1"/>
    <x v="14"/>
    <s v="001"/>
    <n v="8231.73"/>
    <n v="57.5"/>
    <x v="1"/>
  </r>
  <r>
    <x v="14"/>
    <x v="3"/>
    <s v="340 Regular Payroll - NU"/>
    <s v="77705077"/>
    <s v="E01"/>
    <x v="1"/>
    <x v="14"/>
    <s v="001"/>
    <n v="36653.910000000003"/>
    <n v="256"/>
    <x v="1"/>
  </r>
  <r>
    <x v="14"/>
    <x v="4"/>
    <s v="340 Regular Payroll - NU"/>
    <s v="09900020"/>
    <s v="E01"/>
    <x v="1"/>
    <x v="14"/>
    <s v="001"/>
    <n v="3151.92"/>
    <n v="22"/>
    <x v="2"/>
  </r>
  <r>
    <x v="14"/>
    <x v="7"/>
    <s v="340 Regular Payroll - NU"/>
    <s v="09905107"/>
    <s v="E46"/>
    <x v="8"/>
    <x v="14"/>
    <s v="001"/>
    <n v="1167.24"/>
    <n v="0"/>
    <x v="2"/>
  </r>
  <r>
    <x v="14"/>
    <x v="0"/>
    <s v="330 Paid Time Off - NU"/>
    <s v="77703999"/>
    <s v="E25"/>
    <x v="0"/>
    <x v="14"/>
    <s v="001"/>
    <n v="6861.52"/>
    <n v="48"/>
    <x v="0"/>
  </r>
  <r>
    <x v="14"/>
    <x v="2"/>
    <s v="340 Regular Payroll - NU"/>
    <s v="77704999"/>
    <s v="E94"/>
    <x v="2"/>
    <x v="14"/>
    <s v="001"/>
    <n v="25260.3"/>
    <n v="0"/>
    <x v="0"/>
  </r>
  <r>
    <x v="14"/>
    <x v="13"/>
    <s v="340 Regular Payroll - NU"/>
    <s v="09902454"/>
    <s v="E01"/>
    <x v="1"/>
    <x v="14"/>
    <s v="001"/>
    <n v="76141.11"/>
    <n v="532.6"/>
    <x v="2"/>
  </r>
  <r>
    <x v="14"/>
    <x v="14"/>
    <s v="340 Regular Payroll - NU"/>
    <s v="09802202"/>
    <s v="E01"/>
    <x v="1"/>
    <x v="14"/>
    <s v="001"/>
    <n v="146620.13"/>
    <n v="1025.9000000000001"/>
    <x v="2"/>
  </r>
  <r>
    <x v="1"/>
    <x v="5"/>
    <n v="0"/>
    <n v="0"/>
    <n v="0"/>
    <x v="4"/>
    <x v="1"/>
    <n v="0"/>
    <n v="335250.71000000002"/>
    <n v="2160.08"/>
    <x v="3"/>
  </r>
  <r>
    <x v="15"/>
    <x v="6"/>
    <s v="340 Regular Payroll - NU"/>
    <s v="02805810"/>
    <s v="E01"/>
    <x v="1"/>
    <x v="15"/>
    <s v="001"/>
    <n v="1923.08"/>
    <n v="10"/>
    <x v="2"/>
  </r>
  <r>
    <x v="15"/>
    <x v="4"/>
    <s v="340 Regular Payroll - NU"/>
    <s v="09903691"/>
    <s v="E01"/>
    <x v="1"/>
    <x v="15"/>
    <s v="001"/>
    <n v="288315.53999999998"/>
    <n v="1515.25"/>
    <x v="2"/>
  </r>
  <r>
    <x v="15"/>
    <x v="3"/>
    <s v="340 Regular Payroll - NU"/>
    <s v="77705077"/>
    <s v="E01"/>
    <x v="1"/>
    <x v="15"/>
    <s v="001"/>
    <n v="3653.85"/>
    <n v="19"/>
    <x v="1"/>
  </r>
  <r>
    <x v="15"/>
    <x v="3"/>
    <s v="340 Regular Payroll - NU"/>
    <s v="77703430"/>
    <s v="E01"/>
    <x v="1"/>
    <x v="15"/>
    <s v="001"/>
    <n v="3091"/>
    <n v="16.25"/>
    <x v="1"/>
  </r>
  <r>
    <x v="15"/>
    <x v="2"/>
    <s v="340 Regular Payroll - NU"/>
    <s v="77704999"/>
    <s v="E94"/>
    <x v="2"/>
    <x v="15"/>
    <s v="001"/>
    <n v="61912.5"/>
    <n v="0"/>
    <x v="0"/>
  </r>
  <r>
    <x v="15"/>
    <x v="1"/>
    <s v="340 Regular Payroll - NU"/>
    <s v="77705252"/>
    <s v="E01"/>
    <x v="1"/>
    <x v="15"/>
    <s v="001"/>
    <n v="4468.3"/>
    <n v="23.5"/>
    <x v="0"/>
  </r>
  <r>
    <x v="15"/>
    <x v="0"/>
    <s v="330 Paid Time Off - NU"/>
    <s v="77703999"/>
    <s v="E25"/>
    <x v="0"/>
    <x v="15"/>
    <s v="001"/>
    <n v="9140.380000000001"/>
    <n v="48"/>
    <x v="0"/>
  </r>
  <r>
    <x v="15"/>
    <x v="0"/>
    <s v="330 Paid Time Off - NU"/>
    <s v="77703999"/>
    <s v="E10"/>
    <x v="3"/>
    <x v="15"/>
    <s v="001"/>
    <n v="85792.24"/>
    <n v="448"/>
    <x v="0"/>
  </r>
  <r>
    <x v="1"/>
    <x v="5"/>
    <n v="0"/>
    <n v="0"/>
    <n v="0"/>
    <x v="4"/>
    <x v="1"/>
    <n v="0"/>
    <n v="458296.89"/>
    <n v="2080"/>
    <x v="3"/>
  </r>
  <r>
    <x v="16"/>
    <x v="2"/>
    <s v="340 Regular Payroll - NU"/>
    <s v="77704999"/>
    <s v="E94"/>
    <x v="2"/>
    <x v="16"/>
    <s v="001"/>
    <n v="25260.3"/>
    <n v="0"/>
    <x v="0"/>
  </r>
  <r>
    <x v="16"/>
    <x v="15"/>
    <s v="340 Regular Payroll - NU"/>
    <s v="77705042"/>
    <s v="E90"/>
    <x v="9"/>
    <x v="16"/>
    <s v="001"/>
    <n v="5351.66"/>
    <n v="0"/>
    <x v="4"/>
  </r>
  <r>
    <x v="16"/>
    <x v="0"/>
    <s v="330 Paid Time Off - NU"/>
    <s v="77703999"/>
    <s v="E25"/>
    <x v="0"/>
    <x v="16"/>
    <s v="001"/>
    <n v="2850.01"/>
    <n v="24"/>
    <x v="0"/>
  </r>
  <r>
    <x v="16"/>
    <x v="0"/>
    <s v="330 Paid Time Off - NU"/>
    <s v="77703999"/>
    <s v="E10"/>
    <x v="3"/>
    <x v="16"/>
    <s v="001"/>
    <n v="13307.74"/>
    <n v="112"/>
    <x v="0"/>
  </r>
  <r>
    <x v="16"/>
    <x v="4"/>
    <s v="340 Regular Payroll - NU"/>
    <s v="77705282"/>
    <s v="E01"/>
    <x v="1"/>
    <x v="16"/>
    <s v="260"/>
    <n v="131227.4"/>
    <n v="1104"/>
    <x v="2"/>
  </r>
  <r>
    <x v="1"/>
    <x v="5"/>
    <n v="0"/>
    <n v="0"/>
    <n v="0"/>
    <x v="4"/>
    <x v="1"/>
    <n v="0"/>
    <n v="177997.11000000002"/>
    <n v="1240"/>
    <x v="3"/>
  </r>
  <r>
    <x v="17"/>
    <x v="5"/>
    <n v="0"/>
    <n v="0"/>
    <n v="0"/>
    <x v="4"/>
    <x v="1"/>
    <n v="0"/>
    <n v="5154364.22"/>
    <n v="28540.26000000000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3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3:J69" firstHeaderRow="1" firstDataRow="2" firstDataCol="2" rowPageCount="2" colPageCount="1"/>
  <pivotFields count="11">
    <pivotField axis="axisRow" compact="0" outline="0" subtotalTop="0" showAll="0" includeNewItemsInFilter="1" defaultSubtotal="0">
      <items count="1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"/>
        <item x="17"/>
      </items>
    </pivotField>
    <pivotField axis="axisCol" compact="0" outline="0" subtotalTop="0" showAll="0" includeNewItemsInFilter="1">
      <items count="17">
        <item x="5"/>
        <item x="1"/>
        <item x="15"/>
        <item x="2"/>
        <item x="0"/>
        <item x="8"/>
        <item x="3"/>
        <item x="12"/>
        <item x="14"/>
        <item x="9"/>
        <item x="13"/>
        <item x="10"/>
        <item x="4"/>
        <item x="7"/>
        <item x="6"/>
        <item x="1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11">
        <item h="1" x="4"/>
        <item h="1" x="2"/>
        <item h="1" x="0"/>
        <item h="1" x="8"/>
        <item h="1" x="7"/>
        <item h="1" x="5"/>
        <item h="1" x="3"/>
        <item x="1"/>
        <item h="1" x="9"/>
        <item h="1" x="6"/>
        <item t="default"/>
      </items>
    </pivotField>
    <pivotField axis="axisRow" compact="0" outline="0" subtotalTop="0" showAll="0" includeNewItemsInFilter="1">
      <items count="18">
        <item x="1"/>
        <item x="8"/>
        <item x="4"/>
        <item x="5"/>
        <item x="0"/>
        <item x="9"/>
        <item x="10"/>
        <item x="3"/>
        <item x="2"/>
        <item x="11"/>
        <item x="12"/>
        <item x="7"/>
        <item x="13"/>
        <item x="14"/>
        <item x="6"/>
        <item x="15"/>
        <item x="16"/>
        <item t="default"/>
      </items>
    </pivotField>
    <pivotField compact="0" outline="0" subtotalTop="0" showAll="0" includeNewItemsInFilter="1"/>
    <pivotField dataField="1" compact="0" numFmtId="168" outline="0" subtotalTop="0" showAll="0" includeNewItemsInFilter="1"/>
    <pivotField compact="0" numFmtId="169" outline="0" subtotalTop="0" showAll="0" includeNewItemsInFilter="1"/>
    <pivotField axis="axisPage" compact="0" outline="0" subtotalTop="0" showAll="0" includeNewItemsInFilter="1">
      <items count="6">
        <item x="3"/>
        <item x="4"/>
        <item x="1"/>
        <item x="2"/>
        <item x="0"/>
        <item t="default"/>
      </items>
    </pivotField>
  </pivotFields>
  <rowFields count="2">
    <field x="0"/>
    <field x="6"/>
  </rowFields>
  <rowItems count="15">
    <i>
      <x/>
      <x v="4"/>
    </i>
    <i>
      <x v="1"/>
      <x v="8"/>
    </i>
    <i>
      <x v="2"/>
      <x v="7"/>
    </i>
    <i>
      <x v="3"/>
      <x v="2"/>
    </i>
    <i>
      <x v="4"/>
      <x v="3"/>
    </i>
    <i>
      <x v="5"/>
      <x v="14"/>
    </i>
    <i>
      <x v="6"/>
      <x v="11"/>
    </i>
    <i>
      <x v="8"/>
      <x v="5"/>
    </i>
    <i>
      <x v="10"/>
      <x v="9"/>
    </i>
    <i>
      <x v="11"/>
      <x v="10"/>
    </i>
    <i>
      <x v="12"/>
      <x v="12"/>
    </i>
    <i>
      <x v="13"/>
      <x v="13"/>
    </i>
    <i>
      <x v="14"/>
      <x v="15"/>
    </i>
    <i>
      <x v="15"/>
      <x v="16"/>
    </i>
    <i t="grand">
      <x/>
    </i>
  </rowItems>
  <colFields count="1">
    <field x="1"/>
  </colFields>
  <colItems count="8">
    <i>
      <x v="8"/>
    </i>
    <i>
      <x v="9"/>
    </i>
    <i>
      <x v="10"/>
    </i>
    <i>
      <x v="11"/>
    </i>
    <i>
      <x v="12"/>
    </i>
    <i>
      <x v="14"/>
    </i>
    <i>
      <x v="15"/>
    </i>
    <i t="grand">
      <x/>
    </i>
  </colItems>
  <pageFields count="2">
    <pageField fld="5" hier="-1"/>
    <pageField fld="10" item="3" hier="-1"/>
  </pageFields>
  <dataFields count="1">
    <dataField name="Sum of Transaction Amount" fld="8" baseField="0" baseItem="0" numFmtId="167"/>
  </dataFields>
  <formats count="50">
    <format dxfId="49">
      <pivotArea outline="0" fieldPosition="0"/>
    </format>
    <format dxfId="48">
      <pivotArea dataOnly="0" labelOnly="1" outline="0" fieldPosition="0">
        <references count="1">
          <reference field="5" count="0"/>
        </references>
      </pivotArea>
    </format>
    <format dxfId="47">
      <pivotArea dataOnly="0" labelOnly="1" grandCol="1" outline="0" fieldPosition="0"/>
    </format>
    <format dxfId="46">
      <pivotArea dataOnly="0" labelOnly="1" outline="0" fieldPosition="0">
        <references count="1">
          <reference field="5" count="0"/>
        </references>
      </pivotArea>
    </format>
    <format dxfId="45">
      <pivotArea dataOnly="0" labelOnly="1" grandCol="1" outline="0" fieldPosition="0"/>
    </format>
    <format dxfId="44">
      <pivotArea outline="0" fieldPosition="0">
        <references count="3">
          <reference field="0" count="1" selected="0">
            <x v="10"/>
          </reference>
          <reference field="5" count="2" selected="0">
            <x v="6"/>
            <x v="7"/>
          </reference>
          <reference field="6" count="1" selected="0">
            <x v="9"/>
          </reference>
        </references>
      </pivotArea>
    </format>
    <format dxfId="43">
      <pivotArea outline="0" fieldPosition="0">
        <references count="3">
          <reference field="0" count="1" selected="0">
            <x v="10"/>
          </reference>
          <reference field="5" count="1" selected="0">
            <x v="2"/>
          </reference>
          <reference field="6" count="1" selected="0">
            <x v="9"/>
          </reference>
        </references>
      </pivotArea>
    </format>
    <format dxfId="42">
      <pivotArea field="5" grandRow="1" outline="0" axis="axisPage" fieldPosition="0">
        <references count="1">
          <reference field="5" count="1" selected="0">
            <x v="7"/>
          </reference>
        </references>
      </pivotArea>
    </format>
    <format dxfId="41">
      <pivotArea field="5" grandRow="1" outline="0" axis="axisPage" fieldPosition="0">
        <references count="1">
          <reference field="5" count="1" selected="0">
            <x v="6"/>
          </reference>
        </references>
      </pivotArea>
    </format>
    <format dxfId="40">
      <pivotArea field="5" grandRow="1" outline="0" axis="axisPage" fieldPosition="0">
        <references count="1">
          <reference field="5" count="1" selected="0">
            <x v="2"/>
          </reference>
        </references>
      </pivotArea>
    </format>
    <format dxfId="39">
      <pivotArea type="all" dataOnly="0" outline="0" fieldPosition="0"/>
    </format>
    <format dxfId="38">
      <pivotArea outline="0" fieldPosition="0"/>
    </format>
    <format dxfId="37">
      <pivotArea dataOnly="0" labelOnly="1" outline="0" fieldPosition="0">
        <references count="1">
          <reference field="0" count="14">
            <x v="0"/>
            <x v="1"/>
            <x v="2"/>
            <x v="3"/>
            <x v="4"/>
            <x v="5"/>
            <x v="6"/>
            <x v="8"/>
            <x v="10"/>
            <x v="11"/>
            <x v="12"/>
            <x v="13"/>
            <x v="14"/>
            <x v="15"/>
          </reference>
        </references>
      </pivotArea>
    </format>
    <format dxfId="36">
      <pivotArea dataOnly="0" labelOnly="1" grandRow="1" outline="0" fieldPosition="0"/>
    </format>
    <format dxfId="35">
      <pivotArea dataOnly="0" labelOnly="1" outline="0" fieldPosition="0">
        <references count="2">
          <reference field="0" count="1" selected="0">
            <x v="0"/>
          </reference>
          <reference field="6" count="1">
            <x v="4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1"/>
          </reference>
          <reference field="6" count="1">
            <x v="8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2"/>
          </reference>
          <reference field="6" count="1">
            <x v="7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3"/>
          </reference>
          <reference field="6" count="1">
            <x v="2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4"/>
          </reference>
          <reference field="6" count="1">
            <x v="3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5"/>
          </reference>
          <reference field="6" count="1">
            <x v="14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6"/>
          </reference>
          <reference field="6" count="1">
            <x v="11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8"/>
          </reference>
          <reference field="6" count="1">
            <x v="5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10"/>
          </reference>
          <reference field="6" count="1">
            <x v="9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11"/>
          </reference>
          <reference field="6" count="1">
            <x v="10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12"/>
          </reference>
          <reference field="6" count="1">
            <x v="12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13"/>
          </reference>
          <reference field="6" count="1">
            <x v="13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14"/>
          </reference>
          <reference field="6" count="1">
            <x v="15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15"/>
          </reference>
          <reference field="6" count="1">
            <x v="16"/>
          </reference>
        </references>
      </pivotArea>
    </format>
    <format dxfId="21">
      <pivotArea dataOnly="0" labelOnly="1" outline="0" fieldPosition="0">
        <references count="1">
          <reference field="1" count="7">
            <x v="8"/>
            <x v="9"/>
            <x v="10"/>
            <x v="11"/>
            <x v="12"/>
            <x v="14"/>
            <x v="15"/>
          </reference>
        </references>
      </pivotArea>
    </format>
    <format dxfId="20">
      <pivotArea dataOnly="0" labelOnly="1" grandCol="1" outline="0" fieldPosition="0"/>
    </format>
    <format dxfId="19">
      <pivotArea type="all" dataOnly="0" outline="0" fieldPosition="0"/>
    </format>
    <format dxfId="18">
      <pivotArea outline="0" fieldPosition="0"/>
    </format>
    <format dxfId="17">
      <pivotArea dataOnly="0" labelOnly="1" outline="0" fieldPosition="0">
        <references count="1">
          <reference field="0" count="14">
            <x v="0"/>
            <x v="1"/>
            <x v="2"/>
            <x v="3"/>
            <x v="4"/>
            <x v="5"/>
            <x v="6"/>
            <x v="8"/>
            <x v="10"/>
            <x v="11"/>
            <x v="12"/>
            <x v="13"/>
            <x v="14"/>
            <x v="15"/>
          </reference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2">
          <reference field="0" count="1" selected="0">
            <x v="0"/>
          </reference>
          <reference field="6" count="1">
            <x v="4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"/>
          </reference>
          <reference field="6" count="1">
            <x v="8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2"/>
          </reference>
          <reference field="6" count="1">
            <x v="7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3"/>
          </reference>
          <reference field="6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4"/>
          </reference>
          <reference field="6" count="1">
            <x v="3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5"/>
          </reference>
          <reference field="6" count="1">
            <x v="14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6"/>
          </reference>
          <reference field="6" count="1">
            <x v="11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8"/>
          </reference>
          <reference field="6" count="1">
            <x v="5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10"/>
          </reference>
          <reference field="6" count="1">
            <x v="9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1"/>
          </reference>
          <reference field="6" count="1">
            <x v="10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12"/>
          </reference>
          <reference field="6" count="1">
            <x v="12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13"/>
          </reference>
          <reference field="6" count="1">
            <x v="13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14"/>
          </reference>
          <reference field="6" count="1">
            <x v="15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15"/>
          </reference>
          <reference field="6" count="1">
            <x v="16"/>
          </reference>
        </references>
      </pivotArea>
    </format>
    <format dxfId="1">
      <pivotArea dataOnly="0" labelOnly="1" outline="0" fieldPosition="0">
        <references count="1">
          <reference field="1" count="7">
            <x v="8"/>
            <x v="9"/>
            <x v="10"/>
            <x v="11"/>
            <x v="12"/>
            <x v="14"/>
            <x v="15"/>
          </reference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7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F21" firstHeaderRow="1" firstDataRow="2" firstDataCol="2"/>
  <pivotFields count="11">
    <pivotField axis="axisRow" compact="0" outline="0" subtotalTop="0" showAll="0" includeNewItemsInFilter="1" defaultSubtotal="0">
      <items count="1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"/>
        <item x="17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1">
        <item h="1" x="4"/>
        <item h="1" x="2"/>
        <item x="0"/>
        <item h="1" x="8"/>
        <item h="1" x="7"/>
        <item h="1" x="5"/>
        <item x="3"/>
        <item x="1"/>
        <item h="1" x="9"/>
        <item h="1" x="6"/>
        <item t="default"/>
      </items>
    </pivotField>
    <pivotField axis="axisRow" compact="0" outline="0" subtotalTop="0" showAll="0" includeNewItemsInFilter="1">
      <items count="18">
        <item x="1"/>
        <item x="8"/>
        <item x="4"/>
        <item x="5"/>
        <item x="0"/>
        <item x="9"/>
        <item x="10"/>
        <item x="3"/>
        <item x="2"/>
        <item x="11"/>
        <item x="12"/>
        <item x="7"/>
        <item x="13"/>
        <item x="14"/>
        <item x="6"/>
        <item x="15"/>
        <item x="16"/>
        <item t="default"/>
      </items>
    </pivotField>
    <pivotField compact="0" outline="0" subtotalTop="0" showAll="0" includeNewItemsInFilter="1"/>
    <pivotField dataField="1" compact="0" numFmtId="168" outline="0" subtotalTop="0" showAll="0" includeNewItemsInFilter="1"/>
    <pivotField compact="0" numFmtId="169" outline="0" subtotalTop="0" showAll="0" includeNewItemsInFilter="1"/>
    <pivotField compact="0" outline="0" subtotalTop="0" showAll="0" includeNewItemsInFilter="1"/>
  </pivotFields>
  <rowFields count="2">
    <field x="0"/>
    <field x="6"/>
  </rowFields>
  <rowItems count="15">
    <i>
      <x/>
      <x v="4"/>
    </i>
    <i>
      <x v="1"/>
      <x v="8"/>
    </i>
    <i>
      <x v="2"/>
      <x v="7"/>
    </i>
    <i>
      <x v="3"/>
      <x v="2"/>
    </i>
    <i>
      <x v="4"/>
      <x v="3"/>
    </i>
    <i>
      <x v="5"/>
      <x v="14"/>
    </i>
    <i>
      <x v="6"/>
      <x v="11"/>
    </i>
    <i>
      <x v="8"/>
      <x v="5"/>
    </i>
    <i>
      <x v="10"/>
      <x v="9"/>
    </i>
    <i>
      <x v="11"/>
      <x v="10"/>
    </i>
    <i>
      <x v="12"/>
      <x v="12"/>
    </i>
    <i>
      <x v="13"/>
      <x v="13"/>
    </i>
    <i>
      <x v="14"/>
      <x v="15"/>
    </i>
    <i>
      <x v="15"/>
      <x v="16"/>
    </i>
    <i t="grand">
      <x/>
    </i>
  </rowItems>
  <colFields count="1">
    <field x="5"/>
  </colFields>
  <colItems count="4">
    <i>
      <x v="2"/>
    </i>
    <i>
      <x v="6"/>
    </i>
    <i>
      <x v="7"/>
    </i>
    <i t="grand">
      <x/>
    </i>
  </colItems>
  <dataFields count="1">
    <dataField name="Sum of Transaction Amount" fld="8" baseField="0" baseItem="0" numFmtId="167"/>
  </dataFields>
  <formats count="50">
    <format dxfId="99">
      <pivotArea outline="0" fieldPosition="0"/>
    </format>
    <format dxfId="98">
      <pivotArea dataOnly="0" labelOnly="1" outline="0" fieldPosition="0">
        <references count="1">
          <reference field="5" count="0"/>
        </references>
      </pivotArea>
    </format>
    <format dxfId="97">
      <pivotArea dataOnly="0" labelOnly="1" grandCol="1" outline="0" fieldPosition="0"/>
    </format>
    <format dxfId="96">
      <pivotArea dataOnly="0" labelOnly="1" outline="0" fieldPosition="0">
        <references count="1">
          <reference field="5" count="0"/>
        </references>
      </pivotArea>
    </format>
    <format dxfId="95">
      <pivotArea dataOnly="0" labelOnly="1" grandCol="1" outline="0" fieldPosition="0"/>
    </format>
    <format dxfId="94">
      <pivotArea field="5" grandRow="1" outline="0" axis="axisCol" fieldPosition="0">
        <references count="1">
          <reference field="5" count="1" selected="0">
            <x v="6"/>
          </reference>
        </references>
      </pivotArea>
    </format>
    <format dxfId="93">
      <pivotArea field="5" grandRow="1" outline="0" axis="axisCol" fieldPosition="0">
        <references count="1">
          <reference field="5" count="1" selected="0">
            <x v="2"/>
          </reference>
        </references>
      </pivotArea>
    </format>
    <format dxfId="92">
      <pivotArea outline="0" fieldPosition="0">
        <references count="1">
          <reference field="0" count="9" selected="0">
            <x v="5"/>
            <x v="6"/>
            <x v="8"/>
            <x v="10"/>
            <x v="11"/>
            <x v="12"/>
            <x v="13"/>
            <x v="14"/>
            <x v="15"/>
          </reference>
        </references>
      </pivotArea>
    </format>
    <format dxfId="91">
      <pivotArea grandRow="1" outline="0" fieldPosition="0"/>
    </format>
    <format dxfId="90">
      <pivotArea type="all" dataOnly="0" outline="0" fieldPosition="0"/>
    </format>
    <format dxfId="89">
      <pivotArea outline="0" fieldPosition="0"/>
    </format>
    <format dxfId="88">
      <pivotArea dataOnly="0" labelOnly="1" outline="0" fieldPosition="0">
        <references count="1">
          <reference field="0" count="14">
            <x v="0"/>
            <x v="1"/>
            <x v="2"/>
            <x v="3"/>
            <x v="4"/>
            <x v="5"/>
            <x v="6"/>
            <x v="8"/>
            <x v="10"/>
            <x v="11"/>
            <x v="12"/>
            <x v="13"/>
            <x v="14"/>
            <x v="15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fieldPosition="0">
        <references count="2">
          <reference field="0" count="1" selected="0">
            <x v="0"/>
          </reference>
          <reference field="6" count="1">
            <x v="4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1"/>
          </reference>
          <reference field="6" count="1">
            <x v="8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2"/>
          </reference>
          <reference field="6" count="1">
            <x v="7"/>
          </reference>
        </references>
      </pivotArea>
    </format>
    <format dxfId="83">
      <pivotArea dataOnly="0" labelOnly="1" outline="0" fieldPosition="0">
        <references count="2">
          <reference field="0" count="1" selected="0">
            <x v="3"/>
          </reference>
          <reference field="6" count="1">
            <x v="2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4"/>
          </reference>
          <reference field="6" count="1">
            <x v="3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5"/>
          </reference>
          <reference field="6" count="1">
            <x v="14"/>
          </reference>
        </references>
      </pivotArea>
    </format>
    <format dxfId="80">
      <pivotArea dataOnly="0" labelOnly="1" outline="0" fieldPosition="0">
        <references count="2">
          <reference field="0" count="1" selected="0">
            <x v="6"/>
          </reference>
          <reference field="6" count="1">
            <x v="11"/>
          </reference>
        </references>
      </pivotArea>
    </format>
    <format dxfId="79">
      <pivotArea dataOnly="0" labelOnly="1" outline="0" fieldPosition="0">
        <references count="2">
          <reference field="0" count="1" selected="0">
            <x v="8"/>
          </reference>
          <reference field="6" count="1">
            <x v="5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10"/>
          </reference>
          <reference field="6" count="1">
            <x v="9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1"/>
          </reference>
          <reference field="6" count="1">
            <x v="10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12"/>
          </reference>
          <reference field="6" count="1">
            <x v="12"/>
          </reference>
        </references>
      </pivotArea>
    </format>
    <format dxfId="75">
      <pivotArea dataOnly="0" labelOnly="1" outline="0" fieldPosition="0">
        <references count="2">
          <reference field="0" count="1" selected="0">
            <x v="13"/>
          </reference>
          <reference field="6" count="1">
            <x v="13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14"/>
          </reference>
          <reference field="6" count="1">
            <x v="15"/>
          </reference>
        </references>
      </pivotArea>
    </format>
    <format dxfId="73">
      <pivotArea dataOnly="0" labelOnly="1" outline="0" fieldPosition="0">
        <references count="2">
          <reference field="0" count="1" selected="0">
            <x v="15"/>
          </reference>
          <reference field="6" count="1">
            <x v="16"/>
          </reference>
        </references>
      </pivotArea>
    </format>
    <format dxfId="72">
      <pivotArea dataOnly="0" labelOnly="1" outline="0" fieldPosition="0">
        <references count="1">
          <reference field="5" count="0"/>
        </references>
      </pivotArea>
    </format>
    <format dxfId="71">
      <pivotArea dataOnly="0" labelOnly="1" grandCol="1" outline="0" fieldPosition="0"/>
    </format>
    <format dxfId="70">
      <pivotArea type="all" dataOnly="0" outline="0" fieldPosition="0"/>
    </format>
    <format dxfId="69">
      <pivotArea outline="0" fieldPosition="0"/>
    </format>
    <format dxfId="68">
      <pivotArea dataOnly="0" labelOnly="1" outline="0" fieldPosition="0">
        <references count="1">
          <reference field="0" count="14">
            <x v="0"/>
            <x v="1"/>
            <x v="2"/>
            <x v="3"/>
            <x v="4"/>
            <x v="5"/>
            <x v="6"/>
            <x v="8"/>
            <x v="10"/>
            <x v="11"/>
            <x v="12"/>
            <x v="13"/>
            <x v="14"/>
            <x v="15"/>
          </reference>
        </references>
      </pivotArea>
    </format>
    <format dxfId="67">
      <pivotArea dataOnly="0" labelOnly="1" grandRow="1" outline="0" fieldPosition="0"/>
    </format>
    <format dxfId="66">
      <pivotArea dataOnly="0" labelOnly="1" outline="0" fieldPosition="0">
        <references count="2">
          <reference field="0" count="1" selected="0">
            <x v="0"/>
          </reference>
          <reference field="6" count="1">
            <x v="4"/>
          </reference>
        </references>
      </pivotArea>
    </format>
    <format dxfId="65">
      <pivotArea dataOnly="0" labelOnly="1" outline="0" fieldPosition="0">
        <references count="2">
          <reference field="0" count="1" selected="0">
            <x v="1"/>
          </reference>
          <reference field="6" count="1">
            <x v="8"/>
          </reference>
        </references>
      </pivotArea>
    </format>
    <format dxfId="64">
      <pivotArea dataOnly="0" labelOnly="1" outline="0" fieldPosition="0">
        <references count="2">
          <reference field="0" count="1" selected="0">
            <x v="2"/>
          </reference>
          <reference field="6" count="1">
            <x v="7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3"/>
          </reference>
          <reference field="6" count="1">
            <x v="2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4"/>
          </reference>
          <reference field="6" count="1">
            <x v="3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5"/>
          </reference>
          <reference field="6" count="1">
            <x v="14"/>
          </reference>
        </references>
      </pivotArea>
    </format>
    <format dxfId="60">
      <pivotArea dataOnly="0" labelOnly="1" outline="0" fieldPosition="0">
        <references count="2">
          <reference field="0" count="1" selected="0">
            <x v="6"/>
          </reference>
          <reference field="6" count="1">
            <x v="11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8"/>
          </reference>
          <reference field="6" count="1">
            <x v="5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0"/>
          </reference>
          <reference field="6" count="1">
            <x v="9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11"/>
          </reference>
          <reference field="6" count="1">
            <x v="10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12"/>
          </reference>
          <reference field="6" count="1">
            <x v="12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13"/>
          </reference>
          <reference field="6" count="1">
            <x v="13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14"/>
          </reference>
          <reference field="6" count="1">
            <x v="15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15"/>
          </reference>
          <reference field="6" count="1">
            <x v="16"/>
          </reference>
        </references>
      </pivotArea>
    </format>
    <format dxfId="52">
      <pivotArea dataOnly="0" labelOnly="1" outline="0" fieldPosition="0">
        <references count="1">
          <reference field="5" count="0"/>
        </references>
      </pivotArea>
    </format>
    <format dxfId="51">
      <pivotArea dataOnly="0" labelOnly="1" grandCol="1" outline="0" fieldPosition="0"/>
    </format>
    <format dxfId="50">
      <pivotArea field="5" grandRow="1" outline="0" axis="axisCol" fieldPosition="0">
        <references count="1">
          <reference field="5" count="1" selected="0">
            <x v="7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2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29:F45" firstHeaderRow="1" firstDataRow="2" firstDataCol="2" rowPageCount="1" colPageCount="1"/>
  <pivotFields count="11">
    <pivotField axis="axisRow" compact="0" outline="0" subtotalTop="0" showAll="0" includeNewItemsInFilter="1" defaultSubtotal="0">
      <items count="1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"/>
        <item x="17"/>
      </items>
    </pivotField>
    <pivotField compact="0" outline="0" subtotalTop="0" showAll="0" includeNewItemsInFilter="1">
      <items count="17">
        <item x="5"/>
        <item x="1"/>
        <item x="15"/>
        <item x="2"/>
        <item x="0"/>
        <item x="8"/>
        <item x="3"/>
        <item x="12"/>
        <item x="14"/>
        <item x="9"/>
        <item x="13"/>
        <item x="10"/>
        <item x="4"/>
        <item x="7"/>
        <item x="6"/>
        <item x="1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11">
        <item h="1" x="4"/>
        <item h="1" x="2"/>
        <item h="1" x="0"/>
        <item h="1" x="8"/>
        <item h="1" x="7"/>
        <item h="1" x="5"/>
        <item h="1" x="3"/>
        <item x="1"/>
        <item h="1" x="9"/>
        <item h="1" x="6"/>
        <item t="default"/>
      </items>
    </pivotField>
    <pivotField axis="axisRow" compact="0" outline="0" subtotalTop="0" showAll="0" includeNewItemsInFilter="1">
      <items count="18">
        <item x="1"/>
        <item x="8"/>
        <item x="4"/>
        <item x="5"/>
        <item x="0"/>
        <item x="9"/>
        <item x="10"/>
        <item x="3"/>
        <item x="2"/>
        <item x="11"/>
        <item x="12"/>
        <item x="7"/>
        <item x="13"/>
        <item x="14"/>
        <item x="6"/>
        <item x="15"/>
        <item x="16"/>
        <item t="default"/>
      </items>
    </pivotField>
    <pivotField compact="0" outline="0" subtotalTop="0" showAll="0" includeNewItemsInFilter="1"/>
    <pivotField dataField="1" compact="0" numFmtId="168" outline="0" subtotalTop="0" showAll="0" includeNewItemsInFilter="1"/>
    <pivotField compact="0" numFmtId="169" outline="0" subtotalTop="0" showAll="0" includeNewItemsInFilter="1"/>
    <pivotField axis="axisCol" compact="0" outline="0" subtotalTop="0" showAll="0" includeNewItemsInFilter="1">
      <items count="6">
        <item x="3"/>
        <item x="4"/>
        <item x="1"/>
        <item x="2"/>
        <item x="0"/>
        <item t="default"/>
      </items>
    </pivotField>
  </pivotFields>
  <rowFields count="2">
    <field x="0"/>
    <field x="6"/>
  </rowFields>
  <rowItems count="15">
    <i>
      <x/>
      <x v="4"/>
    </i>
    <i>
      <x v="1"/>
      <x v="8"/>
    </i>
    <i>
      <x v="2"/>
      <x v="7"/>
    </i>
    <i>
      <x v="3"/>
      <x v="2"/>
    </i>
    <i>
      <x v="4"/>
      <x v="3"/>
    </i>
    <i>
      <x v="5"/>
      <x v="14"/>
    </i>
    <i>
      <x v="6"/>
      <x v="11"/>
    </i>
    <i>
      <x v="8"/>
      <x v="5"/>
    </i>
    <i>
      <x v="10"/>
      <x v="9"/>
    </i>
    <i>
      <x v="11"/>
      <x v="10"/>
    </i>
    <i>
      <x v="12"/>
      <x v="12"/>
    </i>
    <i>
      <x v="13"/>
      <x v="13"/>
    </i>
    <i>
      <x v="14"/>
      <x v="15"/>
    </i>
    <i>
      <x v="15"/>
      <x v="16"/>
    </i>
    <i t="grand">
      <x/>
    </i>
  </rowItems>
  <colFields count="1">
    <field x="10"/>
  </colFields>
  <colItems count="4">
    <i>
      <x v="2"/>
    </i>
    <i>
      <x v="3"/>
    </i>
    <i>
      <x v="4"/>
    </i>
    <i t="grand">
      <x/>
    </i>
  </colItems>
  <pageFields count="1">
    <pageField fld="5" hier="-1"/>
  </pageFields>
  <dataFields count="1">
    <dataField name="Sum of Transaction Amount" fld="8" baseField="0" baseItem="0" numFmtId="167"/>
  </dataFields>
  <formats count="53">
    <format dxfId="152">
      <pivotArea outline="0" fieldPosition="0"/>
    </format>
    <format dxfId="151">
      <pivotArea dataOnly="0" labelOnly="1" outline="0" fieldPosition="0">
        <references count="1">
          <reference field="5" count="0"/>
        </references>
      </pivotArea>
    </format>
    <format dxfId="150">
      <pivotArea dataOnly="0" labelOnly="1" grandCol="1" outline="0" fieldPosition="0"/>
    </format>
    <format dxfId="149">
      <pivotArea dataOnly="0" labelOnly="1" outline="0" fieldPosition="0">
        <references count="1">
          <reference field="5" count="0"/>
        </references>
      </pivotArea>
    </format>
    <format dxfId="148">
      <pivotArea dataOnly="0" labelOnly="1" grandCol="1" outline="0" fieldPosition="0"/>
    </format>
    <format dxfId="147">
      <pivotArea outline="0" fieldPosition="0">
        <references count="3">
          <reference field="0" count="1" selected="0">
            <x v="10"/>
          </reference>
          <reference field="5" count="2" selected="0">
            <x v="6"/>
            <x v="7"/>
          </reference>
          <reference field="6" count="1" selected="0">
            <x v="9"/>
          </reference>
        </references>
      </pivotArea>
    </format>
    <format dxfId="146">
      <pivotArea outline="0" fieldPosition="0">
        <references count="3">
          <reference field="0" count="1" selected="0">
            <x v="10"/>
          </reference>
          <reference field="5" count="1" selected="0">
            <x v="2"/>
          </reference>
          <reference field="6" count="1" selected="0">
            <x v="9"/>
          </reference>
        </references>
      </pivotArea>
    </format>
    <format dxfId="145">
      <pivotArea field="5" grandRow="1" outline="0" axis="axisPage" fieldPosition="0">
        <references count="1">
          <reference field="5" count="1" selected="0">
            <x v="7"/>
          </reference>
        </references>
      </pivotArea>
    </format>
    <format dxfId="144">
      <pivotArea field="5" grandRow="1" outline="0" axis="axisPage" fieldPosition="0">
        <references count="1">
          <reference field="5" count="1" selected="0">
            <x v="6"/>
          </reference>
        </references>
      </pivotArea>
    </format>
    <format dxfId="143">
      <pivotArea field="5" grandRow="1" outline="0" axis="axisPage" fieldPosition="0">
        <references count="1">
          <reference field="5" count="1" selected="0">
            <x v="2"/>
          </reference>
        </references>
      </pivotArea>
    </format>
    <format dxfId="142">
      <pivotArea type="all" dataOnly="0" outline="0" fieldPosition="0"/>
    </format>
    <format dxfId="141">
      <pivotArea outline="0" fieldPosition="0"/>
    </format>
    <format dxfId="140">
      <pivotArea dataOnly="0" labelOnly="1" outline="0" fieldPosition="0">
        <references count="1">
          <reference field="0" count="14">
            <x v="0"/>
            <x v="1"/>
            <x v="2"/>
            <x v="3"/>
            <x v="4"/>
            <x v="5"/>
            <x v="6"/>
            <x v="8"/>
            <x v="10"/>
            <x v="11"/>
            <x v="12"/>
            <x v="13"/>
            <x v="14"/>
            <x v="15"/>
          </reference>
        </references>
      </pivotArea>
    </format>
    <format dxfId="139">
      <pivotArea dataOnly="0" labelOnly="1" grandRow="1" outline="0" fieldPosition="0"/>
    </format>
    <format dxfId="138">
      <pivotArea dataOnly="0" labelOnly="1" outline="0" fieldPosition="0">
        <references count="2">
          <reference field="0" count="1" selected="0">
            <x v="0"/>
          </reference>
          <reference field="6" count="1">
            <x v="4"/>
          </reference>
        </references>
      </pivotArea>
    </format>
    <format dxfId="137">
      <pivotArea dataOnly="0" labelOnly="1" outline="0" fieldPosition="0">
        <references count="2">
          <reference field="0" count="1" selected="0">
            <x v="1"/>
          </reference>
          <reference field="6" count="1">
            <x v="8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2"/>
          </reference>
          <reference field="6" count="1">
            <x v="7"/>
          </reference>
        </references>
      </pivotArea>
    </format>
    <format dxfId="135">
      <pivotArea dataOnly="0" labelOnly="1" outline="0" fieldPosition="0">
        <references count="2">
          <reference field="0" count="1" selected="0">
            <x v="3"/>
          </reference>
          <reference field="6" count="1">
            <x v="2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4"/>
          </reference>
          <reference field="6" count="1">
            <x v="3"/>
          </reference>
        </references>
      </pivotArea>
    </format>
    <format dxfId="133">
      <pivotArea dataOnly="0" labelOnly="1" outline="0" fieldPosition="0">
        <references count="2">
          <reference field="0" count="1" selected="0">
            <x v="5"/>
          </reference>
          <reference field="6" count="1">
            <x v="14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6"/>
          </reference>
          <reference field="6" count="1">
            <x v="11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8"/>
          </reference>
          <reference field="6" count="1">
            <x v="5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10"/>
          </reference>
          <reference field="6" count="1">
            <x v="9"/>
          </reference>
        </references>
      </pivotArea>
    </format>
    <format dxfId="129">
      <pivotArea dataOnly="0" labelOnly="1" outline="0" fieldPosition="0">
        <references count="2">
          <reference field="0" count="1" selected="0">
            <x v="11"/>
          </reference>
          <reference field="6" count="1">
            <x v="10"/>
          </reference>
        </references>
      </pivotArea>
    </format>
    <format dxfId="128">
      <pivotArea dataOnly="0" labelOnly="1" outline="0" fieldPosition="0">
        <references count="2">
          <reference field="0" count="1" selected="0">
            <x v="12"/>
          </reference>
          <reference field="6" count="1">
            <x v="12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13"/>
          </reference>
          <reference field="6" count="1">
            <x v="13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14"/>
          </reference>
          <reference field="6" count="1">
            <x v="15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15"/>
          </reference>
          <reference field="6" count="1">
            <x v="16"/>
          </reference>
        </references>
      </pivotArea>
    </format>
    <format dxfId="124">
      <pivotArea dataOnly="0" labelOnly="1" outline="0" fieldPosition="0">
        <references count="1">
          <reference field="10" count="3">
            <x v="2"/>
            <x v="3"/>
            <x v="4"/>
          </reference>
        </references>
      </pivotArea>
    </format>
    <format dxfId="123">
      <pivotArea dataOnly="0" labelOnly="1" grandCol="1" outline="0" fieldPosition="0"/>
    </format>
    <format dxfId="122">
      <pivotArea type="all" dataOnly="0" outline="0" fieldPosition="0"/>
    </format>
    <format dxfId="121">
      <pivotArea outline="0" fieldPosition="0"/>
    </format>
    <format dxfId="120">
      <pivotArea dataOnly="0" labelOnly="1" outline="0" fieldPosition="0">
        <references count="1">
          <reference field="0" count="14">
            <x v="0"/>
            <x v="1"/>
            <x v="2"/>
            <x v="3"/>
            <x v="4"/>
            <x v="5"/>
            <x v="6"/>
            <x v="8"/>
            <x v="10"/>
            <x v="11"/>
            <x v="12"/>
            <x v="13"/>
            <x v="14"/>
            <x v="15"/>
          </reference>
        </references>
      </pivotArea>
    </format>
    <format dxfId="119">
      <pivotArea dataOnly="0" labelOnly="1" grandRow="1" outline="0" fieldPosition="0"/>
    </format>
    <format dxfId="118">
      <pivotArea dataOnly="0" labelOnly="1" outline="0" fieldPosition="0">
        <references count="2">
          <reference field="0" count="1" selected="0">
            <x v="0"/>
          </reference>
          <reference field="6" count="1">
            <x v="4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1"/>
          </reference>
          <reference field="6" count="1">
            <x v="8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2"/>
          </reference>
          <reference field="6" count="1">
            <x v="7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3"/>
          </reference>
          <reference field="6" count="1">
            <x v="2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4"/>
          </reference>
          <reference field="6" count="1">
            <x v="3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5"/>
          </reference>
          <reference field="6" count="1">
            <x v="14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6"/>
          </reference>
          <reference field="6" count="1">
            <x v="11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8"/>
          </reference>
          <reference field="6" count="1">
            <x v="5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10"/>
          </reference>
          <reference field="6" count="1">
            <x v="9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11"/>
          </reference>
          <reference field="6" count="1">
            <x v="10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12"/>
          </reference>
          <reference field="6" count="1">
            <x v="12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13"/>
          </reference>
          <reference field="6" count="1">
            <x v="13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14"/>
          </reference>
          <reference field="6" count="1">
            <x v="15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15"/>
          </reference>
          <reference field="6" count="1">
            <x v="16"/>
          </reference>
        </references>
      </pivotArea>
    </format>
    <format dxfId="104">
      <pivotArea dataOnly="0" labelOnly="1" outline="0" fieldPosition="0">
        <references count="1">
          <reference field="10" count="3">
            <x v="2"/>
            <x v="3"/>
            <x v="4"/>
          </reference>
        </references>
      </pivotArea>
    </format>
    <format dxfId="103">
      <pivotArea dataOnly="0" labelOnly="1" grandCol="1" outline="0" fieldPosition="0"/>
    </format>
    <format dxfId="102">
      <pivotArea field="10" grandRow="1" outline="0" axis="axisCol" fieldPosition="0">
        <references count="1">
          <reference field="10" count="1" selected="0">
            <x v="4"/>
          </reference>
        </references>
      </pivotArea>
    </format>
    <format dxfId="101">
      <pivotArea grandRow="1" grandCol="1" outline="0" fieldPosition="0"/>
    </format>
    <format dxfId="100">
      <pivotArea field="10" grandRow="1" outline="0" axis="axisCol" fieldPosition="0">
        <references count="1">
          <reference field="1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view="pageBreakPreview" zoomScaleNormal="100" zoomScaleSheetLayoutView="100" workbookViewId="0">
      <selection activeCell="AB26" sqref="AB26"/>
    </sheetView>
  </sheetViews>
  <sheetFormatPr defaultColWidth="9.33203125" defaultRowHeight="15"/>
  <cols>
    <col min="1" max="1" width="10.1640625" style="2" customWidth="1"/>
    <col min="2" max="2" width="1.6640625" style="2" customWidth="1"/>
    <col min="3" max="3" width="23.83203125" style="2" hidden="1" customWidth="1"/>
    <col min="4" max="6" width="19.33203125" style="2" customWidth="1"/>
    <col min="7" max="7" width="6.5" style="2" customWidth="1"/>
    <col min="8" max="9" width="15.1640625" style="2" customWidth="1"/>
    <col min="10" max="10" width="3.83203125" style="2" customWidth="1"/>
    <col min="11" max="12" width="12.83203125" style="2" customWidth="1"/>
    <col min="13" max="13" width="9.33203125" style="2"/>
    <col min="14" max="14" width="3.33203125" style="2" customWidth="1"/>
    <col min="15" max="19" width="16.1640625" style="2" hidden="1" customWidth="1"/>
    <col min="20" max="23" width="9.33203125" style="2" hidden="1" customWidth="1"/>
    <col min="24" max="16384" width="9.33203125" style="2"/>
  </cols>
  <sheetData>
    <row r="1" spans="1:12">
      <c r="A1" s="1" t="s">
        <v>2</v>
      </c>
      <c r="B1" s="3"/>
      <c r="C1" s="3"/>
    </row>
    <row r="2" spans="1:12">
      <c r="A2" s="1" t="s">
        <v>72</v>
      </c>
      <c r="B2" s="1"/>
      <c r="C2" s="1"/>
    </row>
    <row r="3" spans="1:12">
      <c r="A3" s="3"/>
      <c r="B3" s="3"/>
      <c r="C3" s="3"/>
    </row>
    <row r="4" spans="1:12" s="8" customFormat="1">
      <c r="A4" s="5"/>
      <c r="B4" s="5"/>
      <c r="C4" s="5"/>
      <c r="D4" s="6" t="s">
        <v>82</v>
      </c>
      <c r="E4" s="7" t="s">
        <v>84</v>
      </c>
      <c r="F4" s="7" t="s">
        <v>0</v>
      </c>
      <c r="H4" s="97" t="s">
        <v>35</v>
      </c>
      <c r="I4" s="98"/>
      <c r="K4" s="97" t="s">
        <v>36</v>
      </c>
      <c r="L4" s="98"/>
    </row>
    <row r="5" spans="1:12" s="8" customFormat="1" ht="30">
      <c r="A5" s="74" t="s">
        <v>1</v>
      </c>
      <c r="B5" s="75"/>
      <c r="C5" s="74"/>
      <c r="D5" s="76" t="s">
        <v>83</v>
      </c>
      <c r="E5" s="76" t="s">
        <v>85</v>
      </c>
      <c r="F5" s="74" t="s">
        <v>34</v>
      </c>
      <c r="G5" s="77"/>
      <c r="H5" s="78" t="s">
        <v>16</v>
      </c>
      <c r="I5" s="78" t="s">
        <v>17</v>
      </c>
      <c r="J5" s="77"/>
      <c r="K5" s="78" t="s">
        <v>16</v>
      </c>
      <c r="L5" s="78" t="s">
        <v>17</v>
      </c>
    </row>
    <row r="6" spans="1:12">
      <c r="A6" s="11" t="s">
        <v>19</v>
      </c>
      <c r="B6" s="11"/>
      <c r="C6" s="12" t="s">
        <v>11</v>
      </c>
      <c r="D6" s="13">
        <v>796922</v>
      </c>
      <c r="E6" s="13">
        <v>110154</v>
      </c>
      <c r="F6" s="13">
        <f>D6-E6</f>
        <v>686768</v>
      </c>
      <c r="H6" s="14">
        <v>667041</v>
      </c>
      <c r="I6" s="14">
        <f>19728</f>
        <v>19728</v>
      </c>
      <c r="K6" s="15">
        <f>H6/F6</f>
        <v>0.97</v>
      </c>
      <c r="L6" s="15">
        <f t="shared" ref="L6:L19" si="0">I6/F6</f>
        <v>0.03</v>
      </c>
    </row>
    <row r="7" spans="1:12">
      <c r="A7" s="11" t="s">
        <v>21</v>
      </c>
      <c r="B7" s="11"/>
      <c r="C7" s="12" t="s">
        <v>10</v>
      </c>
      <c r="D7" s="13">
        <v>411452</v>
      </c>
      <c r="E7" s="13">
        <v>42722</v>
      </c>
      <c r="F7" s="13">
        <f t="shared" ref="F7:F19" si="1">D7-E7</f>
        <v>368730</v>
      </c>
      <c r="H7" s="14">
        <v>343686</v>
      </c>
      <c r="I7" s="14">
        <f>22474+2570</f>
        <v>25044</v>
      </c>
      <c r="K7" s="15">
        <f t="shared" ref="K7:K19" si="2">H7/F7</f>
        <v>0.93</v>
      </c>
      <c r="L7" s="15">
        <f t="shared" si="0"/>
        <v>7.0000000000000007E-2</v>
      </c>
    </row>
    <row r="8" spans="1:12">
      <c r="A8" s="11" t="s">
        <v>20</v>
      </c>
      <c r="B8" s="11"/>
      <c r="C8" s="12" t="s">
        <v>13</v>
      </c>
      <c r="D8" s="13">
        <v>396384</v>
      </c>
      <c r="E8" s="13">
        <v>94933</v>
      </c>
      <c r="F8" s="13">
        <f t="shared" si="1"/>
        <v>301451</v>
      </c>
      <c r="H8" s="14">
        <v>290239</v>
      </c>
      <c r="I8" s="14">
        <f>4468+6745</f>
        <v>11213</v>
      </c>
      <c r="K8" s="15">
        <f t="shared" si="2"/>
        <v>0.96</v>
      </c>
      <c r="L8" s="15">
        <f t="shared" si="0"/>
        <v>0.04</v>
      </c>
    </row>
    <row r="9" spans="1:12">
      <c r="A9" s="11" t="s">
        <v>23</v>
      </c>
      <c r="B9" s="11"/>
      <c r="C9" s="12" t="s">
        <v>92</v>
      </c>
      <c r="D9" s="13">
        <v>355154</v>
      </c>
      <c r="E9" s="13">
        <v>44850</v>
      </c>
      <c r="F9" s="13">
        <f t="shared" si="1"/>
        <v>310304</v>
      </c>
      <c r="H9" s="14">
        <v>285937</v>
      </c>
      <c r="I9" s="14">
        <f>22154+2214</f>
        <v>24368</v>
      </c>
      <c r="K9" s="15">
        <f t="shared" si="2"/>
        <v>0.92</v>
      </c>
      <c r="L9" s="15">
        <f t="shared" si="0"/>
        <v>0.08</v>
      </c>
    </row>
    <row r="10" spans="1:12">
      <c r="A10" s="11" t="s">
        <v>22</v>
      </c>
      <c r="B10" s="11"/>
      <c r="C10" s="12" t="s">
        <v>8</v>
      </c>
      <c r="D10" s="13">
        <v>322846</v>
      </c>
      <c r="E10" s="13">
        <v>88265</v>
      </c>
      <c r="F10" s="13">
        <f t="shared" si="1"/>
        <v>234581</v>
      </c>
      <c r="H10" s="14">
        <v>232203</v>
      </c>
      <c r="I10" s="14">
        <f>991+1386</f>
        <v>2377</v>
      </c>
      <c r="K10" s="15">
        <f t="shared" si="2"/>
        <v>0.99</v>
      </c>
      <c r="L10" s="15">
        <f t="shared" si="0"/>
        <v>0.01</v>
      </c>
    </row>
    <row r="11" spans="1:12" s="16" customFormat="1">
      <c r="A11" s="11" t="s">
        <v>26</v>
      </c>
      <c r="B11" s="11"/>
      <c r="C11" s="12" t="s">
        <v>12</v>
      </c>
      <c r="D11" s="13">
        <v>297386</v>
      </c>
      <c r="E11" s="13">
        <v>26300</v>
      </c>
      <c r="F11" s="13">
        <f t="shared" si="1"/>
        <v>271086</v>
      </c>
      <c r="H11" s="14">
        <v>225913</v>
      </c>
      <c r="I11" s="14">
        <f>45172</f>
        <v>45172</v>
      </c>
      <c r="K11" s="15">
        <f t="shared" si="2"/>
        <v>0.83</v>
      </c>
      <c r="L11" s="15">
        <f t="shared" si="0"/>
        <v>0.17</v>
      </c>
    </row>
    <row r="12" spans="1:12">
      <c r="A12" s="11">
        <v>2552</v>
      </c>
      <c r="B12" s="17"/>
      <c r="C12" s="12" t="s">
        <v>91</v>
      </c>
      <c r="D12" s="13">
        <v>252308</v>
      </c>
      <c r="E12" s="13">
        <v>32808</v>
      </c>
      <c r="F12" s="13">
        <f>D12-E12</f>
        <v>219500</v>
      </c>
      <c r="H12" s="14">
        <v>218121</v>
      </c>
      <c r="I12" s="14">
        <v>1379</v>
      </c>
      <c r="K12" s="15">
        <f>H12/F12</f>
        <v>0.99</v>
      </c>
      <c r="L12" s="15">
        <f>I12/F12</f>
        <v>0.01</v>
      </c>
    </row>
    <row r="13" spans="1:12">
      <c r="A13" s="11" t="s">
        <v>28</v>
      </c>
      <c r="B13" s="17"/>
      <c r="C13" s="12" t="s">
        <v>9</v>
      </c>
      <c r="D13" s="13">
        <v>276462</v>
      </c>
      <c r="E13" s="13">
        <v>14931</v>
      </c>
      <c r="F13" s="13">
        <f>D13-E13</f>
        <v>261531</v>
      </c>
      <c r="H13" s="14">
        <v>258833</v>
      </c>
      <c r="I13" s="14">
        <v>2698</v>
      </c>
      <c r="K13" s="15">
        <f>H13/F13</f>
        <v>0.99</v>
      </c>
      <c r="L13" s="15">
        <f>I13/F13</f>
        <v>0.01</v>
      </c>
    </row>
    <row r="14" spans="1:12">
      <c r="A14" s="11">
        <v>64690</v>
      </c>
      <c r="B14" s="11"/>
      <c r="C14" s="12" t="s">
        <v>93</v>
      </c>
      <c r="D14" s="13">
        <v>257692</v>
      </c>
      <c r="E14" s="13">
        <v>51712</v>
      </c>
      <c r="F14" s="13">
        <f>D14-E14</f>
        <v>205980</v>
      </c>
      <c r="H14" s="14">
        <v>200613</v>
      </c>
      <c r="I14" s="14">
        <f>1000+4368</f>
        <v>5368</v>
      </c>
      <c r="K14" s="15">
        <f>H14/F14</f>
        <v>0.97</v>
      </c>
      <c r="L14" s="15">
        <f>I14/F14</f>
        <v>0.03</v>
      </c>
    </row>
    <row r="15" spans="1:12">
      <c r="A15" s="11" t="s">
        <v>25</v>
      </c>
      <c r="B15" s="17"/>
      <c r="C15" s="12" t="s">
        <v>94</v>
      </c>
      <c r="D15" s="13">
        <v>255155</v>
      </c>
      <c r="E15" s="13">
        <v>32942</v>
      </c>
      <c r="F15" s="13">
        <f>D15-E15</f>
        <v>222213</v>
      </c>
      <c r="H15" s="14">
        <v>222212</v>
      </c>
      <c r="I15" s="14">
        <v>0</v>
      </c>
      <c r="K15" s="15">
        <f>H15/F15</f>
        <v>1</v>
      </c>
      <c r="L15" s="15">
        <f>I15/F15</f>
        <v>0</v>
      </c>
    </row>
    <row r="16" spans="1:12">
      <c r="A16" s="11" t="s">
        <v>30</v>
      </c>
      <c r="B16" s="17"/>
      <c r="C16" s="12" t="s">
        <v>95</v>
      </c>
      <c r="D16" s="13">
        <v>246001</v>
      </c>
      <c r="E16" s="13">
        <v>36448</v>
      </c>
      <c r="F16" s="13">
        <f t="shared" si="1"/>
        <v>209553</v>
      </c>
      <c r="H16" s="14">
        <v>209433</v>
      </c>
      <c r="I16" s="14">
        <v>119</v>
      </c>
      <c r="K16" s="15">
        <f t="shared" si="2"/>
        <v>1</v>
      </c>
      <c r="L16" s="15">
        <f t="shared" si="0"/>
        <v>0</v>
      </c>
    </row>
    <row r="17" spans="1:19">
      <c r="A17" s="11" t="s">
        <v>32</v>
      </c>
      <c r="B17" s="11"/>
      <c r="C17" s="12" t="s">
        <v>96</v>
      </c>
      <c r="D17" s="13">
        <v>247538</v>
      </c>
      <c r="E17" s="13">
        <v>23329</v>
      </c>
      <c r="F17" s="13">
        <f t="shared" si="1"/>
        <v>224209</v>
      </c>
      <c r="H17" s="14">
        <v>22467</v>
      </c>
      <c r="I17" s="14">
        <v>201741</v>
      </c>
      <c r="K17" s="15">
        <f t="shared" si="2"/>
        <v>0.1</v>
      </c>
      <c r="L17" s="15">
        <f t="shared" si="0"/>
        <v>0.9</v>
      </c>
    </row>
    <row r="18" spans="1:19">
      <c r="A18" s="11" t="s">
        <v>31</v>
      </c>
      <c r="B18" s="11"/>
      <c r="C18" s="12" t="s">
        <v>18</v>
      </c>
      <c r="D18" s="13">
        <v>172838</v>
      </c>
      <c r="E18" s="13">
        <v>16587</v>
      </c>
      <c r="F18" s="13">
        <f t="shared" si="1"/>
        <v>156251</v>
      </c>
      <c r="H18" s="14">
        <v>128960</v>
      </c>
      <c r="I18" s="14">
        <v>27293</v>
      </c>
      <c r="K18" s="15">
        <f t="shared" si="2"/>
        <v>0.83</v>
      </c>
      <c r="L18" s="15">
        <f t="shared" si="0"/>
        <v>0.17</v>
      </c>
    </row>
    <row r="19" spans="1:19">
      <c r="A19" s="11" t="s">
        <v>27</v>
      </c>
      <c r="B19" s="11"/>
      <c r="C19" s="12" t="s">
        <v>14</v>
      </c>
      <c r="D19" s="18">
        <v>147385</v>
      </c>
      <c r="E19" s="18">
        <v>16158</v>
      </c>
      <c r="F19" s="18">
        <f t="shared" si="1"/>
        <v>131227</v>
      </c>
      <c r="H19" s="19">
        <v>131227</v>
      </c>
      <c r="I19" s="19">
        <v>0</v>
      </c>
      <c r="K19" s="20">
        <f t="shared" si="2"/>
        <v>1</v>
      </c>
      <c r="L19" s="20">
        <f t="shared" si="0"/>
        <v>0</v>
      </c>
    </row>
    <row r="20" spans="1:19">
      <c r="K20" s="15"/>
      <c r="L20" s="15"/>
    </row>
    <row r="21" spans="1:19" ht="15" customHeight="1">
      <c r="A21" s="21"/>
      <c r="B21" s="21"/>
      <c r="C21" s="21"/>
      <c r="D21" s="22">
        <f>SUM(D6:D19)</f>
        <v>4435523</v>
      </c>
      <c r="E21" s="22">
        <f>SUM(E6:E19)</f>
        <v>632139</v>
      </c>
      <c r="F21" s="22">
        <f>SUM(F6:F19)</f>
        <v>3803384</v>
      </c>
      <c r="H21" s="22">
        <f>SUM(H6:H20)</f>
        <v>3436885</v>
      </c>
      <c r="I21" s="22">
        <f>SUM(I6:I20)</f>
        <v>366500</v>
      </c>
      <c r="K21" s="23">
        <f>H21/F21</f>
        <v>0.9</v>
      </c>
      <c r="L21" s="23">
        <f>I21/F21</f>
        <v>0.1</v>
      </c>
    </row>
    <row r="22" spans="1:19" ht="14.25" customHeight="1">
      <c r="A22" s="4"/>
      <c r="B22" s="4"/>
      <c r="C22" s="4"/>
      <c r="D22" s="35" t="s">
        <v>79</v>
      </c>
      <c r="E22" s="24"/>
      <c r="F22" s="24"/>
      <c r="H22" s="2">
        <v>2328511</v>
      </c>
    </row>
    <row r="23" spans="1:19" ht="14.25" customHeight="1" thickBot="1">
      <c r="A23" s="4"/>
      <c r="B23" s="4"/>
      <c r="C23" s="4"/>
      <c r="D23" s="24"/>
      <c r="E23" s="24"/>
      <c r="F23" s="24"/>
      <c r="H23" s="92">
        <f>H22/H21</f>
        <v>0.67749999999999999</v>
      </c>
    </row>
    <row r="24" spans="1:19" ht="14.25" customHeight="1" thickBot="1">
      <c r="A24" s="93" t="s">
        <v>103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5"/>
    </row>
    <row r="25" spans="1:19" ht="14.25" customHeight="1">
      <c r="A25" s="4"/>
      <c r="B25" s="4"/>
      <c r="C25" s="4"/>
      <c r="D25" s="24"/>
      <c r="E25" s="24"/>
      <c r="F25" s="24"/>
    </row>
    <row r="26" spans="1:19">
      <c r="A26" s="5"/>
      <c r="B26" s="5"/>
      <c r="C26" s="5"/>
      <c r="D26" s="6" t="s">
        <v>33</v>
      </c>
      <c r="E26" s="7" t="s">
        <v>6</v>
      </c>
      <c r="F26" s="7" t="s">
        <v>5</v>
      </c>
      <c r="H26" s="97" t="s">
        <v>35</v>
      </c>
      <c r="I26" s="98"/>
      <c r="K26" s="97" t="s">
        <v>36</v>
      </c>
      <c r="L26" s="98"/>
      <c r="O26" s="96" t="s">
        <v>86</v>
      </c>
      <c r="P26" s="96"/>
      <c r="Q26" s="96"/>
      <c r="R26" s="96"/>
      <c r="S26" s="96"/>
    </row>
    <row r="27" spans="1:19" ht="31.5" customHeight="1">
      <c r="A27" s="9" t="s">
        <v>1</v>
      </c>
      <c r="B27" s="10"/>
      <c r="C27" s="9"/>
      <c r="D27" s="74" t="s">
        <v>97</v>
      </c>
      <c r="E27" s="76" t="s">
        <v>85</v>
      </c>
      <c r="F27" s="74" t="s">
        <v>34</v>
      </c>
      <c r="G27" s="79"/>
      <c r="H27" s="80" t="s">
        <v>16</v>
      </c>
      <c r="I27" s="80" t="s">
        <v>17</v>
      </c>
      <c r="J27" s="79"/>
      <c r="K27" s="80" t="s">
        <v>16</v>
      </c>
      <c r="L27" s="80" t="s">
        <v>17</v>
      </c>
      <c r="O27" s="82" t="s">
        <v>87</v>
      </c>
      <c r="P27" s="82" t="s">
        <v>88</v>
      </c>
      <c r="Q27" s="82" t="s">
        <v>0</v>
      </c>
      <c r="R27" s="82" t="s">
        <v>89</v>
      </c>
      <c r="S27" s="82" t="s">
        <v>90</v>
      </c>
    </row>
    <row r="28" spans="1:19" ht="13.7" customHeight="1">
      <c r="A28" s="11" t="s">
        <v>19</v>
      </c>
      <c r="B28" s="11"/>
      <c r="C28" s="12" t="s">
        <v>11</v>
      </c>
      <c r="D28" s="25">
        <v>820000</v>
      </c>
      <c r="E28" s="13">
        <f>(E6/F6)*D28</f>
        <v>131524</v>
      </c>
      <c r="F28" s="13">
        <f t="shared" ref="F28:F40" si="3">D28-E28</f>
        <v>688476</v>
      </c>
      <c r="H28" s="2">
        <f>F28*K6</f>
        <v>667822</v>
      </c>
      <c r="I28" s="2">
        <f t="shared" ref="I28:I41" si="4">F28*L6</f>
        <v>20654</v>
      </c>
      <c r="K28" s="15">
        <f>H28/F28</f>
        <v>0.97</v>
      </c>
      <c r="L28" s="15">
        <f>I28/F28</f>
        <v>0.03</v>
      </c>
      <c r="O28" s="2">
        <f>D28</f>
        <v>820000</v>
      </c>
      <c r="P28" s="81">
        <v>1</v>
      </c>
      <c r="Q28" s="83">
        <f>O28*P28</f>
        <v>820000</v>
      </c>
      <c r="R28" s="83">
        <f>Q28*0.6</f>
        <v>492000</v>
      </c>
      <c r="S28" s="83">
        <f>Q28*0.4</f>
        <v>328000</v>
      </c>
    </row>
    <row r="29" spans="1:19" ht="13.7" customHeight="1">
      <c r="A29" s="11" t="s">
        <v>21</v>
      </c>
      <c r="B29" s="11"/>
      <c r="C29" s="12" t="s">
        <v>10</v>
      </c>
      <c r="D29" s="25">
        <v>420000</v>
      </c>
      <c r="E29" s="13">
        <f t="shared" ref="E29:E41" si="5">(E7/F7)*D29</f>
        <v>48662</v>
      </c>
      <c r="F29" s="13">
        <f t="shared" si="3"/>
        <v>371338</v>
      </c>
      <c r="H29" s="2">
        <f t="shared" ref="H29:H41" si="6">F29*K7</f>
        <v>345344</v>
      </c>
      <c r="I29" s="2">
        <f t="shared" si="4"/>
        <v>25994</v>
      </c>
      <c r="K29" s="15">
        <f t="shared" ref="K29:K43" si="7">H29/F29</f>
        <v>0.93</v>
      </c>
      <c r="L29" s="15">
        <f t="shared" ref="L29:L43" si="8">I29/F29</f>
        <v>7.0000000000000007E-2</v>
      </c>
      <c r="O29" s="2">
        <f t="shared" ref="O29:O40" si="9">D29</f>
        <v>420000</v>
      </c>
      <c r="P29" s="81">
        <v>0.6</v>
      </c>
      <c r="Q29" s="83">
        <f t="shared" ref="Q29:Q40" si="10">O29*P29</f>
        <v>252000</v>
      </c>
      <c r="R29" s="83">
        <f t="shared" ref="R29:R41" si="11">Q29*0.6</f>
        <v>151200</v>
      </c>
      <c r="S29" s="83">
        <f t="shared" ref="S29:S41" si="12">Q29*0.4</f>
        <v>100800</v>
      </c>
    </row>
    <row r="30" spans="1:19" ht="14.25" customHeight="1">
      <c r="A30" s="11" t="s">
        <v>20</v>
      </c>
      <c r="B30" s="11"/>
      <c r="C30" s="12" t="s">
        <v>13</v>
      </c>
      <c r="D30" s="25">
        <v>408000</v>
      </c>
      <c r="E30" s="13">
        <f t="shared" si="5"/>
        <v>128487</v>
      </c>
      <c r="F30" s="13">
        <f t="shared" si="3"/>
        <v>279513</v>
      </c>
      <c r="H30" s="2">
        <f t="shared" si="6"/>
        <v>268332</v>
      </c>
      <c r="I30" s="2">
        <f t="shared" si="4"/>
        <v>11181</v>
      </c>
      <c r="K30" s="15">
        <f t="shared" si="7"/>
        <v>0.96</v>
      </c>
      <c r="L30" s="15">
        <f t="shared" si="8"/>
        <v>0.04</v>
      </c>
      <c r="O30" s="2">
        <f t="shared" si="9"/>
        <v>408000</v>
      </c>
      <c r="P30" s="81">
        <v>0.6</v>
      </c>
      <c r="Q30" s="83">
        <f t="shared" si="10"/>
        <v>244800</v>
      </c>
      <c r="R30" s="83">
        <f t="shared" si="11"/>
        <v>146880</v>
      </c>
      <c r="S30" s="83">
        <f t="shared" si="12"/>
        <v>97920</v>
      </c>
    </row>
    <row r="31" spans="1:19">
      <c r="A31" s="11" t="s">
        <v>23</v>
      </c>
      <c r="B31" s="11"/>
      <c r="C31" s="12" t="s">
        <v>92</v>
      </c>
      <c r="D31" s="25">
        <v>364000</v>
      </c>
      <c r="E31" s="13">
        <f t="shared" si="5"/>
        <v>52611</v>
      </c>
      <c r="F31" s="13">
        <f t="shared" si="3"/>
        <v>311389</v>
      </c>
      <c r="H31" s="2">
        <f t="shared" si="6"/>
        <v>286478</v>
      </c>
      <c r="I31" s="2">
        <f t="shared" si="4"/>
        <v>24911</v>
      </c>
      <c r="K31" s="15">
        <f t="shared" si="7"/>
        <v>0.92</v>
      </c>
      <c r="L31" s="15">
        <f t="shared" si="8"/>
        <v>0.08</v>
      </c>
      <c r="O31" s="2">
        <f t="shared" si="9"/>
        <v>364000</v>
      </c>
      <c r="P31" s="81">
        <v>0.6</v>
      </c>
      <c r="Q31" s="83">
        <f t="shared" si="10"/>
        <v>218400</v>
      </c>
      <c r="R31" s="83">
        <f t="shared" si="11"/>
        <v>131040</v>
      </c>
      <c r="S31" s="83">
        <f t="shared" si="12"/>
        <v>87360</v>
      </c>
    </row>
    <row r="32" spans="1:19" ht="13.7" customHeight="1">
      <c r="A32" s="11" t="s">
        <v>22</v>
      </c>
      <c r="B32" s="11"/>
      <c r="C32" s="12" t="s">
        <v>8</v>
      </c>
      <c r="D32" s="25">
        <v>355000</v>
      </c>
      <c r="E32" s="13">
        <f t="shared" si="5"/>
        <v>133575</v>
      </c>
      <c r="F32" s="13">
        <f t="shared" si="3"/>
        <v>221425</v>
      </c>
      <c r="H32" s="2">
        <f t="shared" si="6"/>
        <v>219211</v>
      </c>
      <c r="I32" s="2">
        <f t="shared" si="4"/>
        <v>2214</v>
      </c>
      <c r="K32" s="15">
        <f t="shared" si="7"/>
        <v>0.99</v>
      </c>
      <c r="L32" s="15">
        <f t="shared" si="8"/>
        <v>0.01</v>
      </c>
      <c r="O32" s="2">
        <f t="shared" si="9"/>
        <v>355000</v>
      </c>
      <c r="P32" s="81">
        <v>0.6</v>
      </c>
      <c r="Q32" s="83">
        <f t="shared" si="10"/>
        <v>213000</v>
      </c>
      <c r="R32" s="83">
        <f t="shared" si="11"/>
        <v>127800</v>
      </c>
      <c r="S32" s="83">
        <f t="shared" si="12"/>
        <v>85200</v>
      </c>
    </row>
    <row r="33" spans="1:20">
      <c r="A33" s="11" t="s">
        <v>26</v>
      </c>
      <c r="B33" s="11"/>
      <c r="C33" s="12" t="s">
        <v>12</v>
      </c>
      <c r="D33" s="25">
        <v>315200</v>
      </c>
      <c r="E33" s="13">
        <f t="shared" si="5"/>
        <v>30580</v>
      </c>
      <c r="F33" s="13">
        <f t="shared" si="3"/>
        <v>284620</v>
      </c>
      <c r="H33" s="2">
        <f t="shared" si="6"/>
        <v>236235</v>
      </c>
      <c r="I33" s="2">
        <f t="shared" si="4"/>
        <v>48385</v>
      </c>
      <c r="K33" s="15">
        <f t="shared" si="7"/>
        <v>0.83</v>
      </c>
      <c r="L33" s="15">
        <f t="shared" si="8"/>
        <v>0.17</v>
      </c>
      <c r="O33" s="2">
        <f t="shared" si="9"/>
        <v>315200</v>
      </c>
      <c r="P33" s="81">
        <v>0.4</v>
      </c>
      <c r="Q33" s="83">
        <f t="shared" si="10"/>
        <v>126080</v>
      </c>
      <c r="R33" s="83">
        <f t="shared" si="11"/>
        <v>75648</v>
      </c>
      <c r="S33" s="83">
        <f t="shared" si="12"/>
        <v>50432</v>
      </c>
    </row>
    <row r="34" spans="1:20">
      <c r="A34" s="11">
        <v>2552</v>
      </c>
      <c r="B34" s="17"/>
      <c r="C34" s="12" t="s">
        <v>91</v>
      </c>
      <c r="D34" s="25">
        <v>291700</v>
      </c>
      <c r="E34" s="13">
        <f t="shared" si="5"/>
        <v>43600</v>
      </c>
      <c r="F34" s="13">
        <f>D34-E34</f>
        <v>248100</v>
      </c>
      <c r="H34" s="2">
        <f t="shared" si="6"/>
        <v>245619</v>
      </c>
      <c r="I34" s="2">
        <f t="shared" si="4"/>
        <v>2481</v>
      </c>
      <c r="K34" s="15">
        <f>H34/F34</f>
        <v>0.99</v>
      </c>
      <c r="L34" s="15">
        <f>I34/F34</f>
        <v>0.01</v>
      </c>
      <c r="O34" s="2">
        <f>D34</f>
        <v>291700</v>
      </c>
      <c r="P34" s="81">
        <v>0.4</v>
      </c>
      <c r="Q34" s="83">
        <f>O34*P34</f>
        <v>116680</v>
      </c>
      <c r="R34" s="83">
        <f>Q34*0.6</f>
        <v>70008</v>
      </c>
      <c r="S34" s="83">
        <f>Q34*0.4</f>
        <v>46672</v>
      </c>
    </row>
    <row r="35" spans="1:20">
      <c r="A35" s="11" t="s">
        <v>28</v>
      </c>
      <c r="B35" s="17"/>
      <c r="C35" s="12" t="s">
        <v>9</v>
      </c>
      <c r="D35" s="25">
        <v>280900</v>
      </c>
      <c r="E35" s="13">
        <f t="shared" si="5"/>
        <v>16037</v>
      </c>
      <c r="F35" s="13">
        <f>D35-E35</f>
        <v>264863</v>
      </c>
      <c r="H35" s="2">
        <f t="shared" si="6"/>
        <v>262214</v>
      </c>
      <c r="I35" s="2">
        <f t="shared" si="4"/>
        <v>2649</v>
      </c>
      <c r="K35" s="15">
        <f>H35/F35</f>
        <v>0.99</v>
      </c>
      <c r="L35" s="15">
        <f>I35/F35</f>
        <v>0.01</v>
      </c>
      <c r="O35" s="2">
        <f>D35</f>
        <v>280900</v>
      </c>
      <c r="P35" s="81">
        <v>0.4</v>
      </c>
      <c r="Q35" s="83">
        <f>O35*P35</f>
        <v>112360</v>
      </c>
      <c r="R35" s="83">
        <f>Q35*0.6</f>
        <v>67416</v>
      </c>
      <c r="S35" s="83">
        <f>Q35*0.4</f>
        <v>44944</v>
      </c>
    </row>
    <row r="36" spans="1:20">
      <c r="A36" s="11">
        <v>64690</v>
      </c>
      <c r="B36" s="11"/>
      <c r="C36" s="12" t="s">
        <v>93</v>
      </c>
      <c r="D36" s="25">
        <v>270000</v>
      </c>
      <c r="E36" s="13">
        <f t="shared" si="5"/>
        <v>67784</v>
      </c>
      <c r="F36" s="13">
        <f>D36-E36</f>
        <v>202216</v>
      </c>
      <c r="H36" s="2">
        <f t="shared" si="6"/>
        <v>196150</v>
      </c>
      <c r="I36" s="2">
        <f t="shared" si="4"/>
        <v>6066</v>
      </c>
      <c r="K36" s="15">
        <f>H36/F36</f>
        <v>0.97</v>
      </c>
      <c r="L36" s="15">
        <f>I36/F36</f>
        <v>0.03</v>
      </c>
      <c r="O36" s="2">
        <f>D36</f>
        <v>270000</v>
      </c>
      <c r="P36" s="81">
        <v>0.4</v>
      </c>
      <c r="Q36" s="83">
        <f>O36*P36</f>
        <v>108000</v>
      </c>
      <c r="R36" s="83">
        <f>Q36*0.6</f>
        <v>64800</v>
      </c>
      <c r="S36" s="83">
        <f>Q36*0.4</f>
        <v>43200</v>
      </c>
    </row>
    <row r="37" spans="1:20">
      <c r="A37" s="11" t="s">
        <v>25</v>
      </c>
      <c r="B37" s="17"/>
      <c r="C37" s="12" t="s">
        <v>94</v>
      </c>
      <c r="D37" s="25">
        <v>268800</v>
      </c>
      <c r="E37" s="13">
        <f t="shared" si="5"/>
        <v>39848</v>
      </c>
      <c r="F37" s="13">
        <f>D37-E37</f>
        <v>228952</v>
      </c>
      <c r="H37" s="2">
        <f t="shared" si="6"/>
        <v>228952</v>
      </c>
      <c r="I37" s="2">
        <f t="shared" si="4"/>
        <v>0</v>
      </c>
      <c r="K37" s="15">
        <f>H37/F37</f>
        <v>1</v>
      </c>
      <c r="L37" s="15">
        <f>I37/F37</f>
        <v>0</v>
      </c>
      <c r="O37" s="2">
        <f>D37</f>
        <v>268800</v>
      </c>
      <c r="P37" s="81">
        <v>0.4</v>
      </c>
      <c r="Q37" s="83">
        <f>O37*P37</f>
        <v>107520</v>
      </c>
      <c r="R37" s="83">
        <f>Q37*0.6</f>
        <v>64512</v>
      </c>
      <c r="S37" s="83">
        <f>Q37*0.4</f>
        <v>43008</v>
      </c>
    </row>
    <row r="38" spans="1:20">
      <c r="A38" s="11" t="s">
        <v>30</v>
      </c>
      <c r="B38" s="17"/>
      <c r="C38" s="12" t="s">
        <v>95</v>
      </c>
      <c r="D38" s="25">
        <v>268600</v>
      </c>
      <c r="E38" s="13">
        <f t="shared" si="5"/>
        <v>46718</v>
      </c>
      <c r="F38" s="13">
        <f t="shared" si="3"/>
        <v>221882</v>
      </c>
      <c r="H38" s="2">
        <f t="shared" si="6"/>
        <v>221882</v>
      </c>
      <c r="I38" s="2">
        <f t="shared" si="4"/>
        <v>0</v>
      </c>
      <c r="K38" s="15">
        <f t="shared" si="7"/>
        <v>1</v>
      </c>
      <c r="L38" s="15">
        <f t="shared" si="8"/>
        <v>0</v>
      </c>
      <c r="O38" s="2">
        <f t="shared" si="9"/>
        <v>268600</v>
      </c>
      <c r="P38" s="81">
        <v>0.4</v>
      </c>
      <c r="Q38" s="83">
        <f t="shared" si="10"/>
        <v>107440</v>
      </c>
      <c r="R38" s="83">
        <f t="shared" si="11"/>
        <v>64464</v>
      </c>
      <c r="S38" s="83">
        <f t="shared" si="12"/>
        <v>42976</v>
      </c>
    </row>
    <row r="39" spans="1:20">
      <c r="A39" s="11" t="s">
        <v>32</v>
      </c>
      <c r="B39" s="11"/>
      <c r="C39" s="12" t="s">
        <v>96</v>
      </c>
      <c r="D39" s="25">
        <v>253000</v>
      </c>
      <c r="E39" s="13">
        <f t="shared" si="5"/>
        <v>26325</v>
      </c>
      <c r="F39" s="13">
        <f t="shared" si="3"/>
        <v>226675</v>
      </c>
      <c r="H39" s="2">
        <f t="shared" si="6"/>
        <v>22668</v>
      </c>
      <c r="I39" s="2">
        <f t="shared" si="4"/>
        <v>204008</v>
      </c>
      <c r="K39" s="15">
        <f t="shared" si="7"/>
        <v>0.1</v>
      </c>
      <c r="L39" s="15">
        <f t="shared" si="8"/>
        <v>0.9</v>
      </c>
      <c r="O39" s="2">
        <f t="shared" si="9"/>
        <v>253000</v>
      </c>
      <c r="P39" s="81">
        <v>0.4</v>
      </c>
      <c r="Q39" s="83">
        <f t="shared" si="10"/>
        <v>101200</v>
      </c>
      <c r="R39" s="83">
        <f t="shared" si="11"/>
        <v>60720</v>
      </c>
      <c r="S39" s="83">
        <f t="shared" si="12"/>
        <v>40480</v>
      </c>
    </row>
    <row r="40" spans="1:20">
      <c r="A40" s="11" t="s">
        <v>31</v>
      </c>
      <c r="B40" s="11"/>
      <c r="C40" s="12" t="s">
        <v>18</v>
      </c>
      <c r="D40" s="25">
        <v>216200</v>
      </c>
      <c r="E40" s="13">
        <f t="shared" si="5"/>
        <v>22951</v>
      </c>
      <c r="F40" s="13">
        <f t="shared" si="3"/>
        <v>193249</v>
      </c>
      <c r="H40" s="2">
        <f t="shared" si="6"/>
        <v>160397</v>
      </c>
      <c r="I40" s="2">
        <f t="shared" si="4"/>
        <v>32852</v>
      </c>
      <c r="K40" s="15">
        <f t="shared" si="7"/>
        <v>0.83</v>
      </c>
      <c r="L40" s="15">
        <f t="shared" si="8"/>
        <v>0.17</v>
      </c>
      <c r="O40" s="2">
        <f t="shared" si="9"/>
        <v>216200</v>
      </c>
      <c r="P40" s="81">
        <v>0.4</v>
      </c>
      <c r="Q40" s="83">
        <f t="shared" si="10"/>
        <v>86480</v>
      </c>
      <c r="R40" s="83">
        <f t="shared" si="11"/>
        <v>51888</v>
      </c>
      <c r="S40" s="83">
        <f t="shared" si="12"/>
        <v>34592</v>
      </c>
    </row>
    <row r="41" spans="1:20">
      <c r="A41" s="11" t="s">
        <v>27</v>
      </c>
      <c r="B41" s="11"/>
      <c r="C41" s="12" t="s">
        <v>14</v>
      </c>
      <c r="D41" s="26">
        <v>0</v>
      </c>
      <c r="E41" s="18">
        <f t="shared" si="5"/>
        <v>0</v>
      </c>
      <c r="F41" s="18"/>
      <c r="H41" s="27">
        <f t="shared" si="6"/>
        <v>0</v>
      </c>
      <c r="I41" s="27">
        <f t="shared" si="4"/>
        <v>0</v>
      </c>
      <c r="K41" s="20">
        <v>0</v>
      </c>
      <c r="L41" s="20">
        <v>0</v>
      </c>
      <c r="O41" s="86" t="s">
        <v>98</v>
      </c>
      <c r="P41" s="87">
        <v>0.08</v>
      </c>
      <c r="Q41" s="19">
        <f>SUM(Q28:Q40)*0.08</f>
        <v>209117</v>
      </c>
      <c r="R41" s="19">
        <f t="shared" si="11"/>
        <v>125470</v>
      </c>
      <c r="S41" s="19">
        <f t="shared" si="12"/>
        <v>83647</v>
      </c>
    </row>
    <row r="42" spans="1:20">
      <c r="K42" s="15"/>
      <c r="L42" s="15"/>
      <c r="O42" s="2">
        <f>SUM(O28:O41)</f>
        <v>4531400</v>
      </c>
      <c r="Q42" s="83">
        <f>SUM(Q28:Q41)</f>
        <v>2823077</v>
      </c>
      <c r="R42" s="83">
        <f>SUM(R28:R41)</f>
        <v>1693846</v>
      </c>
      <c r="S42" s="84">
        <f>SUM(S28:S41)</f>
        <v>1129231</v>
      </c>
    </row>
    <row r="43" spans="1:20">
      <c r="A43" s="21"/>
      <c r="B43" s="21"/>
      <c r="C43" s="21"/>
      <c r="D43" s="22">
        <f>SUM(D28:D41)</f>
        <v>4531400</v>
      </c>
      <c r="E43" s="22">
        <f>SUM(E28:E41)</f>
        <v>788702</v>
      </c>
      <c r="F43" s="22">
        <f>SUM(F28:F41)</f>
        <v>3742698</v>
      </c>
      <c r="H43" s="22">
        <f>F43*K21</f>
        <v>3368428</v>
      </c>
      <c r="I43" s="22">
        <f>F43*L21</f>
        <v>374270</v>
      </c>
      <c r="K43" s="23">
        <f t="shared" si="7"/>
        <v>0.9</v>
      </c>
      <c r="L43" s="23">
        <f t="shared" si="8"/>
        <v>0.1</v>
      </c>
      <c r="R43" s="89"/>
      <c r="S43" s="85" t="s">
        <v>102</v>
      </c>
      <c r="T43" s="2" t="s">
        <v>105</v>
      </c>
    </row>
    <row r="44" spans="1:20">
      <c r="A44" s="11"/>
      <c r="B44" s="11"/>
      <c r="C44" s="11"/>
      <c r="G44" s="81">
        <f>H23</f>
        <v>0.68</v>
      </c>
      <c r="H44" s="2">
        <f>H43*G44</f>
        <v>2290531</v>
      </c>
      <c r="K44" s="15"/>
      <c r="L44" s="15"/>
    </row>
    <row r="45" spans="1:20">
      <c r="D45" s="8" t="s">
        <v>15</v>
      </c>
      <c r="F45" s="8"/>
      <c r="G45" s="8"/>
      <c r="H45" s="8">
        <f>H43-H21</f>
        <v>-68457</v>
      </c>
      <c r="P45" s="2" t="s">
        <v>99</v>
      </c>
      <c r="S45" s="2">
        <v>1131851</v>
      </c>
    </row>
    <row r="46" spans="1:20">
      <c r="P46" s="2" t="s">
        <v>100</v>
      </c>
      <c r="S46" s="27">
        <f>S42</f>
        <v>1129231</v>
      </c>
    </row>
    <row r="47" spans="1:20">
      <c r="D47" s="73" t="s">
        <v>76</v>
      </c>
      <c r="F47" s="28"/>
      <c r="R47" s="2" t="s">
        <v>101</v>
      </c>
      <c r="S47" s="2">
        <f>S46-S45</f>
        <v>-2620</v>
      </c>
    </row>
    <row r="48" spans="1:20">
      <c r="D48" s="29">
        <v>0.71326000000000001</v>
      </c>
      <c r="E48" s="28" t="s">
        <v>4</v>
      </c>
      <c r="H48" s="28"/>
    </row>
    <row r="49" spans="4:16" ht="15.75" thickBot="1">
      <c r="D49" s="30">
        <v>0.68269999999999997</v>
      </c>
      <c r="E49" s="28" t="s">
        <v>3</v>
      </c>
      <c r="H49" s="31">
        <f>H45*D48*D49</f>
        <v>-33335</v>
      </c>
      <c r="P49" s="2" t="s">
        <v>104</v>
      </c>
    </row>
    <row r="50" spans="4:16" ht="15.75" thickTop="1">
      <c r="D50" s="28"/>
      <c r="E50" s="28"/>
      <c r="H50" s="32"/>
    </row>
    <row r="51" spans="4:16">
      <c r="D51" s="73" t="s">
        <v>77</v>
      </c>
      <c r="E51" s="28"/>
      <c r="H51" s="32"/>
    </row>
    <row r="52" spans="4:16">
      <c r="D52" s="29">
        <v>0.19958000000000001</v>
      </c>
      <c r="E52" s="28" t="s">
        <v>4</v>
      </c>
      <c r="H52" s="32"/>
    </row>
    <row r="53" spans="4:16" ht="15.75" thickBot="1">
      <c r="D53" s="29">
        <v>0.70286999999999999</v>
      </c>
      <c r="E53" s="28" t="s">
        <v>3</v>
      </c>
      <c r="H53" s="31">
        <f>H45*D52*D53</f>
        <v>-9603</v>
      </c>
    </row>
    <row r="54" spans="4:16" ht="15.75" thickTop="1">
      <c r="D54" s="28"/>
      <c r="E54" s="28"/>
      <c r="H54" s="32"/>
    </row>
    <row r="55" spans="4:16">
      <c r="D55" s="73" t="s">
        <v>73</v>
      </c>
      <c r="E55" s="28"/>
      <c r="H55" s="28"/>
    </row>
    <row r="56" spans="4:16">
      <c r="D56" s="29">
        <f>D48</f>
        <v>0.71326000000000001</v>
      </c>
      <c r="E56" s="28" t="s">
        <v>4</v>
      </c>
      <c r="H56" s="28"/>
    </row>
    <row r="57" spans="4:16" ht="15.75" thickBot="1">
      <c r="D57" s="30">
        <f>1-D49</f>
        <v>0.31730000000000003</v>
      </c>
      <c r="E57" s="28" t="s">
        <v>3</v>
      </c>
      <c r="H57" s="31">
        <f>H45*D56*D57</f>
        <v>-15493</v>
      </c>
    </row>
    <row r="58" spans="4:16" ht="15.75" thickTop="1">
      <c r="D58" s="28"/>
      <c r="E58" s="28"/>
      <c r="H58" s="28"/>
    </row>
    <row r="59" spans="4:16">
      <c r="D59" s="73" t="s">
        <v>74</v>
      </c>
      <c r="E59" s="28"/>
      <c r="H59" s="28"/>
    </row>
    <row r="60" spans="4:16">
      <c r="D60" s="29">
        <f>D52</f>
        <v>0.19958000000000001</v>
      </c>
      <c r="E60" s="28" t="s">
        <v>4</v>
      </c>
      <c r="H60" s="28"/>
    </row>
    <row r="61" spans="4:16" ht="15.75" thickBot="1">
      <c r="D61" s="29">
        <f>1-D53</f>
        <v>0.29713000000000001</v>
      </c>
      <c r="E61" s="28" t="s">
        <v>3</v>
      </c>
      <c r="H61" s="31">
        <f>H45*D60*D61</f>
        <v>-4060</v>
      </c>
    </row>
    <row r="62" spans="4:16" ht="15.75" thickTop="1">
      <c r="D62" s="29"/>
      <c r="E62" s="28"/>
      <c r="H62" s="33"/>
    </row>
    <row r="63" spans="4:16">
      <c r="D63" s="73" t="s">
        <v>75</v>
      </c>
      <c r="E63" s="32"/>
      <c r="H63" s="33"/>
    </row>
    <row r="64" spans="4:16" ht="15.75" thickBot="1">
      <c r="D64" s="34">
        <v>8.7160000000000001E-2</v>
      </c>
      <c r="E64" s="32" t="s">
        <v>4</v>
      </c>
      <c r="H64" s="31">
        <f>H45*D64</f>
        <v>-5967</v>
      </c>
    </row>
    <row r="65" spans="5:8" ht="15.75" thickTop="1"/>
    <row r="66" spans="5:8">
      <c r="E66" s="2" t="s">
        <v>7</v>
      </c>
      <c r="H66" s="2">
        <f>H45-H49-H53-H57-H61-H64</f>
        <v>1</v>
      </c>
    </row>
  </sheetData>
  <dataConsolidate/>
  <mergeCells count="6">
    <mergeCell ref="A24:L24"/>
    <mergeCell ref="O26:S26"/>
    <mergeCell ref="H4:I4"/>
    <mergeCell ref="K4:L4"/>
    <mergeCell ref="H26:I26"/>
    <mergeCell ref="K26:L26"/>
  </mergeCells>
  <pageMargins left="0.86" right="0.25" top="1" bottom="1" header="0.5" footer="0.5"/>
  <pageSetup scale="63" orientation="portrait" r:id="rId1"/>
  <headerFooter scaleWithDoc="0" alignWithMargins="0">
    <oddFooter>&amp;LBench Request No. 11 - Attachment F&amp;RPage: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92"/>
  <sheetViews>
    <sheetView workbookViewId="0">
      <selection activeCell="L17" sqref="L17"/>
    </sheetView>
  </sheetViews>
  <sheetFormatPr defaultRowHeight="15"/>
  <cols>
    <col min="1" max="1" width="15.33203125" style="36" bestFit="1" customWidth="1"/>
    <col min="2" max="2" width="34" style="36" hidden="1" customWidth="1"/>
    <col min="3" max="10" width="13.1640625" style="37" customWidth="1"/>
    <col min="11" max="11" width="11.33203125" style="37" customWidth="1"/>
    <col min="12" max="12" width="13.5" style="37" customWidth="1"/>
    <col min="13" max="13" width="10.6640625" style="36" customWidth="1"/>
    <col min="14" max="14" width="13.5" style="36" bestFit="1" customWidth="1"/>
    <col min="15" max="15" width="11.33203125" style="36" customWidth="1"/>
    <col min="16" max="16" width="13.5" style="36" customWidth="1"/>
    <col min="17" max="17" width="9.33203125" style="36"/>
    <col min="18" max="18" width="13.5" style="36" bestFit="1" customWidth="1"/>
    <col min="19" max="19" width="13.1640625" style="36" bestFit="1" customWidth="1"/>
    <col min="20" max="250" width="9.33203125" style="36"/>
    <col min="251" max="251" width="15.33203125" style="36" bestFit="1" customWidth="1"/>
    <col min="252" max="252" width="34" style="36" bestFit="1" customWidth="1"/>
    <col min="253" max="260" width="13.1640625" style="36" customWidth="1"/>
    <col min="261" max="261" width="11.33203125" style="36" customWidth="1"/>
    <col min="262" max="262" width="13.5" style="36" customWidth="1"/>
    <col min="263" max="263" width="10.6640625" style="36" customWidth="1"/>
    <col min="264" max="264" width="13.5" style="36" bestFit="1" customWidth="1"/>
    <col min="265" max="265" width="9.33203125" style="36"/>
    <col min="266" max="266" width="13.5" style="36" customWidth="1"/>
    <col min="267" max="267" width="10.6640625" style="36" customWidth="1"/>
    <col min="268" max="268" width="13.5" style="36" customWidth="1"/>
    <col min="269" max="269" width="13.1640625" style="36" customWidth="1"/>
    <col min="270" max="270" width="13.5" style="36" customWidth="1"/>
    <col min="271" max="271" width="11.33203125" style="36" customWidth="1"/>
    <col min="272" max="272" width="13.5" style="36" customWidth="1"/>
    <col min="273" max="273" width="9.33203125" style="36"/>
    <col min="274" max="274" width="13.5" style="36" bestFit="1" customWidth="1"/>
    <col min="275" max="275" width="13.1640625" style="36" bestFit="1" customWidth="1"/>
    <col min="276" max="506" width="9.33203125" style="36"/>
    <col min="507" max="507" width="15.33203125" style="36" bestFit="1" customWidth="1"/>
    <col min="508" max="508" width="34" style="36" bestFit="1" customWidth="1"/>
    <col min="509" max="516" width="13.1640625" style="36" customWidth="1"/>
    <col min="517" max="517" width="11.33203125" style="36" customWidth="1"/>
    <col min="518" max="518" width="13.5" style="36" customWidth="1"/>
    <col min="519" max="519" width="10.6640625" style="36" customWidth="1"/>
    <col min="520" max="520" width="13.5" style="36" bestFit="1" customWidth="1"/>
    <col min="521" max="521" width="9.33203125" style="36"/>
    <col min="522" max="522" width="13.5" style="36" customWidth="1"/>
    <col min="523" max="523" width="10.6640625" style="36" customWidth="1"/>
    <col min="524" max="524" width="13.5" style="36" customWidth="1"/>
    <col min="525" max="525" width="13.1640625" style="36" customWidth="1"/>
    <col min="526" max="526" width="13.5" style="36" customWidth="1"/>
    <col min="527" max="527" width="11.33203125" style="36" customWidth="1"/>
    <col min="528" max="528" width="13.5" style="36" customWidth="1"/>
    <col min="529" max="529" width="9.33203125" style="36"/>
    <col min="530" max="530" width="13.5" style="36" bestFit="1" customWidth="1"/>
    <col min="531" max="531" width="13.1640625" style="36" bestFit="1" customWidth="1"/>
    <col min="532" max="762" width="9.33203125" style="36"/>
    <col min="763" max="763" width="15.33203125" style="36" bestFit="1" customWidth="1"/>
    <col min="764" max="764" width="34" style="36" bestFit="1" customWidth="1"/>
    <col min="765" max="772" width="13.1640625" style="36" customWidth="1"/>
    <col min="773" max="773" width="11.33203125" style="36" customWidth="1"/>
    <col min="774" max="774" width="13.5" style="36" customWidth="1"/>
    <col min="775" max="775" width="10.6640625" style="36" customWidth="1"/>
    <col min="776" max="776" width="13.5" style="36" bestFit="1" customWidth="1"/>
    <col min="777" max="777" width="9.33203125" style="36"/>
    <col min="778" max="778" width="13.5" style="36" customWidth="1"/>
    <col min="779" max="779" width="10.6640625" style="36" customWidth="1"/>
    <col min="780" max="780" width="13.5" style="36" customWidth="1"/>
    <col min="781" max="781" width="13.1640625" style="36" customWidth="1"/>
    <col min="782" max="782" width="13.5" style="36" customWidth="1"/>
    <col min="783" max="783" width="11.33203125" style="36" customWidth="1"/>
    <col min="784" max="784" width="13.5" style="36" customWidth="1"/>
    <col min="785" max="785" width="9.33203125" style="36"/>
    <col min="786" max="786" width="13.5" style="36" bestFit="1" customWidth="1"/>
    <col min="787" max="787" width="13.1640625" style="36" bestFit="1" customWidth="1"/>
    <col min="788" max="1018" width="9.33203125" style="36"/>
    <col min="1019" max="1019" width="15.33203125" style="36" bestFit="1" customWidth="1"/>
    <col min="1020" max="1020" width="34" style="36" bestFit="1" customWidth="1"/>
    <col min="1021" max="1028" width="13.1640625" style="36" customWidth="1"/>
    <col min="1029" max="1029" width="11.33203125" style="36" customWidth="1"/>
    <col min="1030" max="1030" width="13.5" style="36" customWidth="1"/>
    <col min="1031" max="1031" width="10.6640625" style="36" customWidth="1"/>
    <col min="1032" max="1032" width="13.5" style="36" bestFit="1" customWidth="1"/>
    <col min="1033" max="1033" width="9.33203125" style="36"/>
    <col min="1034" max="1034" width="13.5" style="36" customWidth="1"/>
    <col min="1035" max="1035" width="10.6640625" style="36" customWidth="1"/>
    <col min="1036" max="1036" width="13.5" style="36" customWidth="1"/>
    <col min="1037" max="1037" width="13.1640625" style="36" customWidth="1"/>
    <col min="1038" max="1038" width="13.5" style="36" customWidth="1"/>
    <col min="1039" max="1039" width="11.33203125" style="36" customWidth="1"/>
    <col min="1040" max="1040" width="13.5" style="36" customWidth="1"/>
    <col min="1041" max="1041" width="9.33203125" style="36"/>
    <col min="1042" max="1042" width="13.5" style="36" bestFit="1" customWidth="1"/>
    <col min="1043" max="1043" width="13.1640625" style="36" bestFit="1" customWidth="1"/>
    <col min="1044" max="1274" width="9.33203125" style="36"/>
    <col min="1275" max="1275" width="15.33203125" style="36" bestFit="1" customWidth="1"/>
    <col min="1276" max="1276" width="34" style="36" bestFit="1" customWidth="1"/>
    <col min="1277" max="1284" width="13.1640625" style="36" customWidth="1"/>
    <col min="1285" max="1285" width="11.33203125" style="36" customWidth="1"/>
    <col min="1286" max="1286" width="13.5" style="36" customWidth="1"/>
    <col min="1287" max="1287" width="10.6640625" style="36" customWidth="1"/>
    <col min="1288" max="1288" width="13.5" style="36" bestFit="1" customWidth="1"/>
    <col min="1289" max="1289" width="9.33203125" style="36"/>
    <col min="1290" max="1290" width="13.5" style="36" customWidth="1"/>
    <col min="1291" max="1291" width="10.6640625" style="36" customWidth="1"/>
    <col min="1292" max="1292" width="13.5" style="36" customWidth="1"/>
    <col min="1293" max="1293" width="13.1640625" style="36" customWidth="1"/>
    <col min="1294" max="1294" width="13.5" style="36" customWidth="1"/>
    <col min="1295" max="1295" width="11.33203125" style="36" customWidth="1"/>
    <col min="1296" max="1296" width="13.5" style="36" customWidth="1"/>
    <col min="1297" max="1297" width="9.33203125" style="36"/>
    <col min="1298" max="1298" width="13.5" style="36" bestFit="1" customWidth="1"/>
    <col min="1299" max="1299" width="13.1640625" style="36" bestFit="1" customWidth="1"/>
    <col min="1300" max="1530" width="9.33203125" style="36"/>
    <col min="1531" max="1531" width="15.33203125" style="36" bestFit="1" customWidth="1"/>
    <col min="1532" max="1532" width="34" style="36" bestFit="1" customWidth="1"/>
    <col min="1533" max="1540" width="13.1640625" style="36" customWidth="1"/>
    <col min="1541" max="1541" width="11.33203125" style="36" customWidth="1"/>
    <col min="1542" max="1542" width="13.5" style="36" customWidth="1"/>
    <col min="1543" max="1543" width="10.6640625" style="36" customWidth="1"/>
    <col min="1544" max="1544" width="13.5" style="36" bestFit="1" customWidth="1"/>
    <col min="1545" max="1545" width="9.33203125" style="36"/>
    <col min="1546" max="1546" width="13.5" style="36" customWidth="1"/>
    <col min="1547" max="1547" width="10.6640625" style="36" customWidth="1"/>
    <col min="1548" max="1548" width="13.5" style="36" customWidth="1"/>
    <col min="1549" max="1549" width="13.1640625" style="36" customWidth="1"/>
    <col min="1550" max="1550" width="13.5" style="36" customWidth="1"/>
    <col min="1551" max="1551" width="11.33203125" style="36" customWidth="1"/>
    <col min="1552" max="1552" width="13.5" style="36" customWidth="1"/>
    <col min="1553" max="1553" width="9.33203125" style="36"/>
    <col min="1554" max="1554" width="13.5" style="36" bestFit="1" customWidth="1"/>
    <col min="1555" max="1555" width="13.1640625" style="36" bestFit="1" customWidth="1"/>
    <col min="1556" max="1786" width="9.33203125" style="36"/>
    <col min="1787" max="1787" width="15.33203125" style="36" bestFit="1" customWidth="1"/>
    <col min="1788" max="1788" width="34" style="36" bestFit="1" customWidth="1"/>
    <col min="1789" max="1796" width="13.1640625" style="36" customWidth="1"/>
    <col min="1797" max="1797" width="11.33203125" style="36" customWidth="1"/>
    <col min="1798" max="1798" width="13.5" style="36" customWidth="1"/>
    <col min="1799" max="1799" width="10.6640625" style="36" customWidth="1"/>
    <col min="1800" max="1800" width="13.5" style="36" bestFit="1" customWidth="1"/>
    <col min="1801" max="1801" width="9.33203125" style="36"/>
    <col min="1802" max="1802" width="13.5" style="36" customWidth="1"/>
    <col min="1803" max="1803" width="10.6640625" style="36" customWidth="1"/>
    <col min="1804" max="1804" width="13.5" style="36" customWidth="1"/>
    <col min="1805" max="1805" width="13.1640625" style="36" customWidth="1"/>
    <col min="1806" max="1806" width="13.5" style="36" customWidth="1"/>
    <col min="1807" max="1807" width="11.33203125" style="36" customWidth="1"/>
    <col min="1808" max="1808" width="13.5" style="36" customWidth="1"/>
    <col min="1809" max="1809" width="9.33203125" style="36"/>
    <col min="1810" max="1810" width="13.5" style="36" bestFit="1" customWidth="1"/>
    <col min="1811" max="1811" width="13.1640625" style="36" bestFit="1" customWidth="1"/>
    <col min="1812" max="2042" width="9.33203125" style="36"/>
    <col min="2043" max="2043" width="15.33203125" style="36" bestFit="1" customWidth="1"/>
    <col min="2044" max="2044" width="34" style="36" bestFit="1" customWidth="1"/>
    <col min="2045" max="2052" width="13.1640625" style="36" customWidth="1"/>
    <col min="2053" max="2053" width="11.33203125" style="36" customWidth="1"/>
    <col min="2054" max="2054" width="13.5" style="36" customWidth="1"/>
    <col min="2055" max="2055" width="10.6640625" style="36" customWidth="1"/>
    <col min="2056" max="2056" width="13.5" style="36" bestFit="1" customWidth="1"/>
    <col min="2057" max="2057" width="9.33203125" style="36"/>
    <col min="2058" max="2058" width="13.5" style="36" customWidth="1"/>
    <col min="2059" max="2059" width="10.6640625" style="36" customWidth="1"/>
    <col min="2060" max="2060" width="13.5" style="36" customWidth="1"/>
    <col min="2061" max="2061" width="13.1640625" style="36" customWidth="1"/>
    <col min="2062" max="2062" width="13.5" style="36" customWidth="1"/>
    <col min="2063" max="2063" width="11.33203125" style="36" customWidth="1"/>
    <col min="2064" max="2064" width="13.5" style="36" customWidth="1"/>
    <col min="2065" max="2065" width="9.33203125" style="36"/>
    <col min="2066" max="2066" width="13.5" style="36" bestFit="1" customWidth="1"/>
    <col min="2067" max="2067" width="13.1640625" style="36" bestFit="1" customWidth="1"/>
    <col min="2068" max="2298" width="9.33203125" style="36"/>
    <col min="2299" max="2299" width="15.33203125" style="36" bestFit="1" customWidth="1"/>
    <col min="2300" max="2300" width="34" style="36" bestFit="1" customWidth="1"/>
    <col min="2301" max="2308" width="13.1640625" style="36" customWidth="1"/>
    <col min="2309" max="2309" width="11.33203125" style="36" customWidth="1"/>
    <col min="2310" max="2310" width="13.5" style="36" customWidth="1"/>
    <col min="2311" max="2311" width="10.6640625" style="36" customWidth="1"/>
    <col min="2312" max="2312" width="13.5" style="36" bestFit="1" customWidth="1"/>
    <col min="2313" max="2313" width="9.33203125" style="36"/>
    <col min="2314" max="2314" width="13.5" style="36" customWidth="1"/>
    <col min="2315" max="2315" width="10.6640625" style="36" customWidth="1"/>
    <col min="2316" max="2316" width="13.5" style="36" customWidth="1"/>
    <col min="2317" max="2317" width="13.1640625" style="36" customWidth="1"/>
    <col min="2318" max="2318" width="13.5" style="36" customWidth="1"/>
    <col min="2319" max="2319" width="11.33203125" style="36" customWidth="1"/>
    <col min="2320" max="2320" width="13.5" style="36" customWidth="1"/>
    <col min="2321" max="2321" width="9.33203125" style="36"/>
    <col min="2322" max="2322" width="13.5" style="36" bestFit="1" customWidth="1"/>
    <col min="2323" max="2323" width="13.1640625" style="36" bestFit="1" customWidth="1"/>
    <col min="2324" max="2554" width="9.33203125" style="36"/>
    <col min="2555" max="2555" width="15.33203125" style="36" bestFit="1" customWidth="1"/>
    <col min="2556" max="2556" width="34" style="36" bestFit="1" customWidth="1"/>
    <col min="2557" max="2564" width="13.1640625" style="36" customWidth="1"/>
    <col min="2565" max="2565" width="11.33203125" style="36" customWidth="1"/>
    <col min="2566" max="2566" width="13.5" style="36" customWidth="1"/>
    <col min="2567" max="2567" width="10.6640625" style="36" customWidth="1"/>
    <col min="2568" max="2568" width="13.5" style="36" bestFit="1" customWidth="1"/>
    <col min="2569" max="2569" width="9.33203125" style="36"/>
    <col min="2570" max="2570" width="13.5" style="36" customWidth="1"/>
    <col min="2571" max="2571" width="10.6640625" style="36" customWidth="1"/>
    <col min="2572" max="2572" width="13.5" style="36" customWidth="1"/>
    <col min="2573" max="2573" width="13.1640625" style="36" customWidth="1"/>
    <col min="2574" max="2574" width="13.5" style="36" customWidth="1"/>
    <col min="2575" max="2575" width="11.33203125" style="36" customWidth="1"/>
    <col min="2576" max="2576" width="13.5" style="36" customWidth="1"/>
    <col min="2577" max="2577" width="9.33203125" style="36"/>
    <col min="2578" max="2578" width="13.5" style="36" bestFit="1" customWidth="1"/>
    <col min="2579" max="2579" width="13.1640625" style="36" bestFit="1" customWidth="1"/>
    <col min="2580" max="2810" width="9.33203125" style="36"/>
    <col min="2811" max="2811" width="15.33203125" style="36" bestFit="1" customWidth="1"/>
    <col min="2812" max="2812" width="34" style="36" bestFit="1" customWidth="1"/>
    <col min="2813" max="2820" width="13.1640625" style="36" customWidth="1"/>
    <col min="2821" max="2821" width="11.33203125" style="36" customWidth="1"/>
    <col min="2822" max="2822" width="13.5" style="36" customWidth="1"/>
    <col min="2823" max="2823" width="10.6640625" style="36" customWidth="1"/>
    <col min="2824" max="2824" width="13.5" style="36" bestFit="1" customWidth="1"/>
    <col min="2825" max="2825" width="9.33203125" style="36"/>
    <col min="2826" max="2826" width="13.5" style="36" customWidth="1"/>
    <col min="2827" max="2827" width="10.6640625" style="36" customWidth="1"/>
    <col min="2828" max="2828" width="13.5" style="36" customWidth="1"/>
    <col min="2829" max="2829" width="13.1640625" style="36" customWidth="1"/>
    <col min="2830" max="2830" width="13.5" style="36" customWidth="1"/>
    <col min="2831" max="2831" width="11.33203125" style="36" customWidth="1"/>
    <col min="2832" max="2832" width="13.5" style="36" customWidth="1"/>
    <col min="2833" max="2833" width="9.33203125" style="36"/>
    <col min="2834" max="2834" width="13.5" style="36" bestFit="1" customWidth="1"/>
    <col min="2835" max="2835" width="13.1640625" style="36" bestFit="1" customWidth="1"/>
    <col min="2836" max="3066" width="9.33203125" style="36"/>
    <col min="3067" max="3067" width="15.33203125" style="36" bestFit="1" customWidth="1"/>
    <col min="3068" max="3068" width="34" style="36" bestFit="1" customWidth="1"/>
    <col min="3069" max="3076" width="13.1640625" style="36" customWidth="1"/>
    <col min="3077" max="3077" width="11.33203125" style="36" customWidth="1"/>
    <col min="3078" max="3078" width="13.5" style="36" customWidth="1"/>
    <col min="3079" max="3079" width="10.6640625" style="36" customWidth="1"/>
    <col min="3080" max="3080" width="13.5" style="36" bestFit="1" customWidth="1"/>
    <col min="3081" max="3081" width="9.33203125" style="36"/>
    <col min="3082" max="3082" width="13.5" style="36" customWidth="1"/>
    <col min="3083" max="3083" width="10.6640625" style="36" customWidth="1"/>
    <col min="3084" max="3084" width="13.5" style="36" customWidth="1"/>
    <col min="3085" max="3085" width="13.1640625" style="36" customWidth="1"/>
    <col min="3086" max="3086" width="13.5" style="36" customWidth="1"/>
    <col min="3087" max="3087" width="11.33203125" style="36" customWidth="1"/>
    <col min="3088" max="3088" width="13.5" style="36" customWidth="1"/>
    <col min="3089" max="3089" width="9.33203125" style="36"/>
    <col min="3090" max="3090" width="13.5" style="36" bestFit="1" customWidth="1"/>
    <col min="3091" max="3091" width="13.1640625" style="36" bestFit="1" customWidth="1"/>
    <col min="3092" max="3322" width="9.33203125" style="36"/>
    <col min="3323" max="3323" width="15.33203125" style="36" bestFit="1" customWidth="1"/>
    <col min="3324" max="3324" width="34" style="36" bestFit="1" customWidth="1"/>
    <col min="3325" max="3332" width="13.1640625" style="36" customWidth="1"/>
    <col min="3333" max="3333" width="11.33203125" style="36" customWidth="1"/>
    <col min="3334" max="3334" width="13.5" style="36" customWidth="1"/>
    <col min="3335" max="3335" width="10.6640625" style="36" customWidth="1"/>
    <col min="3336" max="3336" width="13.5" style="36" bestFit="1" customWidth="1"/>
    <col min="3337" max="3337" width="9.33203125" style="36"/>
    <col min="3338" max="3338" width="13.5" style="36" customWidth="1"/>
    <col min="3339" max="3339" width="10.6640625" style="36" customWidth="1"/>
    <col min="3340" max="3340" width="13.5" style="36" customWidth="1"/>
    <col min="3341" max="3341" width="13.1640625" style="36" customWidth="1"/>
    <col min="3342" max="3342" width="13.5" style="36" customWidth="1"/>
    <col min="3343" max="3343" width="11.33203125" style="36" customWidth="1"/>
    <col min="3344" max="3344" width="13.5" style="36" customWidth="1"/>
    <col min="3345" max="3345" width="9.33203125" style="36"/>
    <col min="3346" max="3346" width="13.5" style="36" bestFit="1" customWidth="1"/>
    <col min="3347" max="3347" width="13.1640625" style="36" bestFit="1" customWidth="1"/>
    <col min="3348" max="3578" width="9.33203125" style="36"/>
    <col min="3579" max="3579" width="15.33203125" style="36" bestFit="1" customWidth="1"/>
    <col min="3580" max="3580" width="34" style="36" bestFit="1" customWidth="1"/>
    <col min="3581" max="3588" width="13.1640625" style="36" customWidth="1"/>
    <col min="3589" max="3589" width="11.33203125" style="36" customWidth="1"/>
    <col min="3590" max="3590" width="13.5" style="36" customWidth="1"/>
    <col min="3591" max="3591" width="10.6640625" style="36" customWidth="1"/>
    <col min="3592" max="3592" width="13.5" style="36" bestFit="1" customWidth="1"/>
    <col min="3593" max="3593" width="9.33203125" style="36"/>
    <col min="3594" max="3594" width="13.5" style="36" customWidth="1"/>
    <col min="3595" max="3595" width="10.6640625" style="36" customWidth="1"/>
    <col min="3596" max="3596" width="13.5" style="36" customWidth="1"/>
    <col min="3597" max="3597" width="13.1640625" style="36" customWidth="1"/>
    <col min="3598" max="3598" width="13.5" style="36" customWidth="1"/>
    <col min="3599" max="3599" width="11.33203125" style="36" customWidth="1"/>
    <col min="3600" max="3600" width="13.5" style="36" customWidth="1"/>
    <col min="3601" max="3601" width="9.33203125" style="36"/>
    <col min="3602" max="3602" width="13.5" style="36" bestFit="1" customWidth="1"/>
    <col min="3603" max="3603" width="13.1640625" style="36" bestFit="1" customWidth="1"/>
    <col min="3604" max="3834" width="9.33203125" style="36"/>
    <col min="3835" max="3835" width="15.33203125" style="36" bestFit="1" customWidth="1"/>
    <col min="3836" max="3836" width="34" style="36" bestFit="1" customWidth="1"/>
    <col min="3837" max="3844" width="13.1640625" style="36" customWidth="1"/>
    <col min="3845" max="3845" width="11.33203125" style="36" customWidth="1"/>
    <col min="3846" max="3846" width="13.5" style="36" customWidth="1"/>
    <col min="3847" max="3847" width="10.6640625" style="36" customWidth="1"/>
    <col min="3848" max="3848" width="13.5" style="36" bestFit="1" customWidth="1"/>
    <col min="3849" max="3849" width="9.33203125" style="36"/>
    <col min="3850" max="3850" width="13.5" style="36" customWidth="1"/>
    <col min="3851" max="3851" width="10.6640625" style="36" customWidth="1"/>
    <col min="3852" max="3852" width="13.5" style="36" customWidth="1"/>
    <col min="3853" max="3853" width="13.1640625" style="36" customWidth="1"/>
    <col min="3854" max="3854" width="13.5" style="36" customWidth="1"/>
    <col min="3855" max="3855" width="11.33203125" style="36" customWidth="1"/>
    <col min="3856" max="3856" width="13.5" style="36" customWidth="1"/>
    <col min="3857" max="3857" width="9.33203125" style="36"/>
    <col min="3858" max="3858" width="13.5" style="36" bestFit="1" customWidth="1"/>
    <col min="3859" max="3859" width="13.1640625" style="36" bestFit="1" customWidth="1"/>
    <col min="3860" max="4090" width="9.33203125" style="36"/>
    <col min="4091" max="4091" width="15.33203125" style="36" bestFit="1" customWidth="1"/>
    <col min="4092" max="4092" width="34" style="36" bestFit="1" customWidth="1"/>
    <col min="4093" max="4100" width="13.1640625" style="36" customWidth="1"/>
    <col min="4101" max="4101" width="11.33203125" style="36" customWidth="1"/>
    <col min="4102" max="4102" width="13.5" style="36" customWidth="1"/>
    <col min="4103" max="4103" width="10.6640625" style="36" customWidth="1"/>
    <col min="4104" max="4104" width="13.5" style="36" bestFit="1" customWidth="1"/>
    <col min="4105" max="4105" width="9.33203125" style="36"/>
    <col min="4106" max="4106" width="13.5" style="36" customWidth="1"/>
    <col min="4107" max="4107" width="10.6640625" style="36" customWidth="1"/>
    <col min="4108" max="4108" width="13.5" style="36" customWidth="1"/>
    <col min="4109" max="4109" width="13.1640625" style="36" customWidth="1"/>
    <col min="4110" max="4110" width="13.5" style="36" customWidth="1"/>
    <col min="4111" max="4111" width="11.33203125" style="36" customWidth="1"/>
    <col min="4112" max="4112" width="13.5" style="36" customWidth="1"/>
    <col min="4113" max="4113" width="9.33203125" style="36"/>
    <col min="4114" max="4114" width="13.5" style="36" bestFit="1" customWidth="1"/>
    <col min="4115" max="4115" width="13.1640625" style="36" bestFit="1" customWidth="1"/>
    <col min="4116" max="4346" width="9.33203125" style="36"/>
    <col min="4347" max="4347" width="15.33203125" style="36" bestFit="1" customWidth="1"/>
    <col min="4348" max="4348" width="34" style="36" bestFit="1" customWidth="1"/>
    <col min="4349" max="4356" width="13.1640625" style="36" customWidth="1"/>
    <col min="4357" max="4357" width="11.33203125" style="36" customWidth="1"/>
    <col min="4358" max="4358" width="13.5" style="36" customWidth="1"/>
    <col min="4359" max="4359" width="10.6640625" style="36" customWidth="1"/>
    <col min="4360" max="4360" width="13.5" style="36" bestFit="1" customWidth="1"/>
    <col min="4361" max="4361" width="9.33203125" style="36"/>
    <col min="4362" max="4362" width="13.5" style="36" customWidth="1"/>
    <col min="4363" max="4363" width="10.6640625" style="36" customWidth="1"/>
    <col min="4364" max="4364" width="13.5" style="36" customWidth="1"/>
    <col min="4365" max="4365" width="13.1640625" style="36" customWidth="1"/>
    <col min="4366" max="4366" width="13.5" style="36" customWidth="1"/>
    <col min="4367" max="4367" width="11.33203125" style="36" customWidth="1"/>
    <col min="4368" max="4368" width="13.5" style="36" customWidth="1"/>
    <col min="4369" max="4369" width="9.33203125" style="36"/>
    <col min="4370" max="4370" width="13.5" style="36" bestFit="1" customWidth="1"/>
    <col min="4371" max="4371" width="13.1640625" style="36" bestFit="1" customWidth="1"/>
    <col min="4372" max="4602" width="9.33203125" style="36"/>
    <col min="4603" max="4603" width="15.33203125" style="36" bestFit="1" customWidth="1"/>
    <col min="4604" max="4604" width="34" style="36" bestFit="1" customWidth="1"/>
    <col min="4605" max="4612" width="13.1640625" style="36" customWidth="1"/>
    <col min="4613" max="4613" width="11.33203125" style="36" customWidth="1"/>
    <col min="4614" max="4614" width="13.5" style="36" customWidth="1"/>
    <col min="4615" max="4615" width="10.6640625" style="36" customWidth="1"/>
    <col min="4616" max="4616" width="13.5" style="36" bestFit="1" customWidth="1"/>
    <col min="4617" max="4617" width="9.33203125" style="36"/>
    <col min="4618" max="4618" width="13.5" style="36" customWidth="1"/>
    <col min="4619" max="4619" width="10.6640625" style="36" customWidth="1"/>
    <col min="4620" max="4620" width="13.5" style="36" customWidth="1"/>
    <col min="4621" max="4621" width="13.1640625" style="36" customWidth="1"/>
    <col min="4622" max="4622" width="13.5" style="36" customWidth="1"/>
    <col min="4623" max="4623" width="11.33203125" style="36" customWidth="1"/>
    <col min="4624" max="4624" width="13.5" style="36" customWidth="1"/>
    <col min="4625" max="4625" width="9.33203125" style="36"/>
    <col min="4626" max="4626" width="13.5" style="36" bestFit="1" customWidth="1"/>
    <col min="4627" max="4627" width="13.1640625" style="36" bestFit="1" customWidth="1"/>
    <col min="4628" max="4858" width="9.33203125" style="36"/>
    <col min="4859" max="4859" width="15.33203125" style="36" bestFit="1" customWidth="1"/>
    <col min="4860" max="4860" width="34" style="36" bestFit="1" customWidth="1"/>
    <col min="4861" max="4868" width="13.1640625" style="36" customWidth="1"/>
    <col min="4869" max="4869" width="11.33203125" style="36" customWidth="1"/>
    <col min="4870" max="4870" width="13.5" style="36" customWidth="1"/>
    <col min="4871" max="4871" width="10.6640625" style="36" customWidth="1"/>
    <col min="4872" max="4872" width="13.5" style="36" bestFit="1" customWidth="1"/>
    <col min="4873" max="4873" width="9.33203125" style="36"/>
    <col min="4874" max="4874" width="13.5" style="36" customWidth="1"/>
    <col min="4875" max="4875" width="10.6640625" style="36" customWidth="1"/>
    <col min="4876" max="4876" width="13.5" style="36" customWidth="1"/>
    <col min="4877" max="4877" width="13.1640625" style="36" customWidth="1"/>
    <col min="4878" max="4878" width="13.5" style="36" customWidth="1"/>
    <col min="4879" max="4879" width="11.33203125" style="36" customWidth="1"/>
    <col min="4880" max="4880" width="13.5" style="36" customWidth="1"/>
    <col min="4881" max="4881" width="9.33203125" style="36"/>
    <col min="4882" max="4882" width="13.5" style="36" bestFit="1" customWidth="1"/>
    <col min="4883" max="4883" width="13.1640625" style="36" bestFit="1" customWidth="1"/>
    <col min="4884" max="5114" width="9.33203125" style="36"/>
    <col min="5115" max="5115" width="15.33203125" style="36" bestFit="1" customWidth="1"/>
    <col min="5116" max="5116" width="34" style="36" bestFit="1" customWidth="1"/>
    <col min="5117" max="5124" width="13.1640625" style="36" customWidth="1"/>
    <col min="5125" max="5125" width="11.33203125" style="36" customWidth="1"/>
    <col min="5126" max="5126" width="13.5" style="36" customWidth="1"/>
    <col min="5127" max="5127" width="10.6640625" style="36" customWidth="1"/>
    <col min="5128" max="5128" width="13.5" style="36" bestFit="1" customWidth="1"/>
    <col min="5129" max="5129" width="9.33203125" style="36"/>
    <col min="5130" max="5130" width="13.5" style="36" customWidth="1"/>
    <col min="5131" max="5131" width="10.6640625" style="36" customWidth="1"/>
    <col min="5132" max="5132" width="13.5" style="36" customWidth="1"/>
    <col min="5133" max="5133" width="13.1640625" style="36" customWidth="1"/>
    <col min="5134" max="5134" width="13.5" style="36" customWidth="1"/>
    <col min="5135" max="5135" width="11.33203125" style="36" customWidth="1"/>
    <col min="5136" max="5136" width="13.5" style="36" customWidth="1"/>
    <col min="5137" max="5137" width="9.33203125" style="36"/>
    <col min="5138" max="5138" width="13.5" style="36" bestFit="1" customWidth="1"/>
    <col min="5139" max="5139" width="13.1640625" style="36" bestFit="1" customWidth="1"/>
    <col min="5140" max="5370" width="9.33203125" style="36"/>
    <col min="5371" max="5371" width="15.33203125" style="36" bestFit="1" customWidth="1"/>
    <col min="5372" max="5372" width="34" style="36" bestFit="1" customWidth="1"/>
    <col min="5373" max="5380" width="13.1640625" style="36" customWidth="1"/>
    <col min="5381" max="5381" width="11.33203125" style="36" customWidth="1"/>
    <col min="5382" max="5382" width="13.5" style="36" customWidth="1"/>
    <col min="5383" max="5383" width="10.6640625" style="36" customWidth="1"/>
    <col min="5384" max="5384" width="13.5" style="36" bestFit="1" customWidth="1"/>
    <col min="5385" max="5385" width="9.33203125" style="36"/>
    <col min="5386" max="5386" width="13.5" style="36" customWidth="1"/>
    <col min="5387" max="5387" width="10.6640625" style="36" customWidth="1"/>
    <col min="5388" max="5388" width="13.5" style="36" customWidth="1"/>
    <col min="5389" max="5389" width="13.1640625" style="36" customWidth="1"/>
    <col min="5390" max="5390" width="13.5" style="36" customWidth="1"/>
    <col min="5391" max="5391" width="11.33203125" style="36" customWidth="1"/>
    <col min="5392" max="5392" width="13.5" style="36" customWidth="1"/>
    <col min="5393" max="5393" width="9.33203125" style="36"/>
    <col min="5394" max="5394" width="13.5" style="36" bestFit="1" customWidth="1"/>
    <col min="5395" max="5395" width="13.1640625" style="36" bestFit="1" customWidth="1"/>
    <col min="5396" max="5626" width="9.33203125" style="36"/>
    <col min="5627" max="5627" width="15.33203125" style="36" bestFit="1" customWidth="1"/>
    <col min="5628" max="5628" width="34" style="36" bestFit="1" customWidth="1"/>
    <col min="5629" max="5636" width="13.1640625" style="36" customWidth="1"/>
    <col min="5637" max="5637" width="11.33203125" style="36" customWidth="1"/>
    <col min="5638" max="5638" width="13.5" style="36" customWidth="1"/>
    <col min="5639" max="5639" width="10.6640625" style="36" customWidth="1"/>
    <col min="5640" max="5640" width="13.5" style="36" bestFit="1" customWidth="1"/>
    <col min="5641" max="5641" width="9.33203125" style="36"/>
    <col min="5642" max="5642" width="13.5" style="36" customWidth="1"/>
    <col min="5643" max="5643" width="10.6640625" style="36" customWidth="1"/>
    <col min="5644" max="5644" width="13.5" style="36" customWidth="1"/>
    <col min="5645" max="5645" width="13.1640625" style="36" customWidth="1"/>
    <col min="5646" max="5646" width="13.5" style="36" customWidth="1"/>
    <col min="5647" max="5647" width="11.33203125" style="36" customWidth="1"/>
    <col min="5648" max="5648" width="13.5" style="36" customWidth="1"/>
    <col min="5649" max="5649" width="9.33203125" style="36"/>
    <col min="5650" max="5650" width="13.5" style="36" bestFit="1" customWidth="1"/>
    <col min="5651" max="5651" width="13.1640625" style="36" bestFit="1" customWidth="1"/>
    <col min="5652" max="5882" width="9.33203125" style="36"/>
    <col min="5883" max="5883" width="15.33203125" style="36" bestFit="1" customWidth="1"/>
    <col min="5884" max="5884" width="34" style="36" bestFit="1" customWidth="1"/>
    <col min="5885" max="5892" width="13.1640625" style="36" customWidth="1"/>
    <col min="5893" max="5893" width="11.33203125" style="36" customWidth="1"/>
    <col min="5894" max="5894" width="13.5" style="36" customWidth="1"/>
    <col min="5895" max="5895" width="10.6640625" style="36" customWidth="1"/>
    <col min="5896" max="5896" width="13.5" style="36" bestFit="1" customWidth="1"/>
    <col min="5897" max="5897" width="9.33203125" style="36"/>
    <col min="5898" max="5898" width="13.5" style="36" customWidth="1"/>
    <col min="5899" max="5899" width="10.6640625" style="36" customWidth="1"/>
    <col min="5900" max="5900" width="13.5" style="36" customWidth="1"/>
    <col min="5901" max="5901" width="13.1640625" style="36" customWidth="1"/>
    <col min="5902" max="5902" width="13.5" style="36" customWidth="1"/>
    <col min="5903" max="5903" width="11.33203125" style="36" customWidth="1"/>
    <col min="5904" max="5904" width="13.5" style="36" customWidth="1"/>
    <col min="5905" max="5905" width="9.33203125" style="36"/>
    <col min="5906" max="5906" width="13.5" style="36" bestFit="1" customWidth="1"/>
    <col min="5907" max="5907" width="13.1640625" style="36" bestFit="1" customWidth="1"/>
    <col min="5908" max="6138" width="9.33203125" style="36"/>
    <col min="6139" max="6139" width="15.33203125" style="36" bestFit="1" customWidth="1"/>
    <col min="6140" max="6140" width="34" style="36" bestFit="1" customWidth="1"/>
    <col min="6141" max="6148" width="13.1640625" style="36" customWidth="1"/>
    <col min="6149" max="6149" width="11.33203125" style="36" customWidth="1"/>
    <col min="6150" max="6150" width="13.5" style="36" customWidth="1"/>
    <col min="6151" max="6151" width="10.6640625" style="36" customWidth="1"/>
    <col min="6152" max="6152" width="13.5" style="36" bestFit="1" customWidth="1"/>
    <col min="6153" max="6153" width="9.33203125" style="36"/>
    <col min="6154" max="6154" width="13.5" style="36" customWidth="1"/>
    <col min="6155" max="6155" width="10.6640625" style="36" customWidth="1"/>
    <col min="6156" max="6156" width="13.5" style="36" customWidth="1"/>
    <col min="6157" max="6157" width="13.1640625" style="36" customWidth="1"/>
    <col min="6158" max="6158" width="13.5" style="36" customWidth="1"/>
    <col min="6159" max="6159" width="11.33203125" style="36" customWidth="1"/>
    <col min="6160" max="6160" width="13.5" style="36" customWidth="1"/>
    <col min="6161" max="6161" width="9.33203125" style="36"/>
    <col min="6162" max="6162" width="13.5" style="36" bestFit="1" customWidth="1"/>
    <col min="6163" max="6163" width="13.1640625" style="36" bestFit="1" customWidth="1"/>
    <col min="6164" max="6394" width="9.33203125" style="36"/>
    <col min="6395" max="6395" width="15.33203125" style="36" bestFit="1" customWidth="1"/>
    <col min="6396" max="6396" width="34" style="36" bestFit="1" customWidth="1"/>
    <col min="6397" max="6404" width="13.1640625" style="36" customWidth="1"/>
    <col min="6405" max="6405" width="11.33203125" style="36" customWidth="1"/>
    <col min="6406" max="6406" width="13.5" style="36" customWidth="1"/>
    <col min="6407" max="6407" width="10.6640625" style="36" customWidth="1"/>
    <col min="6408" max="6408" width="13.5" style="36" bestFit="1" customWidth="1"/>
    <col min="6409" max="6409" width="9.33203125" style="36"/>
    <col min="6410" max="6410" width="13.5" style="36" customWidth="1"/>
    <col min="6411" max="6411" width="10.6640625" style="36" customWidth="1"/>
    <col min="6412" max="6412" width="13.5" style="36" customWidth="1"/>
    <col min="6413" max="6413" width="13.1640625" style="36" customWidth="1"/>
    <col min="6414" max="6414" width="13.5" style="36" customWidth="1"/>
    <col min="6415" max="6415" width="11.33203125" style="36" customWidth="1"/>
    <col min="6416" max="6416" width="13.5" style="36" customWidth="1"/>
    <col min="6417" max="6417" width="9.33203125" style="36"/>
    <col min="6418" max="6418" width="13.5" style="36" bestFit="1" customWidth="1"/>
    <col min="6419" max="6419" width="13.1640625" style="36" bestFit="1" customWidth="1"/>
    <col min="6420" max="6650" width="9.33203125" style="36"/>
    <col min="6651" max="6651" width="15.33203125" style="36" bestFit="1" customWidth="1"/>
    <col min="6652" max="6652" width="34" style="36" bestFit="1" customWidth="1"/>
    <col min="6653" max="6660" width="13.1640625" style="36" customWidth="1"/>
    <col min="6661" max="6661" width="11.33203125" style="36" customWidth="1"/>
    <col min="6662" max="6662" width="13.5" style="36" customWidth="1"/>
    <col min="6663" max="6663" width="10.6640625" style="36" customWidth="1"/>
    <col min="6664" max="6664" width="13.5" style="36" bestFit="1" customWidth="1"/>
    <col min="6665" max="6665" width="9.33203125" style="36"/>
    <col min="6666" max="6666" width="13.5" style="36" customWidth="1"/>
    <col min="6667" max="6667" width="10.6640625" style="36" customWidth="1"/>
    <col min="6668" max="6668" width="13.5" style="36" customWidth="1"/>
    <col min="6669" max="6669" width="13.1640625" style="36" customWidth="1"/>
    <col min="6670" max="6670" width="13.5" style="36" customWidth="1"/>
    <col min="6671" max="6671" width="11.33203125" style="36" customWidth="1"/>
    <col min="6672" max="6672" width="13.5" style="36" customWidth="1"/>
    <col min="6673" max="6673" width="9.33203125" style="36"/>
    <col min="6674" max="6674" width="13.5" style="36" bestFit="1" customWidth="1"/>
    <col min="6675" max="6675" width="13.1640625" style="36" bestFit="1" customWidth="1"/>
    <col min="6676" max="6906" width="9.33203125" style="36"/>
    <col min="6907" max="6907" width="15.33203125" style="36" bestFit="1" customWidth="1"/>
    <col min="6908" max="6908" width="34" style="36" bestFit="1" customWidth="1"/>
    <col min="6909" max="6916" width="13.1640625" style="36" customWidth="1"/>
    <col min="6917" max="6917" width="11.33203125" style="36" customWidth="1"/>
    <col min="6918" max="6918" width="13.5" style="36" customWidth="1"/>
    <col min="6919" max="6919" width="10.6640625" style="36" customWidth="1"/>
    <col min="6920" max="6920" width="13.5" style="36" bestFit="1" customWidth="1"/>
    <col min="6921" max="6921" width="9.33203125" style="36"/>
    <col min="6922" max="6922" width="13.5" style="36" customWidth="1"/>
    <col min="6923" max="6923" width="10.6640625" style="36" customWidth="1"/>
    <col min="6924" max="6924" width="13.5" style="36" customWidth="1"/>
    <col min="6925" max="6925" width="13.1640625" style="36" customWidth="1"/>
    <col min="6926" max="6926" width="13.5" style="36" customWidth="1"/>
    <col min="6927" max="6927" width="11.33203125" style="36" customWidth="1"/>
    <col min="6928" max="6928" width="13.5" style="36" customWidth="1"/>
    <col min="6929" max="6929" width="9.33203125" style="36"/>
    <col min="6930" max="6930" width="13.5" style="36" bestFit="1" customWidth="1"/>
    <col min="6931" max="6931" width="13.1640625" style="36" bestFit="1" customWidth="1"/>
    <col min="6932" max="7162" width="9.33203125" style="36"/>
    <col min="7163" max="7163" width="15.33203125" style="36" bestFit="1" customWidth="1"/>
    <col min="7164" max="7164" width="34" style="36" bestFit="1" customWidth="1"/>
    <col min="7165" max="7172" width="13.1640625" style="36" customWidth="1"/>
    <col min="7173" max="7173" width="11.33203125" style="36" customWidth="1"/>
    <col min="7174" max="7174" width="13.5" style="36" customWidth="1"/>
    <col min="7175" max="7175" width="10.6640625" style="36" customWidth="1"/>
    <col min="7176" max="7176" width="13.5" style="36" bestFit="1" customWidth="1"/>
    <col min="7177" max="7177" width="9.33203125" style="36"/>
    <col min="7178" max="7178" width="13.5" style="36" customWidth="1"/>
    <col min="7179" max="7179" width="10.6640625" style="36" customWidth="1"/>
    <col min="7180" max="7180" width="13.5" style="36" customWidth="1"/>
    <col min="7181" max="7181" width="13.1640625" style="36" customWidth="1"/>
    <col min="7182" max="7182" width="13.5" style="36" customWidth="1"/>
    <col min="7183" max="7183" width="11.33203125" style="36" customWidth="1"/>
    <col min="7184" max="7184" width="13.5" style="36" customWidth="1"/>
    <col min="7185" max="7185" width="9.33203125" style="36"/>
    <col min="7186" max="7186" width="13.5" style="36" bestFit="1" customWidth="1"/>
    <col min="7187" max="7187" width="13.1640625" style="36" bestFit="1" customWidth="1"/>
    <col min="7188" max="7418" width="9.33203125" style="36"/>
    <col min="7419" max="7419" width="15.33203125" style="36" bestFit="1" customWidth="1"/>
    <col min="7420" max="7420" width="34" style="36" bestFit="1" customWidth="1"/>
    <col min="7421" max="7428" width="13.1640625" style="36" customWidth="1"/>
    <col min="7429" max="7429" width="11.33203125" style="36" customWidth="1"/>
    <col min="7430" max="7430" width="13.5" style="36" customWidth="1"/>
    <col min="7431" max="7431" width="10.6640625" style="36" customWidth="1"/>
    <col min="7432" max="7432" width="13.5" style="36" bestFit="1" customWidth="1"/>
    <col min="7433" max="7433" width="9.33203125" style="36"/>
    <col min="7434" max="7434" width="13.5" style="36" customWidth="1"/>
    <col min="7435" max="7435" width="10.6640625" style="36" customWidth="1"/>
    <col min="7436" max="7436" width="13.5" style="36" customWidth="1"/>
    <col min="7437" max="7437" width="13.1640625" style="36" customWidth="1"/>
    <col min="7438" max="7438" width="13.5" style="36" customWidth="1"/>
    <col min="7439" max="7439" width="11.33203125" style="36" customWidth="1"/>
    <col min="7440" max="7440" width="13.5" style="36" customWidth="1"/>
    <col min="7441" max="7441" width="9.33203125" style="36"/>
    <col min="7442" max="7442" width="13.5" style="36" bestFit="1" customWidth="1"/>
    <col min="7443" max="7443" width="13.1640625" style="36" bestFit="1" customWidth="1"/>
    <col min="7444" max="7674" width="9.33203125" style="36"/>
    <col min="7675" max="7675" width="15.33203125" style="36" bestFit="1" customWidth="1"/>
    <col min="7676" max="7676" width="34" style="36" bestFit="1" customWidth="1"/>
    <col min="7677" max="7684" width="13.1640625" style="36" customWidth="1"/>
    <col min="7685" max="7685" width="11.33203125" style="36" customWidth="1"/>
    <col min="7686" max="7686" width="13.5" style="36" customWidth="1"/>
    <col min="7687" max="7687" width="10.6640625" style="36" customWidth="1"/>
    <col min="7688" max="7688" width="13.5" style="36" bestFit="1" customWidth="1"/>
    <col min="7689" max="7689" width="9.33203125" style="36"/>
    <col min="7690" max="7690" width="13.5" style="36" customWidth="1"/>
    <col min="7691" max="7691" width="10.6640625" style="36" customWidth="1"/>
    <col min="7692" max="7692" width="13.5" style="36" customWidth="1"/>
    <col min="7693" max="7693" width="13.1640625" style="36" customWidth="1"/>
    <col min="7694" max="7694" width="13.5" style="36" customWidth="1"/>
    <col min="7695" max="7695" width="11.33203125" style="36" customWidth="1"/>
    <col min="7696" max="7696" width="13.5" style="36" customWidth="1"/>
    <col min="7697" max="7697" width="9.33203125" style="36"/>
    <col min="7698" max="7698" width="13.5" style="36" bestFit="1" customWidth="1"/>
    <col min="7699" max="7699" width="13.1640625" style="36" bestFit="1" customWidth="1"/>
    <col min="7700" max="7930" width="9.33203125" style="36"/>
    <col min="7931" max="7931" width="15.33203125" style="36" bestFit="1" customWidth="1"/>
    <col min="7932" max="7932" width="34" style="36" bestFit="1" customWidth="1"/>
    <col min="7933" max="7940" width="13.1640625" style="36" customWidth="1"/>
    <col min="7941" max="7941" width="11.33203125" style="36" customWidth="1"/>
    <col min="7942" max="7942" width="13.5" style="36" customWidth="1"/>
    <col min="7943" max="7943" width="10.6640625" style="36" customWidth="1"/>
    <col min="7944" max="7944" width="13.5" style="36" bestFit="1" customWidth="1"/>
    <col min="7945" max="7945" width="9.33203125" style="36"/>
    <col min="7946" max="7946" width="13.5" style="36" customWidth="1"/>
    <col min="7947" max="7947" width="10.6640625" style="36" customWidth="1"/>
    <col min="7948" max="7948" width="13.5" style="36" customWidth="1"/>
    <col min="7949" max="7949" width="13.1640625" style="36" customWidth="1"/>
    <col min="7950" max="7950" width="13.5" style="36" customWidth="1"/>
    <col min="7951" max="7951" width="11.33203125" style="36" customWidth="1"/>
    <col min="7952" max="7952" width="13.5" style="36" customWidth="1"/>
    <col min="7953" max="7953" width="9.33203125" style="36"/>
    <col min="7954" max="7954" width="13.5" style="36" bestFit="1" customWidth="1"/>
    <col min="7955" max="7955" width="13.1640625" style="36" bestFit="1" customWidth="1"/>
    <col min="7956" max="8186" width="9.33203125" style="36"/>
    <col min="8187" max="8187" width="15.33203125" style="36" bestFit="1" customWidth="1"/>
    <col min="8188" max="8188" width="34" style="36" bestFit="1" customWidth="1"/>
    <col min="8189" max="8196" width="13.1640625" style="36" customWidth="1"/>
    <col min="8197" max="8197" width="11.33203125" style="36" customWidth="1"/>
    <col min="8198" max="8198" width="13.5" style="36" customWidth="1"/>
    <col min="8199" max="8199" width="10.6640625" style="36" customWidth="1"/>
    <col min="8200" max="8200" width="13.5" style="36" bestFit="1" customWidth="1"/>
    <col min="8201" max="8201" width="9.33203125" style="36"/>
    <col min="8202" max="8202" width="13.5" style="36" customWidth="1"/>
    <col min="8203" max="8203" width="10.6640625" style="36" customWidth="1"/>
    <col min="8204" max="8204" width="13.5" style="36" customWidth="1"/>
    <col min="8205" max="8205" width="13.1640625" style="36" customWidth="1"/>
    <col min="8206" max="8206" width="13.5" style="36" customWidth="1"/>
    <col min="8207" max="8207" width="11.33203125" style="36" customWidth="1"/>
    <col min="8208" max="8208" width="13.5" style="36" customWidth="1"/>
    <col min="8209" max="8209" width="9.33203125" style="36"/>
    <col min="8210" max="8210" width="13.5" style="36" bestFit="1" customWidth="1"/>
    <col min="8211" max="8211" width="13.1640625" style="36" bestFit="1" customWidth="1"/>
    <col min="8212" max="8442" width="9.33203125" style="36"/>
    <col min="8443" max="8443" width="15.33203125" style="36" bestFit="1" customWidth="1"/>
    <col min="8444" max="8444" width="34" style="36" bestFit="1" customWidth="1"/>
    <col min="8445" max="8452" width="13.1640625" style="36" customWidth="1"/>
    <col min="8453" max="8453" width="11.33203125" style="36" customWidth="1"/>
    <col min="8454" max="8454" width="13.5" style="36" customWidth="1"/>
    <col min="8455" max="8455" width="10.6640625" style="36" customWidth="1"/>
    <col min="8456" max="8456" width="13.5" style="36" bestFit="1" customWidth="1"/>
    <col min="8457" max="8457" width="9.33203125" style="36"/>
    <col min="8458" max="8458" width="13.5" style="36" customWidth="1"/>
    <col min="8459" max="8459" width="10.6640625" style="36" customWidth="1"/>
    <col min="8460" max="8460" width="13.5" style="36" customWidth="1"/>
    <col min="8461" max="8461" width="13.1640625" style="36" customWidth="1"/>
    <col min="8462" max="8462" width="13.5" style="36" customWidth="1"/>
    <col min="8463" max="8463" width="11.33203125" style="36" customWidth="1"/>
    <col min="8464" max="8464" width="13.5" style="36" customWidth="1"/>
    <col min="8465" max="8465" width="9.33203125" style="36"/>
    <col min="8466" max="8466" width="13.5" style="36" bestFit="1" customWidth="1"/>
    <col min="8467" max="8467" width="13.1640625" style="36" bestFit="1" customWidth="1"/>
    <col min="8468" max="8698" width="9.33203125" style="36"/>
    <col min="8699" max="8699" width="15.33203125" style="36" bestFit="1" customWidth="1"/>
    <col min="8700" max="8700" width="34" style="36" bestFit="1" customWidth="1"/>
    <col min="8701" max="8708" width="13.1640625" style="36" customWidth="1"/>
    <col min="8709" max="8709" width="11.33203125" style="36" customWidth="1"/>
    <col min="8710" max="8710" width="13.5" style="36" customWidth="1"/>
    <col min="8711" max="8711" width="10.6640625" style="36" customWidth="1"/>
    <col min="8712" max="8712" width="13.5" style="36" bestFit="1" customWidth="1"/>
    <col min="8713" max="8713" width="9.33203125" style="36"/>
    <col min="8714" max="8714" width="13.5" style="36" customWidth="1"/>
    <col min="8715" max="8715" width="10.6640625" style="36" customWidth="1"/>
    <col min="8716" max="8716" width="13.5" style="36" customWidth="1"/>
    <col min="8717" max="8717" width="13.1640625" style="36" customWidth="1"/>
    <col min="8718" max="8718" width="13.5" style="36" customWidth="1"/>
    <col min="8719" max="8719" width="11.33203125" style="36" customWidth="1"/>
    <col min="8720" max="8720" width="13.5" style="36" customWidth="1"/>
    <col min="8721" max="8721" width="9.33203125" style="36"/>
    <col min="8722" max="8722" width="13.5" style="36" bestFit="1" customWidth="1"/>
    <col min="8723" max="8723" width="13.1640625" style="36" bestFit="1" customWidth="1"/>
    <col min="8724" max="8954" width="9.33203125" style="36"/>
    <col min="8955" max="8955" width="15.33203125" style="36" bestFit="1" customWidth="1"/>
    <col min="8956" max="8956" width="34" style="36" bestFit="1" customWidth="1"/>
    <col min="8957" max="8964" width="13.1640625" style="36" customWidth="1"/>
    <col min="8965" max="8965" width="11.33203125" style="36" customWidth="1"/>
    <col min="8966" max="8966" width="13.5" style="36" customWidth="1"/>
    <col min="8967" max="8967" width="10.6640625" style="36" customWidth="1"/>
    <col min="8968" max="8968" width="13.5" style="36" bestFit="1" customWidth="1"/>
    <col min="8969" max="8969" width="9.33203125" style="36"/>
    <col min="8970" max="8970" width="13.5" style="36" customWidth="1"/>
    <col min="8971" max="8971" width="10.6640625" style="36" customWidth="1"/>
    <col min="8972" max="8972" width="13.5" style="36" customWidth="1"/>
    <col min="8973" max="8973" width="13.1640625" style="36" customWidth="1"/>
    <col min="8974" max="8974" width="13.5" style="36" customWidth="1"/>
    <col min="8975" max="8975" width="11.33203125" style="36" customWidth="1"/>
    <col min="8976" max="8976" width="13.5" style="36" customWidth="1"/>
    <col min="8977" max="8977" width="9.33203125" style="36"/>
    <col min="8978" max="8978" width="13.5" style="36" bestFit="1" customWidth="1"/>
    <col min="8979" max="8979" width="13.1640625" style="36" bestFit="1" customWidth="1"/>
    <col min="8980" max="9210" width="9.33203125" style="36"/>
    <col min="9211" max="9211" width="15.33203125" style="36" bestFit="1" customWidth="1"/>
    <col min="9212" max="9212" width="34" style="36" bestFit="1" customWidth="1"/>
    <col min="9213" max="9220" width="13.1640625" style="36" customWidth="1"/>
    <col min="9221" max="9221" width="11.33203125" style="36" customWidth="1"/>
    <col min="9222" max="9222" width="13.5" style="36" customWidth="1"/>
    <col min="9223" max="9223" width="10.6640625" style="36" customWidth="1"/>
    <col min="9224" max="9224" width="13.5" style="36" bestFit="1" customWidth="1"/>
    <col min="9225" max="9225" width="9.33203125" style="36"/>
    <col min="9226" max="9226" width="13.5" style="36" customWidth="1"/>
    <col min="9227" max="9227" width="10.6640625" style="36" customWidth="1"/>
    <col min="9228" max="9228" width="13.5" style="36" customWidth="1"/>
    <col min="9229" max="9229" width="13.1640625" style="36" customWidth="1"/>
    <col min="9230" max="9230" width="13.5" style="36" customWidth="1"/>
    <col min="9231" max="9231" width="11.33203125" style="36" customWidth="1"/>
    <col min="9232" max="9232" width="13.5" style="36" customWidth="1"/>
    <col min="9233" max="9233" width="9.33203125" style="36"/>
    <col min="9234" max="9234" width="13.5" style="36" bestFit="1" customWidth="1"/>
    <col min="9235" max="9235" width="13.1640625" style="36" bestFit="1" customWidth="1"/>
    <col min="9236" max="9466" width="9.33203125" style="36"/>
    <col min="9467" max="9467" width="15.33203125" style="36" bestFit="1" customWidth="1"/>
    <col min="9468" max="9468" width="34" style="36" bestFit="1" customWidth="1"/>
    <col min="9469" max="9476" width="13.1640625" style="36" customWidth="1"/>
    <col min="9477" max="9477" width="11.33203125" style="36" customWidth="1"/>
    <col min="9478" max="9478" width="13.5" style="36" customWidth="1"/>
    <col min="9479" max="9479" width="10.6640625" style="36" customWidth="1"/>
    <col min="9480" max="9480" width="13.5" style="36" bestFit="1" customWidth="1"/>
    <col min="9481" max="9481" width="9.33203125" style="36"/>
    <col min="9482" max="9482" width="13.5" style="36" customWidth="1"/>
    <col min="9483" max="9483" width="10.6640625" style="36" customWidth="1"/>
    <col min="9484" max="9484" width="13.5" style="36" customWidth="1"/>
    <col min="9485" max="9485" width="13.1640625" style="36" customWidth="1"/>
    <col min="9486" max="9486" width="13.5" style="36" customWidth="1"/>
    <col min="9487" max="9487" width="11.33203125" style="36" customWidth="1"/>
    <col min="9488" max="9488" width="13.5" style="36" customWidth="1"/>
    <col min="9489" max="9489" width="9.33203125" style="36"/>
    <col min="9490" max="9490" width="13.5" style="36" bestFit="1" customWidth="1"/>
    <col min="9491" max="9491" width="13.1640625" style="36" bestFit="1" customWidth="1"/>
    <col min="9492" max="9722" width="9.33203125" style="36"/>
    <col min="9723" max="9723" width="15.33203125" style="36" bestFit="1" customWidth="1"/>
    <col min="9724" max="9724" width="34" style="36" bestFit="1" customWidth="1"/>
    <col min="9725" max="9732" width="13.1640625" style="36" customWidth="1"/>
    <col min="9733" max="9733" width="11.33203125" style="36" customWidth="1"/>
    <col min="9734" max="9734" width="13.5" style="36" customWidth="1"/>
    <col min="9735" max="9735" width="10.6640625" style="36" customWidth="1"/>
    <col min="9736" max="9736" width="13.5" style="36" bestFit="1" customWidth="1"/>
    <col min="9737" max="9737" width="9.33203125" style="36"/>
    <col min="9738" max="9738" width="13.5" style="36" customWidth="1"/>
    <col min="9739" max="9739" width="10.6640625" style="36" customWidth="1"/>
    <col min="9740" max="9740" width="13.5" style="36" customWidth="1"/>
    <col min="9741" max="9741" width="13.1640625" style="36" customWidth="1"/>
    <col min="9742" max="9742" width="13.5" style="36" customWidth="1"/>
    <col min="9743" max="9743" width="11.33203125" style="36" customWidth="1"/>
    <col min="9744" max="9744" width="13.5" style="36" customWidth="1"/>
    <col min="9745" max="9745" width="9.33203125" style="36"/>
    <col min="9746" max="9746" width="13.5" style="36" bestFit="1" customWidth="1"/>
    <col min="9747" max="9747" width="13.1640625" style="36" bestFit="1" customWidth="1"/>
    <col min="9748" max="9978" width="9.33203125" style="36"/>
    <col min="9979" max="9979" width="15.33203125" style="36" bestFit="1" customWidth="1"/>
    <col min="9980" max="9980" width="34" style="36" bestFit="1" customWidth="1"/>
    <col min="9981" max="9988" width="13.1640625" style="36" customWidth="1"/>
    <col min="9989" max="9989" width="11.33203125" style="36" customWidth="1"/>
    <col min="9990" max="9990" width="13.5" style="36" customWidth="1"/>
    <col min="9991" max="9991" width="10.6640625" style="36" customWidth="1"/>
    <col min="9992" max="9992" width="13.5" style="36" bestFit="1" customWidth="1"/>
    <col min="9993" max="9993" width="9.33203125" style="36"/>
    <col min="9994" max="9994" width="13.5" style="36" customWidth="1"/>
    <col min="9995" max="9995" width="10.6640625" style="36" customWidth="1"/>
    <col min="9996" max="9996" width="13.5" style="36" customWidth="1"/>
    <col min="9997" max="9997" width="13.1640625" style="36" customWidth="1"/>
    <col min="9998" max="9998" width="13.5" style="36" customWidth="1"/>
    <col min="9999" max="9999" width="11.33203125" style="36" customWidth="1"/>
    <col min="10000" max="10000" width="13.5" style="36" customWidth="1"/>
    <col min="10001" max="10001" width="9.33203125" style="36"/>
    <col min="10002" max="10002" width="13.5" style="36" bestFit="1" customWidth="1"/>
    <col min="10003" max="10003" width="13.1640625" style="36" bestFit="1" customWidth="1"/>
    <col min="10004" max="10234" width="9.33203125" style="36"/>
    <col min="10235" max="10235" width="15.33203125" style="36" bestFit="1" customWidth="1"/>
    <col min="10236" max="10236" width="34" style="36" bestFit="1" customWidth="1"/>
    <col min="10237" max="10244" width="13.1640625" style="36" customWidth="1"/>
    <col min="10245" max="10245" width="11.33203125" style="36" customWidth="1"/>
    <col min="10246" max="10246" width="13.5" style="36" customWidth="1"/>
    <col min="10247" max="10247" width="10.6640625" style="36" customWidth="1"/>
    <col min="10248" max="10248" width="13.5" style="36" bestFit="1" customWidth="1"/>
    <col min="10249" max="10249" width="9.33203125" style="36"/>
    <col min="10250" max="10250" width="13.5" style="36" customWidth="1"/>
    <col min="10251" max="10251" width="10.6640625" style="36" customWidth="1"/>
    <col min="10252" max="10252" width="13.5" style="36" customWidth="1"/>
    <col min="10253" max="10253" width="13.1640625" style="36" customWidth="1"/>
    <col min="10254" max="10254" width="13.5" style="36" customWidth="1"/>
    <col min="10255" max="10255" width="11.33203125" style="36" customWidth="1"/>
    <col min="10256" max="10256" width="13.5" style="36" customWidth="1"/>
    <col min="10257" max="10257" width="9.33203125" style="36"/>
    <col min="10258" max="10258" width="13.5" style="36" bestFit="1" customWidth="1"/>
    <col min="10259" max="10259" width="13.1640625" style="36" bestFit="1" customWidth="1"/>
    <col min="10260" max="10490" width="9.33203125" style="36"/>
    <col min="10491" max="10491" width="15.33203125" style="36" bestFit="1" customWidth="1"/>
    <col min="10492" max="10492" width="34" style="36" bestFit="1" customWidth="1"/>
    <col min="10493" max="10500" width="13.1640625" style="36" customWidth="1"/>
    <col min="10501" max="10501" width="11.33203125" style="36" customWidth="1"/>
    <col min="10502" max="10502" width="13.5" style="36" customWidth="1"/>
    <col min="10503" max="10503" width="10.6640625" style="36" customWidth="1"/>
    <col min="10504" max="10504" width="13.5" style="36" bestFit="1" customWidth="1"/>
    <col min="10505" max="10505" width="9.33203125" style="36"/>
    <col min="10506" max="10506" width="13.5" style="36" customWidth="1"/>
    <col min="10507" max="10507" width="10.6640625" style="36" customWidth="1"/>
    <col min="10508" max="10508" width="13.5" style="36" customWidth="1"/>
    <col min="10509" max="10509" width="13.1640625" style="36" customWidth="1"/>
    <col min="10510" max="10510" width="13.5" style="36" customWidth="1"/>
    <col min="10511" max="10511" width="11.33203125" style="36" customWidth="1"/>
    <col min="10512" max="10512" width="13.5" style="36" customWidth="1"/>
    <col min="10513" max="10513" width="9.33203125" style="36"/>
    <col min="10514" max="10514" width="13.5" style="36" bestFit="1" customWidth="1"/>
    <col min="10515" max="10515" width="13.1640625" style="36" bestFit="1" customWidth="1"/>
    <col min="10516" max="10746" width="9.33203125" style="36"/>
    <col min="10747" max="10747" width="15.33203125" style="36" bestFit="1" customWidth="1"/>
    <col min="10748" max="10748" width="34" style="36" bestFit="1" customWidth="1"/>
    <col min="10749" max="10756" width="13.1640625" style="36" customWidth="1"/>
    <col min="10757" max="10757" width="11.33203125" style="36" customWidth="1"/>
    <col min="10758" max="10758" width="13.5" style="36" customWidth="1"/>
    <col min="10759" max="10759" width="10.6640625" style="36" customWidth="1"/>
    <col min="10760" max="10760" width="13.5" style="36" bestFit="1" customWidth="1"/>
    <col min="10761" max="10761" width="9.33203125" style="36"/>
    <col min="10762" max="10762" width="13.5" style="36" customWidth="1"/>
    <col min="10763" max="10763" width="10.6640625" style="36" customWidth="1"/>
    <col min="10764" max="10764" width="13.5" style="36" customWidth="1"/>
    <col min="10765" max="10765" width="13.1640625" style="36" customWidth="1"/>
    <col min="10766" max="10766" width="13.5" style="36" customWidth="1"/>
    <col min="10767" max="10767" width="11.33203125" style="36" customWidth="1"/>
    <col min="10768" max="10768" width="13.5" style="36" customWidth="1"/>
    <col min="10769" max="10769" width="9.33203125" style="36"/>
    <col min="10770" max="10770" width="13.5" style="36" bestFit="1" customWidth="1"/>
    <col min="10771" max="10771" width="13.1640625" style="36" bestFit="1" customWidth="1"/>
    <col min="10772" max="11002" width="9.33203125" style="36"/>
    <col min="11003" max="11003" width="15.33203125" style="36" bestFit="1" customWidth="1"/>
    <col min="11004" max="11004" width="34" style="36" bestFit="1" customWidth="1"/>
    <col min="11005" max="11012" width="13.1640625" style="36" customWidth="1"/>
    <col min="11013" max="11013" width="11.33203125" style="36" customWidth="1"/>
    <col min="11014" max="11014" width="13.5" style="36" customWidth="1"/>
    <col min="11015" max="11015" width="10.6640625" style="36" customWidth="1"/>
    <col min="11016" max="11016" width="13.5" style="36" bestFit="1" customWidth="1"/>
    <col min="11017" max="11017" width="9.33203125" style="36"/>
    <col min="11018" max="11018" width="13.5" style="36" customWidth="1"/>
    <col min="11019" max="11019" width="10.6640625" style="36" customWidth="1"/>
    <col min="11020" max="11020" width="13.5" style="36" customWidth="1"/>
    <col min="11021" max="11021" width="13.1640625" style="36" customWidth="1"/>
    <col min="11022" max="11022" width="13.5" style="36" customWidth="1"/>
    <col min="11023" max="11023" width="11.33203125" style="36" customWidth="1"/>
    <col min="11024" max="11024" width="13.5" style="36" customWidth="1"/>
    <col min="11025" max="11025" width="9.33203125" style="36"/>
    <col min="11026" max="11026" width="13.5" style="36" bestFit="1" customWidth="1"/>
    <col min="11027" max="11027" width="13.1640625" style="36" bestFit="1" customWidth="1"/>
    <col min="11028" max="11258" width="9.33203125" style="36"/>
    <col min="11259" max="11259" width="15.33203125" style="36" bestFit="1" customWidth="1"/>
    <col min="11260" max="11260" width="34" style="36" bestFit="1" customWidth="1"/>
    <col min="11261" max="11268" width="13.1640625" style="36" customWidth="1"/>
    <col min="11269" max="11269" width="11.33203125" style="36" customWidth="1"/>
    <col min="11270" max="11270" width="13.5" style="36" customWidth="1"/>
    <col min="11271" max="11271" width="10.6640625" style="36" customWidth="1"/>
    <col min="11272" max="11272" width="13.5" style="36" bestFit="1" customWidth="1"/>
    <col min="11273" max="11273" width="9.33203125" style="36"/>
    <col min="11274" max="11274" width="13.5" style="36" customWidth="1"/>
    <col min="11275" max="11275" width="10.6640625" style="36" customWidth="1"/>
    <col min="11276" max="11276" width="13.5" style="36" customWidth="1"/>
    <col min="11277" max="11277" width="13.1640625" style="36" customWidth="1"/>
    <col min="11278" max="11278" width="13.5" style="36" customWidth="1"/>
    <col min="11279" max="11279" width="11.33203125" style="36" customWidth="1"/>
    <col min="11280" max="11280" width="13.5" style="36" customWidth="1"/>
    <col min="11281" max="11281" width="9.33203125" style="36"/>
    <col min="11282" max="11282" width="13.5" style="36" bestFit="1" customWidth="1"/>
    <col min="11283" max="11283" width="13.1640625" style="36" bestFit="1" customWidth="1"/>
    <col min="11284" max="11514" width="9.33203125" style="36"/>
    <col min="11515" max="11515" width="15.33203125" style="36" bestFit="1" customWidth="1"/>
    <col min="11516" max="11516" width="34" style="36" bestFit="1" customWidth="1"/>
    <col min="11517" max="11524" width="13.1640625" style="36" customWidth="1"/>
    <col min="11525" max="11525" width="11.33203125" style="36" customWidth="1"/>
    <col min="11526" max="11526" width="13.5" style="36" customWidth="1"/>
    <col min="11527" max="11527" width="10.6640625" style="36" customWidth="1"/>
    <col min="11528" max="11528" width="13.5" style="36" bestFit="1" customWidth="1"/>
    <col min="11529" max="11529" width="9.33203125" style="36"/>
    <col min="11530" max="11530" width="13.5" style="36" customWidth="1"/>
    <col min="11531" max="11531" width="10.6640625" style="36" customWidth="1"/>
    <col min="11532" max="11532" width="13.5" style="36" customWidth="1"/>
    <col min="11533" max="11533" width="13.1640625" style="36" customWidth="1"/>
    <col min="11534" max="11534" width="13.5" style="36" customWidth="1"/>
    <col min="11535" max="11535" width="11.33203125" style="36" customWidth="1"/>
    <col min="11536" max="11536" width="13.5" style="36" customWidth="1"/>
    <col min="11537" max="11537" width="9.33203125" style="36"/>
    <col min="11538" max="11538" width="13.5" style="36" bestFit="1" customWidth="1"/>
    <col min="11539" max="11539" width="13.1640625" style="36" bestFit="1" customWidth="1"/>
    <col min="11540" max="11770" width="9.33203125" style="36"/>
    <col min="11771" max="11771" width="15.33203125" style="36" bestFit="1" customWidth="1"/>
    <col min="11772" max="11772" width="34" style="36" bestFit="1" customWidth="1"/>
    <col min="11773" max="11780" width="13.1640625" style="36" customWidth="1"/>
    <col min="11781" max="11781" width="11.33203125" style="36" customWidth="1"/>
    <col min="11782" max="11782" width="13.5" style="36" customWidth="1"/>
    <col min="11783" max="11783" width="10.6640625" style="36" customWidth="1"/>
    <col min="11784" max="11784" width="13.5" style="36" bestFit="1" customWidth="1"/>
    <col min="11785" max="11785" width="9.33203125" style="36"/>
    <col min="11786" max="11786" width="13.5" style="36" customWidth="1"/>
    <col min="11787" max="11787" width="10.6640625" style="36" customWidth="1"/>
    <col min="11788" max="11788" width="13.5" style="36" customWidth="1"/>
    <col min="11789" max="11789" width="13.1640625" style="36" customWidth="1"/>
    <col min="11790" max="11790" width="13.5" style="36" customWidth="1"/>
    <col min="11791" max="11791" width="11.33203125" style="36" customWidth="1"/>
    <col min="11792" max="11792" width="13.5" style="36" customWidth="1"/>
    <col min="11793" max="11793" width="9.33203125" style="36"/>
    <col min="11794" max="11794" width="13.5" style="36" bestFit="1" customWidth="1"/>
    <col min="11795" max="11795" width="13.1640625" style="36" bestFit="1" customWidth="1"/>
    <col min="11796" max="12026" width="9.33203125" style="36"/>
    <col min="12027" max="12027" width="15.33203125" style="36" bestFit="1" customWidth="1"/>
    <col min="12028" max="12028" width="34" style="36" bestFit="1" customWidth="1"/>
    <col min="12029" max="12036" width="13.1640625" style="36" customWidth="1"/>
    <col min="12037" max="12037" width="11.33203125" style="36" customWidth="1"/>
    <col min="12038" max="12038" width="13.5" style="36" customWidth="1"/>
    <col min="12039" max="12039" width="10.6640625" style="36" customWidth="1"/>
    <col min="12040" max="12040" width="13.5" style="36" bestFit="1" customWidth="1"/>
    <col min="12041" max="12041" width="9.33203125" style="36"/>
    <col min="12042" max="12042" width="13.5" style="36" customWidth="1"/>
    <col min="12043" max="12043" width="10.6640625" style="36" customWidth="1"/>
    <col min="12044" max="12044" width="13.5" style="36" customWidth="1"/>
    <col min="12045" max="12045" width="13.1640625" style="36" customWidth="1"/>
    <col min="12046" max="12046" width="13.5" style="36" customWidth="1"/>
    <col min="12047" max="12047" width="11.33203125" style="36" customWidth="1"/>
    <col min="12048" max="12048" width="13.5" style="36" customWidth="1"/>
    <col min="12049" max="12049" width="9.33203125" style="36"/>
    <col min="12050" max="12050" width="13.5" style="36" bestFit="1" customWidth="1"/>
    <col min="12051" max="12051" width="13.1640625" style="36" bestFit="1" customWidth="1"/>
    <col min="12052" max="12282" width="9.33203125" style="36"/>
    <col min="12283" max="12283" width="15.33203125" style="36" bestFit="1" customWidth="1"/>
    <col min="12284" max="12284" width="34" style="36" bestFit="1" customWidth="1"/>
    <col min="12285" max="12292" width="13.1640625" style="36" customWidth="1"/>
    <col min="12293" max="12293" width="11.33203125" style="36" customWidth="1"/>
    <col min="12294" max="12294" width="13.5" style="36" customWidth="1"/>
    <col min="12295" max="12295" width="10.6640625" style="36" customWidth="1"/>
    <col min="12296" max="12296" width="13.5" style="36" bestFit="1" customWidth="1"/>
    <col min="12297" max="12297" width="9.33203125" style="36"/>
    <col min="12298" max="12298" width="13.5" style="36" customWidth="1"/>
    <col min="12299" max="12299" width="10.6640625" style="36" customWidth="1"/>
    <col min="12300" max="12300" width="13.5" style="36" customWidth="1"/>
    <col min="12301" max="12301" width="13.1640625" style="36" customWidth="1"/>
    <col min="12302" max="12302" width="13.5" style="36" customWidth="1"/>
    <col min="12303" max="12303" width="11.33203125" style="36" customWidth="1"/>
    <col min="12304" max="12304" width="13.5" style="36" customWidth="1"/>
    <col min="12305" max="12305" width="9.33203125" style="36"/>
    <col min="12306" max="12306" width="13.5" style="36" bestFit="1" customWidth="1"/>
    <col min="12307" max="12307" width="13.1640625" style="36" bestFit="1" customWidth="1"/>
    <col min="12308" max="12538" width="9.33203125" style="36"/>
    <col min="12539" max="12539" width="15.33203125" style="36" bestFit="1" customWidth="1"/>
    <col min="12540" max="12540" width="34" style="36" bestFit="1" customWidth="1"/>
    <col min="12541" max="12548" width="13.1640625" style="36" customWidth="1"/>
    <col min="12549" max="12549" width="11.33203125" style="36" customWidth="1"/>
    <col min="12550" max="12550" width="13.5" style="36" customWidth="1"/>
    <col min="12551" max="12551" width="10.6640625" style="36" customWidth="1"/>
    <col min="12552" max="12552" width="13.5" style="36" bestFit="1" customWidth="1"/>
    <col min="12553" max="12553" width="9.33203125" style="36"/>
    <col min="12554" max="12554" width="13.5" style="36" customWidth="1"/>
    <col min="12555" max="12555" width="10.6640625" style="36" customWidth="1"/>
    <col min="12556" max="12556" width="13.5" style="36" customWidth="1"/>
    <col min="12557" max="12557" width="13.1640625" style="36" customWidth="1"/>
    <col min="12558" max="12558" width="13.5" style="36" customWidth="1"/>
    <col min="12559" max="12559" width="11.33203125" style="36" customWidth="1"/>
    <col min="12560" max="12560" width="13.5" style="36" customWidth="1"/>
    <col min="12561" max="12561" width="9.33203125" style="36"/>
    <col min="12562" max="12562" width="13.5" style="36" bestFit="1" customWidth="1"/>
    <col min="12563" max="12563" width="13.1640625" style="36" bestFit="1" customWidth="1"/>
    <col min="12564" max="12794" width="9.33203125" style="36"/>
    <col min="12795" max="12795" width="15.33203125" style="36" bestFit="1" customWidth="1"/>
    <col min="12796" max="12796" width="34" style="36" bestFit="1" customWidth="1"/>
    <col min="12797" max="12804" width="13.1640625" style="36" customWidth="1"/>
    <col min="12805" max="12805" width="11.33203125" style="36" customWidth="1"/>
    <col min="12806" max="12806" width="13.5" style="36" customWidth="1"/>
    <col min="12807" max="12807" width="10.6640625" style="36" customWidth="1"/>
    <col min="12808" max="12808" width="13.5" style="36" bestFit="1" customWidth="1"/>
    <col min="12809" max="12809" width="9.33203125" style="36"/>
    <col min="12810" max="12810" width="13.5" style="36" customWidth="1"/>
    <col min="12811" max="12811" width="10.6640625" style="36" customWidth="1"/>
    <col min="12812" max="12812" width="13.5" style="36" customWidth="1"/>
    <col min="12813" max="12813" width="13.1640625" style="36" customWidth="1"/>
    <col min="12814" max="12814" width="13.5" style="36" customWidth="1"/>
    <col min="12815" max="12815" width="11.33203125" style="36" customWidth="1"/>
    <col min="12816" max="12816" width="13.5" style="36" customWidth="1"/>
    <col min="12817" max="12817" width="9.33203125" style="36"/>
    <col min="12818" max="12818" width="13.5" style="36" bestFit="1" customWidth="1"/>
    <col min="12819" max="12819" width="13.1640625" style="36" bestFit="1" customWidth="1"/>
    <col min="12820" max="13050" width="9.33203125" style="36"/>
    <col min="13051" max="13051" width="15.33203125" style="36" bestFit="1" customWidth="1"/>
    <col min="13052" max="13052" width="34" style="36" bestFit="1" customWidth="1"/>
    <col min="13053" max="13060" width="13.1640625" style="36" customWidth="1"/>
    <col min="13061" max="13061" width="11.33203125" style="36" customWidth="1"/>
    <col min="13062" max="13062" width="13.5" style="36" customWidth="1"/>
    <col min="13063" max="13063" width="10.6640625" style="36" customWidth="1"/>
    <col min="13064" max="13064" width="13.5" style="36" bestFit="1" customWidth="1"/>
    <col min="13065" max="13065" width="9.33203125" style="36"/>
    <col min="13066" max="13066" width="13.5" style="36" customWidth="1"/>
    <col min="13067" max="13067" width="10.6640625" style="36" customWidth="1"/>
    <col min="13068" max="13068" width="13.5" style="36" customWidth="1"/>
    <col min="13069" max="13069" width="13.1640625" style="36" customWidth="1"/>
    <col min="13070" max="13070" width="13.5" style="36" customWidth="1"/>
    <col min="13071" max="13071" width="11.33203125" style="36" customWidth="1"/>
    <col min="13072" max="13072" width="13.5" style="36" customWidth="1"/>
    <col min="13073" max="13073" width="9.33203125" style="36"/>
    <col min="13074" max="13074" width="13.5" style="36" bestFit="1" customWidth="1"/>
    <col min="13075" max="13075" width="13.1640625" style="36" bestFit="1" customWidth="1"/>
    <col min="13076" max="13306" width="9.33203125" style="36"/>
    <col min="13307" max="13307" width="15.33203125" style="36" bestFit="1" customWidth="1"/>
    <col min="13308" max="13308" width="34" style="36" bestFit="1" customWidth="1"/>
    <col min="13309" max="13316" width="13.1640625" style="36" customWidth="1"/>
    <col min="13317" max="13317" width="11.33203125" style="36" customWidth="1"/>
    <col min="13318" max="13318" width="13.5" style="36" customWidth="1"/>
    <col min="13319" max="13319" width="10.6640625" style="36" customWidth="1"/>
    <col min="13320" max="13320" width="13.5" style="36" bestFit="1" customWidth="1"/>
    <col min="13321" max="13321" width="9.33203125" style="36"/>
    <col min="13322" max="13322" width="13.5" style="36" customWidth="1"/>
    <col min="13323" max="13323" width="10.6640625" style="36" customWidth="1"/>
    <col min="13324" max="13324" width="13.5" style="36" customWidth="1"/>
    <col min="13325" max="13325" width="13.1640625" style="36" customWidth="1"/>
    <col min="13326" max="13326" width="13.5" style="36" customWidth="1"/>
    <col min="13327" max="13327" width="11.33203125" style="36" customWidth="1"/>
    <col min="13328" max="13328" width="13.5" style="36" customWidth="1"/>
    <col min="13329" max="13329" width="9.33203125" style="36"/>
    <col min="13330" max="13330" width="13.5" style="36" bestFit="1" customWidth="1"/>
    <col min="13331" max="13331" width="13.1640625" style="36" bestFit="1" customWidth="1"/>
    <col min="13332" max="13562" width="9.33203125" style="36"/>
    <col min="13563" max="13563" width="15.33203125" style="36" bestFit="1" customWidth="1"/>
    <col min="13564" max="13564" width="34" style="36" bestFit="1" customWidth="1"/>
    <col min="13565" max="13572" width="13.1640625" style="36" customWidth="1"/>
    <col min="13573" max="13573" width="11.33203125" style="36" customWidth="1"/>
    <col min="13574" max="13574" width="13.5" style="36" customWidth="1"/>
    <col min="13575" max="13575" width="10.6640625" style="36" customWidth="1"/>
    <col min="13576" max="13576" width="13.5" style="36" bestFit="1" customWidth="1"/>
    <col min="13577" max="13577" width="9.33203125" style="36"/>
    <col min="13578" max="13578" width="13.5" style="36" customWidth="1"/>
    <col min="13579" max="13579" width="10.6640625" style="36" customWidth="1"/>
    <col min="13580" max="13580" width="13.5" style="36" customWidth="1"/>
    <col min="13581" max="13581" width="13.1640625" style="36" customWidth="1"/>
    <col min="13582" max="13582" width="13.5" style="36" customWidth="1"/>
    <col min="13583" max="13583" width="11.33203125" style="36" customWidth="1"/>
    <col min="13584" max="13584" width="13.5" style="36" customWidth="1"/>
    <col min="13585" max="13585" width="9.33203125" style="36"/>
    <col min="13586" max="13586" width="13.5" style="36" bestFit="1" customWidth="1"/>
    <col min="13587" max="13587" width="13.1640625" style="36" bestFit="1" customWidth="1"/>
    <col min="13588" max="13818" width="9.33203125" style="36"/>
    <col min="13819" max="13819" width="15.33203125" style="36" bestFit="1" customWidth="1"/>
    <col min="13820" max="13820" width="34" style="36" bestFit="1" customWidth="1"/>
    <col min="13821" max="13828" width="13.1640625" style="36" customWidth="1"/>
    <col min="13829" max="13829" width="11.33203125" style="36" customWidth="1"/>
    <col min="13830" max="13830" width="13.5" style="36" customWidth="1"/>
    <col min="13831" max="13831" width="10.6640625" style="36" customWidth="1"/>
    <col min="13832" max="13832" width="13.5" style="36" bestFit="1" customWidth="1"/>
    <col min="13833" max="13833" width="9.33203125" style="36"/>
    <col min="13834" max="13834" width="13.5" style="36" customWidth="1"/>
    <col min="13835" max="13835" width="10.6640625" style="36" customWidth="1"/>
    <col min="13836" max="13836" width="13.5" style="36" customWidth="1"/>
    <col min="13837" max="13837" width="13.1640625" style="36" customWidth="1"/>
    <col min="13838" max="13838" width="13.5" style="36" customWidth="1"/>
    <col min="13839" max="13839" width="11.33203125" style="36" customWidth="1"/>
    <col min="13840" max="13840" width="13.5" style="36" customWidth="1"/>
    <col min="13841" max="13841" width="9.33203125" style="36"/>
    <col min="13842" max="13842" width="13.5" style="36" bestFit="1" customWidth="1"/>
    <col min="13843" max="13843" width="13.1640625" style="36" bestFit="1" customWidth="1"/>
    <col min="13844" max="14074" width="9.33203125" style="36"/>
    <col min="14075" max="14075" width="15.33203125" style="36" bestFit="1" customWidth="1"/>
    <col min="14076" max="14076" width="34" style="36" bestFit="1" customWidth="1"/>
    <col min="14077" max="14084" width="13.1640625" style="36" customWidth="1"/>
    <col min="14085" max="14085" width="11.33203125" style="36" customWidth="1"/>
    <col min="14086" max="14086" width="13.5" style="36" customWidth="1"/>
    <col min="14087" max="14087" width="10.6640625" style="36" customWidth="1"/>
    <col min="14088" max="14088" width="13.5" style="36" bestFit="1" customWidth="1"/>
    <col min="14089" max="14089" width="9.33203125" style="36"/>
    <col min="14090" max="14090" width="13.5" style="36" customWidth="1"/>
    <col min="14091" max="14091" width="10.6640625" style="36" customWidth="1"/>
    <col min="14092" max="14092" width="13.5" style="36" customWidth="1"/>
    <col min="14093" max="14093" width="13.1640625" style="36" customWidth="1"/>
    <col min="14094" max="14094" width="13.5" style="36" customWidth="1"/>
    <col min="14095" max="14095" width="11.33203125" style="36" customWidth="1"/>
    <col min="14096" max="14096" width="13.5" style="36" customWidth="1"/>
    <col min="14097" max="14097" width="9.33203125" style="36"/>
    <col min="14098" max="14098" width="13.5" style="36" bestFit="1" customWidth="1"/>
    <col min="14099" max="14099" width="13.1640625" style="36" bestFit="1" customWidth="1"/>
    <col min="14100" max="14330" width="9.33203125" style="36"/>
    <col min="14331" max="14331" width="15.33203125" style="36" bestFit="1" customWidth="1"/>
    <col min="14332" max="14332" width="34" style="36" bestFit="1" customWidth="1"/>
    <col min="14333" max="14340" width="13.1640625" style="36" customWidth="1"/>
    <col min="14341" max="14341" width="11.33203125" style="36" customWidth="1"/>
    <col min="14342" max="14342" width="13.5" style="36" customWidth="1"/>
    <col min="14343" max="14343" width="10.6640625" style="36" customWidth="1"/>
    <col min="14344" max="14344" width="13.5" style="36" bestFit="1" customWidth="1"/>
    <col min="14345" max="14345" width="9.33203125" style="36"/>
    <col min="14346" max="14346" width="13.5" style="36" customWidth="1"/>
    <col min="14347" max="14347" width="10.6640625" style="36" customWidth="1"/>
    <col min="14348" max="14348" width="13.5" style="36" customWidth="1"/>
    <col min="14349" max="14349" width="13.1640625" style="36" customWidth="1"/>
    <col min="14350" max="14350" width="13.5" style="36" customWidth="1"/>
    <col min="14351" max="14351" width="11.33203125" style="36" customWidth="1"/>
    <col min="14352" max="14352" width="13.5" style="36" customWidth="1"/>
    <col min="14353" max="14353" width="9.33203125" style="36"/>
    <col min="14354" max="14354" width="13.5" style="36" bestFit="1" customWidth="1"/>
    <col min="14355" max="14355" width="13.1640625" style="36" bestFit="1" customWidth="1"/>
    <col min="14356" max="14586" width="9.33203125" style="36"/>
    <col min="14587" max="14587" width="15.33203125" style="36" bestFit="1" customWidth="1"/>
    <col min="14588" max="14588" width="34" style="36" bestFit="1" customWidth="1"/>
    <col min="14589" max="14596" width="13.1640625" style="36" customWidth="1"/>
    <col min="14597" max="14597" width="11.33203125" style="36" customWidth="1"/>
    <col min="14598" max="14598" width="13.5" style="36" customWidth="1"/>
    <col min="14599" max="14599" width="10.6640625" style="36" customWidth="1"/>
    <col min="14600" max="14600" width="13.5" style="36" bestFit="1" customWidth="1"/>
    <col min="14601" max="14601" width="9.33203125" style="36"/>
    <col min="14602" max="14602" width="13.5" style="36" customWidth="1"/>
    <col min="14603" max="14603" width="10.6640625" style="36" customWidth="1"/>
    <col min="14604" max="14604" width="13.5" style="36" customWidth="1"/>
    <col min="14605" max="14605" width="13.1640625" style="36" customWidth="1"/>
    <col min="14606" max="14606" width="13.5" style="36" customWidth="1"/>
    <col min="14607" max="14607" width="11.33203125" style="36" customWidth="1"/>
    <col min="14608" max="14608" width="13.5" style="36" customWidth="1"/>
    <col min="14609" max="14609" width="9.33203125" style="36"/>
    <col min="14610" max="14610" width="13.5" style="36" bestFit="1" customWidth="1"/>
    <col min="14611" max="14611" width="13.1640625" style="36" bestFit="1" customWidth="1"/>
    <col min="14612" max="14842" width="9.33203125" style="36"/>
    <col min="14843" max="14843" width="15.33203125" style="36" bestFit="1" customWidth="1"/>
    <col min="14844" max="14844" width="34" style="36" bestFit="1" customWidth="1"/>
    <col min="14845" max="14852" width="13.1640625" style="36" customWidth="1"/>
    <col min="14853" max="14853" width="11.33203125" style="36" customWidth="1"/>
    <col min="14854" max="14854" width="13.5" style="36" customWidth="1"/>
    <col min="14855" max="14855" width="10.6640625" style="36" customWidth="1"/>
    <col min="14856" max="14856" width="13.5" style="36" bestFit="1" customWidth="1"/>
    <col min="14857" max="14857" width="9.33203125" style="36"/>
    <col min="14858" max="14858" width="13.5" style="36" customWidth="1"/>
    <col min="14859" max="14859" width="10.6640625" style="36" customWidth="1"/>
    <col min="14860" max="14860" width="13.5" style="36" customWidth="1"/>
    <col min="14861" max="14861" width="13.1640625" style="36" customWidth="1"/>
    <col min="14862" max="14862" width="13.5" style="36" customWidth="1"/>
    <col min="14863" max="14863" width="11.33203125" style="36" customWidth="1"/>
    <col min="14864" max="14864" width="13.5" style="36" customWidth="1"/>
    <col min="14865" max="14865" width="9.33203125" style="36"/>
    <col min="14866" max="14866" width="13.5" style="36" bestFit="1" customWidth="1"/>
    <col min="14867" max="14867" width="13.1640625" style="36" bestFit="1" customWidth="1"/>
    <col min="14868" max="15098" width="9.33203125" style="36"/>
    <col min="15099" max="15099" width="15.33203125" style="36" bestFit="1" customWidth="1"/>
    <col min="15100" max="15100" width="34" style="36" bestFit="1" customWidth="1"/>
    <col min="15101" max="15108" width="13.1640625" style="36" customWidth="1"/>
    <col min="15109" max="15109" width="11.33203125" style="36" customWidth="1"/>
    <col min="15110" max="15110" width="13.5" style="36" customWidth="1"/>
    <col min="15111" max="15111" width="10.6640625" style="36" customWidth="1"/>
    <col min="15112" max="15112" width="13.5" style="36" bestFit="1" customWidth="1"/>
    <col min="15113" max="15113" width="9.33203125" style="36"/>
    <col min="15114" max="15114" width="13.5" style="36" customWidth="1"/>
    <col min="15115" max="15115" width="10.6640625" style="36" customWidth="1"/>
    <col min="15116" max="15116" width="13.5" style="36" customWidth="1"/>
    <col min="15117" max="15117" width="13.1640625" style="36" customWidth="1"/>
    <col min="15118" max="15118" width="13.5" style="36" customWidth="1"/>
    <col min="15119" max="15119" width="11.33203125" style="36" customWidth="1"/>
    <col min="15120" max="15120" width="13.5" style="36" customWidth="1"/>
    <col min="15121" max="15121" width="9.33203125" style="36"/>
    <col min="15122" max="15122" width="13.5" style="36" bestFit="1" customWidth="1"/>
    <col min="15123" max="15123" width="13.1640625" style="36" bestFit="1" customWidth="1"/>
    <col min="15124" max="15354" width="9.33203125" style="36"/>
    <col min="15355" max="15355" width="15.33203125" style="36" bestFit="1" customWidth="1"/>
    <col min="15356" max="15356" width="34" style="36" bestFit="1" customWidth="1"/>
    <col min="15357" max="15364" width="13.1640625" style="36" customWidth="1"/>
    <col min="15365" max="15365" width="11.33203125" style="36" customWidth="1"/>
    <col min="15366" max="15366" width="13.5" style="36" customWidth="1"/>
    <col min="15367" max="15367" width="10.6640625" style="36" customWidth="1"/>
    <col min="15368" max="15368" width="13.5" style="36" bestFit="1" customWidth="1"/>
    <col min="15369" max="15369" width="9.33203125" style="36"/>
    <col min="15370" max="15370" width="13.5" style="36" customWidth="1"/>
    <col min="15371" max="15371" width="10.6640625" style="36" customWidth="1"/>
    <col min="15372" max="15372" width="13.5" style="36" customWidth="1"/>
    <col min="15373" max="15373" width="13.1640625" style="36" customWidth="1"/>
    <col min="15374" max="15374" width="13.5" style="36" customWidth="1"/>
    <col min="15375" max="15375" width="11.33203125" style="36" customWidth="1"/>
    <col min="15376" max="15376" width="13.5" style="36" customWidth="1"/>
    <col min="15377" max="15377" width="9.33203125" style="36"/>
    <col min="15378" max="15378" width="13.5" style="36" bestFit="1" customWidth="1"/>
    <col min="15379" max="15379" width="13.1640625" style="36" bestFit="1" customWidth="1"/>
    <col min="15380" max="15610" width="9.33203125" style="36"/>
    <col min="15611" max="15611" width="15.33203125" style="36" bestFit="1" customWidth="1"/>
    <col min="15612" max="15612" width="34" style="36" bestFit="1" customWidth="1"/>
    <col min="15613" max="15620" width="13.1640625" style="36" customWidth="1"/>
    <col min="15621" max="15621" width="11.33203125" style="36" customWidth="1"/>
    <col min="15622" max="15622" width="13.5" style="36" customWidth="1"/>
    <col min="15623" max="15623" width="10.6640625" style="36" customWidth="1"/>
    <col min="15624" max="15624" width="13.5" style="36" bestFit="1" customWidth="1"/>
    <col min="15625" max="15625" width="9.33203125" style="36"/>
    <col min="15626" max="15626" width="13.5" style="36" customWidth="1"/>
    <col min="15627" max="15627" width="10.6640625" style="36" customWidth="1"/>
    <col min="15628" max="15628" width="13.5" style="36" customWidth="1"/>
    <col min="15629" max="15629" width="13.1640625" style="36" customWidth="1"/>
    <col min="15630" max="15630" width="13.5" style="36" customWidth="1"/>
    <col min="15631" max="15631" width="11.33203125" style="36" customWidth="1"/>
    <col min="15632" max="15632" width="13.5" style="36" customWidth="1"/>
    <col min="15633" max="15633" width="9.33203125" style="36"/>
    <col min="15634" max="15634" width="13.5" style="36" bestFit="1" customWidth="1"/>
    <col min="15635" max="15635" width="13.1640625" style="36" bestFit="1" customWidth="1"/>
    <col min="15636" max="15866" width="9.33203125" style="36"/>
    <col min="15867" max="15867" width="15.33203125" style="36" bestFit="1" customWidth="1"/>
    <col min="15868" max="15868" width="34" style="36" bestFit="1" customWidth="1"/>
    <col min="15869" max="15876" width="13.1640625" style="36" customWidth="1"/>
    <col min="15877" max="15877" width="11.33203125" style="36" customWidth="1"/>
    <col min="15878" max="15878" width="13.5" style="36" customWidth="1"/>
    <col min="15879" max="15879" width="10.6640625" style="36" customWidth="1"/>
    <col min="15880" max="15880" width="13.5" style="36" bestFit="1" customWidth="1"/>
    <col min="15881" max="15881" width="9.33203125" style="36"/>
    <col min="15882" max="15882" width="13.5" style="36" customWidth="1"/>
    <col min="15883" max="15883" width="10.6640625" style="36" customWidth="1"/>
    <col min="15884" max="15884" width="13.5" style="36" customWidth="1"/>
    <col min="15885" max="15885" width="13.1640625" style="36" customWidth="1"/>
    <col min="15886" max="15886" width="13.5" style="36" customWidth="1"/>
    <col min="15887" max="15887" width="11.33203125" style="36" customWidth="1"/>
    <col min="15888" max="15888" width="13.5" style="36" customWidth="1"/>
    <col min="15889" max="15889" width="9.33203125" style="36"/>
    <col min="15890" max="15890" width="13.5" style="36" bestFit="1" customWidth="1"/>
    <col min="15891" max="15891" width="13.1640625" style="36" bestFit="1" customWidth="1"/>
    <col min="15892" max="16122" width="9.33203125" style="36"/>
    <col min="16123" max="16123" width="15.33203125" style="36" bestFit="1" customWidth="1"/>
    <col min="16124" max="16124" width="34" style="36" bestFit="1" customWidth="1"/>
    <col min="16125" max="16132" width="13.1640625" style="36" customWidth="1"/>
    <col min="16133" max="16133" width="11.33203125" style="36" customWidth="1"/>
    <col min="16134" max="16134" width="13.5" style="36" customWidth="1"/>
    <col min="16135" max="16135" width="10.6640625" style="36" customWidth="1"/>
    <col min="16136" max="16136" width="13.5" style="36" bestFit="1" customWidth="1"/>
    <col min="16137" max="16137" width="9.33203125" style="36"/>
    <col min="16138" max="16138" width="13.5" style="36" customWidth="1"/>
    <col min="16139" max="16139" width="10.6640625" style="36" customWidth="1"/>
    <col min="16140" max="16140" width="13.5" style="36" customWidth="1"/>
    <col min="16141" max="16141" width="13.1640625" style="36" customWidth="1"/>
    <col min="16142" max="16142" width="13.5" style="36" customWidth="1"/>
    <col min="16143" max="16143" width="11.33203125" style="36" customWidth="1"/>
    <col min="16144" max="16144" width="13.5" style="36" customWidth="1"/>
    <col min="16145" max="16145" width="9.33203125" style="36"/>
    <col min="16146" max="16146" width="13.5" style="36" bestFit="1" customWidth="1"/>
    <col min="16147" max="16147" width="13.1640625" style="36" bestFit="1" customWidth="1"/>
    <col min="16148" max="16384" width="9.33203125" style="36"/>
  </cols>
  <sheetData>
    <row r="3" spans="1:20">
      <c r="A3" s="70" t="s">
        <v>80</v>
      </c>
    </row>
    <row r="4" spans="1:20">
      <c r="O4" s="37"/>
      <c r="P4" s="37"/>
      <c r="Q4" s="37"/>
      <c r="R4" s="37"/>
      <c r="S4" s="37"/>
      <c r="T4" s="37"/>
    </row>
    <row r="5" spans="1:20">
      <c r="A5" s="38" t="s">
        <v>37</v>
      </c>
      <c r="B5" s="39"/>
      <c r="C5" s="38" t="s">
        <v>38</v>
      </c>
      <c r="D5" s="39"/>
      <c r="E5" s="39"/>
      <c r="F5" s="40"/>
      <c r="G5" s="36"/>
      <c r="H5" s="36"/>
      <c r="I5" s="36"/>
      <c r="J5" s="36"/>
      <c r="K5" s="36"/>
      <c r="L5" s="36"/>
    </row>
    <row r="6" spans="1:20" ht="30">
      <c r="A6" s="38" t="s">
        <v>39</v>
      </c>
      <c r="B6" s="38" t="s">
        <v>40</v>
      </c>
      <c r="C6" s="41" t="s">
        <v>41</v>
      </c>
      <c r="D6" s="42" t="s">
        <v>42</v>
      </c>
      <c r="E6" s="42" t="s">
        <v>43</v>
      </c>
      <c r="F6" s="43" t="s">
        <v>44</v>
      </c>
      <c r="G6" s="36"/>
      <c r="H6" s="36"/>
      <c r="I6" s="36"/>
      <c r="J6" s="36"/>
      <c r="K6" s="36"/>
      <c r="L6" s="36"/>
    </row>
    <row r="7" spans="1:20">
      <c r="A7" s="38" t="s">
        <v>22</v>
      </c>
      <c r="B7" s="38" t="s">
        <v>45</v>
      </c>
      <c r="C7" s="44">
        <v>7446</v>
      </c>
      <c r="D7" s="45">
        <v>80819</v>
      </c>
      <c r="E7" s="45">
        <v>234580.66</v>
      </c>
      <c r="F7" s="46">
        <v>322846.02</v>
      </c>
      <c r="G7" s="36"/>
      <c r="H7" s="36"/>
      <c r="I7" s="36"/>
      <c r="J7" s="36"/>
      <c r="K7" s="36"/>
      <c r="L7" s="36"/>
      <c r="P7" s="47"/>
    </row>
    <row r="8" spans="1:20">
      <c r="A8" s="38" t="s">
        <v>28</v>
      </c>
      <c r="B8" s="38" t="s">
        <v>46</v>
      </c>
      <c r="C8" s="44">
        <v>6376.92</v>
      </c>
      <c r="D8" s="45">
        <v>8553.84</v>
      </c>
      <c r="E8" s="45">
        <v>261531</v>
      </c>
      <c r="F8" s="46">
        <v>276462</v>
      </c>
      <c r="G8" s="36"/>
      <c r="H8" s="36"/>
      <c r="I8" s="36"/>
      <c r="J8" s="36"/>
      <c r="K8" s="36"/>
      <c r="L8" s="36"/>
      <c r="P8" s="47"/>
    </row>
    <row r="9" spans="1:20">
      <c r="A9" s="38" t="s">
        <v>31</v>
      </c>
      <c r="B9" s="38" t="s">
        <v>47</v>
      </c>
      <c r="C9" s="44">
        <v>4615.38</v>
      </c>
      <c r="D9" s="45">
        <v>11971.16</v>
      </c>
      <c r="E9" s="45">
        <v>156252.19</v>
      </c>
      <c r="F9" s="46">
        <v>172838.73</v>
      </c>
      <c r="G9" s="36"/>
      <c r="H9" s="36"/>
      <c r="I9" s="36"/>
      <c r="J9" s="36"/>
      <c r="K9" s="36"/>
      <c r="L9" s="36"/>
      <c r="P9" s="47"/>
    </row>
    <row r="10" spans="1:20">
      <c r="A10" s="38" t="s">
        <v>29</v>
      </c>
      <c r="B10" s="38" t="s">
        <v>48</v>
      </c>
      <c r="C10" s="44">
        <v>5808</v>
      </c>
      <c r="D10" s="45">
        <v>27000</v>
      </c>
      <c r="E10" s="45">
        <v>219499.91</v>
      </c>
      <c r="F10" s="46">
        <v>252307.6</v>
      </c>
      <c r="G10" s="36"/>
      <c r="H10" s="36"/>
      <c r="I10" s="36"/>
      <c r="J10" s="36"/>
      <c r="K10" s="36"/>
      <c r="L10" s="36"/>
      <c r="P10" s="47"/>
    </row>
    <row r="11" spans="1:20">
      <c r="A11" s="38" t="s">
        <v>23</v>
      </c>
      <c r="B11" s="38" t="s">
        <v>49</v>
      </c>
      <c r="C11" s="44">
        <v>8192.32</v>
      </c>
      <c r="D11" s="45">
        <v>36657.72</v>
      </c>
      <c r="E11" s="45">
        <v>310305</v>
      </c>
      <c r="F11" s="46">
        <v>355154.69</v>
      </c>
      <c r="G11" s="36"/>
      <c r="H11" s="36"/>
      <c r="I11" s="36"/>
      <c r="J11" s="36"/>
      <c r="K11" s="36"/>
      <c r="L11" s="36"/>
      <c r="P11" s="47"/>
    </row>
    <row r="12" spans="1:20">
      <c r="A12" s="38" t="s">
        <v>21</v>
      </c>
      <c r="B12" s="38" t="s">
        <v>50</v>
      </c>
      <c r="C12" s="48">
        <v>9493.83</v>
      </c>
      <c r="D12" s="49">
        <v>33228</v>
      </c>
      <c r="E12" s="49">
        <v>368729.39</v>
      </c>
      <c r="F12" s="50">
        <v>411451.63</v>
      </c>
      <c r="G12" s="36"/>
      <c r="H12" s="36"/>
      <c r="I12" s="36"/>
      <c r="J12" s="36"/>
      <c r="K12" s="36"/>
      <c r="L12" s="36"/>
      <c r="P12" s="47"/>
    </row>
    <row r="13" spans="1:20">
      <c r="A13" s="38" t="s">
        <v>30</v>
      </c>
      <c r="B13" s="38" t="s">
        <v>51</v>
      </c>
      <c r="C13" s="48">
        <v>5673.1</v>
      </c>
      <c r="D13" s="49">
        <v>30775.08</v>
      </c>
      <c r="E13" s="49">
        <v>209552.44</v>
      </c>
      <c r="F13" s="50">
        <v>246000.62</v>
      </c>
      <c r="G13" s="36"/>
      <c r="H13" s="36"/>
      <c r="I13" s="36"/>
      <c r="J13" s="36"/>
      <c r="K13" s="36"/>
      <c r="L13" s="36"/>
      <c r="P13" s="47"/>
    </row>
    <row r="14" spans="1:20">
      <c r="A14" s="38" t="s">
        <v>25</v>
      </c>
      <c r="B14" s="38" t="s">
        <v>52</v>
      </c>
      <c r="C14" s="48">
        <v>5886.56</v>
      </c>
      <c r="D14" s="49">
        <v>27055.89</v>
      </c>
      <c r="E14" s="49">
        <v>222212.35</v>
      </c>
      <c r="F14" s="50">
        <v>255154.8</v>
      </c>
      <c r="G14" s="36"/>
      <c r="H14" s="36"/>
      <c r="I14" s="36"/>
      <c r="J14" s="36"/>
      <c r="K14" s="36"/>
      <c r="L14" s="36"/>
      <c r="P14" s="47"/>
    </row>
    <row r="15" spans="1:20">
      <c r="A15" s="38" t="s">
        <v>19</v>
      </c>
      <c r="B15" s="38" t="s">
        <v>53</v>
      </c>
      <c r="C15" s="48">
        <v>18385</v>
      </c>
      <c r="D15" s="49">
        <v>91769.16</v>
      </c>
      <c r="E15" s="49">
        <v>686768.64000000001</v>
      </c>
      <c r="F15" s="50">
        <v>796922.4</v>
      </c>
      <c r="G15" s="36"/>
      <c r="H15" s="36"/>
      <c r="I15" s="36"/>
      <c r="J15" s="36"/>
      <c r="K15" s="36"/>
      <c r="L15" s="36"/>
      <c r="P15" s="47"/>
    </row>
    <row r="16" spans="1:20">
      <c r="A16" s="38" t="s">
        <v>24</v>
      </c>
      <c r="B16" s="38" t="s">
        <v>54</v>
      </c>
      <c r="C16" s="48">
        <v>5942.31</v>
      </c>
      <c r="D16" s="49">
        <v>45769.24</v>
      </c>
      <c r="E16" s="49">
        <v>205980.93</v>
      </c>
      <c r="F16" s="50">
        <v>257692</v>
      </c>
      <c r="G16" s="36"/>
      <c r="H16" s="36"/>
      <c r="I16" s="36"/>
      <c r="J16" s="36"/>
      <c r="K16" s="36"/>
      <c r="L16" s="36"/>
      <c r="P16" s="47"/>
    </row>
    <row r="17" spans="1:16">
      <c r="A17" s="38" t="s">
        <v>32</v>
      </c>
      <c r="B17" s="38" t="s">
        <v>55</v>
      </c>
      <c r="C17" s="48">
        <v>5711.56</v>
      </c>
      <c r="D17" s="49">
        <v>17617.36</v>
      </c>
      <c r="E17" s="49">
        <v>224208.47</v>
      </c>
      <c r="F17" s="50">
        <v>247537.39</v>
      </c>
      <c r="G17" s="36"/>
      <c r="H17" s="36"/>
      <c r="I17" s="36"/>
      <c r="J17" s="36"/>
      <c r="K17" s="36"/>
      <c r="L17" s="36"/>
      <c r="P17" s="47"/>
    </row>
    <row r="18" spans="1:16">
      <c r="A18" s="38" t="s">
        <v>26</v>
      </c>
      <c r="B18" s="38" t="s">
        <v>56</v>
      </c>
      <c r="C18" s="48">
        <v>6861.52</v>
      </c>
      <c r="D18" s="49">
        <v>19438.41</v>
      </c>
      <c r="E18" s="49">
        <v>271085</v>
      </c>
      <c r="F18" s="50">
        <v>297385</v>
      </c>
      <c r="G18" s="36"/>
      <c r="H18" s="36"/>
      <c r="I18" s="36"/>
      <c r="J18" s="36"/>
      <c r="K18" s="36"/>
      <c r="L18" s="36"/>
      <c r="P18" s="47"/>
    </row>
    <row r="19" spans="1:16">
      <c r="A19" s="38" t="s">
        <v>20</v>
      </c>
      <c r="B19" s="38" t="s">
        <v>57</v>
      </c>
      <c r="C19" s="48">
        <v>9140</v>
      </c>
      <c r="D19" s="49">
        <v>85792.24</v>
      </c>
      <c r="E19" s="49">
        <v>301451.77</v>
      </c>
      <c r="F19" s="50">
        <v>396384.39</v>
      </c>
      <c r="G19" s="36"/>
      <c r="H19" s="36"/>
      <c r="I19" s="36"/>
      <c r="J19" s="36"/>
      <c r="K19" s="36"/>
      <c r="L19" s="36"/>
      <c r="P19" s="47"/>
    </row>
    <row r="20" spans="1:16">
      <c r="A20" s="38" t="s">
        <v>27</v>
      </c>
      <c r="B20" s="38" t="s">
        <v>58</v>
      </c>
      <c r="C20" s="48">
        <v>2850.01</v>
      </c>
      <c r="D20" s="49">
        <v>13307.74</v>
      </c>
      <c r="E20" s="49">
        <v>131227.4</v>
      </c>
      <c r="F20" s="50">
        <v>147385.15</v>
      </c>
      <c r="G20" s="36"/>
      <c r="H20" s="36"/>
      <c r="I20" s="36"/>
      <c r="J20" s="36"/>
      <c r="K20" s="36"/>
      <c r="L20" s="36"/>
      <c r="P20" s="47"/>
    </row>
    <row r="21" spans="1:16">
      <c r="A21" s="51" t="s">
        <v>44</v>
      </c>
      <c r="B21" s="52"/>
      <c r="C21" s="53">
        <v>102382.33</v>
      </c>
      <c r="D21" s="54">
        <v>529755.46</v>
      </c>
      <c r="E21" s="88">
        <v>3803385.22</v>
      </c>
      <c r="F21" s="55">
        <v>4435523</v>
      </c>
      <c r="G21" s="36"/>
      <c r="H21" s="36"/>
      <c r="I21" s="36"/>
      <c r="J21" s="36"/>
      <c r="K21" s="36"/>
      <c r="L21" s="36"/>
      <c r="P21" s="47"/>
    </row>
    <row r="22" spans="1:16">
      <c r="C22" s="36"/>
      <c r="D22" s="36"/>
      <c r="E22" s="36"/>
      <c r="F22" s="69" t="s">
        <v>78</v>
      </c>
      <c r="G22" s="36"/>
      <c r="H22" s="36"/>
      <c r="I22" s="36"/>
      <c r="J22" s="36"/>
      <c r="K22" s="36"/>
      <c r="L22" s="36"/>
    </row>
    <row r="23" spans="1:16">
      <c r="C23" s="36"/>
      <c r="D23" s="36"/>
      <c r="E23" s="36"/>
      <c r="F23" s="69"/>
      <c r="G23" s="36"/>
      <c r="H23" s="36"/>
      <c r="I23" s="36"/>
      <c r="J23" s="36"/>
      <c r="K23" s="36"/>
      <c r="L23" s="36"/>
    </row>
    <row r="24" spans="1:16">
      <c r="A24" s="56"/>
      <c r="B24" s="56"/>
      <c r="C24" s="56"/>
      <c r="D24" s="56"/>
      <c r="E24" s="56"/>
      <c r="F24" s="71"/>
      <c r="G24" s="36"/>
      <c r="H24" s="36"/>
      <c r="I24" s="36"/>
      <c r="J24" s="36"/>
      <c r="K24" s="36"/>
      <c r="L24" s="36"/>
    </row>
    <row r="25" spans="1:16">
      <c r="A25" s="72" t="s">
        <v>81</v>
      </c>
      <c r="C25" s="36"/>
      <c r="D25" s="36"/>
      <c r="E25" s="36"/>
      <c r="F25" s="69"/>
      <c r="G25" s="36"/>
      <c r="H25" s="36"/>
      <c r="I25" s="36"/>
      <c r="J25" s="36"/>
      <c r="K25" s="36"/>
      <c r="L25" s="36"/>
    </row>
    <row r="26" spans="1:16">
      <c r="A26" s="72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</row>
    <row r="27" spans="1:16">
      <c r="A27" s="58" t="s">
        <v>38</v>
      </c>
      <c r="B27" s="59" t="s">
        <v>43</v>
      </c>
    </row>
    <row r="29" spans="1:16">
      <c r="A29" s="38" t="s">
        <v>37</v>
      </c>
      <c r="B29" s="39"/>
      <c r="C29" s="38" t="s">
        <v>59</v>
      </c>
      <c r="D29" s="39"/>
      <c r="E29" s="39"/>
      <c r="F29" s="40"/>
      <c r="G29" s="36"/>
      <c r="H29" s="36"/>
      <c r="I29" s="36"/>
      <c r="J29" s="36"/>
      <c r="K29" s="36"/>
      <c r="L29" s="36"/>
    </row>
    <row r="30" spans="1:16" ht="30">
      <c r="A30" s="38" t="s">
        <v>39</v>
      </c>
      <c r="B30" s="38" t="s">
        <v>40</v>
      </c>
      <c r="C30" s="38" t="s">
        <v>60</v>
      </c>
      <c r="D30" s="60" t="s">
        <v>61</v>
      </c>
      <c r="E30" s="60" t="s">
        <v>62</v>
      </c>
      <c r="F30" s="43" t="s">
        <v>44</v>
      </c>
      <c r="G30" s="36"/>
      <c r="H30" s="36"/>
      <c r="I30" s="36"/>
      <c r="J30" s="36"/>
      <c r="K30" s="36"/>
      <c r="L30" s="36"/>
    </row>
    <row r="31" spans="1:16">
      <c r="A31" s="38" t="s">
        <v>22</v>
      </c>
      <c r="B31" s="38" t="s">
        <v>45</v>
      </c>
      <c r="C31" s="44">
        <v>991.15</v>
      </c>
      <c r="D31" s="45">
        <v>232203.45</v>
      </c>
      <c r="E31" s="45">
        <v>1386.06</v>
      </c>
      <c r="F31" s="46">
        <v>234580.66</v>
      </c>
      <c r="G31" s="36"/>
      <c r="H31" s="36"/>
      <c r="I31" s="36"/>
      <c r="J31" s="36"/>
      <c r="K31" s="36"/>
      <c r="L31" s="36"/>
    </row>
    <row r="32" spans="1:16">
      <c r="A32" s="38" t="s">
        <v>28</v>
      </c>
      <c r="B32" s="38" t="s">
        <v>46</v>
      </c>
      <c r="C32" s="44">
        <v>2698.32</v>
      </c>
      <c r="D32" s="45">
        <v>258832.76</v>
      </c>
      <c r="E32" s="45"/>
      <c r="F32" s="46">
        <v>261531</v>
      </c>
      <c r="G32" s="36"/>
      <c r="H32" s="36"/>
      <c r="I32" s="36"/>
      <c r="J32" s="36"/>
      <c r="K32" s="36"/>
      <c r="L32" s="36"/>
    </row>
    <row r="33" spans="1:14">
      <c r="A33" s="38" t="s">
        <v>31</v>
      </c>
      <c r="B33" s="38" t="s">
        <v>47</v>
      </c>
      <c r="C33" s="44">
        <v>27292.560000000001</v>
      </c>
      <c r="D33" s="45">
        <v>128959.63</v>
      </c>
      <c r="E33" s="45"/>
      <c r="F33" s="46">
        <v>156252.19</v>
      </c>
      <c r="G33" s="36"/>
      <c r="H33" s="36"/>
      <c r="I33" s="36"/>
      <c r="J33" s="36"/>
      <c r="K33" s="36"/>
      <c r="L33" s="36"/>
    </row>
    <row r="34" spans="1:14">
      <c r="A34" s="38" t="s">
        <v>29</v>
      </c>
      <c r="B34" s="38" t="s">
        <v>48</v>
      </c>
      <c r="C34" s="44">
        <v>1379.4</v>
      </c>
      <c r="D34" s="45">
        <v>218120.51</v>
      </c>
      <c r="E34" s="45"/>
      <c r="F34" s="46">
        <v>219499.91</v>
      </c>
      <c r="G34" s="36"/>
      <c r="H34" s="36"/>
      <c r="I34" s="36"/>
      <c r="J34" s="36"/>
      <c r="K34" s="36"/>
      <c r="L34" s="36"/>
    </row>
    <row r="35" spans="1:14">
      <c r="A35" s="38" t="s">
        <v>23</v>
      </c>
      <c r="B35" s="38" t="s">
        <v>49</v>
      </c>
      <c r="C35" s="44">
        <v>22153.82</v>
      </c>
      <c r="D35" s="45">
        <v>285936.89</v>
      </c>
      <c r="E35" s="45">
        <v>2213.94</v>
      </c>
      <c r="F35" s="46">
        <v>310305</v>
      </c>
      <c r="G35" s="36"/>
      <c r="H35" s="36"/>
      <c r="I35" s="36"/>
      <c r="J35" s="36"/>
      <c r="K35" s="36"/>
      <c r="L35" s="36"/>
    </row>
    <row r="36" spans="1:14">
      <c r="A36" s="38" t="s">
        <v>21</v>
      </c>
      <c r="B36" s="38" t="s">
        <v>50</v>
      </c>
      <c r="C36" s="44">
        <v>22473.67</v>
      </c>
      <c r="D36" s="45">
        <v>343686</v>
      </c>
      <c r="E36" s="45">
        <v>2569.62</v>
      </c>
      <c r="F36" s="46">
        <v>368729.39</v>
      </c>
      <c r="G36" s="36"/>
      <c r="H36" s="36"/>
      <c r="I36" s="36"/>
      <c r="J36" s="36"/>
      <c r="K36" s="36"/>
      <c r="L36" s="36"/>
    </row>
    <row r="37" spans="1:14">
      <c r="A37" s="38" t="s">
        <v>30</v>
      </c>
      <c r="B37" s="38" t="s">
        <v>51</v>
      </c>
      <c r="C37" s="44">
        <v>119</v>
      </c>
      <c r="D37" s="45">
        <v>209433.2</v>
      </c>
      <c r="E37" s="45"/>
      <c r="F37" s="46">
        <v>209552.44</v>
      </c>
      <c r="G37" s="36"/>
      <c r="H37" s="36"/>
      <c r="I37" s="36"/>
      <c r="J37" s="36"/>
      <c r="K37" s="36"/>
      <c r="L37" s="36"/>
    </row>
    <row r="38" spans="1:14">
      <c r="A38" s="38" t="s">
        <v>25</v>
      </c>
      <c r="B38" s="38" t="s">
        <v>52</v>
      </c>
      <c r="C38" s="44"/>
      <c r="D38" s="45">
        <v>222212.35</v>
      </c>
      <c r="E38" s="45"/>
      <c r="F38" s="46">
        <v>222212.35</v>
      </c>
      <c r="G38" s="36"/>
      <c r="H38" s="36"/>
      <c r="I38" s="36"/>
      <c r="J38" s="36"/>
      <c r="K38" s="36"/>
      <c r="L38" s="36"/>
    </row>
    <row r="39" spans="1:14">
      <c r="A39" s="38" t="s">
        <v>19</v>
      </c>
      <c r="B39" s="38" t="s">
        <v>53</v>
      </c>
      <c r="C39" s="44">
        <v>19727.84</v>
      </c>
      <c r="D39" s="45">
        <v>667041</v>
      </c>
      <c r="E39" s="45"/>
      <c r="F39" s="46">
        <v>686768.64000000001</v>
      </c>
      <c r="G39" s="36"/>
      <c r="H39" s="36"/>
      <c r="I39" s="36"/>
      <c r="J39" s="36"/>
      <c r="K39" s="36"/>
      <c r="L39" s="36"/>
    </row>
    <row r="40" spans="1:14">
      <c r="A40" s="38" t="s">
        <v>24</v>
      </c>
      <c r="B40" s="38" t="s">
        <v>54</v>
      </c>
      <c r="C40" s="44">
        <v>4367.8</v>
      </c>
      <c r="D40" s="45">
        <v>200613.13</v>
      </c>
      <c r="E40" s="45">
        <v>1000</v>
      </c>
      <c r="F40" s="46">
        <v>205980.93</v>
      </c>
      <c r="G40" s="36"/>
      <c r="H40" s="36"/>
      <c r="I40" s="36"/>
      <c r="J40" s="36"/>
      <c r="K40" s="36"/>
      <c r="L40" s="36"/>
    </row>
    <row r="41" spans="1:14">
      <c r="A41" s="38" t="s">
        <v>32</v>
      </c>
      <c r="B41" s="38" t="s">
        <v>55</v>
      </c>
      <c r="C41" s="44">
        <v>201741.34</v>
      </c>
      <c r="D41" s="45">
        <v>22467.13</v>
      </c>
      <c r="E41" s="45"/>
      <c r="F41" s="46">
        <v>224208.47</v>
      </c>
      <c r="G41" s="36"/>
      <c r="H41" s="36"/>
      <c r="I41" s="36"/>
      <c r="J41" s="36"/>
      <c r="K41" s="36"/>
      <c r="L41" s="36"/>
    </row>
    <row r="42" spans="1:14">
      <c r="A42" s="38" t="s">
        <v>26</v>
      </c>
      <c r="B42" s="38" t="s">
        <v>56</v>
      </c>
      <c r="C42" s="44">
        <v>45172.18</v>
      </c>
      <c r="D42" s="45">
        <v>225913.16</v>
      </c>
      <c r="E42" s="45"/>
      <c r="F42" s="46">
        <v>271085</v>
      </c>
      <c r="G42" s="36"/>
      <c r="H42" s="36"/>
      <c r="I42" s="36"/>
      <c r="J42" s="36"/>
      <c r="K42" s="36"/>
      <c r="L42" s="36"/>
    </row>
    <row r="43" spans="1:14">
      <c r="A43" s="38" t="s">
        <v>20</v>
      </c>
      <c r="B43" s="38" t="s">
        <v>57</v>
      </c>
      <c r="C43" s="44">
        <v>6744.85</v>
      </c>
      <c r="D43" s="45">
        <v>290238.62</v>
      </c>
      <c r="E43" s="45">
        <v>4468.3</v>
      </c>
      <c r="F43" s="46">
        <v>301452</v>
      </c>
      <c r="G43" s="36"/>
      <c r="H43" s="36"/>
      <c r="I43" s="36"/>
      <c r="J43" s="36"/>
      <c r="K43" s="36"/>
      <c r="L43" s="36"/>
    </row>
    <row r="44" spans="1:14">
      <c r="A44" s="38" t="s">
        <v>27</v>
      </c>
      <c r="B44" s="38" t="s">
        <v>58</v>
      </c>
      <c r="C44" s="44"/>
      <c r="D44" s="45">
        <v>131227.4</v>
      </c>
      <c r="E44" s="45"/>
      <c r="F44" s="46">
        <v>131227.4</v>
      </c>
      <c r="G44" s="36"/>
      <c r="H44" s="36"/>
      <c r="I44" s="36"/>
      <c r="J44" s="36"/>
      <c r="K44" s="36"/>
      <c r="L44" s="36"/>
    </row>
    <row r="45" spans="1:14">
      <c r="A45" s="51" t="s">
        <v>44</v>
      </c>
      <c r="B45" s="52"/>
      <c r="C45" s="61">
        <v>354862.17</v>
      </c>
      <c r="D45" s="54">
        <v>3436885</v>
      </c>
      <c r="E45" s="54">
        <v>11637.92</v>
      </c>
      <c r="F45" s="55">
        <v>3803385.22</v>
      </c>
      <c r="G45" s="36"/>
      <c r="H45" s="36"/>
      <c r="I45" s="36"/>
      <c r="J45" s="36"/>
      <c r="K45" s="36"/>
      <c r="L45" s="36"/>
    </row>
    <row r="46" spans="1:14">
      <c r="A46" s="64"/>
      <c r="B46" s="64"/>
      <c r="C46" s="65"/>
      <c r="D46" s="65"/>
      <c r="E46" s="65"/>
      <c r="F46" s="69" t="s">
        <v>78</v>
      </c>
      <c r="G46" s="36"/>
      <c r="H46" s="36"/>
      <c r="I46" s="36"/>
      <c r="J46" s="36"/>
      <c r="K46" s="36"/>
      <c r="L46" s="36"/>
    </row>
    <row r="47" spans="1:14">
      <c r="A47" s="64"/>
      <c r="B47" s="64"/>
      <c r="C47" s="65"/>
      <c r="D47" s="65"/>
      <c r="E47" s="65">
        <f>GETPIVOTDATA("Transaction Amount",$A$29,"Report Category","OTHER")+GETPIVOTDATA("Transaction Amount",$A$29,"Report Category","NONOP")</f>
        <v>366500</v>
      </c>
      <c r="F47" s="65"/>
      <c r="G47" s="36"/>
      <c r="H47" s="36"/>
      <c r="I47" s="36"/>
      <c r="J47" s="36"/>
      <c r="K47" s="36"/>
      <c r="L47" s="36"/>
    </row>
    <row r="48" spans="1:14" hidden="1">
      <c r="A48" s="66"/>
      <c r="B48" s="66"/>
      <c r="C48" s="67"/>
      <c r="D48" s="67"/>
      <c r="E48" s="67"/>
      <c r="F48" s="67"/>
      <c r="G48" s="56"/>
      <c r="H48" s="56"/>
      <c r="I48" s="56"/>
      <c r="J48" s="56"/>
      <c r="K48" s="56"/>
      <c r="L48" s="56"/>
      <c r="M48" s="56"/>
      <c r="N48" s="56"/>
    </row>
    <row r="49" spans="1:12" hidden="1"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2" hidden="1">
      <c r="A50" s="58" t="s">
        <v>38</v>
      </c>
      <c r="B50" s="59" t="s">
        <v>43</v>
      </c>
    </row>
    <row r="51" spans="1:12" hidden="1">
      <c r="A51" s="58" t="s">
        <v>59</v>
      </c>
      <c r="B51" s="58" t="s">
        <v>61</v>
      </c>
    </row>
    <row r="52" spans="1:12" hidden="1"/>
    <row r="53" spans="1:12" hidden="1">
      <c r="A53" s="38" t="s">
        <v>37</v>
      </c>
      <c r="B53" s="39"/>
      <c r="C53" s="38" t="s">
        <v>63</v>
      </c>
      <c r="D53" s="39"/>
      <c r="E53" s="39"/>
      <c r="F53" s="39"/>
      <c r="G53" s="39"/>
      <c r="H53" s="39"/>
      <c r="I53" s="39"/>
      <c r="J53" s="40"/>
    </row>
    <row r="54" spans="1:12" ht="30" hidden="1">
      <c r="A54" s="38" t="s">
        <v>39</v>
      </c>
      <c r="B54" s="38" t="s">
        <v>40</v>
      </c>
      <c r="C54" s="38" t="s">
        <v>64</v>
      </c>
      <c r="D54" s="60" t="s">
        <v>65</v>
      </c>
      <c r="E54" s="60" t="s">
        <v>66</v>
      </c>
      <c r="F54" s="60" t="s">
        <v>67</v>
      </c>
      <c r="G54" s="60" t="s">
        <v>68</v>
      </c>
      <c r="H54" s="60" t="s">
        <v>69</v>
      </c>
      <c r="I54" s="60" t="s">
        <v>70</v>
      </c>
      <c r="J54" s="43" t="s">
        <v>44</v>
      </c>
    </row>
    <row r="55" spans="1:12" hidden="1">
      <c r="A55" s="38" t="s">
        <v>22</v>
      </c>
      <c r="B55" s="38" t="s">
        <v>45</v>
      </c>
      <c r="C55" s="44"/>
      <c r="D55" s="45"/>
      <c r="E55" s="45"/>
      <c r="F55" s="45"/>
      <c r="G55" s="45">
        <v>232203.45</v>
      </c>
      <c r="H55" s="45"/>
      <c r="I55" s="45"/>
      <c r="J55" s="46">
        <v>232203.45</v>
      </c>
    </row>
    <row r="56" spans="1:12" hidden="1">
      <c r="A56" s="38" t="s">
        <v>28</v>
      </c>
      <c r="B56" s="38" t="s">
        <v>46</v>
      </c>
      <c r="C56" s="44"/>
      <c r="D56" s="45"/>
      <c r="E56" s="45"/>
      <c r="F56" s="45"/>
      <c r="G56" s="45">
        <v>109023</v>
      </c>
      <c r="H56" s="45">
        <v>149809.75</v>
      </c>
      <c r="I56" s="45"/>
      <c r="J56" s="46">
        <v>258832.76</v>
      </c>
    </row>
    <row r="57" spans="1:12" hidden="1">
      <c r="A57" s="38" t="s">
        <v>31</v>
      </c>
      <c r="B57" s="38" t="s">
        <v>47</v>
      </c>
      <c r="C57" s="44"/>
      <c r="D57" s="45"/>
      <c r="E57" s="45"/>
      <c r="F57" s="45"/>
      <c r="G57" s="45">
        <v>128959.63</v>
      </c>
      <c r="H57" s="45"/>
      <c r="I57" s="45"/>
      <c r="J57" s="46">
        <v>128959.63</v>
      </c>
    </row>
    <row r="58" spans="1:12" hidden="1">
      <c r="A58" s="38" t="s">
        <v>29</v>
      </c>
      <c r="B58" s="38" t="s">
        <v>48</v>
      </c>
      <c r="C58" s="44"/>
      <c r="D58" s="45"/>
      <c r="E58" s="45"/>
      <c r="F58" s="45"/>
      <c r="G58" s="45">
        <v>218120.51</v>
      </c>
      <c r="H58" s="45"/>
      <c r="I58" s="45"/>
      <c r="J58" s="46">
        <v>218120.51</v>
      </c>
    </row>
    <row r="59" spans="1:12" hidden="1">
      <c r="A59" s="38" t="s">
        <v>23</v>
      </c>
      <c r="B59" s="38" t="s">
        <v>49</v>
      </c>
      <c r="C59" s="44"/>
      <c r="D59" s="45"/>
      <c r="E59" s="45"/>
      <c r="F59" s="45"/>
      <c r="G59" s="45">
        <v>285936.89</v>
      </c>
      <c r="H59" s="45"/>
      <c r="I59" s="45"/>
      <c r="J59" s="46">
        <v>285936.89</v>
      </c>
    </row>
    <row r="60" spans="1:12" hidden="1">
      <c r="A60" s="38" t="s">
        <v>21</v>
      </c>
      <c r="B60" s="38" t="s">
        <v>50</v>
      </c>
      <c r="C60" s="44"/>
      <c r="D60" s="45"/>
      <c r="E60" s="45"/>
      <c r="F60" s="45"/>
      <c r="G60" s="45">
        <v>343686</v>
      </c>
      <c r="H60" s="45"/>
      <c r="I60" s="45"/>
      <c r="J60" s="46">
        <v>343686</v>
      </c>
    </row>
    <row r="61" spans="1:12" hidden="1">
      <c r="A61" s="38" t="s">
        <v>30</v>
      </c>
      <c r="B61" s="38" t="s">
        <v>51</v>
      </c>
      <c r="C61" s="44"/>
      <c r="D61" s="45">
        <v>65476.33</v>
      </c>
      <c r="E61" s="45"/>
      <c r="F61" s="45">
        <v>39727.64</v>
      </c>
      <c r="G61" s="45">
        <v>102083.07</v>
      </c>
      <c r="H61" s="45">
        <v>1192.31</v>
      </c>
      <c r="I61" s="45">
        <v>953.85</v>
      </c>
      <c r="J61" s="46">
        <v>209433.2</v>
      </c>
    </row>
    <row r="62" spans="1:12" hidden="1">
      <c r="A62" s="38" t="s">
        <v>25</v>
      </c>
      <c r="B62" s="38" t="s">
        <v>52</v>
      </c>
      <c r="C62" s="44"/>
      <c r="D62" s="45"/>
      <c r="E62" s="45"/>
      <c r="F62" s="45"/>
      <c r="G62" s="45">
        <v>222212.35</v>
      </c>
      <c r="H62" s="45"/>
      <c r="I62" s="45"/>
      <c r="J62" s="46">
        <v>222212.35</v>
      </c>
    </row>
    <row r="63" spans="1:12" hidden="1">
      <c r="A63" s="38" t="s">
        <v>19</v>
      </c>
      <c r="B63" s="38" t="s">
        <v>53</v>
      </c>
      <c r="C63" s="44"/>
      <c r="D63" s="45"/>
      <c r="E63" s="45"/>
      <c r="F63" s="45"/>
      <c r="G63" s="45">
        <v>667041</v>
      </c>
      <c r="H63" s="45"/>
      <c r="I63" s="45"/>
      <c r="J63" s="46">
        <v>667041</v>
      </c>
    </row>
    <row r="64" spans="1:12" hidden="1">
      <c r="A64" s="38" t="s">
        <v>24</v>
      </c>
      <c r="B64" s="38" t="s">
        <v>54</v>
      </c>
      <c r="C64" s="44"/>
      <c r="D64" s="45"/>
      <c r="E64" s="45"/>
      <c r="F64" s="45"/>
      <c r="G64" s="45">
        <v>121600.95</v>
      </c>
      <c r="H64" s="45">
        <v>79012</v>
      </c>
      <c r="I64" s="45"/>
      <c r="J64" s="46">
        <v>200613.13</v>
      </c>
    </row>
    <row r="65" spans="1:12" hidden="1">
      <c r="A65" s="38" t="s">
        <v>32</v>
      </c>
      <c r="B65" s="38" t="s">
        <v>55</v>
      </c>
      <c r="C65" s="44"/>
      <c r="D65" s="45"/>
      <c r="E65" s="45"/>
      <c r="F65" s="45"/>
      <c r="G65" s="45">
        <v>22467.13</v>
      </c>
      <c r="H65" s="45"/>
      <c r="I65" s="45"/>
      <c r="J65" s="46">
        <v>22467.13</v>
      </c>
    </row>
    <row r="66" spans="1:12" hidden="1">
      <c r="A66" s="38" t="s">
        <v>26</v>
      </c>
      <c r="B66" s="38" t="s">
        <v>56</v>
      </c>
      <c r="C66" s="44">
        <v>146620.13</v>
      </c>
      <c r="D66" s="45"/>
      <c r="E66" s="45">
        <v>76141.11</v>
      </c>
      <c r="F66" s="45"/>
      <c r="G66" s="45">
        <v>3151.92</v>
      </c>
      <c r="H66" s="45"/>
      <c r="I66" s="45"/>
      <c r="J66" s="46">
        <v>225913.16</v>
      </c>
    </row>
    <row r="67" spans="1:12" hidden="1">
      <c r="A67" s="38" t="s">
        <v>20</v>
      </c>
      <c r="B67" s="38" t="s">
        <v>57</v>
      </c>
      <c r="C67" s="44"/>
      <c r="D67" s="45"/>
      <c r="E67" s="45"/>
      <c r="F67" s="45"/>
      <c r="G67" s="45">
        <v>288316</v>
      </c>
      <c r="H67" s="45">
        <v>1923.08</v>
      </c>
      <c r="I67" s="45"/>
      <c r="J67" s="46">
        <v>290238.62</v>
      </c>
    </row>
    <row r="68" spans="1:12" hidden="1">
      <c r="A68" s="38" t="s">
        <v>27</v>
      </c>
      <c r="B68" s="38" t="s">
        <v>58</v>
      </c>
      <c r="C68" s="44"/>
      <c r="D68" s="45"/>
      <c r="E68" s="45"/>
      <c r="F68" s="45"/>
      <c r="G68" s="45">
        <v>131227.4</v>
      </c>
      <c r="H68" s="45"/>
      <c r="I68" s="45"/>
      <c r="J68" s="46">
        <v>131227.4</v>
      </c>
    </row>
    <row r="69" spans="1:12" hidden="1">
      <c r="A69" s="51" t="s">
        <v>44</v>
      </c>
      <c r="B69" s="52"/>
      <c r="C69" s="61">
        <v>146620.13</v>
      </c>
      <c r="D69" s="62">
        <v>65476.33</v>
      </c>
      <c r="E69" s="62">
        <v>76141.11</v>
      </c>
      <c r="F69" s="62">
        <v>39727.64</v>
      </c>
      <c r="G69" s="62">
        <v>2876029</v>
      </c>
      <c r="H69" s="62">
        <v>231937</v>
      </c>
      <c r="I69" s="62">
        <v>953.85</v>
      </c>
      <c r="J69" s="63">
        <v>3436885</v>
      </c>
    </row>
    <row r="70" spans="1:12" hidden="1"/>
    <row r="71" spans="1:12" hidden="1">
      <c r="A71" s="36" t="s">
        <v>71</v>
      </c>
      <c r="C71" s="68">
        <f>C69/$J$69</f>
        <v>0.04</v>
      </c>
      <c r="D71" s="68">
        <f t="shared" ref="D71:J71" si="0">D69/$J$69</f>
        <v>0.02</v>
      </c>
      <c r="E71" s="68">
        <f t="shared" si="0"/>
        <v>0.02</v>
      </c>
      <c r="F71" s="68">
        <f t="shared" si="0"/>
        <v>0.01</v>
      </c>
      <c r="G71" s="68">
        <f t="shared" si="0"/>
        <v>0.84</v>
      </c>
      <c r="H71" s="68">
        <f t="shared" si="0"/>
        <v>7.0000000000000007E-2</v>
      </c>
      <c r="I71" s="68">
        <f t="shared" si="0"/>
        <v>0</v>
      </c>
      <c r="J71" s="68">
        <f t="shared" si="0"/>
        <v>1</v>
      </c>
      <c r="K71" s="36"/>
      <c r="L71" s="36"/>
    </row>
    <row r="72" spans="1:12" hidden="1"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idden="1"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2" hidden="1"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1:12" hidden="1"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2" hidden="1"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1:12" hidden="1"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1:12" hidden="1"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1:12" hidden="1"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2"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1:12">
      <c r="A81" s="36" t="s">
        <v>106</v>
      </c>
      <c r="C81" s="36"/>
      <c r="D81" s="90">
        <v>3311894</v>
      </c>
      <c r="E81" s="36"/>
      <c r="F81" s="36"/>
      <c r="G81" s="36"/>
      <c r="H81" s="36"/>
      <c r="I81" s="36"/>
      <c r="J81" s="36"/>
      <c r="K81" s="36"/>
      <c r="L81" s="36"/>
    </row>
    <row r="82" spans="1:12">
      <c r="A82" s="36" t="s">
        <v>107</v>
      </c>
      <c r="C82" s="36"/>
      <c r="D82" s="91"/>
      <c r="E82" s="36"/>
      <c r="F82" s="36"/>
      <c r="G82" s="36"/>
      <c r="H82" s="36"/>
      <c r="I82" s="36"/>
      <c r="J82" s="36"/>
      <c r="K82" s="36"/>
      <c r="L82" s="36"/>
    </row>
    <row r="83" spans="1:12"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2"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1:12"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1:12"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1:12"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2"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2"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1:12">
      <c r="C92" s="36"/>
      <c r="D92" s="36"/>
      <c r="E92" s="36"/>
      <c r="F92" s="36"/>
      <c r="G92" s="36"/>
      <c r="H92" s="36"/>
      <c r="I92" s="36"/>
      <c r="J92" s="36"/>
      <c r="K92" s="36"/>
      <c r="L92" s="36"/>
    </row>
  </sheetData>
  <pageMargins left="0.7" right="0.7" top="0.75" bottom="0.75" header="0.3" footer="0.3"/>
  <pageSetup scale="95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SignificantOrder xmlns="dc463f71-b30c-4ab2-9473-d307f9d35888">false</SignificantOrder>
    <Date1 xmlns="dc463f71-b30c-4ab2-9473-d307f9d35888">2018-03-21T07:00:00+00:00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DA7078-D87F-4F16-9357-ADCE4093CCF9}"/>
</file>

<file path=customXml/itemProps2.xml><?xml version="1.0" encoding="utf-8"?>
<ds:datastoreItem xmlns:ds="http://schemas.openxmlformats.org/officeDocument/2006/customXml" ds:itemID="{E4DB6CC4-7275-4BDB-BCBF-7269EAF0850E}"/>
</file>

<file path=customXml/itemProps3.xml><?xml version="1.0" encoding="utf-8"?>
<ds:datastoreItem xmlns:ds="http://schemas.openxmlformats.org/officeDocument/2006/customXml" ds:itemID="{5A7E0850-A4E1-4FBD-BED9-BCCF5648AAB1}"/>
</file>

<file path=customXml/itemProps4.xml><?xml version="1.0" encoding="utf-8"?>
<ds:datastoreItem xmlns:ds="http://schemas.openxmlformats.org/officeDocument/2006/customXml" ds:itemID="{1DF5E013-586B-447C-9DBB-3E8EFDD57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NEXL-1</vt:lpstr>
      <vt:lpstr>NEXL-2</vt:lpstr>
      <vt:lpstr>'NEXL-1'!Print_Area</vt:lpstr>
      <vt:lpstr>'NEXL-2'!Print_Area</vt:lpstr>
      <vt:lpstr>'NEXL-1'!Print_Titles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Kimball, Paul</cp:lastModifiedBy>
  <cp:lastPrinted>2018-03-21T20:36:12Z</cp:lastPrinted>
  <dcterms:created xsi:type="dcterms:W3CDTF">1998-07-15T16:25:24Z</dcterms:created>
  <dcterms:modified xsi:type="dcterms:W3CDTF">2018-03-21T20:36:16Z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