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irect Testimony\10) Schlect\"/>
    </mc:Choice>
  </mc:AlternateContent>
  <xr:revisionPtr revIDLastSave="0" documentId="13_ncr:1_{ECDA76E1-17C0-470B-89F2-0808AF52B85D}" xr6:coauthVersionLast="45" xr6:coauthVersionMax="45" xr10:uidLastSave="{00000000-0000-0000-0000-000000000000}"/>
  <bookViews>
    <workbookView xWindow="-120" yWindow="-120" windowWidth="29040" windowHeight="15840" xr2:uid="{6805BE5D-2BD6-4CBE-AE42-564AD7E78BD6}"/>
  </bookViews>
  <sheets>
    <sheet name="09.2021 Actual vs Pro Forma" sheetId="1" r:id="rId1"/>
  </sheets>
  <externalReferences>
    <externalReference r:id="rId2"/>
    <externalReference r:id="rId3"/>
  </externalReferences>
  <definedNames>
    <definedName name="Allocators">'[1]E-ALL'!$C$7:$J$145</definedName>
    <definedName name="C_AAM_Titles">#REF!,#REF!</definedName>
    <definedName name="C_ADP_Titles">#REF!,#REF!</definedName>
    <definedName name="C_DTX_Titles">#REF!,#REF!</definedName>
    <definedName name="C_GPL_Titles">#REF!,#REF!</definedName>
    <definedName name="C_IPL_Titles">#REF!,#REF!</definedName>
    <definedName name="E_903">#REF!</definedName>
    <definedName name="E_903_Area">#REF!</definedName>
    <definedName name="E_903_Titles">#REF!,#REF!</definedName>
    <definedName name="E_908_Titles">#REF!,#REF!</definedName>
    <definedName name="E_928_Titles">#REF!,#REF!</definedName>
    <definedName name="E_ADP_Titles">#REF!,#REF!</definedName>
    <definedName name="E_ALL_Titles">#REF!,#REF!</definedName>
    <definedName name="E_APL_Titles">#REF!,#REF!</definedName>
    <definedName name="E_CAM_Titles">#REF!,#REF!</definedName>
    <definedName name="E_DTE_Titles">#REF!,#REF!</definedName>
    <definedName name="E_FIT_Titles">#REF!,#REF!</definedName>
    <definedName name="E_OPS_Titles">#REF!,#REF!</definedName>
    <definedName name="E_OTX_Titles">#REF!,#REF!</definedName>
    <definedName name="E_PLT_Titles">#REF!,#REF!</definedName>
    <definedName name="E_ROR_Titles">#REF!,#REF!</definedName>
    <definedName name="E_SCM_Titles">#REF!,#REF!</definedName>
    <definedName name="e_State_9473">#REF!</definedName>
    <definedName name="months">[1]Data!$H$2</definedName>
    <definedName name="_xlnm.Print_Area" localSheetId="0">'09.2021 Actual vs Pro Forma'!$A$1:$I$94</definedName>
    <definedName name="_xlnm.Print_Titles" localSheetId="0">'09.2021 Actual vs Pro Forma'!$1:$10</definedName>
    <definedName name="rbcalc">[1]Data!$H$3</definedName>
    <definedName name="rbcalc_heading">[1]Data!$H$5</definedName>
    <definedName name="tp_heading">[1]Data!$H$4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8" i="1" l="1"/>
  <c r="D87" i="1"/>
  <c r="F87" i="1" s="1"/>
  <c r="D86" i="1"/>
  <c r="F86" i="1" s="1"/>
  <c r="H86" i="1" s="1"/>
  <c r="H82" i="1"/>
  <c r="H73" i="1"/>
  <c r="H74" i="1" s="1"/>
  <c r="E73" i="1"/>
  <c r="E74" i="1" s="1"/>
  <c r="H69" i="1"/>
  <c r="E69" i="1"/>
  <c r="H68" i="1"/>
  <c r="E68" i="1"/>
  <c r="H67" i="1"/>
  <c r="E67" i="1"/>
  <c r="E70" i="1" s="1"/>
  <c r="H63" i="1"/>
  <c r="F63" i="1" s="1"/>
  <c r="E63" i="1"/>
  <c r="H62" i="1"/>
  <c r="E62" i="1"/>
  <c r="H61" i="1"/>
  <c r="F61" i="1" s="1"/>
  <c r="E61" i="1"/>
  <c r="H60" i="1"/>
  <c r="E60" i="1"/>
  <c r="H59" i="1"/>
  <c r="E59" i="1"/>
  <c r="H55" i="1"/>
  <c r="H56" i="1" s="1"/>
  <c r="E55" i="1"/>
  <c r="E56" i="1" s="1"/>
  <c r="H51" i="1"/>
  <c r="H52" i="1" s="1"/>
  <c r="E51" i="1"/>
  <c r="E52" i="1" s="1"/>
  <c r="H47" i="1"/>
  <c r="F47" i="1" s="1"/>
  <c r="E47" i="1"/>
  <c r="H46" i="1"/>
  <c r="E46" i="1"/>
  <c r="H45" i="1"/>
  <c r="F45" i="1" s="1"/>
  <c r="E45" i="1"/>
  <c r="H44" i="1"/>
  <c r="E44" i="1"/>
  <c r="E48" i="1" s="1"/>
  <c r="H40" i="1"/>
  <c r="F40" i="1" s="1"/>
  <c r="E40" i="1"/>
  <c r="H39" i="1"/>
  <c r="E39" i="1"/>
  <c r="H38" i="1"/>
  <c r="F38" i="1" s="1"/>
  <c r="E38" i="1"/>
  <c r="H37" i="1"/>
  <c r="E37" i="1"/>
  <c r="H36" i="1"/>
  <c r="F36" i="1" s="1"/>
  <c r="E36" i="1"/>
  <c r="H35" i="1"/>
  <c r="E35" i="1"/>
  <c r="H34" i="1"/>
  <c r="F34" i="1" s="1"/>
  <c r="E34" i="1"/>
  <c r="H33" i="1"/>
  <c r="E33" i="1"/>
  <c r="H32" i="1"/>
  <c r="F32" i="1" s="1"/>
  <c r="E32" i="1"/>
  <c r="H31" i="1"/>
  <c r="E31" i="1"/>
  <c r="H30" i="1"/>
  <c r="F30" i="1" s="1"/>
  <c r="E30" i="1"/>
  <c r="H29" i="1"/>
  <c r="E29" i="1"/>
  <c r="H28" i="1"/>
  <c r="F28" i="1" s="1"/>
  <c r="E28" i="1"/>
  <c r="H27" i="1"/>
  <c r="E27" i="1"/>
  <c r="H26" i="1"/>
  <c r="F26" i="1" s="1"/>
  <c r="E26" i="1"/>
  <c r="H25" i="1"/>
  <c r="E2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4" i="1" s="1"/>
  <c r="A45" i="1" s="1"/>
  <c r="A46" i="1" s="1"/>
  <c r="A47" i="1" s="1"/>
  <c r="A59" i="1" s="1"/>
  <c r="A60" i="1" s="1"/>
  <c r="A61" i="1" s="1"/>
  <c r="A62" i="1" s="1"/>
  <c r="A63" i="1" s="1"/>
  <c r="A64" i="1" s="1"/>
  <c r="A67" i="1" s="1"/>
  <c r="A68" i="1" s="1"/>
  <c r="A69" i="1" s="1"/>
  <c r="A70" i="1" s="1"/>
  <c r="A73" i="1" s="1"/>
  <c r="A76" i="1" s="1"/>
  <c r="A78" i="1" s="1"/>
  <c r="H24" i="1"/>
  <c r="E24" i="1"/>
  <c r="A20" i="1"/>
  <c r="F17" i="1"/>
  <c r="E16" i="1"/>
  <c r="H16" i="1" s="1"/>
  <c r="A13" i="1"/>
  <c r="A16" i="1" s="1"/>
  <c r="A17" i="1" s="1"/>
  <c r="E12" i="1"/>
  <c r="H12" i="1" s="1"/>
  <c r="F68" i="1" l="1"/>
  <c r="H64" i="1"/>
  <c r="F25" i="1"/>
  <c r="F29" i="1"/>
  <c r="F33" i="1"/>
  <c r="F35" i="1"/>
  <c r="F37" i="1"/>
  <c r="F39" i="1"/>
  <c r="H48" i="1"/>
  <c r="F46" i="1"/>
  <c r="F60" i="1"/>
  <c r="F62" i="1"/>
  <c r="H70" i="1"/>
  <c r="F69" i="1"/>
  <c r="E41" i="1"/>
  <c r="F27" i="1"/>
  <c r="F31" i="1"/>
  <c r="F24" i="1"/>
  <c r="E64" i="1"/>
  <c r="F16" i="1"/>
  <c r="F18" i="1" s="1"/>
  <c r="H18" i="1"/>
  <c r="H13" i="1"/>
  <c r="F12" i="1"/>
  <c r="F13" i="1" s="1"/>
  <c r="E13" i="1"/>
  <c r="E18" i="1"/>
  <c r="F51" i="1"/>
  <c r="F52" i="1" s="1"/>
  <c r="F55" i="1"/>
  <c r="F56" i="1" s="1"/>
  <c r="F59" i="1"/>
  <c r="F67" i="1"/>
  <c r="F70" i="1" s="1"/>
  <c r="F73" i="1"/>
  <c r="F74" i="1" s="1"/>
  <c r="H41" i="1"/>
  <c r="F44" i="1"/>
  <c r="F20" i="1" l="1"/>
  <c r="F41" i="1"/>
  <c r="H76" i="1"/>
  <c r="D88" i="1" s="1"/>
  <c r="D85" i="1" s="1"/>
  <c r="F85" i="1" s="1"/>
  <c r="F89" i="1" s="1"/>
  <c r="E76" i="1"/>
  <c r="F48" i="1"/>
  <c r="F64" i="1"/>
  <c r="E20" i="1"/>
  <c r="H20" i="1"/>
  <c r="F91" i="1"/>
  <c r="H91" i="1"/>
  <c r="F76" i="1" l="1"/>
  <c r="F78" i="1" s="1"/>
  <c r="H85" i="1"/>
  <c r="H89" i="1" s="1"/>
  <c r="H93" i="1" s="1"/>
  <c r="F93" i="1"/>
</calcChain>
</file>

<file path=xl/sharedStrings.xml><?xml version="1.0" encoding="utf-8"?>
<sst xmlns="http://schemas.openxmlformats.org/spreadsheetml/2006/main" count="93" uniqueCount="79">
  <si>
    <t>Avista Corporation</t>
  </si>
  <si>
    <t xml:space="preserve"> - Energy Delivery - </t>
  </si>
  <si>
    <t>Pro Forma Transmission Expenses/Revenue</t>
  </si>
  <si>
    <t>($000s)</t>
  </si>
  <si>
    <t>RY1</t>
  </si>
  <si>
    <t xml:space="preserve">A </t>
  </si>
  <si>
    <t>B</t>
  </si>
  <si>
    <t>C</t>
  </si>
  <si>
    <t>Oct 2020 to</t>
  </si>
  <si>
    <t>Line</t>
  </si>
  <si>
    <t>Sep 2021</t>
  </si>
  <si>
    <t>Pro Forma</t>
  </si>
  <si>
    <t>No.</t>
  </si>
  <si>
    <t>Actual</t>
  </si>
  <si>
    <t>Adjusted</t>
  </si>
  <si>
    <t>Period</t>
  </si>
  <si>
    <t>560 TRANSMISSION OPS &amp; ENGINEERING</t>
  </si>
  <si>
    <t>NorthernGrid</t>
  </si>
  <si>
    <t>Total Account 560</t>
  </si>
  <si>
    <t>566 MISCELLANEOUS TRANSMISSION EXPENSE</t>
  </si>
  <si>
    <t>RC West</t>
  </si>
  <si>
    <t>WECC</t>
  </si>
  <si>
    <t>Total Account 566</t>
  </si>
  <si>
    <t>TOTAL TRANSMISSION EXPENSE</t>
  </si>
  <si>
    <t>456 OTHER ELECTRIC REVENUE</t>
  </si>
  <si>
    <t>456100 Transmission Revenue</t>
  </si>
  <si>
    <t>OASIS (Non-Firm and ST Firm)</t>
  </si>
  <si>
    <t>Bonneville Power Administration</t>
  </si>
  <si>
    <t>Consolidated Irrigation District</t>
  </si>
  <si>
    <t>East Greenacres Irrigation District</t>
  </si>
  <si>
    <t>Grant County PUD No. 2</t>
  </si>
  <si>
    <t>Spokane Tribe of Indians</t>
  </si>
  <si>
    <t>Seattle City Light/Tacoma Power (Main Canal)</t>
  </si>
  <si>
    <t>Seattle City Light/Tacoma Power (Summer Falls)</t>
  </si>
  <si>
    <t>PacifiCorp (Dry Gulch)</t>
  </si>
  <si>
    <t>City of Spokane Waste to Energy</t>
  </si>
  <si>
    <t>Stimson Lumber Company</t>
  </si>
  <si>
    <t>Hydro Technology Systems</t>
  </si>
  <si>
    <t>Deep Creek Energy LLC</t>
  </si>
  <si>
    <t>Kootenai Electric Cooperative (thru Mar24)</t>
  </si>
  <si>
    <t>Idaho Power 1 (100MW)</t>
  </si>
  <si>
    <t xml:space="preserve">Idaho Power 2 (100MW) </t>
  </si>
  <si>
    <t xml:space="preserve">Powerex (137MW) </t>
  </si>
  <si>
    <t>Total 456100 Transmission Revenue</t>
  </si>
  <si>
    <t>456017 Other Electric Revenue</t>
  </si>
  <si>
    <t>Columbia Basin Hydropower</t>
  </si>
  <si>
    <t>Palouse Wind O&amp;M</t>
  </si>
  <si>
    <t>Adams Neilson Solar O&amp;M</t>
  </si>
  <si>
    <t>Rattlesnake Flat O&amp;M</t>
  </si>
  <si>
    <t>Total 45017 Other Electric Revenue</t>
  </si>
  <si>
    <t>456030 Clearwater Paper Transmission</t>
  </si>
  <si>
    <t>Clearwater Paper</t>
  </si>
  <si>
    <t>Total 456030 Clearwater Paper Transmission</t>
  </si>
  <si>
    <t>456120 Parallel Capacity Support Revenue</t>
  </si>
  <si>
    <t>Total 456120 Parallel Capacity Support Revenue</t>
  </si>
  <si>
    <t>456130 Ancillary Service Revenue</t>
  </si>
  <si>
    <t>Bonneville Power Adminstration</t>
  </si>
  <si>
    <t>Kootenai Electric Cooperative</t>
  </si>
  <si>
    <t>Total 456130 Ancillary Service Revenue</t>
  </si>
  <si>
    <t>456700 Other Electric Revenue - Low Voltage</t>
  </si>
  <si>
    <t>Total 456700 Other Electric Revenue - Low Voltage</t>
  </si>
  <si>
    <t>456705 Low Voltage BPA</t>
  </si>
  <si>
    <t>Total 456705 Low Voltage BPA</t>
  </si>
  <si>
    <t>TOTAL TRANSMISSION REVENUE</t>
  </si>
  <si>
    <t>(1)</t>
  </si>
  <si>
    <t xml:space="preserve">NET PRO FORMA ADJUSTMENT </t>
  </si>
  <si>
    <t>(1) Transmission revenues are first adjusted from Actual ($20.960M) to Restated (Historical Test Period authorized $15.149M) in Adjustment 2.19.</t>
  </si>
  <si>
    <t>Transmission revenues are then adjusted from Historical Test Period authorized ($15.149M) to Pro Forma level $31.205M in PF Adj 3.00T.</t>
  </si>
  <si>
    <t>Current Authorized</t>
  </si>
  <si>
    <t>Adjustment</t>
  </si>
  <si>
    <t>(000s)</t>
  </si>
  <si>
    <t>System</t>
  </si>
  <si>
    <t>WA</t>
  </si>
  <si>
    <t>Restated Transmission Adj 2.18</t>
  </si>
  <si>
    <t>Direct WA</t>
  </si>
  <si>
    <t>Direct ID</t>
  </si>
  <si>
    <t>Pro Forma Change in Transmission Revenues</t>
  </si>
  <si>
    <t>Pro Forma Change in Transmission Expenses</t>
  </si>
  <si>
    <t>Net Change in Transmission Revenues/Expenses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</si>
</sst>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3">
    <font>
      <sz val="10"/>
      <name val="Geneva"/>
    </font>
    <font>
      <sz val="11"/>
      <color rgb="FFFF0000"/>
      <name val="Calibri"/>
      <family val="2"/>
      <scheme val="minor"/>
    </font>
    <font>
      <sz val="10"/>
      <name val="Geneva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8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37" fontId="4" fillId="0" borderId="0" xfId="0" applyNumberFormat="1" applyFont="1"/>
    <xf numFmtId="0" fontId="5" fillId="0" borderId="0" xfId="0" applyFont="1"/>
    <xf numFmtId="14" fontId="5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0" xfId="0" applyNumberFormat="1" applyFont="1"/>
    <xf numFmtId="0" fontId="7" fillId="0" borderId="0" xfId="0" applyFont="1"/>
    <xf numFmtId="3" fontId="5" fillId="0" borderId="0" xfId="1" applyNumberFormat="1" applyFont="1" applyFill="1" applyBorder="1" applyAlignment="1">
      <alignment horizontal="right"/>
    </xf>
    <xf numFmtId="0" fontId="6" fillId="0" borderId="0" xfId="0" applyFont="1"/>
    <xf numFmtId="3" fontId="3" fillId="0" borderId="2" xfId="1" applyNumberFormat="1" applyFont="1" applyFill="1" applyBorder="1" applyAlignment="1">
      <alignment horizontal="right"/>
    </xf>
    <xf numFmtId="0" fontId="1" fillId="0" borderId="0" xfId="0" applyFont="1"/>
    <xf numFmtId="3" fontId="1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3" fillId="3" borderId="2" xfId="1" applyNumberFormat="1" applyFont="1" applyFill="1" applyBorder="1" applyAlignment="1">
      <alignment horizontal="right"/>
    </xf>
    <xf numFmtId="10" fontId="8" fillId="0" borderId="0" xfId="0" applyNumberFormat="1" applyFont="1"/>
    <xf numFmtId="0" fontId="5" fillId="0" borderId="0" xfId="0" applyFont="1" applyAlignment="1">
      <alignment horizontal="left"/>
    </xf>
    <xf numFmtId="3" fontId="9" fillId="0" borderId="0" xfId="0" applyNumberFormat="1" applyFont="1"/>
    <xf numFmtId="0" fontId="3" fillId="0" borderId="0" xfId="0" applyFont="1" applyAlignment="1">
      <alignment horizontal="left"/>
    </xf>
    <xf numFmtId="37" fontId="5" fillId="0" borderId="0" xfId="0" applyNumberFormat="1" applyFont="1"/>
    <xf numFmtId="3" fontId="5" fillId="0" borderId="1" xfId="0" applyNumberFormat="1" applyFont="1" applyBorder="1"/>
    <xf numFmtId="3" fontId="5" fillId="0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37" fontId="10" fillId="0" borderId="0" xfId="0" applyNumberFormat="1" applyFont="1"/>
    <xf numFmtId="0" fontId="10" fillId="0" borderId="0" xfId="0" applyFont="1"/>
    <xf numFmtId="1" fontId="3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5" fillId="0" borderId="0" xfId="0" applyFont="1" applyAlignment="1">
      <alignment horizontal="right" indent="1"/>
    </xf>
    <xf numFmtId="0" fontId="10" fillId="0" borderId="0" xfId="0" applyFont="1" applyAlignment="1">
      <alignment horizontal="right" vertical="top"/>
    </xf>
    <xf numFmtId="3" fontId="10" fillId="0" borderId="0" xfId="0" applyNumberFormat="1" applyFont="1" applyAlignment="1">
      <alignment vertical="top"/>
    </xf>
    <xf numFmtId="3" fontId="3" fillId="3" borderId="2" xfId="0" applyNumberFormat="1" applyFont="1" applyFill="1" applyBorder="1"/>
    <xf numFmtId="0" fontId="5" fillId="2" borderId="0" xfId="0" quotePrefix="1" applyFont="1" applyFill="1"/>
    <xf numFmtId="3" fontId="3" fillId="0" borderId="0" xfId="0" applyNumberFormat="1" applyFont="1"/>
    <xf numFmtId="3" fontId="3" fillId="0" borderId="2" xfId="0" applyNumberFormat="1" applyFont="1" applyBorder="1"/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5" fillId="0" borderId="4" xfId="0" applyFont="1" applyBorder="1"/>
    <xf numFmtId="10" fontId="12" fillId="0" borderId="0" xfId="0" applyNumberFormat="1" applyFont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3" fontId="3" fillId="0" borderId="1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6" fontId="5" fillId="0" borderId="0" xfId="2" applyNumberFormat="1" applyFont="1"/>
    <xf numFmtId="6" fontId="5" fillId="0" borderId="4" xfId="2" applyNumberFormat="1" applyFont="1" applyBorder="1"/>
    <xf numFmtId="6" fontId="5" fillId="0" borderId="5" xfId="2" applyNumberFormat="1" applyFont="1" applyBorder="1"/>
    <xf numFmtId="6" fontId="3" fillId="4" borderId="2" xfId="2" applyNumberFormat="1" applyFont="1" applyFill="1" applyBorder="1"/>
    <xf numFmtId="6" fontId="3" fillId="4" borderId="6" xfId="2" applyNumberFormat="1" applyFont="1" applyFill="1" applyBorder="1"/>
    <xf numFmtId="6" fontId="3" fillId="2" borderId="7" xfId="2" applyNumberFormat="1" applyFont="1" applyFill="1" applyBorder="1"/>
    <xf numFmtId="0" fontId="5" fillId="0" borderId="8" xfId="0" applyFont="1" applyBorder="1"/>
    <xf numFmtId="6" fontId="3" fillId="4" borderId="3" xfId="2" applyNumberFormat="1" applyFont="1" applyFill="1" applyBorder="1"/>
    <xf numFmtId="6" fontId="5" fillId="0" borderId="0" xfId="0" applyNumberFormat="1" applyFont="1"/>
    <xf numFmtId="3" fontId="5" fillId="0" borderId="0" xfId="1" applyNumberFormat="1" applyFont="1"/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left" vertical="top"/>
    </xf>
    <xf numFmtId="3" fontId="3" fillId="0" borderId="0" xfId="0" applyNumberFormat="1" applyFont="1" applyAlignment="1">
      <alignment horizontal="center" wrapText="1"/>
    </xf>
    <xf numFmtId="10" fontId="8" fillId="0" borderId="0" xfId="0" applyNumberFormat="1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0" xfId="0" quotePrefix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zk7kq\AppData\Local\Microsoft\Windows\INetCache\Content.Outlook\PPHM1MZB\12E-2021.09_Avista%20Electric%20Pul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WA%20Elec%20and%20Gas%20GRC/Adjustments/3.00T%20PF%20Transmission/WA%20UE-22%20PF%203.00T%20-%20Transmission%20Pro%20Forma%20202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E-CHK"/>
      <sheetName val="E-CHK-UI"/>
      <sheetName val="E-ALL"/>
      <sheetName val="E-OPS"/>
      <sheetName val="E-456"/>
      <sheetName val="E-555"/>
      <sheetName val="E-557"/>
      <sheetName val="E-908"/>
      <sheetName val="E-INT"/>
      <sheetName val="E-FIT"/>
      <sheetName val="E-SCM"/>
      <sheetName val="E-DTE"/>
      <sheetName val="E-OTX"/>
      <sheetName val="E-PLT"/>
      <sheetName val="E-APL"/>
      <sheetName val="E-DEPX"/>
      <sheetName val="E-AMTX"/>
      <sheetName val="E-ADEP"/>
      <sheetName val="E-AAMT"/>
      <sheetName val="C-GPL"/>
      <sheetName val="C-IPL"/>
      <sheetName val="C-DTX"/>
      <sheetName val="C-WKC"/>
      <sheetName val="E-ROR"/>
    </sheetNames>
    <sheetDataSet>
      <sheetData sheetId="0" refreshError="1"/>
      <sheetData sheetId="1">
        <row r="2">
          <cell r="H2">
            <v>12</v>
          </cell>
        </row>
        <row r="3">
          <cell r="H3" t="str">
            <v>E</v>
          </cell>
        </row>
        <row r="4">
          <cell r="H4" t="str">
            <v>For Twelve Months Ended September 30, 2021</v>
          </cell>
        </row>
        <row r="5">
          <cell r="H5" t="str">
            <v>Ending Balance Basis</v>
          </cell>
        </row>
      </sheetData>
      <sheetData sheetId="2">
        <row r="10">
          <cell r="N10" t="str">
            <v/>
          </cell>
        </row>
      </sheetData>
      <sheetData sheetId="3" refreshError="1"/>
      <sheetData sheetId="4">
        <row r="8">
          <cell r="C8">
            <v>1</v>
          </cell>
          <cell r="D8" t="str">
            <v>Input</v>
          </cell>
          <cell r="E8" t="str">
            <v>Production/Transmission  Ratio</v>
          </cell>
          <cell r="F8" t="str">
            <v>01-01-2020 thru 12-31-2020</v>
          </cell>
          <cell r="G8">
            <v>1</v>
          </cell>
          <cell r="H8">
            <v>0.65539999999999998</v>
          </cell>
          <cell r="I8">
            <v>0.34460000000000002</v>
          </cell>
          <cell r="J8" t="str">
            <v xml:space="preserve"> </v>
          </cell>
        </row>
        <row r="11">
          <cell r="D11" t="str">
            <v>Input</v>
          </cell>
          <cell r="E11" t="str">
            <v>Number of Customers</v>
          </cell>
          <cell r="F11" t="str">
            <v>9-01-2021 thru 09-30-2021</v>
          </cell>
          <cell r="G11">
            <v>403494</v>
          </cell>
          <cell r="H11">
            <v>263324</v>
          </cell>
          <cell r="I11">
            <v>140170</v>
          </cell>
        </row>
        <row r="12">
          <cell r="C12">
            <v>2</v>
          </cell>
          <cell r="E12" t="str">
            <v xml:space="preserve">  Percent</v>
          </cell>
          <cell r="G12">
            <v>1</v>
          </cell>
          <cell r="H12">
            <v>0.65261000000000002</v>
          </cell>
          <cell r="I12">
            <v>0.34738999999999998</v>
          </cell>
        </row>
        <row r="15">
          <cell r="D15" t="str">
            <v>E-OPS</v>
          </cell>
          <cell r="E15" t="str">
            <v>Direct Distribution Operating Expense</v>
          </cell>
          <cell r="F15" t="str">
            <v>10-01-2020 thru 09-30-2021</v>
          </cell>
          <cell r="G15">
            <v>29174020</v>
          </cell>
          <cell r="H15">
            <v>18571411</v>
          </cell>
          <cell r="I15">
            <v>10602609</v>
          </cell>
        </row>
        <row r="16">
          <cell r="C16">
            <v>3</v>
          </cell>
          <cell r="E16" t="str">
            <v xml:space="preserve">  Percent</v>
          </cell>
          <cell r="G16">
            <v>1</v>
          </cell>
          <cell r="H16">
            <v>0.63656999999999997</v>
          </cell>
          <cell r="I16">
            <v>0.36342999999999998</v>
          </cell>
        </row>
        <row r="19">
          <cell r="D19" t="str">
            <v>Input</v>
          </cell>
          <cell r="E19" t="str">
            <v>Jurisdictional 4-Factor Ratio</v>
          </cell>
          <cell r="F19" t="str">
            <v>01-01-2020 thru 12-31-2020</v>
          </cell>
        </row>
        <row r="20">
          <cell r="E20" t="str">
            <v xml:space="preserve">   Direct O &amp; M Accts 500 - 598</v>
          </cell>
          <cell r="G20">
            <v>26771964</v>
          </cell>
          <cell r="H20">
            <v>17534950</v>
          </cell>
          <cell r="I20">
            <v>9237014</v>
          </cell>
        </row>
        <row r="21">
          <cell r="E21" t="str">
            <v xml:space="preserve">   Direct O &amp; M Accts 901 - 935</v>
          </cell>
          <cell r="G21">
            <v>38424540</v>
          </cell>
          <cell r="H21">
            <v>26734086</v>
          </cell>
          <cell r="I21">
            <v>11690454</v>
          </cell>
        </row>
        <row r="22">
          <cell r="E22" t="str">
            <v>Total</v>
          </cell>
          <cell r="G22">
            <v>65196504</v>
          </cell>
          <cell r="H22">
            <v>44269036</v>
          </cell>
          <cell r="I22">
            <v>20927468</v>
          </cell>
        </row>
        <row r="23">
          <cell r="E23" t="str">
            <v>Percentage</v>
          </cell>
          <cell r="G23">
            <v>1</v>
          </cell>
          <cell r="H23">
            <v>0.67901</v>
          </cell>
          <cell r="I23">
            <v>0.32099</v>
          </cell>
        </row>
        <row r="25">
          <cell r="E25" t="str">
            <v xml:space="preserve">   Direct Labor Accts 500 - 598</v>
          </cell>
          <cell r="G25">
            <v>10369063</v>
          </cell>
          <cell r="H25">
            <v>7013948</v>
          </cell>
          <cell r="I25">
            <v>3355115</v>
          </cell>
        </row>
        <row r="26">
          <cell r="E26" t="str">
            <v xml:space="preserve">   Direct Labor Accts 901 - 935</v>
          </cell>
          <cell r="G26">
            <v>6634320</v>
          </cell>
          <cell r="H26">
            <v>4858691</v>
          </cell>
          <cell r="I26">
            <v>1775629</v>
          </cell>
        </row>
        <row r="27">
          <cell r="E27" t="str">
            <v>Total</v>
          </cell>
          <cell r="G27">
            <v>17003383</v>
          </cell>
          <cell r="H27">
            <v>11872639</v>
          </cell>
          <cell r="I27">
            <v>5130744</v>
          </cell>
        </row>
        <row r="28">
          <cell r="E28" t="str">
            <v>Percentage</v>
          </cell>
          <cell r="G28">
            <v>1</v>
          </cell>
          <cell r="H28">
            <v>0.69825000000000004</v>
          </cell>
          <cell r="I28">
            <v>0.30175000000000002</v>
          </cell>
        </row>
        <row r="30">
          <cell r="E30" t="str">
            <v xml:space="preserve">   Number of Customers</v>
          </cell>
          <cell r="G30">
            <v>400172</v>
          </cell>
          <cell r="H30">
            <v>261438</v>
          </cell>
          <cell r="I30">
            <v>138734</v>
          </cell>
        </row>
        <row r="31">
          <cell r="E31" t="str">
            <v>Percentage</v>
          </cell>
          <cell r="G31">
            <v>1</v>
          </cell>
          <cell r="H31">
            <v>0.65330999999999995</v>
          </cell>
          <cell r="I31">
            <v>0.34669</v>
          </cell>
        </row>
        <row r="33">
          <cell r="E33" t="str">
            <v xml:space="preserve">   Net Direct Plant</v>
          </cell>
          <cell r="G33">
            <v>1404000304</v>
          </cell>
          <cell r="H33">
            <v>982886440</v>
          </cell>
          <cell r="I33">
            <v>421113864</v>
          </cell>
        </row>
        <row r="34">
          <cell r="E34" t="str">
            <v>Percentage</v>
          </cell>
          <cell r="G34">
            <v>1</v>
          </cell>
          <cell r="H34">
            <v>0.70006000000000002</v>
          </cell>
          <cell r="I34">
            <v>0.29993999999999998</v>
          </cell>
        </row>
        <row r="36">
          <cell r="E36" t="str">
            <v>Total Percentages</v>
          </cell>
          <cell r="G36">
            <v>4</v>
          </cell>
          <cell r="H36">
            <v>2.7306400000000002</v>
          </cell>
          <cell r="I36">
            <v>1.26936</v>
          </cell>
        </row>
        <row r="37">
          <cell r="C37">
            <v>4</v>
          </cell>
          <cell r="E37" t="str">
            <v xml:space="preserve">  Percent</v>
          </cell>
          <cell r="G37">
            <v>1</v>
          </cell>
          <cell r="H37">
            <v>0.68266000000000004</v>
          </cell>
          <cell r="I37">
            <v>0.31734000000000001</v>
          </cell>
        </row>
        <row r="40">
          <cell r="D40" t="str">
            <v>Input</v>
          </cell>
          <cell r="E40" t="str">
            <v>Elec/Gas North/Oregon 4-Factor</v>
          </cell>
          <cell r="F40" t="str">
            <v>01-01-2020 thru 12-31-2020</v>
          </cell>
          <cell r="G40" t="str">
            <v>Total</v>
          </cell>
          <cell r="H40" t="str">
            <v>Electric</v>
          </cell>
          <cell r="I40" t="str">
            <v>Gas North</v>
          </cell>
          <cell r="J40" t="str">
            <v>Oregon Gas</v>
          </cell>
        </row>
        <row r="41">
          <cell r="E41" t="str">
            <v xml:space="preserve">   Direct O &amp; M Accts 500 - 894</v>
          </cell>
          <cell r="G41">
            <v>86534322</v>
          </cell>
          <cell r="H41">
            <v>71831775</v>
          </cell>
          <cell r="I41">
            <v>9996688</v>
          </cell>
          <cell r="J41">
            <v>4705859</v>
          </cell>
        </row>
        <row r="42">
          <cell r="E42" t="str">
            <v xml:space="preserve">   Direct O &amp; M Accts 901 - 935</v>
          </cell>
          <cell r="G42">
            <v>56986936</v>
          </cell>
          <cell r="H42">
            <v>41483949</v>
          </cell>
          <cell r="I42">
            <v>10661146</v>
          </cell>
          <cell r="J42">
            <v>4841841</v>
          </cell>
        </row>
        <row r="43">
          <cell r="E43" t="str">
            <v xml:space="preserve">   Direct O &amp; M Accts 901 - 905 Utility 9 Only</v>
          </cell>
          <cell r="G43">
            <v>5344411</v>
          </cell>
          <cell r="H43">
            <v>3666556</v>
          </cell>
          <cell r="I43">
            <v>1677855</v>
          </cell>
          <cell r="J43">
            <v>0</v>
          </cell>
        </row>
        <row r="44">
          <cell r="E44" t="str">
            <v xml:space="preserve">   Adjustments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E45" t="str">
            <v>Total</v>
          </cell>
          <cell r="G45">
            <v>148865669</v>
          </cell>
          <cell r="H45">
            <v>116982280</v>
          </cell>
          <cell r="I45">
            <v>22335689</v>
          </cell>
          <cell r="J45">
            <v>9547700</v>
          </cell>
        </row>
        <row r="46">
          <cell r="E46" t="str">
            <v>Percentage</v>
          </cell>
          <cell r="G46">
            <v>1</v>
          </cell>
          <cell r="H46">
            <v>0.78581999999999996</v>
          </cell>
          <cell r="I46">
            <v>0.15004000000000001</v>
          </cell>
          <cell r="J46">
            <v>6.4140000000000003E-2</v>
          </cell>
        </row>
        <row r="48">
          <cell r="E48" t="str">
            <v xml:space="preserve">   Direct Labor Accts 500 - 894</v>
          </cell>
          <cell r="G48">
            <v>58107051</v>
          </cell>
          <cell r="H48">
            <v>43787244</v>
          </cell>
          <cell r="I48">
            <v>9876450</v>
          </cell>
          <cell r="J48">
            <v>4443357</v>
          </cell>
        </row>
        <row r="49">
          <cell r="E49" t="str">
            <v xml:space="preserve">   Direct Labor Accts 901 - 935</v>
          </cell>
          <cell r="G49">
            <v>25672539</v>
          </cell>
          <cell r="H49">
            <v>18836884</v>
          </cell>
          <cell r="I49">
            <v>3371196</v>
          </cell>
          <cell r="J49">
            <v>3464459</v>
          </cell>
        </row>
        <row r="50">
          <cell r="E50" t="str">
            <v xml:space="preserve">   Direct Labor Accts 901 - 905 Utility 9 Only</v>
          </cell>
          <cell r="G50">
            <v>6716625</v>
          </cell>
          <cell r="H50">
            <v>4683857</v>
          </cell>
          <cell r="I50">
            <v>2032768</v>
          </cell>
          <cell r="J50">
            <v>0</v>
          </cell>
        </row>
        <row r="51">
          <cell r="E51" t="str">
            <v>Total</v>
          </cell>
          <cell r="G51">
            <v>90496215</v>
          </cell>
          <cell r="H51">
            <v>67307985</v>
          </cell>
          <cell r="I51">
            <v>15280414</v>
          </cell>
          <cell r="J51">
            <v>7907816</v>
          </cell>
        </row>
        <row r="52">
          <cell r="E52" t="str">
            <v>Percentage</v>
          </cell>
          <cell r="G52">
            <v>1</v>
          </cell>
          <cell r="H52">
            <v>0.74377000000000004</v>
          </cell>
          <cell r="I52">
            <v>0.16885</v>
          </cell>
          <cell r="J52">
            <v>8.7379999999999999E-2</v>
          </cell>
        </row>
        <row r="54">
          <cell r="E54" t="str">
            <v xml:space="preserve">   Number of Customers at</v>
          </cell>
          <cell r="G54">
            <v>767163</v>
          </cell>
          <cell r="H54">
            <v>400172</v>
          </cell>
          <cell r="I54">
            <v>262104</v>
          </cell>
          <cell r="J54">
            <v>104887</v>
          </cell>
        </row>
        <row r="55">
          <cell r="E55" t="str">
            <v>Percentage</v>
          </cell>
          <cell r="G55">
            <v>1</v>
          </cell>
          <cell r="H55">
            <v>0.52163000000000004</v>
          </cell>
          <cell r="I55">
            <v>0.34165000000000001</v>
          </cell>
          <cell r="J55">
            <v>0.13672000000000001</v>
          </cell>
        </row>
        <row r="57">
          <cell r="E57" t="str">
            <v xml:space="preserve">   Net Direct Plant</v>
          </cell>
          <cell r="G57">
            <v>4005991635</v>
          </cell>
          <cell r="H57">
            <v>2999209274</v>
          </cell>
          <cell r="I57">
            <v>670088277</v>
          </cell>
          <cell r="J57">
            <v>336694084</v>
          </cell>
        </row>
        <row r="58">
          <cell r="E58" t="str">
            <v>Percentage</v>
          </cell>
          <cell r="G58">
            <v>1</v>
          </cell>
          <cell r="H58">
            <v>0.74868000000000001</v>
          </cell>
          <cell r="I58">
            <v>0.16727</v>
          </cell>
          <cell r="J58">
            <v>8.405E-2</v>
          </cell>
        </row>
        <row r="60">
          <cell r="E60" t="str">
            <v>Total Percentages</v>
          </cell>
          <cell r="G60">
            <v>4</v>
          </cell>
          <cell r="H60">
            <v>2.7999000000000001</v>
          </cell>
          <cell r="I60">
            <v>0.82782</v>
          </cell>
          <cell r="J60">
            <v>0.37229000000000001</v>
          </cell>
        </row>
        <row r="61">
          <cell r="C61">
            <v>7</v>
          </cell>
          <cell r="E61" t="str">
            <v>Average  (CD AA)</v>
          </cell>
          <cell r="G61">
            <v>1</v>
          </cell>
          <cell r="H61">
            <v>0.69998000000000005</v>
          </cell>
          <cell r="I61">
            <v>0.20695</v>
          </cell>
          <cell r="J61">
            <v>9.307E-2</v>
          </cell>
        </row>
        <row r="63">
          <cell r="D63" t="str">
            <v>Input</v>
          </cell>
          <cell r="E63" t="str">
            <v>Gas North/Oregon 4-Factor</v>
          </cell>
          <cell r="F63" t="str">
            <v>01-01-2020 thru 12-31-2020</v>
          </cell>
          <cell r="G63" t="str">
            <v>Total</v>
          </cell>
          <cell r="H63" t="str">
            <v>Electric</v>
          </cell>
          <cell r="I63" t="str">
            <v>Gas North</v>
          </cell>
          <cell r="J63" t="str">
            <v>Oregon Gas</v>
          </cell>
        </row>
        <row r="64">
          <cell r="E64" t="str">
            <v xml:space="preserve">   Direct O &amp; M Accts 500 - 894</v>
          </cell>
          <cell r="G64">
            <v>13741953</v>
          </cell>
          <cell r="H64">
            <v>0</v>
          </cell>
          <cell r="I64">
            <v>9343552</v>
          </cell>
          <cell r="J64">
            <v>4398401</v>
          </cell>
        </row>
        <row r="65">
          <cell r="E65" t="str">
            <v xml:space="preserve">   Direct O &amp; M Accts 901 - 935</v>
          </cell>
          <cell r="G65">
            <v>15267063</v>
          </cell>
          <cell r="H65">
            <v>0</v>
          </cell>
          <cell r="I65">
            <v>10498905</v>
          </cell>
          <cell r="J65">
            <v>4768158</v>
          </cell>
        </row>
        <row r="66">
          <cell r="E66" t="str">
            <v xml:space="preserve">   Direct O &amp; M Accts 901 - 905 Utility 9 Only</v>
          </cell>
          <cell r="G66">
            <v>1677855</v>
          </cell>
          <cell r="H66">
            <v>0</v>
          </cell>
          <cell r="I66">
            <v>1677855</v>
          </cell>
          <cell r="J66">
            <v>0</v>
          </cell>
        </row>
        <row r="67">
          <cell r="E67" t="str">
            <v>Total</v>
          </cell>
          <cell r="G67">
            <v>30686871</v>
          </cell>
          <cell r="H67">
            <v>0</v>
          </cell>
          <cell r="I67">
            <v>21520312</v>
          </cell>
          <cell r="J67">
            <v>9166559</v>
          </cell>
        </row>
        <row r="68">
          <cell r="E68" t="str">
            <v>Percentage</v>
          </cell>
          <cell r="G68">
            <v>1</v>
          </cell>
          <cell r="H68">
            <v>0</v>
          </cell>
          <cell r="I68">
            <v>0.70128999999999997</v>
          </cell>
          <cell r="J68">
            <v>0.29870999999999998</v>
          </cell>
        </row>
        <row r="70">
          <cell r="E70" t="str">
            <v xml:space="preserve">   Direct Labor Accts 500 - 894</v>
          </cell>
          <cell r="G70">
            <v>9747473</v>
          </cell>
          <cell r="H70">
            <v>0</v>
          </cell>
          <cell r="I70">
            <v>6722886</v>
          </cell>
          <cell r="J70">
            <v>3024587</v>
          </cell>
        </row>
        <row r="71">
          <cell r="E71" t="str">
            <v xml:space="preserve">   Direct Labor Accts 901 - 935</v>
          </cell>
          <cell r="G71">
            <v>4242868</v>
          </cell>
          <cell r="H71">
            <v>0</v>
          </cell>
          <cell r="I71">
            <v>2092490</v>
          </cell>
          <cell r="J71">
            <v>2150378</v>
          </cell>
        </row>
        <row r="72">
          <cell r="E72" t="str">
            <v xml:space="preserve">   Direct Labor Accts 901 - 905 Utility 9 Only</v>
          </cell>
          <cell r="G72">
            <v>2032768</v>
          </cell>
          <cell r="H72">
            <v>0</v>
          </cell>
          <cell r="I72">
            <v>2032768</v>
          </cell>
          <cell r="J72">
            <v>0</v>
          </cell>
        </row>
        <row r="73">
          <cell r="E73" t="str">
            <v>Total</v>
          </cell>
          <cell r="G73">
            <v>16023109</v>
          </cell>
          <cell r="H73">
            <v>0</v>
          </cell>
          <cell r="I73">
            <v>10848144</v>
          </cell>
          <cell r="J73">
            <v>5174965</v>
          </cell>
        </row>
        <row r="74">
          <cell r="E74" t="str">
            <v>Percentage</v>
          </cell>
          <cell r="G74">
            <v>1</v>
          </cell>
          <cell r="H74">
            <v>0</v>
          </cell>
          <cell r="I74">
            <v>0.67703000000000002</v>
          </cell>
          <cell r="J74">
            <v>0.32296999999999998</v>
          </cell>
        </row>
        <row r="76">
          <cell r="E76" t="str">
            <v xml:space="preserve">   Number of Customers at</v>
          </cell>
          <cell r="G76">
            <v>366991</v>
          </cell>
          <cell r="H76">
            <v>0</v>
          </cell>
          <cell r="I76">
            <v>262104</v>
          </cell>
          <cell r="J76">
            <v>104887</v>
          </cell>
        </row>
        <row r="77">
          <cell r="E77" t="str">
            <v>Percentage</v>
          </cell>
          <cell r="G77">
            <v>1</v>
          </cell>
          <cell r="H77">
            <v>0</v>
          </cell>
          <cell r="I77">
            <v>0.71419999999999995</v>
          </cell>
          <cell r="J77">
            <v>0.2858</v>
          </cell>
        </row>
        <row r="79">
          <cell r="E79" t="str">
            <v xml:space="preserve">   Net Direct Plant</v>
          </cell>
          <cell r="G79">
            <v>988383327</v>
          </cell>
          <cell r="H79">
            <v>0</v>
          </cell>
          <cell r="I79">
            <v>653112453</v>
          </cell>
          <cell r="J79">
            <v>335270874</v>
          </cell>
        </row>
        <row r="80">
          <cell r="E80" t="str">
            <v>Percentage</v>
          </cell>
          <cell r="G80">
            <v>1</v>
          </cell>
          <cell r="H80">
            <v>0</v>
          </cell>
          <cell r="I80">
            <v>0.66078999999999999</v>
          </cell>
          <cell r="J80">
            <v>0.33921000000000001</v>
          </cell>
        </row>
        <row r="82">
          <cell r="E82" t="str">
            <v>Total Percentages</v>
          </cell>
          <cell r="G82">
            <v>4</v>
          </cell>
          <cell r="H82">
            <v>0</v>
          </cell>
          <cell r="I82">
            <v>2.7532999999999999</v>
          </cell>
          <cell r="J82">
            <v>1.2466999999999999</v>
          </cell>
        </row>
        <row r="83">
          <cell r="C83">
            <v>8</v>
          </cell>
          <cell r="E83" t="str">
            <v>Average  (GD AA)</v>
          </cell>
          <cell r="G83">
            <v>1</v>
          </cell>
          <cell r="H83">
            <v>0</v>
          </cell>
          <cell r="I83">
            <v>0.68833</v>
          </cell>
          <cell r="J83">
            <v>0.31167</v>
          </cell>
        </row>
        <row r="86">
          <cell r="D86" t="str">
            <v>Input</v>
          </cell>
          <cell r="E86" t="str">
            <v>Elec/Gas North 4-Factor</v>
          </cell>
          <cell r="F86" t="str">
            <v>01-01-2020 thru 12-31-2020</v>
          </cell>
          <cell r="G86" t="str">
            <v>Total</v>
          </cell>
          <cell r="H86" t="str">
            <v>Electric</v>
          </cell>
          <cell r="I86" t="str">
            <v>Gas North</v>
          </cell>
          <cell r="J86" t="str">
            <v>Oregon Gas</v>
          </cell>
        </row>
        <row r="87">
          <cell r="E87" t="str">
            <v xml:space="preserve">   Direct O &amp; M Accts 500 - 894</v>
          </cell>
          <cell r="G87">
            <v>81838442</v>
          </cell>
          <cell r="H87">
            <v>71831775</v>
          </cell>
          <cell r="I87">
            <v>10006667</v>
          </cell>
          <cell r="J87">
            <v>0</v>
          </cell>
        </row>
        <row r="88">
          <cell r="E88" t="str">
            <v xml:space="preserve">   Direct O &amp; M Accts 901 - 935</v>
          </cell>
          <cell r="G88">
            <v>52145717</v>
          </cell>
          <cell r="H88">
            <v>41483949</v>
          </cell>
          <cell r="I88">
            <v>10661768</v>
          </cell>
          <cell r="J88">
            <v>0</v>
          </cell>
        </row>
        <row r="89">
          <cell r="E89" t="str">
            <v xml:space="preserve">    Adjustments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E90" t="str">
            <v>Total</v>
          </cell>
          <cell r="G90">
            <v>133984159</v>
          </cell>
          <cell r="H90">
            <v>113315724</v>
          </cell>
          <cell r="I90">
            <v>20668435</v>
          </cell>
          <cell r="J90">
            <v>0</v>
          </cell>
        </row>
        <row r="91">
          <cell r="E91" t="str">
            <v>Percentage</v>
          </cell>
          <cell r="G91">
            <v>1</v>
          </cell>
          <cell r="H91">
            <v>0.84574000000000005</v>
          </cell>
          <cell r="I91">
            <v>0.15426000000000001</v>
          </cell>
          <cell r="J91">
            <v>0</v>
          </cell>
        </row>
        <row r="93">
          <cell r="E93" t="str">
            <v xml:space="preserve">   Direct Labor Accts 500 - 894</v>
          </cell>
          <cell r="G93">
            <v>53666504</v>
          </cell>
          <cell r="H93">
            <v>43787244</v>
          </cell>
          <cell r="I93">
            <v>9879260</v>
          </cell>
          <cell r="J93">
            <v>0</v>
          </cell>
        </row>
        <row r="94">
          <cell r="E94" t="str">
            <v xml:space="preserve">   Direct Labor Accts 901 - 935</v>
          </cell>
          <cell r="G94">
            <v>22719227</v>
          </cell>
          <cell r="H94">
            <v>18836884</v>
          </cell>
          <cell r="I94">
            <v>3882343</v>
          </cell>
          <cell r="J94">
            <v>0</v>
          </cell>
        </row>
        <row r="95">
          <cell r="E95" t="str">
            <v>Total</v>
          </cell>
          <cell r="G95">
            <v>76385731</v>
          </cell>
          <cell r="H95">
            <v>62624128</v>
          </cell>
          <cell r="I95">
            <v>13761603</v>
          </cell>
          <cell r="J95">
            <v>0</v>
          </cell>
        </row>
        <row r="96">
          <cell r="E96" t="str">
            <v>Percentage</v>
          </cell>
          <cell r="G96">
            <v>1</v>
          </cell>
          <cell r="H96">
            <v>0.81984000000000001</v>
          </cell>
          <cell r="I96">
            <v>0.18015999999999999</v>
          </cell>
          <cell r="J96">
            <v>0</v>
          </cell>
        </row>
        <row r="98">
          <cell r="E98" t="str">
            <v xml:space="preserve">   Number of Customers at</v>
          </cell>
          <cell r="G98">
            <v>662276</v>
          </cell>
          <cell r="H98">
            <v>400172</v>
          </cell>
          <cell r="I98">
            <v>262104</v>
          </cell>
          <cell r="J98">
            <v>0</v>
          </cell>
        </row>
        <row r="99">
          <cell r="E99" t="str">
            <v>Percentage</v>
          </cell>
          <cell r="G99">
            <v>1</v>
          </cell>
          <cell r="H99">
            <v>0.60424</v>
          </cell>
          <cell r="I99">
            <v>0.39576</v>
          </cell>
          <cell r="J99">
            <v>0</v>
          </cell>
        </row>
        <row r="101">
          <cell r="E101" t="str">
            <v xml:space="preserve">   Net Direct Plant</v>
          </cell>
          <cell r="G101">
            <v>3605436980</v>
          </cell>
          <cell r="H101">
            <v>2952324527</v>
          </cell>
          <cell r="I101">
            <v>653112453</v>
          </cell>
          <cell r="J101">
            <v>0</v>
          </cell>
        </row>
        <row r="102">
          <cell r="E102" t="str">
            <v>Percentage</v>
          </cell>
          <cell r="G102">
            <v>1</v>
          </cell>
          <cell r="H102">
            <v>0.81884999999999997</v>
          </cell>
          <cell r="I102">
            <v>0.18115000000000001</v>
          </cell>
          <cell r="J102">
            <v>0</v>
          </cell>
        </row>
        <row r="104">
          <cell r="E104" t="str">
            <v>Total Percentages</v>
          </cell>
          <cell r="G104">
            <v>4</v>
          </cell>
          <cell r="H104">
            <v>3.08867</v>
          </cell>
          <cell r="I104">
            <v>0.91132999999999997</v>
          </cell>
          <cell r="J104">
            <v>0</v>
          </cell>
        </row>
        <row r="105">
          <cell r="C105">
            <v>9</v>
          </cell>
          <cell r="E105" t="str">
            <v>Average  (CD AN/ID/WA)</v>
          </cell>
          <cell r="G105">
            <v>1</v>
          </cell>
          <cell r="H105">
            <v>0.77217999999999998</v>
          </cell>
          <cell r="I105">
            <v>0.22781999999999999</v>
          </cell>
          <cell r="J105">
            <v>0</v>
          </cell>
        </row>
        <row r="108">
          <cell r="D108" t="str">
            <v>E-PLT</v>
          </cell>
          <cell r="E108" t="str">
            <v>Net Electric Distribution Plant</v>
          </cell>
          <cell r="F108" t="str">
            <v>9-01-2021 thru 09-30-2021</v>
          </cell>
          <cell r="G108">
            <v>1390969974</v>
          </cell>
          <cell r="H108">
            <v>957736275</v>
          </cell>
          <cell r="I108">
            <v>433233699</v>
          </cell>
        </row>
        <row r="109">
          <cell r="C109">
            <v>10</v>
          </cell>
          <cell r="E109" t="str">
            <v xml:space="preserve">  Percent</v>
          </cell>
          <cell r="G109">
            <v>1</v>
          </cell>
          <cell r="H109">
            <v>0.68854000000000004</v>
          </cell>
          <cell r="I109">
            <v>0.31146000000000001</v>
          </cell>
        </row>
        <row r="112">
          <cell r="E112" t="str">
            <v>Book Depreciation</v>
          </cell>
          <cell r="F112" t="str">
            <v>10-01-2020 thru 09-30-2021</v>
          </cell>
          <cell r="G112">
            <v>137887276</v>
          </cell>
          <cell r="H112">
            <v>92024573</v>
          </cell>
          <cell r="I112">
            <v>45862703</v>
          </cell>
        </row>
        <row r="113">
          <cell r="C113">
            <v>11</v>
          </cell>
          <cell r="E113" t="str">
            <v xml:space="preserve">  Percent</v>
          </cell>
          <cell r="G113">
            <v>1</v>
          </cell>
          <cell r="H113">
            <v>0.66739000000000004</v>
          </cell>
          <cell r="I113">
            <v>0.33261000000000002</v>
          </cell>
        </row>
        <row r="116">
          <cell r="E116" t="str">
            <v>Net Electric Plant (before ADFIT)</v>
          </cell>
          <cell r="F116" t="str">
            <v>9-01-2021 thru 09-30-2021</v>
          </cell>
          <cell r="G116">
            <v>3377641189</v>
          </cell>
          <cell r="H116">
            <v>2276980280</v>
          </cell>
          <cell r="I116">
            <v>1100660909</v>
          </cell>
        </row>
        <row r="117">
          <cell r="C117">
            <v>12</v>
          </cell>
          <cell r="E117" t="str">
            <v xml:space="preserve">  Percent</v>
          </cell>
          <cell r="G117">
            <v>1</v>
          </cell>
          <cell r="H117">
            <v>0.67413000000000001</v>
          </cell>
          <cell r="I117">
            <v>0.32586999999999999</v>
          </cell>
        </row>
        <row r="120">
          <cell r="D120" t="str">
            <v>E-PLT</v>
          </cell>
          <cell r="E120" t="str">
            <v>Net Electric General Plant</v>
          </cell>
          <cell r="F120" t="str">
            <v>9-01-2021 thru 09-30-2021</v>
          </cell>
          <cell r="G120">
            <v>290212280</v>
          </cell>
          <cell r="H120">
            <v>200367652</v>
          </cell>
          <cell r="I120">
            <v>89844628</v>
          </cell>
        </row>
        <row r="121">
          <cell r="C121">
            <v>13</v>
          </cell>
          <cell r="E121" t="str">
            <v xml:space="preserve">  Percent</v>
          </cell>
          <cell r="G121">
            <v>1</v>
          </cell>
          <cell r="H121">
            <v>0.69042000000000003</v>
          </cell>
          <cell r="I121">
            <v>0.30958000000000002</v>
          </cell>
        </row>
        <row r="123">
          <cell r="E123" t="str">
            <v>Net Allocated Schedule M's</v>
          </cell>
          <cell r="F123" t="str">
            <v>10-01-2020 thru 09-30-2021</v>
          </cell>
          <cell r="G123">
            <v>-160359111</v>
          </cell>
          <cell r="H123">
            <v>-108537230</v>
          </cell>
          <cell r="I123">
            <v>-51821881</v>
          </cell>
        </row>
        <row r="124">
          <cell r="C124">
            <v>14</v>
          </cell>
          <cell r="E124" t="str">
            <v xml:space="preserve">  Percent</v>
          </cell>
          <cell r="G124">
            <v>1</v>
          </cell>
          <cell r="H124">
            <v>0.67684</v>
          </cell>
          <cell r="I124">
            <v>0.32316</v>
          </cell>
        </row>
        <row r="128">
          <cell r="C128">
            <v>99</v>
          </cell>
          <cell r="D128" t="str">
            <v>Input</v>
          </cell>
          <cell r="E128" t="str">
            <v>Not Allocated</v>
          </cell>
          <cell r="G128">
            <v>0</v>
          </cell>
          <cell r="H128">
            <v>0</v>
          </cell>
          <cell r="I128">
            <v>0</v>
          </cell>
        </row>
        <row r="129">
          <cell r="E129" t="str">
            <v>**** The following is obsolete as of 201111 and will not be printed. ***</v>
          </cell>
        </row>
        <row r="130">
          <cell r="E130" t="str">
            <v>Situs Plant by Functional Group:</v>
          </cell>
        </row>
        <row r="131">
          <cell r="E131" t="str">
            <v>(Used to functionalize R&amp;P Property Tax for COS)</v>
          </cell>
        </row>
        <row r="132">
          <cell r="G132" t="str">
            <v>Washington</v>
          </cell>
          <cell r="H132" t="str">
            <v>Idaho</v>
          </cell>
          <cell r="I132" t="str">
            <v>Montana</v>
          </cell>
          <cell r="J132" t="str">
            <v>Oregon</v>
          </cell>
        </row>
        <row r="133">
          <cell r="E133" t="str">
            <v>Balance Date</v>
          </cell>
        </row>
        <row r="134">
          <cell r="D134" t="str">
            <v>Input</v>
          </cell>
          <cell r="E134" t="str">
            <v>Production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D135" t="str">
            <v>Input</v>
          </cell>
          <cell r="E135" t="str">
            <v>Transmission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D136" t="str">
            <v>Input</v>
          </cell>
          <cell r="E136" t="str">
            <v>Distribution</v>
          </cell>
          <cell r="G136">
            <v>0</v>
          </cell>
          <cell r="H136">
            <v>0</v>
          </cell>
          <cell r="I136">
            <v>0</v>
          </cell>
        </row>
        <row r="137">
          <cell r="D137" t="str">
            <v>Input</v>
          </cell>
          <cell r="E137" t="str">
            <v>General</v>
          </cell>
          <cell r="G137">
            <v>0</v>
          </cell>
          <cell r="H137">
            <v>0</v>
          </cell>
        </row>
        <row r="138">
          <cell r="E138" t="str">
            <v xml:space="preserve">  TOTAL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.2021 Actual vs Pro Forma"/>
      <sheetName val="Actuals Oct2020-Sep2021"/>
      <sheetName val="E-456"/>
      <sheetName val="Pro Forma Period - 2023"/>
      <sheetName val="Pro Forma Period - 2024"/>
      <sheetName val="Table of Contents"/>
      <sheetName val="Tables"/>
      <sheetName val="OASIS"/>
      <sheetName val="Clearwater"/>
      <sheetName val="BPA Ancillary"/>
      <sheetName val="Grant PUD"/>
      <sheetName val="PAC Dry Gulch"/>
      <sheetName val="Table No.1"/>
      <sheetName val="Table No.2"/>
    </sheetNames>
    <sheetDataSet>
      <sheetData sheetId="0"/>
      <sheetData sheetId="1">
        <row r="7">
          <cell r="B7">
            <v>6654252</v>
          </cell>
        </row>
        <row r="8">
          <cell r="B8">
            <v>6380659</v>
          </cell>
        </row>
        <row r="9">
          <cell r="B9">
            <v>32160</v>
          </cell>
        </row>
        <row r="10">
          <cell r="B10">
            <v>10800</v>
          </cell>
        </row>
        <row r="11">
          <cell r="B11">
            <v>28612</v>
          </cell>
        </row>
        <row r="12">
          <cell r="B12">
            <v>18000</v>
          </cell>
        </row>
        <row r="13">
          <cell r="B13">
            <v>369784</v>
          </cell>
        </row>
        <row r="14">
          <cell r="B14">
            <v>180456</v>
          </cell>
        </row>
        <row r="15">
          <cell r="B15">
            <v>229400</v>
          </cell>
        </row>
        <row r="16">
          <cell r="B16">
            <v>27972</v>
          </cell>
        </row>
        <row r="17">
          <cell r="B17">
            <v>8448</v>
          </cell>
        </row>
        <row r="18">
          <cell r="B18">
            <v>6120</v>
          </cell>
        </row>
        <row r="19">
          <cell r="B19">
            <v>600</v>
          </cell>
        </row>
        <row r="20">
          <cell r="B20">
            <v>72000</v>
          </cell>
        </row>
        <row r="21">
          <cell r="B21">
            <v>1000000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8076</v>
          </cell>
        </row>
        <row r="26">
          <cell r="B26">
            <v>52164</v>
          </cell>
        </row>
        <row r="27">
          <cell r="B27">
            <v>9084</v>
          </cell>
        </row>
        <row r="28">
          <cell r="B28">
            <v>13744</v>
          </cell>
        </row>
        <row r="30">
          <cell r="B30">
            <v>1098814</v>
          </cell>
        </row>
        <row r="32">
          <cell r="B32">
            <v>924000</v>
          </cell>
        </row>
        <row r="34">
          <cell r="B34">
            <v>1844734</v>
          </cell>
        </row>
        <row r="35">
          <cell r="B35">
            <v>11248</v>
          </cell>
        </row>
        <row r="36">
          <cell r="B36">
            <v>7119</v>
          </cell>
        </row>
        <row r="37">
          <cell r="B37">
            <v>8221</v>
          </cell>
        </row>
        <row r="38">
          <cell r="B38">
            <v>18790</v>
          </cell>
        </row>
        <row r="40">
          <cell r="B40">
            <v>89244</v>
          </cell>
        </row>
        <row r="41">
          <cell r="B41">
            <v>62796</v>
          </cell>
        </row>
        <row r="42">
          <cell r="B42">
            <v>25032</v>
          </cell>
        </row>
        <row r="44">
          <cell r="B44">
            <v>1768198</v>
          </cell>
        </row>
      </sheetData>
      <sheetData sheetId="2">
        <row r="15">
          <cell r="P15">
            <v>-123895</v>
          </cell>
        </row>
        <row r="28">
          <cell r="M28">
            <v>114274</v>
          </cell>
          <cell r="P28">
            <v>62791</v>
          </cell>
        </row>
      </sheetData>
      <sheetData sheetId="3">
        <row r="7">
          <cell r="B7">
            <v>5092376</v>
          </cell>
        </row>
        <row r="8">
          <cell r="B8">
            <v>8613396</v>
          </cell>
        </row>
        <row r="9">
          <cell r="B9">
            <v>32976</v>
          </cell>
        </row>
        <row r="10">
          <cell r="B10">
            <v>14844</v>
          </cell>
        </row>
        <row r="11">
          <cell r="B11">
            <v>28103</v>
          </cell>
        </row>
        <row r="12">
          <cell r="B12">
            <v>24732</v>
          </cell>
        </row>
        <row r="13">
          <cell r="B13">
            <v>504024</v>
          </cell>
        </row>
        <row r="14">
          <cell r="B14">
            <v>180456</v>
          </cell>
        </row>
        <row r="15">
          <cell r="B15">
            <v>269543</v>
          </cell>
        </row>
        <row r="16">
          <cell r="B16">
            <v>27972</v>
          </cell>
        </row>
        <row r="17">
          <cell r="B17">
            <v>8448</v>
          </cell>
        </row>
        <row r="18">
          <cell r="B18">
            <v>6120</v>
          </cell>
        </row>
        <row r="19">
          <cell r="B19">
            <v>600</v>
          </cell>
        </row>
        <row r="20">
          <cell r="B20">
            <v>98940</v>
          </cell>
        </row>
        <row r="21">
          <cell r="B21">
            <v>3297996</v>
          </cell>
        </row>
        <row r="22">
          <cell r="B22">
            <v>3297996</v>
          </cell>
        </row>
        <row r="23">
          <cell r="B23">
            <v>4518264</v>
          </cell>
        </row>
        <row r="25">
          <cell r="B25">
            <v>8076</v>
          </cell>
        </row>
        <row r="26">
          <cell r="B26">
            <v>52164</v>
          </cell>
        </row>
        <row r="27">
          <cell r="B27">
            <v>9084</v>
          </cell>
        </row>
        <row r="28">
          <cell r="B28">
            <v>63300</v>
          </cell>
        </row>
        <row r="30">
          <cell r="B30">
            <v>1098814</v>
          </cell>
        </row>
        <row r="32">
          <cell r="B32">
            <v>924000</v>
          </cell>
        </row>
        <row r="34">
          <cell r="B34">
            <v>1028384</v>
          </cell>
        </row>
        <row r="35">
          <cell r="B35">
            <v>11248</v>
          </cell>
        </row>
        <row r="36">
          <cell r="B36">
            <v>7119</v>
          </cell>
        </row>
        <row r="37">
          <cell r="B37">
            <v>8221</v>
          </cell>
        </row>
        <row r="38">
          <cell r="B38">
            <v>22548</v>
          </cell>
        </row>
        <row r="40">
          <cell r="B40">
            <v>89244</v>
          </cell>
        </row>
        <row r="41">
          <cell r="B41">
            <v>62796</v>
          </cell>
        </row>
        <row r="42">
          <cell r="B42">
            <v>25032</v>
          </cell>
        </row>
        <row r="44">
          <cell r="B44">
            <v>1779528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3A5B-670F-4DC3-9498-689BE796C750}">
  <dimension ref="A1:M97"/>
  <sheetViews>
    <sheetView tabSelected="1" view="pageBreakPreview" zoomScale="85" zoomScaleNormal="73" zoomScaleSheetLayoutView="85" workbookViewId="0">
      <selection activeCell="P13" sqref="P13"/>
    </sheetView>
  </sheetViews>
  <sheetFormatPr defaultColWidth="11.42578125" defaultRowHeight="15"/>
  <cols>
    <col min="1" max="1" width="7.140625" style="19" customWidth="1"/>
    <col min="2" max="2" width="37.5703125" style="3" customWidth="1"/>
    <col min="3" max="4" width="13.140625" style="3" customWidth="1"/>
    <col min="5" max="5" width="16.85546875" style="3" customWidth="1"/>
    <col min="6" max="6" width="14.140625" style="9" customWidth="1"/>
    <col min="7" max="7" width="6.42578125" style="3" customWidth="1"/>
    <col min="8" max="8" width="20" style="3" customWidth="1"/>
    <col min="9" max="9" width="4.7109375" style="3" customWidth="1"/>
    <col min="10" max="10" width="11.42578125" style="2"/>
    <col min="11" max="16384" width="11.42578125" style="3"/>
  </cols>
  <sheetData>
    <row r="1" spans="1:11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11">
      <c r="A2" s="59" t="s">
        <v>1</v>
      </c>
      <c r="B2" s="59"/>
      <c r="C2" s="59"/>
      <c r="D2" s="59"/>
      <c r="E2" s="59"/>
      <c r="F2" s="59"/>
      <c r="G2" s="59"/>
      <c r="H2" s="59"/>
      <c r="I2" s="1"/>
    </row>
    <row r="3" spans="1:11">
      <c r="A3" s="59" t="s">
        <v>2</v>
      </c>
      <c r="B3" s="59"/>
      <c r="C3" s="59"/>
      <c r="D3" s="59"/>
      <c r="E3" s="59"/>
      <c r="F3" s="59"/>
      <c r="G3" s="59"/>
      <c r="H3" s="59"/>
      <c r="I3" s="1"/>
    </row>
    <row r="4" spans="1:11" ht="12" customHeight="1">
      <c r="A4" s="59" t="s">
        <v>3</v>
      </c>
      <c r="B4" s="59"/>
      <c r="C4" s="59"/>
      <c r="D4" s="59"/>
      <c r="E4" s="59"/>
      <c r="F4" s="59"/>
      <c r="G4" s="59"/>
      <c r="H4" s="59"/>
      <c r="I4" s="1"/>
    </row>
    <row r="5" spans="1:11" ht="12" customHeight="1">
      <c r="A5" s="4"/>
      <c r="B5" s="5"/>
      <c r="D5" s="6"/>
      <c r="E5" s="63"/>
      <c r="F5" s="64"/>
      <c r="G5" s="63"/>
      <c r="H5" s="65" t="s">
        <v>4</v>
      </c>
    </row>
    <row r="6" spans="1:11" ht="12" customHeight="1">
      <c r="A6" s="4"/>
      <c r="B6" s="5"/>
      <c r="D6" s="6"/>
      <c r="E6" s="63"/>
      <c r="F6" s="64"/>
      <c r="G6" s="63"/>
      <c r="H6" s="63"/>
    </row>
    <row r="7" spans="1:11" ht="12" customHeight="1">
      <c r="A7" s="4"/>
      <c r="B7" s="5"/>
      <c r="D7" s="6"/>
      <c r="E7" s="65" t="s">
        <v>5</v>
      </c>
      <c r="F7" s="65" t="s">
        <v>6</v>
      </c>
      <c r="G7" s="65"/>
      <c r="H7" s="65" t="s">
        <v>7</v>
      </c>
    </row>
    <row r="8" spans="1:11">
      <c r="A8" s="7"/>
      <c r="B8" s="5"/>
      <c r="E8" s="65" t="s">
        <v>8</v>
      </c>
      <c r="F8" s="65"/>
      <c r="G8" s="65"/>
      <c r="H8" s="65">
        <v>2023</v>
      </c>
    </row>
    <row r="9" spans="1:11">
      <c r="A9" s="7" t="s">
        <v>9</v>
      </c>
      <c r="E9" s="66" t="s">
        <v>10</v>
      </c>
      <c r="F9" s="65"/>
      <c r="G9" s="65"/>
      <c r="H9" s="65" t="s">
        <v>11</v>
      </c>
    </row>
    <row r="10" spans="1:11">
      <c r="A10" s="8" t="s">
        <v>12</v>
      </c>
      <c r="E10" s="67" t="s">
        <v>13</v>
      </c>
      <c r="F10" s="67" t="s">
        <v>14</v>
      </c>
      <c r="G10" s="65"/>
      <c r="H10" s="67" t="s">
        <v>15</v>
      </c>
    </row>
    <row r="11" spans="1:11">
      <c r="A11" s="7"/>
      <c r="B11" s="10" t="s">
        <v>16</v>
      </c>
      <c r="E11" s="11"/>
      <c r="F11" s="11"/>
      <c r="G11" s="7"/>
      <c r="H11" s="11"/>
      <c r="K11" s="12"/>
    </row>
    <row r="12" spans="1:11">
      <c r="A12" s="7">
        <v>1</v>
      </c>
      <c r="B12" s="3" t="s">
        <v>17</v>
      </c>
      <c r="E12" s="11">
        <f>206501/2</f>
        <v>103250.5</v>
      </c>
      <c r="F12" s="11">
        <f>H12-E12</f>
        <v>0</v>
      </c>
      <c r="G12" s="7"/>
      <c r="H12" s="11">
        <f>E12</f>
        <v>103250.5</v>
      </c>
    </row>
    <row r="13" spans="1:11">
      <c r="A13" s="7">
        <f t="shared" ref="A13" si="0">+A12+1</f>
        <v>2</v>
      </c>
      <c r="B13" s="1" t="s">
        <v>18</v>
      </c>
      <c r="E13" s="13">
        <f>SUM(E12:E12)</f>
        <v>103250.5</v>
      </c>
      <c r="F13" s="13">
        <f>SUM(F12:F12)</f>
        <v>0</v>
      </c>
      <c r="G13" s="7"/>
      <c r="H13" s="13">
        <f>SUM(H12:H12)</f>
        <v>103250.5</v>
      </c>
    </row>
    <row r="14" spans="1:11">
      <c r="A14" s="7"/>
      <c r="D14" s="14"/>
      <c r="E14" s="15"/>
      <c r="F14" s="11"/>
      <c r="G14" s="7"/>
      <c r="H14" s="11"/>
    </row>
    <row r="15" spans="1:11">
      <c r="A15" s="7"/>
      <c r="B15" s="10" t="s">
        <v>19</v>
      </c>
      <c r="E15" s="11"/>
      <c r="F15" s="11"/>
      <c r="G15" s="7"/>
      <c r="H15" s="11"/>
    </row>
    <row r="16" spans="1:11">
      <c r="A16" s="7">
        <f>A13+1</f>
        <v>3</v>
      </c>
      <c r="B16" s="3" t="s">
        <v>20</v>
      </c>
      <c r="E16" s="11">
        <f>166666+357252</f>
        <v>523918</v>
      </c>
      <c r="F16" s="11">
        <f>H16-E16</f>
        <v>0</v>
      </c>
      <c r="G16" s="7"/>
      <c r="H16" s="11">
        <f>E16</f>
        <v>523918</v>
      </c>
    </row>
    <row r="17" spans="1:11">
      <c r="A17" s="7">
        <f>A16+1</f>
        <v>4</v>
      </c>
      <c r="B17" s="3" t="s">
        <v>21</v>
      </c>
      <c r="E17" s="11">
        <v>446890</v>
      </c>
      <c r="F17" s="11">
        <f>H17-E17</f>
        <v>0</v>
      </c>
      <c r="G17" s="7"/>
      <c r="H17" s="11">
        <v>446890</v>
      </c>
    </row>
    <row r="18" spans="1:11">
      <c r="A18" s="7">
        <v>5</v>
      </c>
      <c r="B18" s="1" t="s">
        <v>22</v>
      </c>
      <c r="E18" s="13">
        <f>SUM(E16:E17)</f>
        <v>970808</v>
      </c>
      <c r="F18" s="13">
        <f>SUM(F16:F16)</f>
        <v>0</v>
      </c>
      <c r="G18" s="7"/>
      <c r="H18" s="13">
        <f>SUM(H16:H17)</f>
        <v>970808</v>
      </c>
    </row>
    <row r="19" spans="1:11">
      <c r="A19" s="7"/>
      <c r="B19" s="1"/>
      <c r="E19" s="16"/>
      <c r="F19" s="16"/>
      <c r="G19" s="7"/>
      <c r="H19" s="16"/>
    </row>
    <row r="20" spans="1:11">
      <c r="A20" s="7">
        <f>A18+1</f>
        <v>6</v>
      </c>
      <c r="B20" s="1" t="s">
        <v>23</v>
      </c>
      <c r="E20" s="17">
        <f>+E13+E18</f>
        <v>1074058.5</v>
      </c>
      <c r="F20" s="17">
        <f>+F13+F18</f>
        <v>0</v>
      </c>
      <c r="G20" s="6"/>
      <c r="H20" s="17">
        <f>+H13+H18</f>
        <v>1074058.5</v>
      </c>
    </row>
    <row r="21" spans="1:11">
      <c r="A21" s="7"/>
      <c r="E21" s="11"/>
      <c r="F21" s="16"/>
      <c r="G21" s="62"/>
      <c r="H21" s="62"/>
    </row>
    <row r="22" spans="1:11">
      <c r="B22" s="10" t="s">
        <v>24</v>
      </c>
      <c r="E22" s="20"/>
      <c r="F22" s="20"/>
      <c r="K22" s="12"/>
    </row>
    <row r="23" spans="1:11">
      <c r="A23" s="7"/>
      <c r="B23" s="21" t="s">
        <v>25</v>
      </c>
      <c r="E23" s="9"/>
      <c r="F23" s="11"/>
      <c r="G23" s="9"/>
      <c r="H23" s="9"/>
    </row>
    <row r="24" spans="1:11">
      <c r="A24" s="7">
        <v>1</v>
      </c>
      <c r="B24" s="3" t="s">
        <v>26</v>
      </c>
      <c r="E24" s="9">
        <f>'[2]Actuals Oct2020-Sep2021'!B7/1000</f>
        <v>6654.2520000000004</v>
      </c>
      <c r="F24" s="11">
        <f t="shared" ref="F24:F40" si="1">H24-E24</f>
        <v>-1561.8760000000002</v>
      </c>
      <c r="G24" s="9"/>
      <c r="H24" s="9">
        <f>'[2]Pro Forma Period - 2023'!B7/1000</f>
        <v>5092.3760000000002</v>
      </c>
      <c r="J24" s="9"/>
      <c r="K24" s="9"/>
    </row>
    <row r="25" spans="1:11">
      <c r="A25" s="7">
        <f>A24+1</f>
        <v>2</v>
      </c>
      <c r="B25" s="3" t="s">
        <v>27</v>
      </c>
      <c r="E25" s="9">
        <f>'[2]Actuals Oct2020-Sep2021'!B8/1000</f>
        <v>6380.6589999999997</v>
      </c>
      <c r="F25" s="11">
        <f t="shared" si="1"/>
        <v>2232.737000000001</v>
      </c>
      <c r="G25" s="9"/>
      <c r="H25" s="9">
        <f>'[2]Pro Forma Period - 2023'!B8/1000</f>
        <v>8613.3960000000006</v>
      </c>
    </row>
    <row r="26" spans="1:11">
      <c r="A26" s="7">
        <f>A25+1</f>
        <v>3</v>
      </c>
      <c r="B26" s="3" t="s">
        <v>28</v>
      </c>
      <c r="E26" s="9">
        <f>'[2]Actuals Oct2020-Sep2021'!B9/1000</f>
        <v>32.159999999999997</v>
      </c>
      <c r="F26" s="11">
        <f t="shared" si="1"/>
        <v>0.8160000000000025</v>
      </c>
      <c r="G26" s="9"/>
      <c r="H26" s="9">
        <f>'[2]Pro Forma Period - 2023'!B9/1000</f>
        <v>32.975999999999999</v>
      </c>
    </row>
    <row r="27" spans="1:11">
      <c r="A27" s="7">
        <f t="shared" ref="A27:A40" si="2">A26+1</f>
        <v>4</v>
      </c>
      <c r="B27" s="3" t="s">
        <v>29</v>
      </c>
      <c r="E27" s="9">
        <f>'[2]Actuals Oct2020-Sep2021'!B10/1000</f>
        <v>10.8</v>
      </c>
      <c r="F27" s="11">
        <f t="shared" si="1"/>
        <v>4.0439999999999987</v>
      </c>
      <c r="G27" s="9"/>
      <c r="H27" s="9">
        <f>'[2]Pro Forma Period - 2023'!B10/1000</f>
        <v>14.843999999999999</v>
      </c>
    </row>
    <row r="28" spans="1:11">
      <c r="A28" s="7">
        <f t="shared" si="2"/>
        <v>5</v>
      </c>
      <c r="B28" s="3" t="s">
        <v>30</v>
      </c>
      <c r="E28" s="9">
        <f>'[2]Actuals Oct2020-Sep2021'!B11/1000</f>
        <v>28.611999999999998</v>
      </c>
      <c r="F28" s="11">
        <f t="shared" si="1"/>
        <v>-0.50899999999999679</v>
      </c>
      <c r="G28" s="9"/>
      <c r="H28" s="9">
        <f>'[2]Pro Forma Period - 2023'!B11/1000</f>
        <v>28.103000000000002</v>
      </c>
    </row>
    <row r="29" spans="1:11">
      <c r="A29" s="7">
        <f t="shared" si="2"/>
        <v>6</v>
      </c>
      <c r="B29" s="3" t="s">
        <v>31</v>
      </c>
      <c r="E29" s="9">
        <f>'[2]Actuals Oct2020-Sep2021'!B12/1000</f>
        <v>18</v>
      </c>
      <c r="F29" s="11">
        <f t="shared" si="1"/>
        <v>6.7319999999999993</v>
      </c>
      <c r="G29" s="9"/>
      <c r="H29" s="9">
        <f>'[2]Pro Forma Period - 2023'!B12/1000</f>
        <v>24.731999999999999</v>
      </c>
    </row>
    <row r="30" spans="1:11">
      <c r="A30" s="7">
        <f t="shared" si="2"/>
        <v>7</v>
      </c>
      <c r="B30" s="3" t="s">
        <v>32</v>
      </c>
      <c r="E30" s="9">
        <f>'[2]Actuals Oct2020-Sep2021'!B13/1000</f>
        <v>369.78399999999999</v>
      </c>
      <c r="F30" s="11">
        <f t="shared" si="1"/>
        <v>134.24</v>
      </c>
      <c r="G30" s="9"/>
      <c r="H30" s="9">
        <f>'[2]Pro Forma Period - 2023'!B13/1000</f>
        <v>504.024</v>
      </c>
    </row>
    <row r="31" spans="1:11">
      <c r="A31" s="7">
        <f t="shared" si="2"/>
        <v>8</v>
      </c>
      <c r="B31" s="3" t="s">
        <v>33</v>
      </c>
      <c r="E31" s="9">
        <f>'[2]Actuals Oct2020-Sep2021'!B14/1000</f>
        <v>180.45599999999999</v>
      </c>
      <c r="F31" s="11">
        <f t="shared" si="1"/>
        <v>0</v>
      </c>
      <c r="G31" s="9"/>
      <c r="H31" s="9">
        <f>'[2]Pro Forma Period - 2023'!B14/1000</f>
        <v>180.45599999999999</v>
      </c>
      <c r="K31" s="22"/>
    </row>
    <row r="32" spans="1:11">
      <c r="A32" s="7">
        <f t="shared" si="2"/>
        <v>9</v>
      </c>
      <c r="B32" s="3" t="s">
        <v>34</v>
      </c>
      <c r="E32" s="9">
        <f>'[2]Actuals Oct2020-Sep2021'!B15/1000</f>
        <v>229.4</v>
      </c>
      <c r="F32" s="11">
        <f t="shared" si="1"/>
        <v>40.143000000000001</v>
      </c>
      <c r="G32" s="9"/>
      <c r="H32" s="9">
        <f>'[2]Pro Forma Period - 2023'!B15/1000</f>
        <v>269.54300000000001</v>
      </c>
    </row>
    <row r="33" spans="1:13">
      <c r="A33" s="7">
        <f t="shared" si="2"/>
        <v>10</v>
      </c>
      <c r="B33" s="3" t="s">
        <v>35</v>
      </c>
      <c r="E33" s="9">
        <f>'[2]Actuals Oct2020-Sep2021'!B16/1000</f>
        <v>27.972000000000001</v>
      </c>
      <c r="F33" s="11">
        <f t="shared" si="1"/>
        <v>0</v>
      </c>
      <c r="G33" s="9"/>
      <c r="H33" s="9">
        <f>'[2]Pro Forma Period - 2023'!B16/1000</f>
        <v>27.972000000000001</v>
      </c>
    </row>
    <row r="34" spans="1:13">
      <c r="A34" s="7">
        <f t="shared" si="2"/>
        <v>11</v>
      </c>
      <c r="B34" s="3" t="s">
        <v>36</v>
      </c>
      <c r="E34" s="9">
        <f>'[2]Actuals Oct2020-Sep2021'!B17/1000</f>
        <v>8.4480000000000004</v>
      </c>
      <c r="F34" s="11">
        <f t="shared" si="1"/>
        <v>0</v>
      </c>
      <c r="G34" s="9"/>
      <c r="H34" s="9">
        <f>'[2]Pro Forma Period - 2023'!B17/1000</f>
        <v>8.4480000000000004</v>
      </c>
    </row>
    <row r="35" spans="1:13">
      <c r="A35" s="7">
        <f t="shared" si="2"/>
        <v>12</v>
      </c>
      <c r="B35" s="3" t="s">
        <v>37</v>
      </c>
      <c r="E35" s="9">
        <f>'[2]Actuals Oct2020-Sep2021'!B18/1000</f>
        <v>6.12</v>
      </c>
      <c r="F35" s="11">
        <f t="shared" si="1"/>
        <v>0</v>
      </c>
      <c r="G35" s="9"/>
      <c r="H35" s="9">
        <f>'[2]Pro Forma Period - 2023'!B18/1000</f>
        <v>6.12</v>
      </c>
    </row>
    <row r="36" spans="1:13">
      <c r="A36" s="7">
        <f t="shared" si="2"/>
        <v>13</v>
      </c>
      <c r="B36" s="3" t="s">
        <v>38</v>
      </c>
      <c r="E36" s="9">
        <f>'[2]Actuals Oct2020-Sep2021'!B19/1000</f>
        <v>0.6</v>
      </c>
      <c r="F36" s="11">
        <f t="shared" si="1"/>
        <v>0</v>
      </c>
      <c r="G36" s="9"/>
      <c r="H36" s="9">
        <f>'[2]Pro Forma Period - 2023'!B19/1000</f>
        <v>0.6</v>
      </c>
    </row>
    <row r="37" spans="1:13">
      <c r="A37" s="7">
        <f t="shared" si="2"/>
        <v>14</v>
      </c>
      <c r="B37" s="3" t="s">
        <v>39</v>
      </c>
      <c r="E37" s="9">
        <f>'[2]Actuals Oct2020-Sep2021'!B20/1000</f>
        <v>72</v>
      </c>
      <c r="F37" s="11">
        <f t="shared" si="1"/>
        <v>26.939999999999998</v>
      </c>
      <c r="G37" s="9"/>
      <c r="H37" s="9">
        <f>'[2]Pro Forma Period - 2023'!B20/1000</f>
        <v>98.94</v>
      </c>
    </row>
    <row r="38" spans="1:13">
      <c r="A38" s="7">
        <f t="shared" si="2"/>
        <v>15</v>
      </c>
      <c r="B38" s="3" t="s">
        <v>40</v>
      </c>
      <c r="E38" s="9">
        <f>'[2]Actuals Oct2020-Sep2021'!B21/1000</f>
        <v>1000</v>
      </c>
      <c r="F38" s="11">
        <f t="shared" si="1"/>
        <v>2297.9960000000001</v>
      </c>
      <c r="G38" s="9"/>
      <c r="H38" s="9">
        <f>'[2]Pro Forma Period - 2023'!B21/1000</f>
        <v>3297.9960000000001</v>
      </c>
    </row>
    <row r="39" spans="1:13">
      <c r="A39" s="7">
        <f t="shared" si="2"/>
        <v>16</v>
      </c>
      <c r="B39" s="3" t="s">
        <v>41</v>
      </c>
      <c r="E39" s="9">
        <f>'[2]Actuals Oct2020-Sep2021'!B22/1000</f>
        <v>0</v>
      </c>
      <c r="F39" s="11">
        <f t="shared" si="1"/>
        <v>3297.9960000000001</v>
      </c>
      <c r="G39" s="9"/>
      <c r="H39" s="9">
        <f>'[2]Pro Forma Period - 2023'!B22/1000</f>
        <v>3297.9960000000001</v>
      </c>
    </row>
    <row r="40" spans="1:13">
      <c r="A40" s="7">
        <f t="shared" si="2"/>
        <v>17</v>
      </c>
      <c r="B40" s="3" t="s">
        <v>42</v>
      </c>
      <c r="E40" s="23">
        <f>'[2]Actuals Oct2020-Sep2021'!B23/1000</f>
        <v>0</v>
      </c>
      <c r="F40" s="24">
        <f t="shared" si="1"/>
        <v>4518.2640000000001</v>
      </c>
      <c r="G40" s="9"/>
      <c r="H40" s="23">
        <f>'[2]Pro Forma Period - 2023'!B23/1000</f>
        <v>4518.2640000000001</v>
      </c>
    </row>
    <row r="41" spans="1:13">
      <c r="A41" s="7">
        <f>A40+1</f>
        <v>18</v>
      </c>
      <c r="B41" s="25" t="s">
        <v>43</v>
      </c>
      <c r="E41" s="9">
        <f>SUM(E24:E40)</f>
        <v>15019.262999999999</v>
      </c>
      <c r="F41" s="9">
        <f>SUM(F24:F40)</f>
        <v>10997.523000000001</v>
      </c>
      <c r="G41" s="9"/>
      <c r="H41" s="9">
        <f>SUM(H24:H40)</f>
        <v>26016.786</v>
      </c>
    </row>
    <row r="42" spans="1:13">
      <c r="A42" s="7"/>
      <c r="E42" s="9"/>
      <c r="F42" s="11"/>
      <c r="G42" s="9"/>
      <c r="H42" s="9"/>
    </row>
    <row r="43" spans="1:13">
      <c r="B43" s="21" t="s">
        <v>44</v>
      </c>
      <c r="E43" s="20"/>
      <c r="F43" s="20"/>
    </row>
    <row r="44" spans="1:13">
      <c r="A44" s="7">
        <f>A41+1</f>
        <v>19</v>
      </c>
      <c r="B44" s="3" t="s">
        <v>45</v>
      </c>
      <c r="E44" s="9">
        <f>'[2]Actuals Oct2020-Sep2021'!B25/1000</f>
        <v>8.0760000000000005</v>
      </c>
      <c r="F44" s="11">
        <f>H44-E44</f>
        <v>0</v>
      </c>
      <c r="G44" s="9"/>
      <c r="H44" s="9">
        <f>'[2]Pro Forma Period - 2023'!B25/1000</f>
        <v>8.0760000000000005</v>
      </c>
      <c r="J44" s="26"/>
      <c r="K44" s="27"/>
      <c r="M44" s="9"/>
    </row>
    <row r="45" spans="1:13">
      <c r="A45" s="7">
        <f>A44+1</f>
        <v>20</v>
      </c>
      <c r="B45" s="3" t="s">
        <v>46</v>
      </c>
      <c r="E45" s="9">
        <f>'[2]Actuals Oct2020-Sep2021'!B26/1000</f>
        <v>52.164000000000001</v>
      </c>
      <c r="F45" s="11">
        <f t="shared" ref="F45:F47" si="3">H45-E45</f>
        <v>0</v>
      </c>
      <c r="G45" s="9"/>
      <c r="H45" s="9">
        <f>'[2]Pro Forma Period - 2023'!B26/1000</f>
        <v>52.164000000000001</v>
      </c>
      <c r="M45" s="9"/>
    </row>
    <row r="46" spans="1:13">
      <c r="A46" s="7">
        <f t="shared" ref="A46:A47" si="4">A45+1</f>
        <v>21</v>
      </c>
      <c r="B46" s="3" t="s">
        <v>47</v>
      </c>
      <c r="E46" s="9">
        <f>'[2]Actuals Oct2020-Sep2021'!B27/1000</f>
        <v>9.0839999999999996</v>
      </c>
      <c r="F46" s="11">
        <f t="shared" si="3"/>
        <v>0</v>
      </c>
      <c r="G46" s="9"/>
      <c r="H46" s="9">
        <f>'[2]Pro Forma Period - 2023'!B27/1000</f>
        <v>9.0839999999999996</v>
      </c>
      <c r="M46" s="9"/>
    </row>
    <row r="47" spans="1:13">
      <c r="A47" s="7">
        <f t="shared" si="4"/>
        <v>22</v>
      </c>
      <c r="B47" s="3" t="s">
        <v>48</v>
      </c>
      <c r="E47" s="23">
        <f>'[2]Actuals Oct2020-Sep2021'!B28/1000</f>
        <v>13.744</v>
      </c>
      <c r="F47" s="24">
        <f t="shared" si="3"/>
        <v>49.555999999999997</v>
      </c>
      <c r="G47" s="9"/>
      <c r="H47" s="23">
        <f>'[2]Pro Forma Period - 2023'!B28/1000</f>
        <v>63.3</v>
      </c>
      <c r="M47" s="9"/>
    </row>
    <row r="48" spans="1:13">
      <c r="A48" s="7"/>
      <c r="B48" s="25" t="s">
        <v>49</v>
      </c>
      <c r="E48" s="9">
        <f>SUM(E44:E47)</f>
        <v>83.067999999999998</v>
      </c>
      <c r="F48" s="9">
        <f>SUM(F44:F47)</f>
        <v>49.555999999999997</v>
      </c>
      <c r="G48" s="9"/>
      <c r="H48" s="9">
        <f>SUM(H44:H47)</f>
        <v>132.624</v>
      </c>
      <c r="J48" s="26"/>
      <c r="K48" s="27"/>
      <c r="M48" s="28"/>
    </row>
    <row r="49" spans="1:11">
      <c r="A49" s="7"/>
      <c r="D49" s="29"/>
      <c r="E49" s="30"/>
      <c r="F49" s="11"/>
      <c r="G49" s="9"/>
      <c r="H49" s="9"/>
    </row>
    <row r="50" spans="1:11">
      <c r="A50" s="7"/>
      <c r="B50" s="21" t="s">
        <v>50</v>
      </c>
      <c r="E50" s="9"/>
      <c r="F50" s="11"/>
      <c r="G50" s="9"/>
      <c r="H50" s="9"/>
    </row>
    <row r="51" spans="1:11">
      <c r="A51" s="7">
        <v>23</v>
      </c>
      <c r="B51" s="3" t="s">
        <v>51</v>
      </c>
      <c r="D51" s="31"/>
      <c r="E51" s="23">
        <f>'[2]Actuals Oct2020-Sep2021'!B30/1000</f>
        <v>1098.8140000000001</v>
      </c>
      <c r="F51" s="23">
        <f>H51-E51</f>
        <v>0</v>
      </c>
      <c r="G51" s="9"/>
      <c r="H51" s="23">
        <f>'[2]Pro Forma Period - 2023'!B30/1000</f>
        <v>1098.8140000000001</v>
      </c>
    </row>
    <row r="52" spans="1:11">
      <c r="A52" s="7">
        <v>24</v>
      </c>
      <c r="B52" s="25" t="s">
        <v>52</v>
      </c>
      <c r="E52" s="9">
        <f>SUM(E51)</f>
        <v>1098.8140000000001</v>
      </c>
      <c r="F52" s="9">
        <f>SUM(F51)</f>
        <v>0</v>
      </c>
      <c r="G52" s="9"/>
      <c r="H52" s="9">
        <f>SUM(H51)</f>
        <v>1098.8140000000001</v>
      </c>
    </row>
    <row r="53" spans="1:11">
      <c r="A53" s="7"/>
      <c r="E53" s="9"/>
      <c r="F53" s="11"/>
      <c r="G53" s="9"/>
      <c r="H53" s="9"/>
    </row>
    <row r="54" spans="1:11">
      <c r="A54" s="7"/>
      <c r="B54" s="21" t="s">
        <v>53</v>
      </c>
      <c r="E54" s="9"/>
      <c r="F54" s="11"/>
      <c r="G54" s="9"/>
      <c r="H54" s="9"/>
    </row>
    <row r="55" spans="1:11">
      <c r="A55" s="7">
        <v>25</v>
      </c>
      <c r="B55" s="3" t="s">
        <v>27</v>
      </c>
      <c r="E55" s="23">
        <f>'[2]Actuals Oct2020-Sep2021'!B32/1000</f>
        <v>924</v>
      </c>
      <c r="F55" s="23">
        <f>H55-E55</f>
        <v>0</v>
      </c>
      <c r="G55" s="9"/>
      <c r="H55" s="23">
        <f>'[2]Pro Forma Period - 2023'!B32/1000</f>
        <v>924</v>
      </c>
    </row>
    <row r="56" spans="1:11">
      <c r="A56" s="7">
        <v>26</v>
      </c>
      <c r="B56" s="25" t="s">
        <v>54</v>
      </c>
      <c r="E56" s="9">
        <f>SUM(E55)</f>
        <v>924</v>
      </c>
      <c r="F56" s="9">
        <f>SUM(F55)</f>
        <v>0</v>
      </c>
      <c r="G56" s="9"/>
      <c r="H56" s="9">
        <f>SUM(H55)</f>
        <v>924</v>
      </c>
    </row>
    <row r="57" spans="1:11">
      <c r="A57" s="7"/>
      <c r="E57" s="9"/>
      <c r="F57" s="11"/>
      <c r="G57" s="9"/>
      <c r="H57" s="9"/>
    </row>
    <row r="58" spans="1:11">
      <c r="A58" s="7"/>
      <c r="B58" s="1" t="s">
        <v>55</v>
      </c>
      <c r="E58" s="9"/>
      <c r="F58" s="11"/>
      <c r="G58" s="9"/>
      <c r="H58" s="9"/>
    </row>
    <row r="59" spans="1:11">
      <c r="A59" s="7">
        <f>A56+1</f>
        <v>27</v>
      </c>
      <c r="B59" s="3" t="s">
        <v>56</v>
      </c>
      <c r="E59" s="9">
        <f>'[2]Actuals Oct2020-Sep2021'!B34/1000</f>
        <v>1844.7339999999999</v>
      </c>
      <c r="F59" s="11">
        <f>H59-E59</f>
        <v>-816.34999999999991</v>
      </c>
      <c r="G59" s="9"/>
      <c r="H59" s="9">
        <f>'[2]Pro Forma Period - 2023'!B34/1000</f>
        <v>1028.384</v>
      </c>
    </row>
    <row r="60" spans="1:11">
      <c r="A60" s="7">
        <f>A59+1</f>
        <v>28</v>
      </c>
      <c r="B60" s="3" t="s">
        <v>28</v>
      </c>
      <c r="E60" s="9">
        <f>'[2]Actuals Oct2020-Sep2021'!B35/1000</f>
        <v>11.247999999999999</v>
      </c>
      <c r="F60" s="11">
        <f>H60-E60</f>
        <v>0</v>
      </c>
      <c r="G60" s="9"/>
      <c r="H60" s="9">
        <f>'[2]Pro Forma Period - 2023'!B35/1000</f>
        <v>11.247999999999999</v>
      </c>
    </row>
    <row r="61" spans="1:11">
      <c r="A61" s="7">
        <f t="shared" ref="A61:A64" si="5">A60+1</f>
        <v>29</v>
      </c>
      <c r="B61" s="3" t="s">
        <v>29</v>
      </c>
      <c r="E61" s="9">
        <f>'[2]Actuals Oct2020-Sep2021'!B36/1000</f>
        <v>7.1189999999999998</v>
      </c>
      <c r="F61" s="11">
        <f>H61-E61</f>
        <v>0</v>
      </c>
      <c r="G61" s="9"/>
      <c r="H61" s="9">
        <f>'[2]Pro Forma Period - 2023'!B36/1000</f>
        <v>7.1189999999999998</v>
      </c>
    </row>
    <row r="62" spans="1:11">
      <c r="A62" s="7">
        <f t="shared" si="5"/>
        <v>30</v>
      </c>
      <c r="B62" s="3" t="s">
        <v>31</v>
      </c>
      <c r="E62" s="9">
        <f>'[2]Actuals Oct2020-Sep2021'!B37/1000</f>
        <v>8.2210000000000001</v>
      </c>
      <c r="F62" s="11">
        <f>H62-E62</f>
        <v>0</v>
      </c>
      <c r="G62" s="9"/>
      <c r="H62" s="9">
        <f>'[2]Pro Forma Period - 2023'!B37/1000</f>
        <v>8.2210000000000001</v>
      </c>
    </row>
    <row r="63" spans="1:11">
      <c r="A63" s="7">
        <f t="shared" si="5"/>
        <v>31</v>
      </c>
      <c r="B63" s="19" t="s">
        <v>57</v>
      </c>
      <c r="E63" s="23">
        <f>'[2]Actuals Oct2020-Sep2021'!B38/1000</f>
        <v>18.79</v>
      </c>
      <c r="F63" s="24">
        <f>H63-E63</f>
        <v>3.7579999999999991</v>
      </c>
      <c r="G63" s="9"/>
      <c r="H63" s="23">
        <f>'[2]Pro Forma Period - 2023'!B38/1000</f>
        <v>22.547999999999998</v>
      </c>
    </row>
    <row r="64" spans="1:11">
      <c r="A64" s="7">
        <f t="shared" si="5"/>
        <v>32</v>
      </c>
      <c r="B64" s="25" t="s">
        <v>58</v>
      </c>
      <c r="E64" s="9">
        <f>SUM(E59:E63)</f>
        <v>1890.1119999999999</v>
      </c>
      <c r="F64" s="9">
        <f>SUM(F59:F63)</f>
        <v>-812.59199999999987</v>
      </c>
      <c r="G64" s="9"/>
      <c r="H64" s="9">
        <f>SUM(H59:H63)</f>
        <v>1077.52</v>
      </c>
      <c r="J64" s="26"/>
      <c r="K64" s="27"/>
    </row>
    <row r="65" spans="1:12">
      <c r="A65" s="7"/>
      <c r="D65" s="32"/>
      <c r="E65" s="33"/>
      <c r="G65" s="9"/>
      <c r="H65" s="9"/>
    </row>
    <row r="66" spans="1:12">
      <c r="A66" s="7"/>
      <c r="B66" s="1" t="s">
        <v>59</v>
      </c>
      <c r="E66" s="9"/>
      <c r="F66" s="11"/>
      <c r="G66" s="9"/>
      <c r="H66" s="9"/>
    </row>
    <row r="67" spans="1:12">
      <c r="A67" s="7">
        <f>A64+1</f>
        <v>33</v>
      </c>
      <c r="B67" s="3" t="s">
        <v>28</v>
      </c>
      <c r="E67" s="9">
        <f>'[2]Actuals Oct2020-Sep2021'!B40/1000</f>
        <v>89.244</v>
      </c>
      <c r="F67" s="11">
        <f>H67-E67</f>
        <v>0</v>
      </c>
      <c r="G67" s="9"/>
      <c r="H67" s="9">
        <f>'[2]Pro Forma Period - 2023'!B40/1000</f>
        <v>89.244</v>
      </c>
    </row>
    <row r="68" spans="1:12">
      <c r="A68" s="7">
        <f>A67+1</f>
        <v>34</v>
      </c>
      <c r="B68" s="3" t="s">
        <v>29</v>
      </c>
      <c r="D68" s="31"/>
      <c r="E68" s="9">
        <f>'[2]Actuals Oct2020-Sep2021'!B41/1000</f>
        <v>62.795999999999999</v>
      </c>
      <c r="F68" s="11">
        <f>H68-E68</f>
        <v>0</v>
      </c>
      <c r="G68" s="9"/>
      <c r="H68" s="9">
        <f>'[2]Pro Forma Period - 2023'!B41/1000</f>
        <v>62.795999999999999</v>
      </c>
    </row>
    <row r="69" spans="1:12">
      <c r="A69" s="7">
        <f>A68+1</f>
        <v>35</v>
      </c>
      <c r="B69" s="3" t="s">
        <v>31</v>
      </c>
      <c r="D69" s="31"/>
      <c r="E69" s="23">
        <f>'[2]Actuals Oct2020-Sep2021'!B42/1000</f>
        <v>25.032</v>
      </c>
      <c r="F69" s="24">
        <f>H69-E69</f>
        <v>0</v>
      </c>
      <c r="G69" s="9"/>
      <c r="H69" s="23">
        <f>'[2]Pro Forma Period - 2023'!B42/1000</f>
        <v>25.032</v>
      </c>
    </row>
    <row r="70" spans="1:12">
      <c r="A70" s="7">
        <f>A69+1</f>
        <v>36</v>
      </c>
      <c r="B70" s="25" t="s">
        <v>60</v>
      </c>
      <c r="E70" s="9">
        <f>SUM(E67:E69)</f>
        <v>177.072</v>
      </c>
      <c r="F70" s="11">
        <f>SUM(F67:F69)</f>
        <v>0</v>
      </c>
      <c r="G70" s="9"/>
      <c r="H70" s="9">
        <f>SUM(H67:H69)</f>
        <v>177.072</v>
      </c>
    </row>
    <row r="71" spans="1:12">
      <c r="A71" s="7"/>
      <c r="E71" s="9"/>
      <c r="F71" s="11"/>
      <c r="G71" s="9"/>
      <c r="H71" s="9"/>
    </row>
    <row r="72" spans="1:12">
      <c r="A72" s="7"/>
      <c r="B72" s="1" t="s">
        <v>61</v>
      </c>
      <c r="E72" s="9"/>
      <c r="F72" s="11"/>
      <c r="G72" s="9"/>
      <c r="H72" s="9"/>
    </row>
    <row r="73" spans="1:12">
      <c r="A73" s="7">
        <f>A70+1</f>
        <v>37</v>
      </c>
      <c r="B73" s="3" t="s">
        <v>27</v>
      </c>
      <c r="E73" s="23">
        <f>'[2]Actuals Oct2020-Sep2021'!B44/1000</f>
        <v>1768.1980000000001</v>
      </c>
      <c r="F73" s="24">
        <f>H73-E73</f>
        <v>11.329999999999927</v>
      </c>
      <c r="G73" s="9"/>
      <c r="H73" s="23">
        <f>'[2]Pro Forma Period - 2023'!B44/1000</f>
        <v>1779.528</v>
      </c>
    </row>
    <row r="74" spans="1:12">
      <c r="A74" s="7"/>
      <c r="B74" s="25" t="s">
        <v>62</v>
      </c>
      <c r="E74" s="9">
        <f>SUM(E73)</f>
        <v>1768.1980000000001</v>
      </c>
      <c r="F74" s="11">
        <f>SUM(F73)</f>
        <v>11.329999999999927</v>
      </c>
      <c r="G74" s="9"/>
      <c r="H74" s="9">
        <f>SUM(H73)</f>
        <v>1779.528</v>
      </c>
    </row>
    <row r="75" spans="1:12">
      <c r="A75" s="7"/>
      <c r="E75" s="9"/>
      <c r="F75" s="11"/>
      <c r="G75" s="9"/>
      <c r="H75" s="9"/>
    </row>
    <row r="76" spans="1:12">
      <c r="A76" s="7">
        <f>A73+1</f>
        <v>38</v>
      </c>
      <c r="B76" s="1" t="s">
        <v>63</v>
      </c>
      <c r="E76" s="34">
        <f>E41+E48+E52+E56+E64+E70+E74</f>
        <v>20960.526999999998</v>
      </c>
      <c r="F76" s="34">
        <f>F41+F48+F52+F56+F64+F70+F74</f>
        <v>10245.817000000001</v>
      </c>
      <c r="H76" s="34">
        <f>H41+H48+H52+H56+H64+H70+H74</f>
        <v>31206.343999999997</v>
      </c>
      <c r="I76" s="68" t="s">
        <v>64</v>
      </c>
      <c r="J76" s="26"/>
      <c r="K76" s="27"/>
    </row>
    <row r="77" spans="1:12">
      <c r="B77" s="1"/>
      <c r="D77" s="32"/>
      <c r="E77" s="33"/>
      <c r="G77" s="18"/>
      <c r="H77" s="7"/>
    </row>
    <row r="78" spans="1:12">
      <c r="A78" s="7">
        <f>+A76+1</f>
        <v>39</v>
      </c>
      <c r="B78" s="1" t="s">
        <v>65</v>
      </c>
      <c r="E78" s="36"/>
      <c r="F78" s="37">
        <f>+F20-F76</f>
        <v>-10245.817000000001</v>
      </c>
      <c r="H78" s="36"/>
    </row>
    <row r="79" spans="1:12">
      <c r="F79" s="3"/>
    </row>
    <row r="80" spans="1:12">
      <c r="A80" s="3"/>
      <c r="B80" s="38" t="s">
        <v>66</v>
      </c>
      <c r="C80" s="38"/>
      <c r="D80" s="38"/>
      <c r="E80" s="38"/>
      <c r="F80" s="38"/>
      <c r="G80" s="38"/>
      <c r="H80" s="38"/>
      <c r="I80" s="38"/>
      <c r="J80" s="39"/>
      <c r="K80" s="39"/>
      <c r="L80" s="1"/>
    </row>
    <row r="81" spans="1:11">
      <c r="A81" s="3"/>
      <c r="B81" s="60" t="s">
        <v>67</v>
      </c>
      <c r="C81" s="60"/>
      <c r="D81" s="60"/>
      <c r="E81" s="60"/>
      <c r="F81" s="60"/>
      <c r="G81" s="60"/>
      <c r="H81" s="60"/>
      <c r="I81" s="38"/>
      <c r="J81" s="39"/>
      <c r="K81" s="39"/>
    </row>
    <row r="82" spans="1:11">
      <c r="A82" s="3"/>
      <c r="C82" s="61" t="s">
        <v>68</v>
      </c>
      <c r="D82" s="40"/>
      <c r="E82" s="9"/>
      <c r="F82" s="3"/>
      <c r="H82" s="41">
        <f>G21</f>
        <v>0</v>
      </c>
    </row>
    <row r="83" spans="1:11">
      <c r="A83" s="3"/>
      <c r="C83" s="61"/>
      <c r="D83" s="42" t="s">
        <v>11</v>
      </c>
      <c r="F83" s="43" t="s">
        <v>69</v>
      </c>
      <c r="H83" s="43" t="s">
        <v>69</v>
      </c>
    </row>
    <row r="84" spans="1:11">
      <c r="B84" s="44" t="s">
        <v>70</v>
      </c>
      <c r="C84" s="45" t="s">
        <v>71</v>
      </c>
      <c r="D84" s="46" t="s">
        <v>71</v>
      </c>
      <c r="F84" s="45" t="s">
        <v>71</v>
      </c>
      <c r="H84" s="45" t="s">
        <v>72</v>
      </c>
    </row>
    <row r="85" spans="1:11">
      <c r="B85" s="47" t="s">
        <v>73</v>
      </c>
      <c r="C85" s="48">
        <v>15149</v>
      </c>
      <c r="D85" s="49">
        <f>D88-D87-D86</f>
        <v>31153.173999999995</v>
      </c>
      <c r="F85" s="48">
        <f>D85-C85</f>
        <v>16004.173999999995</v>
      </c>
      <c r="H85" s="48">
        <f>F85*H82</f>
        <v>0</v>
      </c>
    </row>
    <row r="86" spans="1:11">
      <c r="B86" s="25" t="s">
        <v>74</v>
      </c>
      <c r="C86" s="9">
        <v>0</v>
      </c>
      <c r="D86" s="49">
        <f>'[2]E-456'!M28/1000</f>
        <v>114.274</v>
      </c>
      <c r="F86" s="48">
        <f>D86-C86</f>
        <v>114.274</v>
      </c>
      <c r="H86" s="48">
        <f>F86</f>
        <v>114.274</v>
      </c>
    </row>
    <row r="87" spans="1:11">
      <c r="B87" s="25" t="s">
        <v>75</v>
      </c>
      <c r="C87" s="9">
        <v>0</v>
      </c>
      <c r="D87" s="50">
        <f>('[2]E-456'!P15+'[2]E-456'!P28)/1000</f>
        <v>-61.103999999999999</v>
      </c>
      <c r="F87" s="48">
        <f>D87-C87</f>
        <v>-61.103999999999999</v>
      </c>
      <c r="H87" s="48">
        <v>0</v>
      </c>
    </row>
    <row r="88" spans="1:11" ht="15.75" thickBot="1">
      <c r="B88" s="47" t="s">
        <v>73</v>
      </c>
      <c r="C88" s="51">
        <f>C85</f>
        <v>15149</v>
      </c>
      <c r="D88" s="52">
        <f>H76</f>
        <v>31206.343999999997</v>
      </c>
      <c r="E88" s="35" t="s">
        <v>64</v>
      </c>
      <c r="F88" s="2"/>
      <c r="G88" s="48"/>
      <c r="I88" s="48"/>
    </row>
    <row r="89" spans="1:11" ht="15.75" thickBot="1">
      <c r="D89" s="25" t="s">
        <v>76</v>
      </c>
      <c r="F89" s="51">
        <f>SUM(F85:F87)</f>
        <v>16057.343999999996</v>
      </c>
      <c r="H89" s="53">
        <f>SUM(H85:H87)</f>
        <v>114.274</v>
      </c>
    </row>
    <row r="90" spans="1:11" ht="6.75" customHeight="1" thickBot="1">
      <c r="F90" s="2"/>
    </row>
    <row r="91" spans="1:11" ht="15.75" thickBot="1">
      <c r="D91" s="25" t="s">
        <v>77</v>
      </c>
      <c r="F91" s="51">
        <f>F20</f>
        <v>0</v>
      </c>
      <c r="H91" s="53">
        <f>F21</f>
        <v>0</v>
      </c>
    </row>
    <row r="92" spans="1:11" ht="8.25" customHeight="1" thickBot="1">
      <c r="F92" s="2"/>
      <c r="H92" s="54"/>
    </row>
    <row r="93" spans="1:11" ht="15.75" thickBot="1">
      <c r="D93" s="25" t="s">
        <v>78</v>
      </c>
      <c r="F93" s="55">
        <f>-F89+F91</f>
        <v>-16057.343999999996</v>
      </c>
      <c r="H93" s="53">
        <f>-H89+H91</f>
        <v>-114.274</v>
      </c>
    </row>
    <row r="95" spans="1:11">
      <c r="C95" s="56"/>
      <c r="D95" s="57"/>
    </row>
    <row r="96" spans="1:11">
      <c r="C96" s="56"/>
      <c r="D96" s="57"/>
      <c r="F96" s="58"/>
      <c r="H96" s="56"/>
    </row>
    <row r="97" spans="6:8">
      <c r="F97" s="58"/>
      <c r="H97" s="56"/>
    </row>
  </sheetData>
  <mergeCells count="6">
    <mergeCell ref="C82:C83"/>
    <mergeCell ref="A1:H1"/>
    <mergeCell ref="A2:H2"/>
    <mergeCell ref="A3:H3"/>
    <mergeCell ref="A4:H4"/>
    <mergeCell ref="B81:H81"/>
  </mergeCells>
  <pageMargins left="0.38" right="0" top="0.5" bottom="0" header="0.5" footer="0.25"/>
  <pageSetup scale="74" fitToHeight="2" orientation="portrait" horizontalDpi="1200" verticalDpi="1200" r:id="rId1"/>
  <headerFooter scaleWithDoc="0" alignWithMargins="0">
    <oddHeader>&amp;RExh. JAS-2</oddHeader>
    <oddFooter>&amp;RPage &amp;P of &amp;N</oddFooter>
  </headerFooter>
  <rowBreaks count="1" manualBreakCount="1">
    <brk id="56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218B3BF9018843AED91B649CD6B0BF" ma:contentTypeVersion="28" ma:contentTypeDescription="" ma:contentTypeScope="" ma:versionID="f841f769beb18aa25f1fe6a61a9307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2022-01-21T08:00:00+00:00</OpenedDate>
    <SignificantOrder xmlns="dc463f71-b30c-4ab2-9473-d307f9d35888">false</SignificantOrder>
    <Date1 xmlns="dc463f71-b30c-4ab2-9473-d307f9d35888">2022-01-21T08:00:00+00:00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ED9B09C-F24D-49B9-8157-4A4F433005C9}"/>
</file>

<file path=customXml/itemProps2.xml><?xml version="1.0" encoding="utf-8"?>
<ds:datastoreItem xmlns:ds="http://schemas.openxmlformats.org/officeDocument/2006/customXml" ds:itemID="{D0265B34-C867-4395-B387-11C5F7EC041B}"/>
</file>

<file path=customXml/itemProps3.xml><?xml version="1.0" encoding="utf-8"?>
<ds:datastoreItem xmlns:ds="http://schemas.openxmlformats.org/officeDocument/2006/customXml" ds:itemID="{C290CFA9-BBF4-452C-A30F-FB3F77975CA8}"/>
</file>

<file path=customXml/itemProps4.xml><?xml version="1.0" encoding="utf-8"?>
<ds:datastoreItem xmlns:ds="http://schemas.openxmlformats.org/officeDocument/2006/customXml" ds:itemID="{CB360964-E8AC-46AD-BD28-3D7CA848E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09.2021 Actual vs Pro Forma</vt:lpstr>
      <vt:lpstr>'09.2021 Actual vs Pro Forma'!Print_Area</vt:lpstr>
      <vt:lpstr>'09.2021 Actual vs Pro Forma'!Print_Titles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Liz</dc:creator>
  <cp:lastModifiedBy>Andrews, Liz</cp:lastModifiedBy>
  <cp:lastPrinted>2021-12-27T00:43:21Z</cp:lastPrinted>
  <dcterms:created xsi:type="dcterms:W3CDTF">2021-12-27T00:36:46Z</dcterms:created>
  <dcterms:modified xsi:type="dcterms:W3CDTF">2021-12-27T00:43:26Z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0x0101006E56B4D1795A2E4DB2F0B01679ED314A00E6218B3BF9018843AED91B649CD6B0BF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