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jects.gasco.com\DavWWWRoot\operations\2017RateCase\WARateCase\Testimony and Exhibits\Taxes_TCJA\"/>
    </mc:Choice>
  </mc:AlternateContent>
  <bookViews>
    <workbookView xWindow="0" yWindow="0" windowWidth="19212" windowHeight="8760"/>
  </bookViews>
  <sheets>
    <sheet name="InterimDeferral" sheetId="2" r:id="rId1"/>
  </sheets>
  <definedNames>
    <definedName name="_xlnm.Print_Area" localSheetId="0">InterimDeferral!$A$1:$J$50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2" l="1"/>
  <c r="I40" i="2"/>
  <c r="H45" i="2"/>
  <c r="I45" i="2" s="1"/>
  <c r="G45" i="2"/>
  <c r="H41" i="2"/>
  <c r="I41" i="2" s="1"/>
  <c r="H39" i="2"/>
  <c r="I39" i="2" s="1"/>
  <c r="H38" i="2"/>
  <c r="G38" i="2"/>
  <c r="H37" i="2"/>
  <c r="G37" i="2"/>
  <c r="I37" i="2" s="1"/>
  <c r="I28" i="2"/>
  <c r="E28" i="2"/>
  <c r="I23" i="2"/>
  <c r="D23" i="2"/>
  <c r="I22" i="2"/>
  <c r="D22" i="2"/>
  <c r="E22" i="2" s="1"/>
  <c r="I21" i="2"/>
  <c r="D21" i="2"/>
  <c r="E21" i="2" s="1"/>
  <c r="H18" i="2"/>
  <c r="G18" i="2"/>
  <c r="G36" i="2" s="1"/>
  <c r="C18" i="2"/>
  <c r="I17" i="2"/>
  <c r="D17" i="2"/>
  <c r="E17" i="2" s="1"/>
  <c r="I16" i="2"/>
  <c r="D16" i="2"/>
  <c r="E16" i="2" s="1"/>
  <c r="I15" i="2"/>
  <c r="D15" i="2"/>
  <c r="E15" i="2" s="1"/>
  <c r="G12" i="2"/>
  <c r="G35" i="2" s="1"/>
  <c r="C12" i="2"/>
  <c r="I11" i="2"/>
  <c r="H11" i="2"/>
  <c r="H12" i="2" s="1"/>
  <c r="H35" i="2" s="1"/>
  <c r="E11" i="2"/>
  <c r="I10" i="2"/>
  <c r="E10" i="2"/>
  <c r="I9" i="2"/>
  <c r="D9" i="2"/>
  <c r="D12" i="2" s="1"/>
  <c r="I18" i="2" l="1"/>
  <c r="I38" i="2"/>
  <c r="I12" i="2"/>
  <c r="E18" i="2"/>
  <c r="I35" i="2"/>
  <c r="G40" i="2"/>
  <c r="H36" i="2"/>
  <c r="H42" i="2" s="1"/>
  <c r="H44" i="2" s="1"/>
  <c r="H46" i="2" s="1"/>
  <c r="H20" i="2" s="1"/>
  <c r="H25" i="2" s="1"/>
  <c r="H27" i="2" s="1"/>
  <c r="E9" i="2"/>
  <c r="E12" i="2" s="1"/>
  <c r="E23" i="2"/>
  <c r="D18" i="2"/>
  <c r="I36" i="2" l="1"/>
  <c r="G42" i="2"/>
  <c r="D25" i="2"/>
  <c r="D27" i="2" s="1"/>
  <c r="G44" i="2" l="1"/>
  <c r="I42" i="2"/>
  <c r="I44" i="2" l="1"/>
  <c r="G46" i="2"/>
  <c r="I46" i="2" l="1"/>
  <c r="G20" i="2"/>
  <c r="E20" i="2" l="1"/>
  <c r="E25" i="2" s="1"/>
  <c r="E27" i="2" s="1"/>
  <c r="E29" i="2" s="1"/>
  <c r="E30" i="2" s="1"/>
  <c r="C25" i="2"/>
  <c r="C27" i="2" s="1"/>
  <c r="G25" i="2"/>
  <c r="G27" i="2" s="1"/>
  <c r="I20" i="2"/>
  <c r="I25" i="2" s="1"/>
  <c r="I27" i="2" s="1"/>
  <c r="I29" i="2" s="1"/>
  <c r="I30" i="2" s="1"/>
</calcChain>
</file>

<file path=xl/sharedStrings.xml><?xml version="1.0" encoding="utf-8"?>
<sst xmlns="http://schemas.openxmlformats.org/spreadsheetml/2006/main" count="63" uniqueCount="49">
  <si>
    <t>No.</t>
  </si>
  <si>
    <t>Operating Revenues</t>
  </si>
  <si>
    <t>Sale of Gas</t>
  </si>
  <si>
    <t>Transportation (Actuals Only)</t>
  </si>
  <si>
    <t>Miscellaneous Revenues</t>
  </si>
  <si>
    <t>Total Operating Revenues</t>
  </si>
  <si>
    <t/>
  </si>
  <si>
    <t>Operating Revenue Deductions</t>
  </si>
  <si>
    <t>Gas Purchased</t>
  </si>
  <si>
    <t>Uncollectible Accrual for Gas Sales</t>
  </si>
  <si>
    <t>Other Operating &amp; Maintenance Expenses</t>
  </si>
  <si>
    <t>Total Operating &amp; Maintenance Exp.</t>
  </si>
  <si>
    <t>Federal Income Tax</t>
  </si>
  <si>
    <t>Property Taxes</t>
  </si>
  <si>
    <t>Other Taxes</t>
  </si>
  <si>
    <t>Depreciation &amp; Amortization</t>
  </si>
  <si>
    <t>Total Operating Revenue Deductions</t>
  </si>
  <si>
    <t>Net Operating Revenues</t>
  </si>
  <si>
    <t>w/ TCJA</t>
  </si>
  <si>
    <t>w/o TCJA</t>
  </si>
  <si>
    <t>Change</t>
  </si>
  <si>
    <t xml:space="preserve">NW Natural </t>
  </si>
  <si>
    <t>A</t>
  </si>
  <si>
    <t>-A</t>
  </si>
  <si>
    <t>Rounded:</t>
  </si>
  <si>
    <t>Income Tax Gross Up:</t>
  </si>
  <si>
    <t>-B</t>
  </si>
  <si>
    <t>B</t>
  </si>
  <si>
    <t>Interim Period Benefit Deferral (Grossed Up)</t>
  </si>
  <si>
    <t>Operating Deductions</t>
  </si>
  <si>
    <t>Property &amp; Other Taxes</t>
  </si>
  <si>
    <t>Book Depreciation</t>
  </si>
  <si>
    <t>Interest (Rate Base * Cost of Debt)</t>
  </si>
  <si>
    <t>Permanent Tax Differences</t>
  </si>
  <si>
    <t>PreTax Regulatory Earnings Subtotal</t>
  </si>
  <si>
    <t>PreTax Subtotal Plus Perm. Tax Differences</t>
  </si>
  <si>
    <t>Federal Income Tax Before Credits</t>
  </si>
  <si>
    <t>Research Credit</t>
  </si>
  <si>
    <t xml:space="preserve">Federal Income Tax Rate </t>
  </si>
  <si>
    <t>Federal Income Tax Expense</t>
  </si>
  <si>
    <t>2018 Washington Interim Period Deferral - TCJA Income Tax Benefit</t>
  </si>
  <si>
    <t xml:space="preserve">Interim Benefit from January 1, 2018 through December 31, 2018 </t>
  </si>
  <si>
    <t>Forecasted - As of Each Date Noted - For Full Calendar Year</t>
  </si>
  <si>
    <t>2018 Twelve Month Interim Period</t>
  </si>
  <si>
    <t>Full Year Estimate as of January 2018</t>
  </si>
  <si>
    <t>Full Year Estimate as of October 2018</t>
  </si>
  <si>
    <t>Income tax gross up rate derived by dividing one by one minus the applicable blended statutory income tax rate
[ 1.266 = (1 / (1-.21) ]</t>
  </si>
  <si>
    <t>To estimate the net reduction to income tax expense from the TCJA, NW Natural is utilizing a 2018 annual commission basis report format to perform a “with” and “without” TCJA calculation. Using 2018 actual results is consistent with Commission policy as recently clarified in Order No. 07 in Cascade Natural Gas’ recent Docket UG-170929.</t>
  </si>
  <si>
    <t>U.S. Federal corporate income tax rate decreased from 35% to 21%, which is a 40% decrease. The 'change' in federal income tax expense above, or interim period benefit, is consistent with this expected decrease (e.g., reduction in January estimate on row 9 of $1.26 million is 40% of w/o TCJA federal tax expense of $3.14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</si>
</sst>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  <numFmt numFmtId="166" formatCode="_(* #,##0_);_(* \(#,##0\);_(* &quot;-&quot;??_);_(@_)"/>
    <numFmt numFmtId="167" formatCode="&quot;$&quot;#,##0"/>
    <numFmt numFmtId="168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ahoma"/>
      <family val="2"/>
    </font>
    <font>
      <b/>
      <u/>
      <sz val="10"/>
      <name val="Tahoma"/>
      <family val="2"/>
    </font>
    <font>
      <sz val="10"/>
      <name val="Tahoma"/>
      <family val="2"/>
    </font>
    <font>
      <sz val="10"/>
      <color theme="1"/>
      <name val="Tahoma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2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5" fontId="6" fillId="0" borderId="0">
      <alignment vertical="top"/>
    </xf>
  </cellStyleXfs>
  <cellXfs count="77">
    <xf numFmtId="0" fontId="0" fillId="0" borderId="0" xfId="0"/>
    <xf numFmtId="3" fontId="3" fillId="0" borderId="1" xfId="0" applyNumberFormat="1" applyFont="1" applyBorder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3" fontId="3" fillId="0" borderId="0" xfId="0" applyNumberFormat="1" applyFont="1" applyAlignment="1">
      <alignment vertical="top"/>
    </xf>
    <xf numFmtId="3" fontId="4" fillId="0" borderId="0" xfId="0" applyNumberFormat="1" applyFont="1" applyAlignment="1">
      <alignment vertical="top"/>
    </xf>
    <xf numFmtId="3" fontId="5" fillId="0" borderId="0" xfId="0" applyNumberFormat="1" applyFont="1" applyAlignment="1" applyProtection="1">
      <alignment vertical="top"/>
      <protection locked="0"/>
    </xf>
    <xf numFmtId="3" fontId="3" fillId="0" borderId="0" xfId="0" quotePrefix="1" applyNumberFormat="1" applyFont="1" applyAlignment="1">
      <alignment horizontal="left" vertical="top"/>
    </xf>
    <xf numFmtId="3" fontId="3" fillId="0" borderId="0" xfId="0" applyNumberFormat="1" applyFont="1" applyAlignment="1">
      <alignment horizontal="left" vertical="top"/>
    </xf>
    <xf numFmtId="5" fontId="3" fillId="0" borderId="0" xfId="0" applyNumberFormat="1" applyFont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5" fontId="5" fillId="0" borderId="0" xfId="4" applyFont="1" applyFill="1">
      <alignment vertical="top"/>
    </xf>
    <xf numFmtId="0" fontId="2" fillId="0" borderId="0" xfId="0" applyFont="1"/>
    <xf numFmtId="3" fontId="3" fillId="0" borderId="0" xfId="0" applyNumberFormat="1" applyFont="1" applyBorder="1" applyAlignment="1">
      <alignment horizontal="center" vertical="top"/>
    </xf>
    <xf numFmtId="164" fontId="0" fillId="0" borderId="0" xfId="2" applyNumberFormat="1" applyFont="1"/>
    <xf numFmtId="0" fontId="0" fillId="0" borderId="0" xfId="0" applyFont="1"/>
    <xf numFmtId="9" fontId="7" fillId="0" borderId="0" xfId="3" quotePrefix="1" applyFont="1" applyAlignment="1">
      <alignment horizontal="left"/>
    </xf>
    <xf numFmtId="9" fontId="7" fillId="0" borderId="0" xfId="3" quotePrefix="1" applyFont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5" fontId="0" fillId="0" borderId="0" xfId="0" applyNumberFormat="1" applyAlignment="1">
      <alignment horizontal="center"/>
    </xf>
    <xf numFmtId="166" fontId="5" fillId="0" borderId="0" xfId="1" applyNumberFormat="1" applyFont="1" applyAlignment="1">
      <alignment vertical="top"/>
    </xf>
    <xf numFmtId="166" fontId="0" fillId="0" borderId="0" xfId="1" applyNumberFormat="1" applyFont="1"/>
    <xf numFmtId="166" fontId="5" fillId="0" borderId="0" xfId="1" applyNumberFormat="1" applyFont="1" applyAlignment="1">
      <alignment horizontal="right" vertical="top"/>
    </xf>
    <xf numFmtId="166" fontId="5" fillId="0" borderId="2" xfId="1" applyNumberFormat="1" applyFont="1" applyBorder="1" applyAlignment="1">
      <alignment vertical="top"/>
    </xf>
    <xf numFmtId="166" fontId="5" fillId="0" borderId="0" xfId="1" applyNumberFormat="1" applyFont="1" applyFill="1" applyAlignment="1">
      <alignment horizontal="right" vertical="top"/>
    </xf>
    <xf numFmtId="166" fontId="9" fillId="0" borderId="0" xfId="1" applyNumberFormat="1" applyFont="1"/>
    <xf numFmtId="166" fontId="5" fillId="0" borderId="0" xfId="1" applyNumberFormat="1" applyFont="1" applyFill="1" applyBorder="1" applyAlignment="1">
      <alignment horizontal="right" vertical="top"/>
    </xf>
    <xf numFmtId="166" fontId="5" fillId="0" borderId="2" xfId="1" applyNumberFormat="1" applyFont="1" applyFill="1" applyBorder="1" applyAlignment="1">
      <alignment horizontal="right" vertical="top"/>
    </xf>
    <xf numFmtId="164" fontId="5" fillId="0" borderId="0" xfId="2" applyNumberFormat="1" applyFont="1" applyAlignment="1">
      <alignment vertical="top"/>
    </xf>
    <xf numFmtId="0" fontId="2" fillId="2" borderId="3" xfId="0" applyFont="1" applyFill="1" applyBorder="1" applyAlignment="1">
      <alignment horizontal="right"/>
    </xf>
    <xf numFmtId="166" fontId="7" fillId="0" borderId="0" xfId="1" quotePrefix="1" applyNumberFormat="1" applyFont="1" applyAlignment="1">
      <alignment horizontal="right"/>
    </xf>
    <xf numFmtId="9" fontId="0" fillId="0" borderId="0" xfId="3" applyNumberFormat="1" applyFont="1"/>
    <xf numFmtId="9" fontId="0" fillId="0" borderId="0" xfId="3" applyNumberFormat="1" applyFont="1" applyAlignment="1">
      <alignment horizontal="right"/>
    </xf>
    <xf numFmtId="0" fontId="0" fillId="0" borderId="0" xfId="0" applyAlignment="1">
      <alignment vertical="top" wrapText="1"/>
    </xf>
    <xf numFmtId="166" fontId="0" fillId="0" borderId="0" xfId="3" applyNumberFormat="1" applyFont="1"/>
    <xf numFmtId="166" fontId="0" fillId="0" borderId="2" xfId="3" applyNumberFormat="1" applyFont="1" applyBorder="1"/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164" fontId="0" fillId="0" borderId="0" xfId="3" applyNumberFormat="1" applyFont="1"/>
    <xf numFmtId="9" fontId="10" fillId="0" borderId="2" xfId="3" applyFont="1" applyBorder="1"/>
    <xf numFmtId="0" fontId="10" fillId="0" borderId="0" xfId="0" applyFont="1" applyAlignment="1">
      <alignment horizontal="right" vertical="top"/>
    </xf>
    <xf numFmtId="0" fontId="11" fillId="0" borderId="0" xfId="0" applyFont="1"/>
    <xf numFmtId="164" fontId="10" fillId="0" borderId="0" xfId="2" applyNumberFormat="1" applyFont="1"/>
    <xf numFmtId="166" fontId="10" fillId="0" borderId="0" xfId="3" applyNumberFormat="1" applyFont="1"/>
    <xf numFmtId="0" fontId="2" fillId="0" borderId="0" xfId="0" applyFont="1" applyAlignment="1">
      <alignment horizontal="center"/>
    </xf>
    <xf numFmtId="167" fontId="5" fillId="0" borderId="0" xfId="0" applyNumberFormat="1" applyFont="1" applyFill="1" applyAlignment="1">
      <alignment vertical="top"/>
    </xf>
    <xf numFmtId="3" fontId="5" fillId="0" borderId="0" xfId="1" applyNumberFormat="1" applyFont="1" applyFill="1" applyAlignment="1">
      <alignment vertical="top"/>
    </xf>
    <xf numFmtId="3" fontId="5" fillId="0" borderId="2" xfId="1" applyNumberFormat="1" applyFont="1" applyFill="1" applyBorder="1" applyAlignment="1">
      <alignment vertical="top"/>
    </xf>
    <xf numFmtId="167" fontId="5" fillId="0" borderId="0" xfId="1" applyNumberFormat="1" applyFont="1" applyFill="1" applyAlignment="1">
      <alignment vertical="top"/>
    </xf>
    <xf numFmtId="3" fontId="5" fillId="0" borderId="0" xfId="1" applyNumberFormat="1" applyFont="1" applyFill="1" applyBorder="1" applyAlignment="1">
      <alignment vertical="top"/>
    </xf>
    <xf numFmtId="168" fontId="0" fillId="0" borderId="2" xfId="0" applyNumberFormat="1" applyBorder="1"/>
    <xf numFmtId="165" fontId="2" fillId="2" borderId="5" xfId="0" applyNumberFormat="1" applyFont="1" applyFill="1" applyBorder="1" applyAlignment="1">
      <alignment horizontal="center"/>
    </xf>
    <xf numFmtId="3" fontId="5" fillId="0" borderId="0" xfId="1" applyNumberFormat="1" applyFont="1" applyAlignment="1">
      <alignment vertical="top"/>
    </xf>
    <xf numFmtId="3" fontId="5" fillId="0" borderId="2" xfId="1" applyNumberFormat="1" applyFont="1" applyBorder="1" applyAlignment="1">
      <alignment vertical="top"/>
    </xf>
    <xf numFmtId="9" fontId="0" fillId="0" borderId="0" xfId="3" applyNumberFormat="1" applyFont="1" applyBorder="1"/>
    <xf numFmtId="0" fontId="0" fillId="0" borderId="0" xfId="0" applyBorder="1"/>
    <xf numFmtId="164" fontId="0" fillId="0" borderId="0" xfId="2" applyNumberFormat="1" applyFont="1" applyBorder="1"/>
    <xf numFmtId="166" fontId="0" fillId="0" borderId="0" xfId="3" applyNumberFormat="1" applyFont="1" applyBorder="1"/>
    <xf numFmtId="9" fontId="10" fillId="0" borderId="0" xfId="3" applyFont="1" applyBorder="1"/>
    <xf numFmtId="164" fontId="10" fillId="0" borderId="0" xfId="2" applyNumberFormat="1" applyFont="1" applyBorder="1"/>
    <xf numFmtId="0" fontId="0" fillId="0" borderId="0" xfId="0" applyBorder="1" applyAlignment="1">
      <alignment vertical="top"/>
    </xf>
    <xf numFmtId="0" fontId="0" fillId="0" borderId="0" xfId="0" applyAlignment="1">
      <alignment horizontal="left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5">
    <cellStyle name="Comma" xfId="1" builtinId="3"/>
    <cellStyle name="Currency" xfId="2" builtinId="4"/>
    <cellStyle name="currency 0" xf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655320</xdr:colOff>
      <xdr:row>20</xdr:row>
      <xdr:rowOff>7620</xdr:rowOff>
    </xdr:from>
    <xdr:to>
      <xdr:col>9</xdr:col>
      <xdr:colOff>231935</xdr:colOff>
      <xdr:row>45</xdr:row>
      <xdr:rowOff>106680</xdr:rowOff>
    </xdr:to>
    <xdr:sp macro="" textlink="">
      <xdr:nvSpPr>
        <xdr:cNvPr id="2" name="Freeform 1"/>
        <xdr:cNvSpPr/>
      </xdr:nvSpPr>
      <xdr:spPr>
        <a:xfrm>
          <a:off x="9144000" y="3680460"/>
          <a:ext cx="422435" cy="4899660"/>
        </a:xfrm>
        <a:custGeom>
          <a:avLst/>
          <a:gdLst>
            <a:gd name="connsiteX0" fmla="*/ 129540 w 285275"/>
            <a:gd name="connsiteY0" fmla="*/ 5113020 h 5113020"/>
            <a:gd name="connsiteX1" fmla="*/ 281940 w 285275"/>
            <a:gd name="connsiteY1" fmla="*/ 1943100 h 5113020"/>
            <a:gd name="connsiteX2" fmla="*/ 0 w 285275"/>
            <a:gd name="connsiteY2" fmla="*/ 0 h 51130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85275" h="5113020">
              <a:moveTo>
                <a:pt x="129540" y="5113020"/>
              </a:moveTo>
              <a:cubicBezTo>
                <a:pt x="216535" y="3954145"/>
                <a:pt x="303530" y="2795270"/>
                <a:pt x="281940" y="1943100"/>
              </a:cubicBezTo>
              <a:cubicBezTo>
                <a:pt x="260350" y="1090930"/>
                <a:pt x="130175" y="545465"/>
                <a:pt x="0" y="0"/>
              </a:cubicBezTo>
            </a:path>
          </a:pathLst>
        </a:custGeom>
        <a:noFill/>
        <a:ln w="9525">
          <a:solidFill>
            <a:schemeClr val="tx1"/>
          </a:solidFill>
          <a:prstDash val="sysDash"/>
          <a:headEnd type="oval"/>
          <a:tailEnd type="oval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view="pageLayout" topLeftCell="B1" zoomScaleNormal="100" workbookViewId="0">
      <selection activeCell="K9" sqref="K9"/>
    </sheetView>
  </sheetViews>
  <sheetFormatPr defaultRowHeight="14.4" x14ac:dyDescent="0.3"/>
  <cols>
    <col min="2" max="2" width="48.5546875" bestFit="1" customWidth="1"/>
    <col min="3" max="5" width="12.77734375" customWidth="1"/>
    <col min="6" max="6" width="3.33203125" customWidth="1"/>
    <col min="7" max="9" width="12.33203125" customWidth="1"/>
    <col min="10" max="10" width="3.5546875" bestFit="1" customWidth="1"/>
  </cols>
  <sheetData>
    <row r="1" spans="1:9" x14ac:dyDescent="0.3">
      <c r="A1" s="11" t="s">
        <v>21</v>
      </c>
    </row>
    <row r="2" spans="1:9" x14ac:dyDescent="0.3">
      <c r="A2" s="11" t="s">
        <v>40</v>
      </c>
    </row>
    <row r="3" spans="1:9" ht="15" thickBot="1" x14ac:dyDescent="0.35">
      <c r="A3" s="14" t="s">
        <v>41</v>
      </c>
    </row>
    <row r="4" spans="1:9" ht="15" thickBot="1" x14ac:dyDescent="0.35">
      <c r="A4" s="14" t="s">
        <v>42</v>
      </c>
      <c r="G4" s="72" t="s">
        <v>43</v>
      </c>
      <c r="H4" s="73"/>
      <c r="I4" s="74"/>
    </row>
    <row r="5" spans="1:9" x14ac:dyDescent="0.3">
      <c r="C5" s="75" t="s">
        <v>44</v>
      </c>
      <c r="D5" s="75"/>
      <c r="E5" s="75"/>
      <c r="G5" s="75" t="s">
        <v>45</v>
      </c>
      <c r="H5" s="75"/>
      <c r="I5" s="75"/>
    </row>
    <row r="6" spans="1:9" x14ac:dyDescent="0.3">
      <c r="C6" s="44" t="s">
        <v>19</v>
      </c>
      <c r="D6" s="44" t="s">
        <v>18</v>
      </c>
      <c r="E6" s="44" t="s">
        <v>20</v>
      </c>
      <c r="G6" s="44" t="s">
        <v>19</v>
      </c>
      <c r="H6" s="44" t="s">
        <v>18</v>
      </c>
      <c r="I6" s="44" t="s">
        <v>20</v>
      </c>
    </row>
    <row r="7" spans="1:9" x14ac:dyDescent="0.3">
      <c r="A7" s="1" t="s">
        <v>0</v>
      </c>
      <c r="B7" s="2"/>
      <c r="C7" s="12"/>
      <c r="G7" s="12"/>
    </row>
    <row r="8" spans="1:9" x14ac:dyDescent="0.3">
      <c r="A8" s="3"/>
      <c r="B8" s="4" t="s">
        <v>1</v>
      </c>
      <c r="C8" s="5"/>
      <c r="G8" s="5"/>
    </row>
    <row r="9" spans="1:9" x14ac:dyDescent="0.3">
      <c r="A9" s="2">
        <v>1</v>
      </c>
      <c r="B9" s="6" t="s">
        <v>2</v>
      </c>
      <c r="C9" s="45">
        <v>67875145</v>
      </c>
      <c r="D9" s="45">
        <f>C9</f>
        <v>67875145</v>
      </c>
      <c r="E9" s="28">
        <f t="shared" ref="E9:E11" si="0">C9-D9</f>
        <v>0</v>
      </c>
      <c r="F9" s="13"/>
      <c r="G9" s="45">
        <v>64333332</v>
      </c>
      <c r="H9" s="45">
        <v>64333332</v>
      </c>
      <c r="I9" s="28">
        <f t="shared" ref="I9:I11" si="1">G9-H9</f>
        <v>0</v>
      </c>
    </row>
    <row r="10" spans="1:9" x14ac:dyDescent="0.3">
      <c r="A10" s="2">
        <v>2</v>
      </c>
      <c r="B10" s="7" t="s">
        <v>3</v>
      </c>
      <c r="C10" s="46">
        <v>0</v>
      </c>
      <c r="D10" s="46">
        <v>0</v>
      </c>
      <c r="E10" s="20">
        <f t="shared" si="0"/>
        <v>0</v>
      </c>
      <c r="F10" s="21"/>
      <c r="G10" s="46">
        <v>1931910.38</v>
      </c>
      <c r="H10" s="46">
        <v>1931910.38</v>
      </c>
      <c r="I10" s="20">
        <f t="shared" si="1"/>
        <v>0</v>
      </c>
    </row>
    <row r="11" spans="1:9" x14ac:dyDescent="0.3">
      <c r="A11" s="2">
        <v>3</v>
      </c>
      <c r="B11" s="3" t="s">
        <v>4</v>
      </c>
      <c r="C11" s="47">
        <v>268100</v>
      </c>
      <c r="D11" s="47">
        <v>268100</v>
      </c>
      <c r="E11" s="23">
        <f t="shared" si="0"/>
        <v>0</v>
      </c>
      <c r="F11" s="21"/>
      <c r="G11" s="47">
        <v>-2147429</v>
      </c>
      <c r="H11" s="47">
        <f>G11</f>
        <v>-2147429</v>
      </c>
      <c r="I11" s="23">
        <f t="shared" si="1"/>
        <v>0</v>
      </c>
    </row>
    <row r="12" spans="1:9" x14ac:dyDescent="0.3">
      <c r="A12" s="2">
        <v>4</v>
      </c>
      <c r="B12" s="3" t="s">
        <v>5</v>
      </c>
      <c r="C12" s="22">
        <f t="shared" ref="C12:E12" si="2">SUM(C9:C11)</f>
        <v>68143245</v>
      </c>
      <c r="D12" s="22">
        <f t="shared" si="2"/>
        <v>68143245</v>
      </c>
      <c r="E12" s="22">
        <f t="shared" si="2"/>
        <v>0</v>
      </c>
      <c r="F12" s="21"/>
      <c r="G12" s="46">
        <f t="shared" ref="G12:I12" si="3">SUM(G9:G11)</f>
        <v>64117813.380000003</v>
      </c>
      <c r="H12" s="46">
        <f t="shared" si="3"/>
        <v>64117813.380000003</v>
      </c>
      <c r="I12" s="22">
        <f t="shared" si="3"/>
        <v>0</v>
      </c>
    </row>
    <row r="13" spans="1:9" x14ac:dyDescent="0.3">
      <c r="A13" s="2"/>
      <c r="B13" s="8" t="s">
        <v>6</v>
      </c>
      <c r="C13" s="22"/>
      <c r="D13" s="22"/>
      <c r="E13" s="22"/>
      <c r="F13" s="21"/>
      <c r="G13" s="22"/>
      <c r="H13" s="22"/>
      <c r="I13" s="22"/>
    </row>
    <row r="14" spans="1:9" x14ac:dyDescent="0.3">
      <c r="A14" s="2"/>
      <c r="B14" s="4" t="s">
        <v>7</v>
      </c>
      <c r="C14" s="24"/>
      <c r="D14" s="24"/>
      <c r="E14" s="24"/>
      <c r="F14" s="21"/>
      <c r="G14" s="24"/>
      <c r="H14" s="24"/>
      <c r="I14" s="24"/>
    </row>
    <row r="15" spans="1:9" x14ac:dyDescent="0.3">
      <c r="A15" s="2">
        <v>5</v>
      </c>
      <c r="B15" s="6" t="s">
        <v>8</v>
      </c>
      <c r="C15" s="45">
        <v>25764992</v>
      </c>
      <c r="D15" s="45">
        <f>C15</f>
        <v>25764992</v>
      </c>
      <c r="E15" s="20">
        <f>C15-D15</f>
        <v>0</v>
      </c>
      <c r="F15" s="21"/>
      <c r="G15" s="48">
        <v>23211211</v>
      </c>
      <c r="H15" s="48">
        <v>23211211</v>
      </c>
      <c r="I15" s="20">
        <f>G15-H15</f>
        <v>0</v>
      </c>
    </row>
    <row r="16" spans="1:9" x14ac:dyDescent="0.3">
      <c r="A16" s="2">
        <v>6</v>
      </c>
      <c r="B16" s="3" t="s">
        <v>9</v>
      </c>
      <c r="C16" s="46">
        <v>67667</v>
      </c>
      <c r="D16" s="46">
        <f>C16</f>
        <v>67667</v>
      </c>
      <c r="E16" s="20">
        <f>C16-D16</f>
        <v>0</v>
      </c>
      <c r="F16" s="25"/>
      <c r="G16" s="49">
        <v>33696</v>
      </c>
      <c r="H16" s="49">
        <v>33696</v>
      </c>
      <c r="I16" s="20">
        <f>G16-H16</f>
        <v>0</v>
      </c>
    </row>
    <row r="17" spans="1:10" x14ac:dyDescent="0.3">
      <c r="A17" s="2">
        <v>7</v>
      </c>
      <c r="B17" s="3" t="s">
        <v>10</v>
      </c>
      <c r="C17" s="47">
        <v>13622390.499999996</v>
      </c>
      <c r="D17" s="47">
        <f>C17</f>
        <v>13622390.499999996</v>
      </c>
      <c r="E17" s="23">
        <f>C17-D17</f>
        <v>0</v>
      </c>
      <c r="F17" s="25"/>
      <c r="G17" s="47">
        <v>17225133.562799994</v>
      </c>
      <c r="H17" s="47">
        <v>17225133.562799994</v>
      </c>
      <c r="I17" s="23">
        <f>G17-H17</f>
        <v>0</v>
      </c>
    </row>
    <row r="18" spans="1:10" x14ac:dyDescent="0.3">
      <c r="A18" s="2">
        <v>8</v>
      </c>
      <c r="B18" s="3" t="s">
        <v>11</v>
      </c>
      <c r="C18" s="24">
        <f t="shared" ref="C18:E18" si="4">SUM(C15:C17)</f>
        <v>39455049.5</v>
      </c>
      <c r="D18" s="24">
        <f t="shared" si="4"/>
        <v>39455049.5</v>
      </c>
      <c r="E18" s="24">
        <f t="shared" si="4"/>
        <v>0</v>
      </c>
      <c r="F18" s="21"/>
      <c r="G18" s="49">
        <f t="shared" ref="G18:I18" si="5">SUM(G15:G17)</f>
        <v>40470040.56279999</v>
      </c>
      <c r="H18" s="49">
        <f t="shared" si="5"/>
        <v>40470040.56279999</v>
      </c>
      <c r="I18" s="24">
        <f t="shared" si="5"/>
        <v>0</v>
      </c>
    </row>
    <row r="19" spans="1:10" x14ac:dyDescent="0.3">
      <c r="A19" s="2"/>
      <c r="B19" s="3"/>
      <c r="C19" s="24"/>
      <c r="D19" s="24"/>
      <c r="E19" s="24"/>
      <c r="F19" s="21"/>
      <c r="G19" s="26"/>
      <c r="H19" s="26"/>
      <c r="I19" s="24"/>
    </row>
    <row r="20" spans="1:10" x14ac:dyDescent="0.3">
      <c r="A20" s="2">
        <v>9</v>
      </c>
      <c r="B20" s="3" t="s">
        <v>12</v>
      </c>
      <c r="C20" s="52">
        <v>3140183.591</v>
      </c>
      <c r="D20" s="24">
        <v>1880120.2409999999</v>
      </c>
      <c r="E20" s="52">
        <f>C20-D20</f>
        <v>1260063.3500000001</v>
      </c>
      <c r="F20" s="30" t="s">
        <v>23</v>
      </c>
      <c r="G20" s="46">
        <f>G46</f>
        <v>2243044.5942873247</v>
      </c>
      <c r="H20" s="46">
        <f>H46</f>
        <v>1341836.8429723948</v>
      </c>
      <c r="I20" s="20">
        <f>G20-H20</f>
        <v>901207.75131492992</v>
      </c>
      <c r="J20" s="16" t="s">
        <v>23</v>
      </c>
    </row>
    <row r="21" spans="1:10" x14ac:dyDescent="0.3">
      <c r="A21" s="2">
        <v>10</v>
      </c>
      <c r="B21" s="3" t="s">
        <v>13</v>
      </c>
      <c r="C21" s="52">
        <v>2744232</v>
      </c>
      <c r="D21" s="24">
        <f>C21</f>
        <v>2744232</v>
      </c>
      <c r="E21" s="20">
        <f>C21-D21</f>
        <v>0</v>
      </c>
      <c r="F21" s="21"/>
      <c r="G21" s="46">
        <v>1268490</v>
      </c>
      <c r="H21" s="46">
        <v>1268490</v>
      </c>
      <c r="I21" s="20">
        <f>G21-H21</f>
        <v>0</v>
      </c>
    </row>
    <row r="22" spans="1:10" x14ac:dyDescent="0.3">
      <c r="A22" s="2">
        <v>11</v>
      </c>
      <c r="B22" s="9" t="s">
        <v>14</v>
      </c>
      <c r="C22" s="52">
        <v>3725797</v>
      </c>
      <c r="D22" s="26">
        <f>C22</f>
        <v>3725797</v>
      </c>
      <c r="E22" s="20">
        <f>C22-D22</f>
        <v>0</v>
      </c>
      <c r="F22" s="21"/>
      <c r="G22" s="46">
        <v>3006041.11192194</v>
      </c>
      <c r="H22" s="46">
        <v>3006041.11192194</v>
      </c>
      <c r="I22" s="20">
        <f>G22-H22</f>
        <v>0</v>
      </c>
    </row>
    <row r="23" spans="1:10" x14ac:dyDescent="0.3">
      <c r="A23" s="2">
        <v>12</v>
      </c>
      <c r="B23" s="3" t="s">
        <v>15</v>
      </c>
      <c r="C23" s="53">
        <v>9671750</v>
      </c>
      <c r="D23" s="27">
        <f>C23</f>
        <v>9671750</v>
      </c>
      <c r="E23" s="23">
        <f>C23-D23</f>
        <v>0</v>
      </c>
      <c r="F23" s="21"/>
      <c r="G23" s="47">
        <v>9126419.4816000015</v>
      </c>
      <c r="H23" s="47">
        <v>9126419.4816000015</v>
      </c>
      <c r="I23" s="23">
        <f>G23-H23</f>
        <v>0</v>
      </c>
    </row>
    <row r="24" spans="1:10" x14ac:dyDescent="0.3">
      <c r="A24" s="2"/>
      <c r="B24" s="3"/>
      <c r="C24" s="26"/>
      <c r="D24" s="26"/>
      <c r="E24" s="26"/>
      <c r="F24" s="21"/>
      <c r="G24" s="26"/>
      <c r="H24" s="26"/>
      <c r="I24" s="26"/>
    </row>
    <row r="25" spans="1:10" x14ac:dyDescent="0.3">
      <c r="A25" s="2">
        <v>13</v>
      </c>
      <c r="B25" s="3" t="s">
        <v>16</v>
      </c>
      <c r="C25" s="52">
        <f>SUM(C18:C23)</f>
        <v>58737012.090999998</v>
      </c>
      <c r="D25" s="52">
        <f>SUM(D18:D23)</f>
        <v>57476948.740999997</v>
      </c>
      <c r="E25" s="52">
        <f>SUM(E18:E23)</f>
        <v>1260063.3500000001</v>
      </c>
      <c r="F25" s="21"/>
      <c r="G25" s="46">
        <f>SUM(G18:G23)</f>
        <v>56114035.750609249</v>
      </c>
      <c r="H25" s="46">
        <f>SUM(H18:H23)</f>
        <v>55212827.999294326</v>
      </c>
      <c r="I25" s="24">
        <f>SUM(I18:I23)</f>
        <v>901207.75131492992</v>
      </c>
    </row>
    <row r="26" spans="1:10" x14ac:dyDescent="0.3">
      <c r="A26" s="2"/>
      <c r="B26" s="3" t="s">
        <v>6</v>
      </c>
      <c r="C26" s="27"/>
      <c r="D26" s="27"/>
      <c r="E26" s="27"/>
      <c r="F26" s="21"/>
      <c r="G26" s="27"/>
      <c r="H26" s="27"/>
      <c r="I26" s="27"/>
    </row>
    <row r="27" spans="1:10" x14ac:dyDescent="0.3">
      <c r="A27" s="2">
        <v>14</v>
      </c>
      <c r="B27" s="3" t="s">
        <v>17</v>
      </c>
      <c r="C27" s="48">
        <f>C12-C25</f>
        <v>9406232.9090000018</v>
      </c>
      <c r="D27" s="48">
        <f>D12-D25</f>
        <v>10666296.259000003</v>
      </c>
      <c r="E27" s="48">
        <f>E12-E25</f>
        <v>-1260063.3500000001</v>
      </c>
      <c r="G27" s="48">
        <f>G12-G25</f>
        <v>8003777.6293907538</v>
      </c>
      <c r="H27" s="48">
        <f>H12-H25</f>
        <v>8904985.380705677</v>
      </c>
      <c r="I27" s="10">
        <f>I12-I25</f>
        <v>-901207.75131492992</v>
      </c>
    </row>
    <row r="28" spans="1:10" x14ac:dyDescent="0.3">
      <c r="D28" s="18" t="s">
        <v>25</v>
      </c>
      <c r="E28" s="50">
        <f>ROUND(1/(1-0.21),3)</f>
        <v>1.266</v>
      </c>
      <c r="F28" s="15" t="s">
        <v>26</v>
      </c>
      <c r="H28" s="18" t="s">
        <v>25</v>
      </c>
      <c r="I28" s="50">
        <f>ROUND(1/(1-0.21),3)</f>
        <v>1.266</v>
      </c>
      <c r="J28" s="15" t="s">
        <v>26</v>
      </c>
    </row>
    <row r="29" spans="1:10" ht="15" thickBot="1" x14ac:dyDescent="0.35">
      <c r="C29" s="13"/>
      <c r="D29" s="13"/>
      <c r="E29" s="48">
        <f>E27*E28</f>
        <v>-1595240.2011000002</v>
      </c>
      <c r="G29" s="13"/>
      <c r="H29" s="13"/>
      <c r="I29" s="13">
        <f>I27*I28</f>
        <v>-1140929.0131647014</v>
      </c>
    </row>
    <row r="30" spans="1:10" ht="15" thickBot="1" x14ac:dyDescent="0.35">
      <c r="A30" s="2">
        <v>15</v>
      </c>
      <c r="B30" s="3" t="s">
        <v>28</v>
      </c>
      <c r="D30" s="17" t="s">
        <v>24</v>
      </c>
      <c r="E30" s="19" t="str">
        <f>CONCATENATE("$",ROUND(-E29/1000000,2)," Million")</f>
        <v>$1.6 Million</v>
      </c>
      <c r="H30" s="29" t="s">
        <v>24</v>
      </c>
      <c r="I30" s="51" t="str">
        <f>CONCATENATE("$",ROUND(-I29/1000000,2)," Million")</f>
        <v>$1.14 Million</v>
      </c>
    </row>
    <row r="31" spans="1:10" ht="15" thickBot="1" x14ac:dyDescent="0.35">
      <c r="C31" s="31"/>
    </row>
    <row r="32" spans="1:10" ht="14.4" customHeight="1" thickBot="1" x14ac:dyDescent="0.35">
      <c r="C32" s="31"/>
      <c r="D32" s="31"/>
      <c r="E32" s="31"/>
      <c r="F32" s="31"/>
      <c r="G32" s="72" t="s">
        <v>39</v>
      </c>
      <c r="H32" s="73"/>
      <c r="I32" s="74"/>
    </row>
    <row r="33" spans="1:10" ht="14.4" customHeight="1" x14ac:dyDescent="0.3">
      <c r="B33" s="36"/>
      <c r="C33" s="76"/>
      <c r="D33" s="76"/>
      <c r="E33" s="76"/>
      <c r="G33" s="75" t="s">
        <v>45</v>
      </c>
      <c r="H33" s="75"/>
      <c r="I33" s="75"/>
    </row>
    <row r="34" spans="1:10" x14ac:dyDescent="0.3">
      <c r="A34" s="16" t="s">
        <v>22</v>
      </c>
      <c r="B34" s="71" t="s">
        <v>48</v>
      </c>
      <c r="C34" s="54"/>
      <c r="D34" s="54"/>
      <c r="E34" s="55"/>
      <c r="G34" s="44" t="s">
        <v>19</v>
      </c>
      <c r="H34" s="44" t="s">
        <v>18</v>
      </c>
      <c r="I34" s="44" t="s">
        <v>20</v>
      </c>
    </row>
    <row r="35" spans="1:10" x14ac:dyDescent="0.3">
      <c r="B35" s="71"/>
      <c r="C35" s="56"/>
      <c r="D35" s="56"/>
      <c r="E35" s="32" t="s">
        <v>1</v>
      </c>
      <c r="G35" s="13">
        <f>G12</f>
        <v>64117813.380000003</v>
      </c>
      <c r="H35" s="13">
        <f>H12</f>
        <v>64117813.380000003</v>
      </c>
      <c r="I35" s="38">
        <f>G35-H35</f>
        <v>0</v>
      </c>
    </row>
    <row r="36" spans="1:10" x14ac:dyDescent="0.3">
      <c r="B36" s="71"/>
      <c r="C36" s="57"/>
      <c r="D36" s="57"/>
      <c r="E36" s="32" t="s">
        <v>29</v>
      </c>
      <c r="G36" s="34">
        <f>-G18</f>
        <v>-40470040.56279999</v>
      </c>
      <c r="H36" s="34">
        <f>-H18</f>
        <v>-40470040.56279999</v>
      </c>
      <c r="I36" s="34">
        <f>G36-H36</f>
        <v>0</v>
      </c>
    </row>
    <row r="37" spans="1:10" x14ac:dyDescent="0.3">
      <c r="B37" s="71"/>
      <c r="C37" s="57"/>
      <c r="D37" s="57"/>
      <c r="E37" s="32" t="s">
        <v>30</v>
      </c>
      <c r="G37" s="34">
        <f>-G21-G22</f>
        <v>-4274531.11192194</v>
      </c>
      <c r="H37" s="34">
        <f>-H21-H22</f>
        <v>-4274531.11192194</v>
      </c>
      <c r="I37" s="34">
        <f t="shared" ref="I37:I46" si="6">G37-H37</f>
        <v>0</v>
      </c>
    </row>
    <row r="38" spans="1:10" ht="14.4" customHeight="1" x14ac:dyDescent="0.3">
      <c r="B38" s="71"/>
      <c r="C38" s="57"/>
      <c r="D38" s="57"/>
      <c r="E38" s="32" t="s">
        <v>31</v>
      </c>
      <c r="G38" s="34">
        <f>-G23</f>
        <v>-9126419.4816000015</v>
      </c>
      <c r="H38" s="34">
        <f>-H23</f>
        <v>-9126419.4816000015</v>
      </c>
      <c r="I38" s="34">
        <f t="shared" si="6"/>
        <v>0</v>
      </c>
    </row>
    <row r="39" spans="1:10" x14ac:dyDescent="0.3">
      <c r="B39" s="71"/>
      <c r="C39" s="57"/>
      <c r="D39" s="57"/>
      <c r="E39" s="32" t="s">
        <v>32</v>
      </c>
      <c r="G39" s="35">
        <v>-4639194</v>
      </c>
      <c r="H39" s="35">
        <f>G39</f>
        <v>-4639194</v>
      </c>
      <c r="I39" s="35">
        <f t="shared" si="6"/>
        <v>0</v>
      </c>
    </row>
    <row r="40" spans="1:10" ht="14.4" customHeight="1" x14ac:dyDescent="0.3">
      <c r="C40" s="57"/>
      <c r="D40" s="57"/>
      <c r="E40" s="32" t="s">
        <v>34</v>
      </c>
      <c r="G40" s="34">
        <f>SUM(G35:G39)</f>
        <v>5607628.2236780711</v>
      </c>
      <c r="H40" s="34">
        <f t="shared" ref="H40:I40" si="7">SUM(H35:H39)</f>
        <v>5607628.2236780711</v>
      </c>
      <c r="I40" s="34">
        <f t="shared" si="7"/>
        <v>0</v>
      </c>
      <c r="J40" s="33"/>
    </row>
    <row r="41" spans="1:10" x14ac:dyDescent="0.3">
      <c r="A41" s="16" t="s">
        <v>27</v>
      </c>
      <c r="B41" s="61" t="s">
        <v>46</v>
      </c>
      <c r="C41" s="57"/>
      <c r="D41" s="57"/>
      <c r="E41" s="32" t="s">
        <v>33</v>
      </c>
      <c r="G41" s="35">
        <v>829570</v>
      </c>
      <c r="H41" s="35">
        <f>G41</f>
        <v>829570</v>
      </c>
      <c r="I41" s="35">
        <f t="shared" si="6"/>
        <v>0</v>
      </c>
      <c r="J41" s="33"/>
    </row>
    <row r="42" spans="1:10" x14ac:dyDescent="0.3">
      <c r="B42" s="61"/>
      <c r="C42" s="57"/>
      <c r="D42" s="57"/>
      <c r="E42" s="32" t="s">
        <v>35</v>
      </c>
      <c r="G42" s="34">
        <f>SUM(G40:G41)</f>
        <v>6437198.2236780711</v>
      </c>
      <c r="H42" s="34">
        <f>SUM(H40:H41)</f>
        <v>6437198.2236780711</v>
      </c>
      <c r="I42" s="34">
        <f t="shared" si="6"/>
        <v>0</v>
      </c>
    </row>
    <row r="43" spans="1:10" ht="15.6" x14ac:dyDescent="0.3">
      <c r="B43" s="61"/>
      <c r="C43" s="58"/>
      <c r="D43" s="58"/>
      <c r="E43" s="40" t="s">
        <v>38</v>
      </c>
      <c r="G43" s="39">
        <v>0.35</v>
      </c>
      <c r="H43" s="39">
        <v>0.21</v>
      </c>
      <c r="I43" s="35"/>
    </row>
    <row r="44" spans="1:10" x14ac:dyDescent="0.3">
      <c r="C44" s="57"/>
      <c r="D44" s="57"/>
      <c r="E44" s="37" t="s">
        <v>36</v>
      </c>
      <c r="G44" s="34">
        <f>G42*G43</f>
        <v>2253019.3782873247</v>
      </c>
      <c r="H44" s="34">
        <f>H42*H43</f>
        <v>1351811.6269723948</v>
      </c>
      <c r="I44" s="34">
        <f t="shared" si="6"/>
        <v>901207.75131492992</v>
      </c>
      <c r="J44" s="36"/>
    </row>
    <row r="45" spans="1:10" x14ac:dyDescent="0.3">
      <c r="C45" s="57"/>
      <c r="D45" s="57"/>
      <c r="E45" s="32" t="s">
        <v>37</v>
      </c>
      <c r="G45" s="35">
        <f>-91680*0.1088</f>
        <v>-9974.7839999999997</v>
      </c>
      <c r="H45" s="35">
        <f>G45</f>
        <v>-9974.7839999999997</v>
      </c>
      <c r="I45" s="35">
        <f t="shared" si="6"/>
        <v>0</v>
      </c>
      <c r="J45" s="36"/>
    </row>
    <row r="46" spans="1:10" ht="15.6" x14ac:dyDescent="0.3">
      <c r="C46" s="59"/>
      <c r="D46" s="59"/>
      <c r="E46" s="40" t="s">
        <v>39</v>
      </c>
      <c r="F46" s="41"/>
      <c r="G46" s="42">
        <f>SUM(G44:G45)</f>
        <v>2243044.5942873247</v>
      </c>
      <c r="H46" s="42">
        <f>SUM(H44:H45)</f>
        <v>1341836.8429723948</v>
      </c>
      <c r="I46" s="43">
        <f t="shared" si="6"/>
        <v>901207.75131492992</v>
      </c>
      <c r="J46" s="36"/>
    </row>
    <row r="47" spans="1:10" x14ac:dyDescent="0.3">
      <c r="B47" s="36"/>
      <c r="C47" s="60"/>
      <c r="D47" s="60"/>
      <c r="E47" s="60"/>
      <c r="F47" s="36"/>
      <c r="G47" s="36"/>
      <c r="H47" s="36"/>
      <c r="I47" s="36"/>
      <c r="J47" s="36"/>
    </row>
    <row r="48" spans="1:10" ht="14.4" customHeight="1" x14ac:dyDescent="0.3">
      <c r="B48" s="62" t="s">
        <v>47</v>
      </c>
      <c r="C48" s="63"/>
      <c r="D48" s="63"/>
      <c r="E48" s="63"/>
      <c r="F48" s="63"/>
      <c r="G48" s="63"/>
      <c r="H48" s="63"/>
      <c r="I48" s="64"/>
      <c r="J48" s="36"/>
    </row>
    <row r="49" spans="2:11" ht="14.4" customHeight="1" x14ac:dyDescent="0.3">
      <c r="B49" s="65"/>
      <c r="C49" s="66"/>
      <c r="D49" s="66"/>
      <c r="E49" s="66"/>
      <c r="F49" s="66"/>
      <c r="G49" s="66"/>
      <c r="H49" s="66"/>
      <c r="I49" s="67"/>
      <c r="J49" s="33"/>
      <c r="K49" s="33"/>
    </row>
    <row r="50" spans="2:11" x14ac:dyDescent="0.3">
      <c r="B50" s="68"/>
      <c r="C50" s="69"/>
      <c r="D50" s="69"/>
      <c r="E50" s="69"/>
      <c r="F50" s="69"/>
      <c r="G50" s="69"/>
      <c r="H50" s="69"/>
      <c r="I50" s="70"/>
      <c r="J50" s="33"/>
      <c r="K50" s="33"/>
    </row>
    <row r="51" spans="2:11" x14ac:dyDescent="0.3">
      <c r="B51" s="33"/>
      <c r="C51" s="33"/>
      <c r="D51" s="33"/>
      <c r="E51" s="33"/>
      <c r="F51" s="33"/>
      <c r="G51" s="33"/>
      <c r="H51" s="33"/>
      <c r="I51" s="33"/>
      <c r="J51" s="33"/>
      <c r="K51" s="33"/>
    </row>
    <row r="52" spans="2:11" x14ac:dyDescent="0.3">
      <c r="B52" s="33"/>
      <c r="C52" s="33"/>
      <c r="D52" s="33"/>
      <c r="E52" s="33"/>
      <c r="F52" s="33"/>
      <c r="G52" s="33"/>
      <c r="H52" s="33"/>
      <c r="I52" s="33"/>
      <c r="J52" s="31"/>
      <c r="K52" s="31"/>
    </row>
    <row r="53" spans="2:11" x14ac:dyDescent="0.3">
      <c r="B53" s="33"/>
      <c r="C53" s="33"/>
      <c r="D53" s="33"/>
      <c r="E53" s="33"/>
      <c r="F53" s="33"/>
      <c r="G53" s="33"/>
      <c r="H53" s="33"/>
      <c r="I53" s="33"/>
      <c r="J53" s="31"/>
      <c r="K53" s="31"/>
    </row>
    <row r="54" spans="2:11" x14ac:dyDescent="0.3">
      <c r="B54" s="33"/>
      <c r="C54" s="33"/>
      <c r="D54" s="33"/>
      <c r="E54" s="33"/>
      <c r="F54" s="33"/>
      <c r="G54" s="33"/>
      <c r="H54" s="33"/>
      <c r="I54" s="33"/>
      <c r="J54" s="31"/>
      <c r="K54" s="31"/>
    </row>
  </sheetData>
  <mergeCells count="9">
    <mergeCell ref="B41:B43"/>
    <mergeCell ref="B48:I50"/>
    <mergeCell ref="B34:B39"/>
    <mergeCell ref="G4:I4"/>
    <mergeCell ref="C5:E5"/>
    <mergeCell ref="G5:I5"/>
    <mergeCell ref="G32:I32"/>
    <mergeCell ref="C33:E33"/>
    <mergeCell ref="G33:I33"/>
  </mergeCells>
  <pageMargins left="0.25" right="0.25" top="0.5" bottom="0" header="0" footer="0"/>
  <pageSetup scale="76" orientation="landscape" horizontalDpi="4294967295" verticalDpi="4294967295" r:id="rId1"/>
  <headerFooter>
    <oddHeader>&amp;R&amp;"Times New Roman,Regular"&amp;12Exh. SRB-2
Page 1 of 1</oddHeader>
  </headerFooter>
  <ignoredErrors>
    <ignoredError sqref="H40:I40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2018-12-31T08:00:00+00:00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181053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85C5B88-6FF8-489F-AE1C-2404AB6AFC6B}"/>
</file>

<file path=customXml/itemProps2.xml><?xml version="1.0" encoding="utf-8"?>
<ds:datastoreItem xmlns:ds="http://schemas.openxmlformats.org/officeDocument/2006/customXml" ds:itemID="{0D632A68-7374-48B3-8D47-925E6DA84D2A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E665BCD-18BF-415D-802C-787CBFBF708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2BDD24D-82D3-4431-AA8B-C62D3427C8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InterimDeferral</vt:lpstr>
      <vt:lpstr>InterimDeferral!Print_Area</vt:lpstr>
    </vt:vector>
  </TitlesOfParts>
  <Company>NW Natural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TCJA Interim Benefit - Washington</dc:title>
  <dc:creator>Borgerson, Sean</dc:creator>
  <cp:lastModifiedBy>Lee, Erica N</cp:lastModifiedBy>
  <cp:lastPrinted>2018-12-13T21:39:32Z</cp:lastPrinted>
  <dcterms:created xsi:type="dcterms:W3CDTF">2018-11-05T23:46:56Z</dcterms:created>
  <dcterms:modified xsi:type="dcterms:W3CDTF">2018-12-21T20:39:57Z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