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Bench Request\Bench 11\Bench Request 11 - Attachment C\"/>
    </mc:Choice>
  </mc:AlternateContent>
  <bookViews>
    <workbookView xWindow="0" yWindow="0" windowWidth="20160" windowHeight="9612"/>
  </bookViews>
  <sheets>
    <sheet name="PF Power Supply Adjustments" sheetId="1" r:id="rId1"/>
    <sheet name="PCRA Update" sheetId="2" state="hidden" r:id="rId2"/>
    <sheet name="2016 Actual" sheetId="3" r:id="rId3"/>
  </sheets>
  <definedNames>
    <definedName name="_xlnm.Print_Area" localSheetId="2">'2016 Actual'!$A$1:$E$113</definedName>
    <definedName name="_xlnm.Print_Area" localSheetId="0">'PF Power Supply Adjustments'!$A$1:$AP$55</definedName>
    <definedName name="_xlnm.Print_Titles" localSheetId="2">'2016 Actual'!$1:$7</definedName>
    <definedName name="_xlnm.Print_Titles" localSheetId="1">'PCRA Update'!$A:$A</definedName>
  </definedNames>
  <calcPr calcId="152511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4" i="3" s="1"/>
  <c r="A35" i="3" s="1"/>
  <c r="A38" i="3" s="1"/>
  <c r="A39" i="3" s="1"/>
  <c r="A40" i="3" s="1"/>
  <c r="A41" i="3" s="1"/>
  <c r="A42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4" i="3" s="1"/>
  <c r="A76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2" i="3" s="1"/>
  <c r="A93" i="3" s="1"/>
  <c r="A94" i="3" s="1"/>
  <c r="A95" i="3" s="1"/>
  <c r="A98" i="3" s="1"/>
  <c r="A101" i="3" s="1"/>
  <c r="A103" i="3" s="1"/>
  <c r="D27" i="3"/>
  <c r="D35" i="3"/>
  <c r="D76" i="3" s="1"/>
  <c r="D42" i="3"/>
  <c r="D56" i="3"/>
  <c r="D71" i="3"/>
  <c r="D89" i="3"/>
  <c r="D95" i="3"/>
  <c r="D101" i="3" s="1"/>
  <c r="D112" i="3"/>
  <c r="D103" i="3" l="1"/>
  <c r="AR29" i="1"/>
  <c r="AR18" i="1"/>
  <c r="AB13" i="1"/>
  <c r="O32" i="2"/>
  <c r="O30" i="2"/>
  <c r="O29" i="2"/>
  <c r="O28" i="2"/>
  <c r="O27" i="2"/>
  <c r="O26" i="2"/>
  <c r="O25" i="2"/>
  <c r="O24" i="2"/>
  <c r="O23" i="2"/>
  <c r="O22" i="2"/>
  <c r="I32" i="2"/>
  <c r="I30" i="2"/>
  <c r="I29" i="2"/>
  <c r="I28" i="2"/>
  <c r="I27" i="2"/>
  <c r="I26" i="2"/>
  <c r="I25" i="2"/>
  <c r="I24" i="2"/>
  <c r="I23" i="2"/>
  <c r="I22" i="2"/>
  <c r="O16" i="2"/>
  <c r="O15" i="2"/>
  <c r="O14" i="2"/>
  <c r="O13" i="2"/>
  <c r="O12" i="2"/>
  <c r="O11" i="2"/>
  <c r="I15" i="2"/>
  <c r="I16" i="2"/>
  <c r="I14" i="2"/>
  <c r="I11" i="2"/>
  <c r="Q11" i="2" l="1"/>
  <c r="G31" i="2" l="1"/>
  <c r="G36" i="2" s="1"/>
  <c r="M36" i="2"/>
  <c r="Q35" i="2"/>
  <c r="I35" i="2"/>
  <c r="Q34" i="2"/>
  <c r="I34" i="2"/>
  <c r="Q33" i="2"/>
  <c r="I33" i="2"/>
  <c r="Q32" i="2"/>
  <c r="O31" i="2"/>
  <c r="Q30" i="2"/>
  <c r="Q29" i="2"/>
  <c r="Q28" i="2"/>
  <c r="S27" i="2"/>
  <c r="Q27" i="2"/>
  <c r="Q26" i="2"/>
  <c r="Q25" i="2"/>
  <c r="Q24" i="2"/>
  <c r="Q23" i="2"/>
  <c r="Q22" i="2"/>
  <c r="Q18" i="2"/>
  <c r="O18" i="2"/>
  <c r="I18" i="2"/>
  <c r="M17" i="2"/>
  <c r="G17" i="2"/>
  <c r="S16" i="2"/>
  <c r="Q16" i="2"/>
  <c r="Q15" i="2"/>
  <c r="Q14" i="2"/>
  <c r="Q13" i="2"/>
  <c r="I13" i="2"/>
  <c r="Q12" i="2"/>
  <c r="I12" i="2"/>
  <c r="O35" i="2"/>
  <c r="AM37" i="1"/>
  <c r="AM35" i="1"/>
  <c r="AI36" i="1"/>
  <c r="AI38" i="1" s="1"/>
  <c r="X38" i="1"/>
  <c r="AB37" i="1"/>
  <c r="AB36" i="1"/>
  <c r="AB35" i="1"/>
  <c r="O37" i="1"/>
  <c r="O36" i="1"/>
  <c r="O35" i="1"/>
  <c r="F37" i="1"/>
  <c r="D36" i="1"/>
  <c r="F36" i="1" s="1"/>
  <c r="F35" i="1"/>
  <c r="AM31" i="1"/>
  <c r="M19" i="2" l="1"/>
  <c r="M38" i="2" s="1"/>
  <c r="O17" i="2"/>
  <c r="G19" i="2"/>
  <c r="G38" i="2" s="1"/>
  <c r="I17" i="2"/>
  <c r="I19" i="2" s="1"/>
  <c r="AM36" i="1"/>
  <c r="S29" i="2"/>
  <c r="S18" i="2"/>
  <c r="O34" i="2"/>
  <c r="S34" i="2" s="1"/>
  <c r="S25" i="2"/>
  <c r="S24" i="2"/>
  <c r="S26" i="2"/>
  <c r="S35" i="2"/>
  <c r="S28" i="2"/>
  <c r="I31" i="2"/>
  <c r="S31" i="2" s="1"/>
  <c r="Q31" i="2"/>
  <c r="Q36" i="2" s="1"/>
  <c r="S23" i="2"/>
  <c r="S12" i="2"/>
  <c r="S15" i="2"/>
  <c r="S30" i="2"/>
  <c r="O33" i="2"/>
  <c r="S33" i="2" s="1"/>
  <c r="S11" i="2"/>
  <c r="S13" i="2"/>
  <c r="S14" i="2"/>
  <c r="Q17" i="2"/>
  <c r="Q19" i="2" s="1"/>
  <c r="S32" i="2"/>
  <c r="AM27" i="1"/>
  <c r="AM14" i="1"/>
  <c r="AB26" i="1"/>
  <c r="AB27" i="1"/>
  <c r="AB28" i="1"/>
  <c r="AB29" i="1"/>
  <c r="AD29" i="1"/>
  <c r="AB30" i="1"/>
  <c r="AB31" i="1"/>
  <c r="AB32" i="1"/>
  <c r="AB34" i="1"/>
  <c r="AB25" i="1"/>
  <c r="AB24" i="1"/>
  <c r="AB14" i="1"/>
  <c r="AB15" i="1"/>
  <c r="AB16" i="1"/>
  <c r="AB17" i="1"/>
  <c r="AB18" i="1"/>
  <c r="AD18" i="1"/>
  <c r="AB20" i="1"/>
  <c r="AM38" i="1" l="1"/>
  <c r="S17" i="2"/>
  <c r="Q38" i="2"/>
  <c r="I36" i="2"/>
  <c r="I38" i="2" s="1"/>
  <c r="I46" i="2" s="1"/>
  <c r="O19" i="2"/>
  <c r="S22" i="2"/>
  <c r="S36" i="2" s="1"/>
  <c r="O36" i="2"/>
  <c r="S19" i="2" l="1"/>
  <c r="S38" i="2" s="1"/>
  <c r="O38" i="2"/>
  <c r="I40" i="2"/>
  <c r="I42" i="2" s="1"/>
  <c r="AK20" i="1"/>
  <c r="AI21" i="1"/>
  <c r="AK17" i="1"/>
  <c r="Z11" i="1"/>
  <c r="Z14" i="1" s="1"/>
  <c r="Z33" i="1"/>
  <c r="Z30" i="1"/>
  <c r="Z20" i="1"/>
  <c r="X19" i="1"/>
  <c r="X21" i="1" s="1"/>
  <c r="Z17" i="1"/>
  <c r="K53" i="1"/>
  <c r="K55" i="1" s="1"/>
  <c r="Q34" i="1"/>
  <c r="O34" i="1"/>
  <c r="S34" i="1" s="1"/>
  <c r="F34" i="1"/>
  <c r="M33" i="1"/>
  <c r="D33" i="1"/>
  <c r="F33" i="1" s="1"/>
  <c r="O32" i="1"/>
  <c r="O31" i="1"/>
  <c r="F31" i="1"/>
  <c r="O30" i="1"/>
  <c r="F30" i="1"/>
  <c r="S29" i="1"/>
  <c r="Q28" i="1"/>
  <c r="O28" i="1"/>
  <c r="F28" i="1"/>
  <c r="O27" i="1"/>
  <c r="F27" i="1"/>
  <c r="Q26" i="1"/>
  <c r="O26" i="1"/>
  <c r="F26" i="1"/>
  <c r="O25" i="1"/>
  <c r="F25" i="1"/>
  <c r="Q24" i="1"/>
  <c r="O24" i="1"/>
  <c r="F24" i="1"/>
  <c r="O20" i="1"/>
  <c r="F20" i="1"/>
  <c r="M19" i="1"/>
  <c r="M21" i="1" s="1"/>
  <c r="D19" i="1"/>
  <c r="S18" i="1"/>
  <c r="AQ18" i="1" s="1"/>
  <c r="Q18" i="1"/>
  <c r="Q17" i="1"/>
  <c r="O17" i="1"/>
  <c r="F17" i="1"/>
  <c r="Q16" i="1"/>
  <c r="O16" i="1"/>
  <c r="F16" i="1"/>
  <c r="Q15" i="1"/>
  <c r="O15" i="1"/>
  <c r="F15" i="1"/>
  <c r="O14" i="1"/>
  <c r="F14" i="1"/>
  <c r="Q13" i="1"/>
  <c r="O13" i="1"/>
  <c r="F13" i="1"/>
  <c r="AR14" i="1" l="1"/>
  <c r="AR17" i="1"/>
  <c r="AR33" i="1"/>
  <c r="AR20" i="1"/>
  <c r="S15" i="1"/>
  <c r="O19" i="1"/>
  <c r="S24" i="1"/>
  <c r="Z31" i="1"/>
  <c r="Z37" i="1"/>
  <c r="Z35" i="1"/>
  <c r="Z36" i="1"/>
  <c r="AK11" i="1"/>
  <c r="D32" i="1"/>
  <c r="Z24" i="1"/>
  <c r="Z32" i="1"/>
  <c r="S17" i="1"/>
  <c r="S28" i="1"/>
  <c r="S30" i="1"/>
  <c r="M38" i="1"/>
  <c r="M40" i="1" s="1"/>
  <c r="AB33" i="1"/>
  <c r="AB38" i="1" s="1"/>
  <c r="Z26" i="1"/>
  <c r="S16" i="1"/>
  <c r="AD20" i="1"/>
  <c r="Z28" i="1"/>
  <c r="Z34" i="1"/>
  <c r="AD14" i="1"/>
  <c r="AQ14" i="1" s="1"/>
  <c r="O40" i="2"/>
  <c r="O42" i="2" s="1"/>
  <c r="O46" i="2"/>
  <c r="S40" i="2"/>
  <c r="S42" i="2" s="1"/>
  <c r="S44" i="2" s="1"/>
  <c r="Q19" i="1"/>
  <c r="Q21" i="1" s="1"/>
  <c r="S20" i="1"/>
  <c r="Z19" i="1"/>
  <c r="AB19" i="1"/>
  <c r="AB21" i="1" s="1"/>
  <c r="AD17" i="1"/>
  <c r="O21" i="1"/>
  <c r="AD31" i="1"/>
  <c r="AD28" i="1"/>
  <c r="S25" i="1"/>
  <c r="AD30" i="1"/>
  <c r="X40" i="1"/>
  <c r="AI40" i="1"/>
  <c r="AK19" i="1"/>
  <c r="AK33" i="1"/>
  <c r="AK14" i="1"/>
  <c r="AO14" i="1" s="1"/>
  <c r="AM21" i="1"/>
  <c r="AM40" i="1" s="1"/>
  <c r="AK24" i="1"/>
  <c r="Z16" i="1"/>
  <c r="Z13" i="1"/>
  <c r="Z15" i="1"/>
  <c r="Z25" i="1"/>
  <c r="Z27" i="1"/>
  <c r="F21" i="1"/>
  <c r="S13" i="1"/>
  <c r="F19" i="1"/>
  <c r="D21" i="1"/>
  <c r="S26" i="1"/>
  <c r="O33" i="1"/>
  <c r="S33" i="1" s="1"/>
  <c r="Q33" i="1"/>
  <c r="AQ33" i="1" l="1"/>
  <c r="AD25" i="1"/>
  <c r="AR25" i="1"/>
  <c r="AR32" i="1"/>
  <c r="AD36" i="1"/>
  <c r="AD15" i="1"/>
  <c r="AD24" i="1"/>
  <c r="AQ24" i="1" s="1"/>
  <c r="AR24" i="1"/>
  <c r="AD35" i="1"/>
  <c r="AR13" i="1"/>
  <c r="AD13" i="1"/>
  <c r="AQ13" i="1" s="1"/>
  <c r="AD32" i="1"/>
  <c r="AD34" i="1"/>
  <c r="AQ34" i="1" s="1"/>
  <c r="AD26" i="1"/>
  <c r="AQ26" i="1" s="1"/>
  <c r="AQ28" i="1"/>
  <c r="AD37" i="1"/>
  <c r="AR37" i="1"/>
  <c r="S19" i="1"/>
  <c r="AD19" i="1"/>
  <c r="AR19" i="1"/>
  <c r="AQ17" i="1"/>
  <c r="AD16" i="1"/>
  <c r="AQ16" i="1" s="1"/>
  <c r="AR16" i="1"/>
  <c r="O38" i="1"/>
  <c r="F32" i="1"/>
  <c r="D38" i="1"/>
  <c r="D40" i="1" s="1"/>
  <c r="Q32" i="1"/>
  <c r="Q38" i="1" s="1"/>
  <c r="AD33" i="1"/>
  <c r="AK36" i="1"/>
  <c r="AO36" i="1" s="1"/>
  <c r="AK37" i="1"/>
  <c r="AO37" i="1" s="1"/>
  <c r="AK35" i="1"/>
  <c r="AO35" i="1" s="1"/>
  <c r="AK30" i="1"/>
  <c r="AR30" i="1" s="1"/>
  <c r="AK15" i="1"/>
  <c r="AK34" i="1"/>
  <c r="AR34" i="1" s="1"/>
  <c r="AK28" i="1"/>
  <c r="AR28" i="1" s="1"/>
  <c r="AK13" i="1"/>
  <c r="AK32" i="1"/>
  <c r="AK26" i="1"/>
  <c r="AR26" i="1" s="1"/>
  <c r="AK27" i="1"/>
  <c r="AO27" i="1" s="1"/>
  <c r="AK31" i="1"/>
  <c r="AK25" i="1"/>
  <c r="AK16" i="1"/>
  <c r="Z38" i="1"/>
  <c r="AD27" i="1"/>
  <c r="AB40" i="1"/>
  <c r="AO21" i="1"/>
  <c r="AD21" i="1"/>
  <c r="Z21" i="1"/>
  <c r="S21" i="1"/>
  <c r="O40" i="1"/>
  <c r="O47" i="1" s="1"/>
  <c r="Q40" i="1"/>
  <c r="AQ37" i="1" l="1"/>
  <c r="AK38" i="1"/>
  <c r="AK21" i="1"/>
  <c r="AK40" i="1" s="1"/>
  <c r="AK42" i="1" s="1"/>
  <c r="AK44" i="1" s="1"/>
  <c r="AR27" i="1"/>
  <c r="AR35" i="1"/>
  <c r="AR15" i="1"/>
  <c r="AR36" i="1"/>
  <c r="AR21" i="1"/>
  <c r="AD38" i="1"/>
  <c r="AQ27" i="1"/>
  <c r="AQ19" i="1"/>
  <c r="AQ35" i="1"/>
  <c r="AQ36" i="1"/>
  <c r="AO31" i="1"/>
  <c r="AR31" i="1"/>
  <c r="AO38" i="1"/>
  <c r="AQ31" i="1"/>
  <c r="AQ21" i="1"/>
  <c r="S32" i="1"/>
  <c r="F38" i="1"/>
  <c r="AD40" i="1"/>
  <c r="Z40" i="1"/>
  <c r="O42" i="1"/>
  <c r="O44" i="1" s="1"/>
  <c r="AQ38" i="1" l="1"/>
  <c r="S38" i="1"/>
  <c r="S40" i="1" s="1"/>
  <c r="S42" i="1" s="1"/>
  <c r="S44" i="1" s="1"/>
  <c r="S46" i="1" s="1"/>
  <c r="AQ32" i="1"/>
  <c r="AO40" i="1"/>
  <c r="AO42" i="1" s="1"/>
  <c r="AO44" i="1" s="1"/>
  <c r="AO46" i="1" s="1"/>
  <c r="F40" i="1"/>
  <c r="F42" i="1" s="1"/>
  <c r="AR38" i="1"/>
  <c r="AD42" i="1"/>
  <c r="AD44" i="1" s="1"/>
  <c r="AD46" i="1" s="1"/>
  <c r="AQ40" i="1"/>
  <c r="Z47" i="1"/>
  <c r="Z42" i="1"/>
  <c r="Z44" i="1" s="1"/>
  <c r="F44" i="1" l="1"/>
  <c r="AR40" i="1"/>
</calcChain>
</file>

<file path=xl/comments1.xml><?xml version="1.0" encoding="utf-8"?>
<comments xmlns="http://schemas.openxmlformats.org/spreadsheetml/2006/main">
  <authors>
    <author>gzhkw6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See 2017-Transmission Revenue tab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includes retail load change times retail revenue adjustment rate of $15.66 per MWh</t>
        </r>
      </text>
    </comment>
  </commentList>
</comments>
</file>

<file path=xl/sharedStrings.xml><?xml version="1.0" encoding="utf-8"?>
<sst xmlns="http://schemas.openxmlformats.org/spreadsheetml/2006/main" count="428" uniqueCount="171">
  <si>
    <t>2016 Actual</t>
  </si>
  <si>
    <t>Avista Corporation</t>
  </si>
  <si>
    <t>WA Power Supply Authorized Net Costs</t>
  </si>
  <si>
    <t>12.31.2016 Historical Loads</t>
  </si>
  <si>
    <t>NET</t>
  </si>
  <si>
    <t>WA Share</t>
  </si>
  <si>
    <t>12.2016 Actual</t>
  </si>
  <si>
    <t>CHANGE</t>
  </si>
  <si>
    <t>NET CHANGE</t>
  </si>
  <si>
    <t>2016 Authorized</t>
  </si>
  <si>
    <t>Power</t>
  </si>
  <si>
    <t>Total</t>
  </si>
  <si>
    <t>Supply</t>
  </si>
  <si>
    <t>Washington</t>
  </si>
  <si>
    <t>System</t>
  </si>
  <si>
    <t>Amounts</t>
  </si>
  <si>
    <t>P/T Allocation Percentages</t>
  </si>
  <si>
    <t>(1)</t>
  </si>
  <si>
    <t>447 Sales for Resale</t>
  </si>
  <si>
    <t>453 Sales of Water and Water Power</t>
  </si>
  <si>
    <t>454 Misc Rents</t>
  </si>
  <si>
    <t>456 Transmission Wheeling Revenue</t>
  </si>
  <si>
    <t>Direct WA</t>
  </si>
  <si>
    <t>Direct ID</t>
  </si>
  <si>
    <t>456 Other Electric Revenue</t>
  </si>
  <si>
    <t>456 Other Electric Revenue-Direct WA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</si>
  <si>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</si>
  <si>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</si>
  <si>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</si>
  <si>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</si>
  <si>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</si>
  <si>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</si>
  <si>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</si>
  <si>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</si>
  <si>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</si>
  <si>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</si>
  <si>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XXX Other Expenses-Direct WA</t>
  </si>
  <si>
    <t>(2)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</si>
  <si>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</si>
  <si>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</si>
  <si>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</si>
  <si>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</si>
  <si>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</si>
  <si>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 xml:space="preserve">Net Change in Revenue Requirement </t>
  </si>
  <si>
    <t>(1)  64.71% per UE-150204 authorized.</t>
  </si>
  <si>
    <t xml:space="preserve">(2)  Includes authorized settlement reduction of $1,500,000 and a power cost adjustment for change in WA retail loads from authorized.  </t>
  </si>
  <si>
    <t>MWhs</t>
  </si>
  <si>
    <t>2016 normalized</t>
  </si>
  <si>
    <t>UE-150204 authorized</t>
  </si>
  <si>
    <t>load change</t>
  </si>
  <si>
    <t>/MWh</t>
  </si>
  <si>
    <t>Retail Revenue Adjustment rate</t>
  </si>
  <si>
    <t>load change power cost</t>
  </si>
  <si>
    <t>WA Power Supply Pro Forma Net Costs</t>
  </si>
  <si>
    <t>12.31.2016 Normalized Historical Loads</t>
  </si>
  <si>
    <t>2018 ERM Proposed Authorized</t>
  </si>
  <si>
    <t>2018 Pro Forma not in ERM</t>
  </si>
  <si>
    <t>ERM Current Authorized</t>
  </si>
  <si>
    <t>566 Misc. Transmission Exp</t>
  </si>
  <si>
    <t>XXX Other Transmission Expenses</t>
  </si>
  <si>
    <t>570 Maintenance of Station Equipment</t>
  </si>
  <si>
    <t>WA Power Supply/Transmission Actual Net Cost</t>
  </si>
  <si>
    <t>Non-ERM</t>
  </si>
  <si>
    <t>Non-ERM  Costs</t>
  </si>
  <si>
    <t>2015 GRC Power Supply - 09.2014 Historical Loads with RRA for WA load change to match 2016 normalized revenue at present rates</t>
  </si>
  <si>
    <t xml:space="preserve">2015 GRC Power Supply - 09.2014 Historical Loads </t>
  </si>
  <si>
    <t>09.30.2014 Historical Loads</t>
  </si>
  <si>
    <t>ERM Retail Revenue Adj rate</t>
  </si>
  <si>
    <t>UE-150204 authorized retail sales</t>
  </si>
  <si>
    <t>ERM Retail Revenue Adjustment rate</t>
  </si>
  <si>
    <t>Restated 2016</t>
  </si>
  <si>
    <t>(1)  64.71% per UE-150204 authorized.  2016 production/transmission allocation ratio 65.73%.</t>
  </si>
  <si>
    <t>Total Adjustment</t>
  </si>
  <si>
    <t>Check</t>
  </si>
  <si>
    <t xml:space="preserve">(2)  Includes authorized settlement reduction of $1,500,000.  </t>
  </si>
  <si>
    <t>Proposed Authorized</t>
  </si>
  <si>
    <r>
      <rPr>
        <b/>
        <sz val="10"/>
        <rFont val="Arial"/>
        <family val="2"/>
      </rPr>
      <t>Power Cost Update</t>
    </r>
    <r>
      <rPr>
        <b/>
        <u/>
        <sz val="10"/>
        <rFont val="Arial"/>
        <family val="2"/>
      </rPr>
      <t xml:space="preserve">
 09.2017 - 08.2018</t>
    </r>
  </si>
  <si>
    <t>WA Power Supply/Transmission 
Pro Forma Net Costs</t>
  </si>
  <si>
    <t>Pro Forma 
12 ME 04.2019</t>
  </si>
  <si>
    <t>Adjustment</t>
  </si>
  <si>
    <t>Other 560-571</t>
  </si>
  <si>
    <t>TRANSMISSION EXPENSES</t>
  </si>
  <si>
    <t>TRANSMISSION REVENUES</t>
  </si>
  <si>
    <t>EXCLUDES TRANSMISSION REVENUES AND EXPENSES (see Schlect W/Ps)</t>
  </si>
  <si>
    <t>TOTAL NET EXPENSE</t>
  </si>
  <si>
    <t>TOTAL REVENUE</t>
  </si>
  <si>
    <t>Upstream Storage Revenue</t>
  </si>
  <si>
    <t>453 SALES OF WATER AND WATER POWER</t>
  </si>
  <si>
    <t xml:space="preserve"> </t>
  </si>
  <si>
    <t>Total Account 456</t>
  </si>
  <si>
    <t>Gas Not Consumed Sales Revenue</t>
  </si>
  <si>
    <t>WA EIA REC Sales</t>
  </si>
  <si>
    <t>Non-WA EIA REC Sales</t>
  </si>
  <si>
    <t>456 OTHER ELECTRIC REVENUE</t>
  </si>
  <si>
    <t>Total Account 447</t>
  </si>
  <si>
    <t>Intracompany Generation</t>
  </si>
  <si>
    <t>COB Optimization</t>
  </si>
  <si>
    <t>Energy America</t>
  </si>
  <si>
    <t>Pend Oreille DES &amp; Spinning</t>
  </si>
  <si>
    <t>Sovereign/Kaiser DES</t>
  </si>
  <si>
    <t>Nichols Pumping Sale</t>
  </si>
  <si>
    <t>PGE Capacity Sale</t>
  </si>
  <si>
    <t>Actual ST Market Sales - Financial M-to-M</t>
  </si>
  <si>
    <t>Actual ST Market Sales - Physical</t>
  </si>
  <si>
    <t>Modeled Short-Term Market Sales</t>
  </si>
  <si>
    <t>447 SALES FOR RESALE</t>
  </si>
  <si>
    <t>TOTAL EXPENSE</t>
  </si>
  <si>
    <t>Headwater Benefits Payments</t>
  </si>
  <si>
    <t>536 WATER FOR POWER</t>
  </si>
  <si>
    <t>Total Account 565</t>
  </si>
  <si>
    <t>PGE Firm Wheeling</t>
  </si>
  <si>
    <t>Northwestern for Colstrip</t>
  </si>
  <si>
    <t>Sagle-Northern Lights</t>
  </si>
  <si>
    <t>Kootenai for Worley</t>
  </si>
  <si>
    <t>Avista on BPA - Borderline</t>
  </si>
  <si>
    <t>BPA Townsend-Garrison Wheeling</t>
  </si>
  <si>
    <t>BPA PTP for Colstrip, Coyote &amp; Lancaster</t>
  </si>
  <si>
    <t>Short-term Transmission Purchases</t>
  </si>
  <si>
    <t>WNP-3</t>
  </si>
  <si>
    <t>565 TRANSMISSION OF ELECTRICITY BY OTHERS</t>
  </si>
  <si>
    <t>Total Account 547</t>
  </si>
  <si>
    <t>Kettle Falls CT Gas</t>
  </si>
  <si>
    <t>Boulder Park Gas</t>
  </si>
  <si>
    <t>Northeast CT Gas</t>
  </si>
  <si>
    <t>Rathdrum  Gas</t>
  </si>
  <si>
    <t>Gas Transportation for BP, NE and KFCT</t>
  </si>
  <si>
    <t>Gas Transpot Optimization</t>
  </si>
  <si>
    <t>Actual Financial Gas Transactions M-to-M</t>
  </si>
  <si>
    <t>Lancaster Gas Transportation</t>
  </si>
  <si>
    <t>Lancaster Gas</t>
  </si>
  <si>
    <t>Coyote Springs 2 Gas Transportation</t>
  </si>
  <si>
    <t>Coyote Springs Gas</t>
  </si>
  <si>
    <t>547 OTHER FUEL EXPENSE</t>
  </si>
  <si>
    <t>Total Account 501</t>
  </si>
  <si>
    <t>Colstrip - Oil</t>
  </si>
  <si>
    <t>Colstrip - Coal</t>
  </si>
  <si>
    <t>Kettle Falls - Start-up Gas</t>
  </si>
  <si>
    <t>Kettle Falls - Wood Fuel</t>
  </si>
  <si>
    <t>501 THERMAL FUEL EXPENSE</t>
  </si>
  <si>
    <t>Total Account 557</t>
  </si>
  <si>
    <t>Natural Gas Fuel Purchases</t>
  </si>
  <si>
    <t>Rathdrum Solar, Buck-a-Block</t>
  </si>
  <si>
    <t>REC Expenses (offset to REC Revenue)</t>
  </si>
  <si>
    <t>WA EIA REC Purchase - 100% WA Allocation</t>
  </si>
  <si>
    <t>Broker Commission Fees</t>
  </si>
  <si>
    <t>557 OTHER EXPENSES</t>
  </si>
  <si>
    <t>Total Account 555</t>
  </si>
  <si>
    <t>Palouse Wind</t>
  </si>
  <si>
    <t>Ancillary Services</t>
  </si>
  <si>
    <t xml:space="preserve">Non-Monetary </t>
  </si>
  <si>
    <t>Spokane Waste-to-Energy</t>
  </si>
  <si>
    <t>Spokane-Upriver</t>
  </si>
  <si>
    <t>Stimson</t>
  </si>
  <si>
    <t>Small Power</t>
  </si>
  <si>
    <t>Deer Lake-IP&amp;L</t>
  </si>
  <si>
    <t>Lancaster Variable O&amp;M Payments</t>
  </si>
  <si>
    <t>Lancaster Capacity Payment</t>
  </si>
  <si>
    <t>Douglas Settlement</t>
  </si>
  <si>
    <t>Priest Rapids Project</t>
  </si>
  <si>
    <t>Wells - Avista Share</t>
  </si>
  <si>
    <t>Rocky Reach/Rock Island Purchase</t>
  </si>
  <si>
    <t>Actual ST Purchases - Financial M-to-M</t>
  </si>
  <si>
    <t>Actual ST Market Purchases</t>
  </si>
  <si>
    <t>Modeled ST Market Purchases</t>
  </si>
  <si>
    <t>555 PURCHASED POWER</t>
  </si>
  <si>
    <t>Actuals</t>
  </si>
  <si>
    <t>No.</t>
  </si>
  <si>
    <t>Line</t>
  </si>
  <si>
    <t xml:space="preserve">System Numbers - 2016 Actual </t>
  </si>
  <si>
    <t>Power Supply Pro forma - Washington Jurisdiction</t>
  </si>
  <si>
    <t>Avista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</si>
</sst>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&quot;$&quot;#,##0"/>
    <numFmt numFmtId="168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Geneva"/>
    </font>
    <font>
      <u/>
      <sz val="10"/>
      <name val="Geneva"/>
    </font>
    <font>
      <b/>
      <sz val="10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3" fillId="0" borderId="0" xfId="5" applyAlignment="1">
      <alignment horizontal="centerContinuous"/>
    </xf>
    <xf numFmtId="0" fontId="3" fillId="2" borderId="0" xfId="5" applyFill="1"/>
    <xf numFmtId="0" fontId="3" fillId="0" borderId="0" xfId="5"/>
    <xf numFmtId="0" fontId="3" fillId="2" borderId="0" xfId="5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3" fillId="2" borderId="0" xfId="5" applyFill="1" applyBorder="1"/>
    <xf numFmtId="164" fontId="9" fillId="2" borderId="0" xfId="4" applyNumberFormat="1" applyFont="1" applyFill="1" applyBorder="1" applyAlignment="1">
      <alignment horizontal="center"/>
    </xf>
    <xf numFmtId="0" fontId="7" fillId="2" borderId="0" xfId="5" applyFont="1" applyFill="1" applyAlignment="1">
      <alignment horizontal="center"/>
    </xf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16" fontId="6" fillId="0" borderId="0" xfId="5" applyNumberFormat="1" applyFont="1" applyBorder="1" applyAlignment="1">
      <alignment horizontal="left"/>
    </xf>
    <xf numFmtId="10" fontId="0" fillId="0" borderId="0" xfId="6" applyNumberFormat="1" applyFont="1" applyAlignment="1">
      <alignment horizontal="center"/>
    </xf>
    <xf numFmtId="10" fontId="0" fillId="2" borderId="0" xfId="6" applyNumberFormat="1" applyFont="1" applyFill="1" applyAlignment="1">
      <alignment horizontal="center"/>
    </xf>
    <xf numFmtId="10" fontId="3" fillId="0" borderId="0" xfId="6" applyNumberFormat="1" applyFont="1" applyBorder="1" applyAlignment="1">
      <alignment horizontal="left"/>
    </xf>
    <xf numFmtId="10" fontId="0" fillId="0" borderId="0" xfId="6" applyNumberFormat="1" applyFont="1" applyFill="1" applyAlignment="1">
      <alignment horizontal="center"/>
    </xf>
    <xf numFmtId="10" fontId="0" fillId="2" borderId="0" xfId="6" quotePrefix="1" applyNumberFormat="1" applyFont="1" applyFill="1" applyAlignment="1">
      <alignment horizontal="center"/>
    </xf>
    <xf numFmtId="166" fontId="0" fillId="2" borderId="0" xfId="6" applyNumberFormat="1" applyFont="1" applyFill="1" applyAlignment="1">
      <alignment horizontal="center"/>
    </xf>
    <xf numFmtId="167" fontId="3" fillId="0" borderId="0" xfId="5" applyNumberFormat="1"/>
    <xf numFmtId="167" fontId="3" fillId="0" borderId="0" xfId="5" applyNumberFormat="1" applyBorder="1"/>
    <xf numFmtId="0" fontId="3" fillId="0" borderId="0" xfId="5" applyFill="1"/>
    <xf numFmtId="167" fontId="3" fillId="0" borderId="0" xfId="5" applyNumberFormat="1" applyFill="1"/>
    <xf numFmtId="3" fontId="3" fillId="0" borderId="0" xfId="5" applyNumberFormat="1"/>
    <xf numFmtId="3" fontId="3" fillId="0" borderId="0" xfId="5" applyNumberFormat="1" applyBorder="1"/>
    <xf numFmtId="3" fontId="3" fillId="0" borderId="0" xfId="5" applyNumberFormat="1" applyFill="1"/>
    <xf numFmtId="164" fontId="3" fillId="0" borderId="0" xfId="1" applyNumberFormat="1" applyFont="1"/>
    <xf numFmtId="167" fontId="3" fillId="0" borderId="0" xfId="5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" fontId="3" fillId="0" borderId="0" xfId="5" applyNumberFormat="1" applyFill="1" applyBorder="1"/>
    <xf numFmtId="3" fontId="3" fillId="0" borderId="0" xfId="5" applyNumberFormat="1" applyFont="1" applyFill="1"/>
    <xf numFmtId="3" fontId="3" fillId="0" borderId="2" xfId="5" applyNumberFormat="1" applyBorder="1"/>
    <xf numFmtId="3" fontId="3" fillId="0" borderId="2" xfId="5" applyNumberFormat="1" applyFill="1" applyBorder="1"/>
    <xf numFmtId="164" fontId="3" fillId="0" borderId="2" xfId="1" applyNumberFormat="1" applyFont="1" applyBorder="1"/>
    <xf numFmtId="164" fontId="3" fillId="0" borderId="0" xfId="1" applyNumberFormat="1" applyFont="1" applyFill="1"/>
    <xf numFmtId="167" fontId="11" fillId="0" borderId="0" xfId="5" applyNumberFormat="1" applyFont="1" applyFill="1"/>
    <xf numFmtId="0" fontId="3" fillId="0" borderId="0" xfId="5" quotePrefix="1" applyFill="1"/>
    <xf numFmtId="3" fontId="3" fillId="0" borderId="3" xfId="5" applyNumberFormat="1" applyBorder="1"/>
    <xf numFmtId="3" fontId="3" fillId="0" borderId="3" xfId="5" applyNumberFormat="1" applyFill="1" applyBorder="1"/>
    <xf numFmtId="9" fontId="3" fillId="0" borderId="0" xfId="5" applyNumberFormat="1"/>
    <xf numFmtId="167" fontId="3" fillId="0" borderId="2" xfId="5" applyNumberFormat="1" applyBorder="1"/>
    <xf numFmtId="0" fontId="7" fillId="0" borderId="0" xfId="5" applyFont="1"/>
    <xf numFmtId="167" fontId="7" fillId="0" borderId="0" xfId="5" applyNumberFormat="1" applyFont="1"/>
    <xf numFmtId="0" fontId="3" fillId="0" borderId="0" xfId="5" applyFont="1"/>
    <xf numFmtId="165" fontId="3" fillId="0" borderId="0" xfId="2" applyNumberFormat="1" applyFont="1" applyBorder="1"/>
    <xf numFmtId="0" fontId="7" fillId="0" borderId="0" xfId="5" applyFont="1" applyFill="1"/>
    <xf numFmtId="0" fontId="3" fillId="0" borderId="0" xfId="5" applyFont="1" applyFill="1"/>
    <xf numFmtId="164" fontId="3" fillId="0" borderId="0" xfId="5" applyNumberFormat="1"/>
    <xf numFmtId="7" fontId="3" fillId="0" borderId="0" xfId="2" applyNumberFormat="1" applyFont="1"/>
    <xf numFmtId="0" fontId="3" fillId="0" borderId="0" xfId="5" quotePrefix="1"/>
    <xf numFmtId="5" fontId="3" fillId="0" borderId="0" xfId="2" applyNumberFormat="1" applyFont="1"/>
    <xf numFmtId="0" fontId="3" fillId="0" borderId="0" xfId="5" applyAlignment="1">
      <alignment horizontal="center" wrapText="1"/>
    </xf>
    <xf numFmtId="0" fontId="6" fillId="0" borderId="0" xfId="5" applyFont="1" applyAlignment="1">
      <alignment wrapText="1"/>
    </xf>
    <xf numFmtId="0" fontId="3" fillId="0" borderId="0" xfId="5" applyAlignment="1">
      <alignment horizontal="center" wrapText="1"/>
    </xf>
    <xf numFmtId="0" fontId="3" fillId="0" borderId="0" xfId="5" applyAlignment="1">
      <alignment horizontal="center"/>
    </xf>
    <xf numFmtId="0" fontId="3" fillId="2" borderId="0" xfId="5" applyFill="1" applyAlignment="1">
      <alignment horizontal="center"/>
    </xf>
    <xf numFmtId="3" fontId="3" fillId="0" borderId="1" xfId="5" applyNumberFormat="1" applyBorder="1"/>
    <xf numFmtId="165" fontId="7" fillId="0" borderId="0" xfId="2" applyNumberFormat="1" applyFont="1" applyFill="1" applyBorder="1"/>
    <xf numFmtId="0" fontId="3" fillId="0" borderId="0" xfId="5" applyAlignment="1">
      <alignment horizontal="center"/>
    </xf>
    <xf numFmtId="164" fontId="3" fillId="0" borderId="0" xfId="1" applyNumberFormat="1" applyFont="1" applyBorder="1"/>
    <xf numFmtId="3" fontId="3" fillId="3" borderId="0" xfId="5" applyNumberFormat="1" applyFill="1"/>
    <xf numFmtId="3" fontId="3" fillId="3" borderId="0" xfId="5" applyNumberFormat="1" applyFill="1" applyBorder="1"/>
    <xf numFmtId="167" fontId="3" fillId="3" borderId="0" xfId="5" applyNumberFormat="1" applyFill="1"/>
    <xf numFmtId="0" fontId="3" fillId="3" borderId="0" xfId="5" applyFill="1"/>
    <xf numFmtId="164" fontId="3" fillId="3" borderId="0" xfId="1" applyNumberFormat="1" applyFont="1" applyFill="1"/>
    <xf numFmtId="44" fontId="3" fillId="0" borderId="0" xfId="2" applyFont="1" applyFill="1"/>
    <xf numFmtId="3" fontId="3" fillId="0" borderId="1" xfId="5" applyNumberFormat="1" applyFill="1" applyBorder="1"/>
    <xf numFmtId="168" fontId="3" fillId="0" borderId="0" xfId="5" applyNumberFormat="1"/>
    <xf numFmtId="0" fontId="7" fillId="2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0" fontId="2" fillId="0" borderId="0" xfId="3"/>
    <xf numFmtId="0" fontId="2" fillId="0" borderId="0" xfId="3" applyAlignment="1">
      <alignment horizontal="left"/>
    </xf>
    <xf numFmtId="0" fontId="2" fillId="0" borderId="4" xfId="3" applyBorder="1"/>
    <xf numFmtId="0" fontId="2" fillId="0" borderId="2" xfId="3" applyBorder="1"/>
    <xf numFmtId="0" fontId="2" fillId="0" borderId="0" xfId="3" applyAlignment="1">
      <alignment horizontal="right"/>
    </xf>
    <xf numFmtId="3" fontId="2" fillId="0" borderId="5" xfId="3" applyNumberFormat="1" applyBorder="1"/>
    <xf numFmtId="0" fontId="12" fillId="0" borderId="0" xfId="3" applyFont="1"/>
    <xf numFmtId="0" fontId="2" fillId="0" borderId="0" xfId="3" applyAlignment="1">
      <alignment horizontal="center"/>
    </xf>
    <xf numFmtId="3" fontId="2" fillId="0" borderId="0" xfId="3" applyNumberFormat="1" applyBorder="1" applyAlignment="1">
      <alignment horizontal="right"/>
    </xf>
    <xf numFmtId="3" fontId="2" fillId="0" borderId="3" xfId="3" applyNumberFormat="1" applyBorder="1" applyAlignment="1">
      <alignment horizontal="right"/>
    </xf>
    <xf numFmtId="0" fontId="2" fillId="0" borderId="3" xfId="3" applyBorder="1"/>
    <xf numFmtId="0" fontId="12" fillId="0" borderId="6" xfId="3" applyFont="1" applyBorder="1"/>
    <xf numFmtId="3" fontId="2" fillId="0" borderId="0" xfId="3" applyNumberFormat="1" applyFill="1" applyBorder="1" applyAlignment="1">
      <alignment horizontal="right"/>
    </xf>
    <xf numFmtId="0" fontId="13" fillId="0" borderId="0" xfId="3" applyFont="1" applyBorder="1"/>
    <xf numFmtId="3" fontId="2" fillId="0" borderId="1" xfId="3" applyNumberFormat="1" applyFill="1" applyBorder="1" applyAlignment="1">
      <alignment horizontal="right"/>
    </xf>
    <xf numFmtId="0" fontId="13" fillId="0" borderId="0" xfId="3" applyFont="1"/>
    <xf numFmtId="3" fontId="2" fillId="0" borderId="2" xfId="3" applyNumberFormat="1" applyFill="1" applyBorder="1" applyAlignment="1">
      <alignment horizontal="right"/>
    </xf>
    <xf numFmtId="3" fontId="2" fillId="0" borderId="0" xfId="3" applyNumberFormat="1" applyFill="1" applyAlignment="1">
      <alignment horizontal="right"/>
    </xf>
    <xf numFmtId="0" fontId="2" fillId="0" borderId="0" xfId="3" applyFont="1"/>
    <xf numFmtId="0" fontId="2" fillId="0" borderId="0" xfId="3" applyBorder="1"/>
    <xf numFmtId="0" fontId="2" fillId="0" borderId="2" xfId="3" applyFont="1" applyBorder="1"/>
    <xf numFmtId="0" fontId="2" fillId="0" borderId="0" xfId="3" applyBorder="1" applyAlignment="1">
      <alignment horizontal="center"/>
    </xf>
    <xf numFmtId="3" fontId="2" fillId="0" borderId="2" xfId="3" applyNumberFormat="1" applyFont="1" applyFill="1" applyBorder="1" applyAlignment="1">
      <alignment horizontal="right"/>
    </xf>
    <xf numFmtId="0" fontId="2" fillId="0" borderId="2" xfId="3" applyNumberFormat="1" applyBorder="1" applyAlignment="1">
      <alignment horizontal="center"/>
    </xf>
    <xf numFmtId="3" fontId="2" fillId="0" borderId="0" xfId="3" applyNumberFormat="1" applyFont="1" applyFill="1" applyBorder="1" applyAlignment="1">
      <alignment horizontal="right"/>
    </xf>
    <xf numFmtId="0" fontId="2" fillId="0" borderId="0" xfId="3" applyNumberFormat="1" applyAlignment="1">
      <alignment horizontal="center"/>
    </xf>
    <xf numFmtId="167" fontId="2" fillId="0" borderId="0" xfId="3" applyNumberFormat="1" applyBorder="1" applyAlignment="1">
      <alignment horizontal="right"/>
    </xf>
    <xf numFmtId="3" fontId="2" fillId="0" borderId="0" xfId="3" applyNumberFormat="1" applyBorder="1"/>
    <xf numFmtId="0" fontId="12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14" fontId="2" fillId="0" borderId="0" xfId="3" applyNumberFormat="1" applyAlignment="1">
      <alignment horizontal="left"/>
    </xf>
    <xf numFmtId="14" fontId="2" fillId="0" borderId="0" xfId="3" applyNumberFormat="1" applyAlignment="1">
      <alignment horizontal="center"/>
    </xf>
    <xf numFmtId="0" fontId="12" fillId="0" borderId="0" xfId="3" applyFont="1" applyAlignment="1">
      <alignment horizontal="center"/>
    </xf>
    <xf numFmtId="0" fontId="3" fillId="4" borderId="0" xfId="5" applyFill="1" applyAlignment="1">
      <alignment horizontal="center"/>
    </xf>
    <xf numFmtId="0" fontId="3" fillId="4" borderId="0" xfId="5" applyFill="1" applyAlignment="1">
      <alignment horizontal="centerContinuous"/>
    </xf>
    <xf numFmtId="2" fontId="3" fillId="4" borderId="0" xfId="5" applyNumberFormat="1" applyFill="1" applyAlignment="1">
      <alignment horizontal="centerContinuous"/>
    </xf>
    <xf numFmtId="0" fontId="7" fillId="4" borderId="0" xfId="5" applyFont="1" applyFill="1" applyAlignment="1">
      <alignment horizontal="center" wrapText="1"/>
    </xf>
    <xf numFmtId="0" fontId="8" fillId="4" borderId="0" xfId="5" applyFont="1" applyFill="1" applyAlignment="1">
      <alignment horizontal="center"/>
    </xf>
    <xf numFmtId="0" fontId="7" fillId="4" borderId="0" xfId="5" applyFont="1" applyFill="1"/>
    <xf numFmtId="0" fontId="7" fillId="4" borderId="0" xfId="5" quotePrefix="1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3" fillId="0" borderId="0" xfId="5" quotePrefix="1" applyFill="1" applyAlignment="1">
      <alignment horizontal="left" vertical="top" wrapText="1"/>
    </xf>
    <xf numFmtId="0" fontId="3" fillId="0" borderId="0" xfId="5" applyFill="1" applyAlignment="1">
      <alignment horizontal="left" vertical="top" wrapText="1"/>
    </xf>
    <xf numFmtId="0" fontId="8" fillId="2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3" fillId="0" borderId="0" xfId="5" applyAlignment="1">
      <alignment horizontal="center" wrapText="1"/>
    </xf>
    <xf numFmtId="0" fontId="3" fillId="0" borderId="0" xfId="5" applyAlignment="1">
      <alignment horizontal="center"/>
    </xf>
    <xf numFmtId="0" fontId="6" fillId="0" borderId="0" xfId="5" applyFont="1" applyAlignment="1">
      <alignment horizontal="center" wrapText="1"/>
    </xf>
    <xf numFmtId="0" fontId="8" fillId="2" borderId="0" xfId="5" applyFont="1" applyFill="1" applyAlignment="1">
      <alignment horizontal="center" wrapText="1"/>
    </xf>
    <xf numFmtId="0" fontId="12" fillId="4" borderId="0" xfId="3" applyFont="1" applyFill="1" applyAlignment="1">
      <alignment horizontal="left" vertical="top"/>
    </xf>
  </cellXfs>
  <cellStyles count="8">
    <cellStyle name="Comma" xfId="1" builtinId="3"/>
    <cellStyle name="Comma 2" xfId="4"/>
    <cellStyle name="Currency" xfId="2" builtinId="4"/>
    <cellStyle name="Normal" xfId="0" builtinId="0"/>
    <cellStyle name="Normal 2" xfId="3"/>
    <cellStyle name="Normal 2 3" xfId="5"/>
    <cellStyle name="Normal 8" xfId="7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5"/>
  <sheetViews>
    <sheetView tabSelected="1" view="pageBreakPreview" zoomScaleNormal="100" zoomScaleSheetLayoutView="100" workbookViewId="0">
      <selection activeCell="C22" sqref="C22"/>
    </sheetView>
  </sheetViews>
  <sheetFormatPr defaultRowHeight="14.4"/>
  <cols>
    <col min="1" max="1" width="34.6640625" customWidth="1"/>
    <col min="2" max="2" width="9.109375" hidden="1" customWidth="1"/>
    <col min="3" max="3" width="9.5546875" customWidth="1"/>
    <col min="4" max="4" width="10.44140625" customWidth="1"/>
    <col min="5" max="5" width="2" customWidth="1"/>
    <col min="6" max="6" width="10.88671875" bestFit="1" customWidth="1"/>
    <col min="7" max="7" width="3.6640625" customWidth="1"/>
    <col min="8" max="8" width="3.5546875" customWidth="1"/>
    <col min="9" max="9" width="1.33203125" customWidth="1"/>
    <col min="10" max="10" width="22.109375" hidden="1" customWidth="1"/>
    <col min="11" max="11" width="11.44140625" customWidth="1"/>
    <col min="12" max="12" width="6.5546875" customWidth="1"/>
    <col min="13" max="13" width="12.88671875" customWidth="1"/>
    <col min="14" max="14" width="2.44140625" customWidth="1"/>
    <col min="15" max="15" width="12.109375" customWidth="1"/>
    <col min="16" max="16" width="1.44140625" customWidth="1"/>
    <col min="17" max="17" width="11.44140625" customWidth="1"/>
    <col min="18" max="18" width="1.88671875" customWidth="1"/>
    <col min="19" max="19" width="12.33203125" customWidth="1"/>
    <col min="20" max="20" width="1.5546875" customWidth="1"/>
    <col min="21" max="21" width="28.44140625" customWidth="1"/>
    <col min="22" max="22" width="2.109375" customWidth="1"/>
    <col min="23" max="23" width="4.88671875" customWidth="1"/>
    <col min="24" max="24" width="11.33203125" customWidth="1"/>
    <col min="25" max="25" width="3.6640625" customWidth="1"/>
    <col min="26" max="26" width="9.44140625" customWidth="1"/>
    <col min="27" max="27" width="1.6640625" customWidth="1"/>
    <col min="28" max="28" width="14.109375" customWidth="1"/>
    <col min="29" max="29" width="1.88671875" customWidth="1"/>
    <col min="30" max="30" width="14.88671875" customWidth="1"/>
    <col min="31" max="31" width="1.44140625" customWidth="1"/>
    <col min="32" max="32" width="8.88671875" hidden="1" customWidth="1"/>
    <col min="33" max="33" width="1.44140625" customWidth="1"/>
    <col min="34" max="34" width="5.6640625" customWidth="1"/>
    <col min="35" max="35" width="14.33203125" customWidth="1"/>
    <col min="36" max="36" width="4.6640625" customWidth="1"/>
    <col min="37" max="37" width="10.88671875" customWidth="1"/>
    <col min="38" max="38" width="1.6640625" customWidth="1"/>
    <col min="39" max="39" width="13.5546875" customWidth="1"/>
    <col min="40" max="40" width="1" customWidth="1"/>
    <col min="41" max="41" width="13.6640625" customWidth="1"/>
    <col min="42" max="42" width="1.33203125" customWidth="1"/>
    <col min="43" max="43" width="12.33203125" customWidth="1"/>
  </cols>
  <sheetData>
    <row r="1" spans="1:44" ht="16.95" customHeight="1">
      <c r="A1" s="1" t="s">
        <v>1</v>
      </c>
      <c r="B1" s="1"/>
      <c r="C1" s="1"/>
      <c r="D1" s="1"/>
      <c r="E1" s="1"/>
      <c r="F1" s="1"/>
      <c r="G1" s="1"/>
      <c r="H1" s="1"/>
      <c r="I1" s="2"/>
      <c r="J1" s="51"/>
      <c r="K1" s="118" t="s">
        <v>1</v>
      </c>
      <c r="L1" s="118"/>
      <c r="M1" s="118"/>
      <c r="N1" s="118"/>
      <c r="O1" s="118"/>
      <c r="P1" s="2"/>
      <c r="Q1" s="1"/>
      <c r="R1" s="3"/>
      <c r="S1" s="1"/>
      <c r="T1" s="2"/>
      <c r="U1" s="119" t="s">
        <v>1</v>
      </c>
      <c r="V1" s="119"/>
      <c r="W1" s="119"/>
      <c r="X1" s="119"/>
      <c r="Y1" s="119"/>
      <c r="Z1" s="119"/>
      <c r="AA1" s="2"/>
      <c r="AB1" s="1"/>
      <c r="AC1" s="3"/>
      <c r="AD1" s="1"/>
      <c r="AE1" s="2"/>
      <c r="AF1" s="1"/>
      <c r="AG1" s="119" t="s">
        <v>1</v>
      </c>
      <c r="AH1" s="119"/>
      <c r="AI1" s="119"/>
      <c r="AJ1" s="119"/>
      <c r="AK1" s="119"/>
      <c r="AL1" s="2"/>
      <c r="AM1" s="1"/>
      <c r="AN1" s="3"/>
      <c r="AO1" s="1"/>
      <c r="AP1" s="2"/>
    </row>
    <row r="2" spans="1:44" ht="14.4" customHeight="1">
      <c r="A2" s="1" t="s">
        <v>61</v>
      </c>
      <c r="B2" s="1"/>
      <c r="C2" s="1"/>
      <c r="D2" s="1"/>
      <c r="E2" s="1"/>
      <c r="F2" s="1"/>
      <c r="G2" s="1"/>
      <c r="H2" s="1"/>
      <c r="I2" s="2"/>
      <c r="J2" s="9"/>
      <c r="K2" s="119" t="s">
        <v>2</v>
      </c>
      <c r="L2" s="119"/>
      <c r="M2" s="119"/>
      <c r="N2" s="119"/>
      <c r="O2" s="119"/>
      <c r="P2" s="2"/>
      <c r="Q2" s="4"/>
      <c r="R2" s="3"/>
      <c r="S2" s="107"/>
      <c r="T2" s="2"/>
      <c r="U2" s="119" t="s">
        <v>53</v>
      </c>
      <c r="V2" s="119"/>
      <c r="W2" s="119"/>
      <c r="X2" s="119"/>
      <c r="Y2" s="119"/>
      <c r="Z2" s="119"/>
      <c r="AA2" s="2"/>
      <c r="AB2" s="4"/>
      <c r="AC2" s="3"/>
      <c r="AD2" s="106"/>
      <c r="AE2" s="2"/>
      <c r="AF2" s="9"/>
      <c r="AG2" s="118" t="s">
        <v>77</v>
      </c>
      <c r="AH2" s="118"/>
      <c r="AI2" s="118"/>
      <c r="AJ2" s="118"/>
      <c r="AK2" s="118"/>
      <c r="AL2" s="2"/>
      <c r="AM2" s="4"/>
      <c r="AN2" s="3"/>
      <c r="AO2" s="106"/>
      <c r="AP2" s="2"/>
    </row>
    <row r="3" spans="1:44" ht="14.4" customHeight="1">
      <c r="A3" s="1"/>
      <c r="B3" s="1"/>
      <c r="C3" s="1"/>
      <c r="D3" s="1"/>
      <c r="E3" s="1"/>
      <c r="F3" s="1"/>
      <c r="G3" s="1"/>
      <c r="H3" s="1"/>
      <c r="I3" s="2"/>
      <c r="J3" s="58"/>
      <c r="K3" s="120" t="s">
        <v>64</v>
      </c>
      <c r="L3" s="120"/>
      <c r="M3" s="120"/>
      <c r="N3" s="120"/>
      <c r="O3" s="120"/>
      <c r="P3" s="2"/>
      <c r="Q3" s="4"/>
      <c r="R3" s="3"/>
      <c r="S3" s="107" t="s">
        <v>79</v>
      </c>
      <c r="T3" s="2"/>
      <c r="U3" s="58"/>
      <c r="V3" s="58"/>
      <c r="W3" s="58"/>
      <c r="X3" s="58"/>
      <c r="Y3" s="58"/>
      <c r="Z3" s="58"/>
      <c r="AA3" s="2"/>
      <c r="AB3" s="4"/>
      <c r="AC3" s="3"/>
      <c r="AD3" s="107" t="s">
        <v>79</v>
      </c>
      <c r="AE3" s="2"/>
      <c r="AF3" s="58"/>
      <c r="AG3" s="118"/>
      <c r="AH3" s="118"/>
      <c r="AI3" s="118"/>
      <c r="AJ3" s="118"/>
      <c r="AK3" s="118"/>
      <c r="AL3" s="2"/>
      <c r="AM3" s="4"/>
      <c r="AN3" s="3"/>
      <c r="AO3" s="107" t="s">
        <v>79</v>
      </c>
      <c r="AP3" s="2"/>
    </row>
    <row r="4" spans="1:44" ht="14.4" customHeight="1">
      <c r="A4" s="1"/>
      <c r="B4" s="1"/>
      <c r="C4" s="1"/>
      <c r="D4" s="1"/>
      <c r="E4" s="1"/>
      <c r="F4" s="1"/>
      <c r="G4" s="1"/>
      <c r="H4" s="1"/>
      <c r="I4" s="2"/>
      <c r="J4" s="58"/>
      <c r="K4" s="120"/>
      <c r="L4" s="120"/>
      <c r="M4" s="120"/>
      <c r="N4" s="120"/>
      <c r="O4" s="120"/>
      <c r="P4" s="2"/>
      <c r="Q4" s="4"/>
      <c r="R4" s="3"/>
      <c r="S4" s="107">
        <v>2.1800000000000002</v>
      </c>
      <c r="T4" s="2"/>
      <c r="U4" s="58"/>
      <c r="V4" s="58"/>
      <c r="W4" s="58"/>
      <c r="X4" s="58"/>
      <c r="Y4" s="58"/>
      <c r="Z4" s="58"/>
      <c r="AA4" s="2"/>
      <c r="AB4" s="4"/>
      <c r="AC4" s="3"/>
      <c r="AD4" s="108">
        <v>4</v>
      </c>
      <c r="AE4" s="2"/>
      <c r="AF4" s="58"/>
      <c r="AG4" s="58"/>
      <c r="AH4" s="58"/>
      <c r="AI4" s="58"/>
      <c r="AJ4" s="58"/>
      <c r="AK4" s="58"/>
      <c r="AL4" s="2"/>
      <c r="AM4" s="4"/>
      <c r="AN4" s="3"/>
      <c r="AO4" s="108">
        <v>3.01</v>
      </c>
      <c r="AP4" s="2"/>
    </row>
    <row r="5" spans="1:44" ht="16.2" customHeight="1">
      <c r="A5" s="5" t="s">
        <v>3</v>
      </c>
      <c r="B5" s="1"/>
      <c r="C5" s="1"/>
      <c r="D5" s="1"/>
      <c r="E5" s="1"/>
      <c r="F5" s="1"/>
      <c r="G5" s="1"/>
      <c r="H5" s="1"/>
      <c r="I5" s="2"/>
      <c r="J5" s="52"/>
      <c r="K5" s="120"/>
      <c r="L5" s="120"/>
      <c r="M5" s="120"/>
      <c r="N5" s="120"/>
      <c r="O5" s="120"/>
      <c r="P5" s="2"/>
      <c r="Q5" s="4" t="s">
        <v>4</v>
      </c>
      <c r="R5" s="3"/>
      <c r="S5" s="107" t="s">
        <v>5</v>
      </c>
      <c r="T5" s="2"/>
      <c r="U5" s="120" t="s">
        <v>54</v>
      </c>
      <c r="V5" s="120"/>
      <c r="W5" s="120"/>
      <c r="X5" s="120"/>
      <c r="Y5" s="120"/>
      <c r="Z5" s="120"/>
      <c r="AA5" s="2"/>
      <c r="AB5" s="4" t="s">
        <v>4</v>
      </c>
      <c r="AC5" s="3"/>
      <c r="AD5" s="106" t="s">
        <v>5</v>
      </c>
      <c r="AE5" s="2"/>
      <c r="AF5" s="52"/>
      <c r="AG5" s="117" t="s">
        <v>54</v>
      </c>
      <c r="AH5" s="117"/>
      <c r="AI5" s="117"/>
      <c r="AJ5" s="117"/>
      <c r="AK5" s="117"/>
      <c r="AL5" s="2"/>
      <c r="AM5" s="4" t="s">
        <v>4</v>
      </c>
      <c r="AN5" s="3"/>
      <c r="AO5" s="106" t="s">
        <v>5</v>
      </c>
      <c r="AP5" s="2"/>
    </row>
    <row r="6" spans="1:44">
      <c r="A6" s="113" t="s">
        <v>6</v>
      </c>
      <c r="B6" s="113"/>
      <c r="C6" s="113"/>
      <c r="D6" s="113"/>
      <c r="E6" s="113"/>
      <c r="F6" s="113"/>
      <c r="G6" s="113"/>
      <c r="H6" s="113"/>
      <c r="I6" s="2"/>
      <c r="J6" s="113" t="s">
        <v>57</v>
      </c>
      <c r="K6" s="113"/>
      <c r="L6" s="113"/>
      <c r="M6" s="113"/>
      <c r="N6" s="113"/>
      <c r="O6" s="113"/>
      <c r="P6" s="2"/>
      <c r="Q6" s="55" t="s">
        <v>7</v>
      </c>
      <c r="R6" s="3"/>
      <c r="S6" s="106" t="s">
        <v>8</v>
      </c>
      <c r="T6" s="2"/>
      <c r="U6" s="113"/>
      <c r="V6" s="113"/>
      <c r="W6" s="113"/>
      <c r="X6" s="113"/>
      <c r="Y6" s="113"/>
      <c r="Z6" s="113"/>
      <c r="AA6" s="2"/>
      <c r="AB6" s="55" t="s">
        <v>7</v>
      </c>
      <c r="AC6" s="3"/>
      <c r="AD6" s="106" t="s">
        <v>8</v>
      </c>
      <c r="AE6" s="2"/>
      <c r="AF6" s="113" t="s">
        <v>63</v>
      </c>
      <c r="AG6" s="113"/>
      <c r="AH6" s="113"/>
      <c r="AI6" s="113"/>
      <c r="AJ6" s="113"/>
      <c r="AK6" s="113"/>
      <c r="AL6" s="2"/>
      <c r="AM6" s="55" t="s">
        <v>7</v>
      </c>
      <c r="AN6" s="3"/>
      <c r="AO6" s="106" t="s">
        <v>8</v>
      </c>
      <c r="AP6" s="2"/>
      <c r="AQ6" s="69" t="s">
        <v>73</v>
      </c>
    </row>
    <row r="7" spans="1:44" ht="30.6" customHeight="1">
      <c r="A7" s="2"/>
      <c r="B7" s="2"/>
      <c r="C7" s="111"/>
      <c r="D7" s="110" t="s">
        <v>0</v>
      </c>
      <c r="E7" s="111"/>
      <c r="F7" s="112"/>
      <c r="G7" s="6"/>
      <c r="H7" s="7"/>
      <c r="I7" s="2"/>
      <c r="J7" s="2"/>
      <c r="K7" s="116" t="s">
        <v>9</v>
      </c>
      <c r="L7" s="116"/>
      <c r="M7" s="116"/>
      <c r="N7" s="116"/>
      <c r="O7" s="116"/>
      <c r="P7" s="2"/>
      <c r="Q7" s="68" t="s">
        <v>70</v>
      </c>
      <c r="R7" s="3"/>
      <c r="S7" s="109" t="s">
        <v>70</v>
      </c>
      <c r="T7" s="2"/>
      <c r="U7" s="2"/>
      <c r="V7" s="116" t="s">
        <v>55</v>
      </c>
      <c r="W7" s="116"/>
      <c r="X7" s="116"/>
      <c r="Y7" s="116"/>
      <c r="Z7" s="116"/>
      <c r="AA7" s="2"/>
      <c r="AB7" s="68" t="s">
        <v>78</v>
      </c>
      <c r="AC7" s="3"/>
      <c r="AD7" s="109" t="s">
        <v>78</v>
      </c>
      <c r="AE7" s="2"/>
      <c r="AF7" s="2"/>
      <c r="AG7" s="116" t="s">
        <v>56</v>
      </c>
      <c r="AH7" s="116"/>
      <c r="AI7" s="116"/>
      <c r="AJ7" s="116"/>
      <c r="AK7" s="116"/>
      <c r="AL7" s="2"/>
      <c r="AM7" s="68" t="s">
        <v>78</v>
      </c>
      <c r="AN7" s="3"/>
      <c r="AO7" s="109" t="s">
        <v>78</v>
      </c>
      <c r="AP7" s="2"/>
      <c r="AQ7" s="70" t="s">
        <v>72</v>
      </c>
    </row>
    <row r="8" spans="1:44">
      <c r="A8" s="3"/>
      <c r="B8" s="3"/>
      <c r="C8" s="3"/>
      <c r="D8" s="9" t="s">
        <v>10</v>
      </c>
      <c r="E8" s="9"/>
      <c r="F8" s="9" t="s">
        <v>11</v>
      </c>
      <c r="G8" s="10"/>
      <c r="H8" s="3"/>
      <c r="I8" s="2"/>
      <c r="J8" s="3"/>
      <c r="K8" s="3"/>
      <c r="L8" s="3"/>
      <c r="M8" s="9" t="s">
        <v>10</v>
      </c>
      <c r="N8" s="9"/>
      <c r="O8" s="9" t="s">
        <v>11</v>
      </c>
      <c r="P8" s="2"/>
      <c r="Q8" s="9" t="s">
        <v>10</v>
      </c>
      <c r="R8" s="3"/>
      <c r="S8" s="9" t="s">
        <v>11</v>
      </c>
      <c r="T8" s="2"/>
      <c r="U8" s="3"/>
      <c r="V8" s="3"/>
      <c r="W8" s="3"/>
      <c r="X8" s="9" t="s">
        <v>10</v>
      </c>
      <c r="Y8" s="9"/>
      <c r="Z8" s="9" t="s">
        <v>11</v>
      </c>
      <c r="AA8" s="2"/>
      <c r="AB8" s="9" t="s">
        <v>10</v>
      </c>
      <c r="AC8" s="3"/>
      <c r="AD8" s="9" t="s">
        <v>11</v>
      </c>
      <c r="AE8" s="2"/>
      <c r="AF8" s="3"/>
      <c r="AG8" s="3"/>
      <c r="AH8" s="3"/>
      <c r="AI8" s="9" t="s">
        <v>10</v>
      </c>
      <c r="AJ8" s="9"/>
      <c r="AK8" s="9" t="s">
        <v>11</v>
      </c>
      <c r="AL8" s="2"/>
      <c r="AM8" s="9" t="s">
        <v>10</v>
      </c>
      <c r="AN8" s="3"/>
      <c r="AO8" s="9" t="s">
        <v>11</v>
      </c>
      <c r="AP8" s="2"/>
    </row>
    <row r="9" spans="1:44">
      <c r="A9" s="3"/>
      <c r="B9" s="3"/>
      <c r="C9" s="3"/>
      <c r="D9" s="9" t="s">
        <v>12</v>
      </c>
      <c r="E9" s="9"/>
      <c r="F9" s="9" t="s">
        <v>13</v>
      </c>
      <c r="G9" s="10"/>
      <c r="H9" s="3"/>
      <c r="I9" s="2"/>
      <c r="J9" s="3"/>
      <c r="K9" s="3"/>
      <c r="L9" s="3"/>
      <c r="M9" s="9" t="s">
        <v>12</v>
      </c>
      <c r="N9" s="9"/>
      <c r="O9" s="9" t="s">
        <v>13</v>
      </c>
      <c r="P9" s="2"/>
      <c r="Q9" s="9" t="s">
        <v>12</v>
      </c>
      <c r="R9" s="3"/>
      <c r="S9" s="9" t="s">
        <v>13</v>
      </c>
      <c r="T9" s="2"/>
      <c r="U9" s="3"/>
      <c r="V9" s="3"/>
      <c r="W9" s="3"/>
      <c r="X9" s="9" t="s">
        <v>12</v>
      </c>
      <c r="Y9" s="9"/>
      <c r="Z9" s="9" t="s">
        <v>13</v>
      </c>
      <c r="AA9" s="2"/>
      <c r="AB9" s="9" t="s">
        <v>12</v>
      </c>
      <c r="AC9" s="3"/>
      <c r="AD9" s="9" t="s">
        <v>13</v>
      </c>
      <c r="AE9" s="2"/>
      <c r="AF9" s="3"/>
      <c r="AG9" s="3"/>
      <c r="AH9" s="3"/>
      <c r="AI9" s="9" t="s">
        <v>12</v>
      </c>
      <c r="AJ9" s="9"/>
      <c r="AK9" s="9" t="s">
        <v>13</v>
      </c>
      <c r="AL9" s="2"/>
      <c r="AM9" s="9" t="s">
        <v>12</v>
      </c>
      <c r="AN9" s="3"/>
      <c r="AO9" s="9" t="s">
        <v>13</v>
      </c>
      <c r="AP9" s="2"/>
    </row>
    <row r="10" spans="1:44">
      <c r="A10" s="3"/>
      <c r="B10" s="3"/>
      <c r="C10" s="3"/>
      <c r="D10" s="11" t="s">
        <v>14</v>
      </c>
      <c r="E10" s="11"/>
      <c r="F10" s="11" t="s">
        <v>15</v>
      </c>
      <c r="G10" s="12"/>
      <c r="H10" s="3"/>
      <c r="I10" s="2"/>
      <c r="J10" s="3"/>
      <c r="K10" s="3"/>
      <c r="L10" s="3"/>
      <c r="M10" s="11" t="s">
        <v>14</v>
      </c>
      <c r="N10" s="11"/>
      <c r="O10" s="11" t="s">
        <v>15</v>
      </c>
      <c r="P10" s="2"/>
      <c r="Q10" s="11" t="s">
        <v>14</v>
      </c>
      <c r="R10" s="3"/>
      <c r="S10" s="11" t="s">
        <v>15</v>
      </c>
      <c r="T10" s="2"/>
      <c r="U10" s="3"/>
      <c r="V10" s="3"/>
      <c r="W10" s="3"/>
      <c r="X10" s="11" t="s">
        <v>14</v>
      </c>
      <c r="Y10" s="11"/>
      <c r="Z10" s="11" t="s">
        <v>15</v>
      </c>
      <c r="AA10" s="2"/>
      <c r="AB10" s="11" t="s">
        <v>14</v>
      </c>
      <c r="AC10" s="3"/>
      <c r="AD10" s="11" t="s">
        <v>15</v>
      </c>
      <c r="AE10" s="2"/>
      <c r="AF10" s="3"/>
      <c r="AG10" s="3"/>
      <c r="AH10" s="3"/>
      <c r="AI10" s="11" t="s">
        <v>14</v>
      </c>
      <c r="AJ10" s="11"/>
      <c r="AK10" s="11" t="s">
        <v>15</v>
      </c>
      <c r="AL10" s="2"/>
      <c r="AM10" s="11" t="s">
        <v>14</v>
      </c>
      <c r="AN10" s="3"/>
      <c r="AO10" s="11" t="s">
        <v>15</v>
      </c>
      <c r="AP10" s="2"/>
    </row>
    <row r="11" spans="1:44">
      <c r="A11" s="3" t="s">
        <v>16</v>
      </c>
      <c r="B11" s="3"/>
      <c r="C11" s="3"/>
      <c r="D11" s="3"/>
      <c r="E11" s="13"/>
      <c r="F11" s="14">
        <v>0.6573</v>
      </c>
      <c r="G11" s="15"/>
      <c r="H11" s="16"/>
      <c r="I11" s="2"/>
      <c r="J11" s="3" t="s">
        <v>16</v>
      </c>
      <c r="K11" s="3"/>
      <c r="L11" s="3"/>
      <c r="M11" s="3"/>
      <c r="N11" s="17" t="s">
        <v>17</v>
      </c>
      <c r="O11" s="18">
        <v>0.64710000000000001</v>
      </c>
      <c r="P11" s="2"/>
      <c r="Q11" s="3"/>
      <c r="R11" s="3"/>
      <c r="S11" s="16"/>
      <c r="T11" s="2"/>
      <c r="U11" s="3" t="s">
        <v>16</v>
      </c>
      <c r="V11" s="3"/>
      <c r="W11" s="3"/>
      <c r="X11" s="3"/>
      <c r="Z11" s="14">
        <f>F11</f>
        <v>0.6573</v>
      </c>
      <c r="AA11" s="2"/>
      <c r="AB11" s="3"/>
      <c r="AC11" s="3"/>
      <c r="AD11" s="16"/>
      <c r="AE11" s="2"/>
      <c r="AF11" s="3" t="s">
        <v>16</v>
      </c>
      <c r="AG11" s="3"/>
      <c r="AH11" s="3"/>
      <c r="AI11" s="3"/>
      <c r="AK11" s="14">
        <f>Z11</f>
        <v>0.6573</v>
      </c>
      <c r="AL11" s="2"/>
      <c r="AM11" s="3"/>
      <c r="AN11" s="3"/>
      <c r="AO11" s="16"/>
      <c r="AP11" s="2"/>
    </row>
    <row r="12" spans="1:44">
      <c r="A12" s="3"/>
      <c r="B12" s="3"/>
      <c r="C12" s="3"/>
      <c r="D12" s="3"/>
      <c r="E12" s="3"/>
      <c r="F12" s="3"/>
      <c r="G12" s="10"/>
      <c r="H12" s="3"/>
      <c r="I12" s="2"/>
      <c r="J12" s="3"/>
      <c r="K12" s="3"/>
      <c r="L12" s="3"/>
      <c r="M12" s="3"/>
      <c r="N12" s="3"/>
      <c r="O12" s="3"/>
      <c r="P12" s="2"/>
      <c r="Q12" s="3"/>
      <c r="R12" s="3"/>
      <c r="S12" s="3"/>
      <c r="T12" s="2"/>
      <c r="U12" s="3"/>
      <c r="V12" s="3"/>
      <c r="W12" s="3"/>
      <c r="X12" s="3"/>
      <c r="Y12" s="3"/>
      <c r="Z12" s="3"/>
      <c r="AA12" s="2"/>
      <c r="AB12" s="3"/>
      <c r="AC12" s="3"/>
      <c r="AD12" s="3"/>
      <c r="AE12" s="2"/>
      <c r="AF12" s="3"/>
      <c r="AG12" s="3"/>
      <c r="AH12" s="3"/>
      <c r="AI12" s="3"/>
      <c r="AJ12" s="3"/>
      <c r="AK12" s="3"/>
      <c r="AL12" s="2"/>
      <c r="AM12" s="3"/>
      <c r="AN12" s="3"/>
      <c r="AO12" s="3"/>
      <c r="AP12" s="2"/>
    </row>
    <row r="13" spans="1:44">
      <c r="A13" s="3" t="s">
        <v>18</v>
      </c>
      <c r="B13" s="3"/>
      <c r="C13" s="3"/>
      <c r="D13" s="22">
        <v>118816</v>
      </c>
      <c r="E13" s="19"/>
      <c r="F13" s="19">
        <f>F$11*D13</f>
        <v>78098</v>
      </c>
      <c r="G13" s="20"/>
      <c r="H13" s="19"/>
      <c r="I13" s="2"/>
      <c r="J13" s="21" t="s">
        <v>18</v>
      </c>
      <c r="K13" s="21"/>
      <c r="L13" s="21"/>
      <c r="M13" s="22">
        <v>88588</v>
      </c>
      <c r="N13" s="22"/>
      <c r="O13" s="22">
        <f>O$11*M13</f>
        <v>57325</v>
      </c>
      <c r="P13" s="2"/>
      <c r="Q13" s="19">
        <f>M13-D13</f>
        <v>-30228</v>
      </c>
      <c r="R13" s="3"/>
      <c r="S13" s="19">
        <f>O13-F13</f>
        <v>-20773</v>
      </c>
      <c r="T13" s="2"/>
      <c r="U13" s="21" t="s">
        <v>18</v>
      </c>
      <c r="V13" s="21"/>
      <c r="W13" s="21"/>
      <c r="X13" s="22">
        <v>54104</v>
      </c>
      <c r="Y13" s="22"/>
      <c r="Z13" s="22">
        <f>Z$11*X13</f>
        <v>35563</v>
      </c>
      <c r="AA13" s="2"/>
      <c r="AB13" s="19">
        <f>X13-M13</f>
        <v>-34484</v>
      </c>
      <c r="AC13" s="3"/>
      <c r="AD13" s="19">
        <f>Z13-O13</f>
        <v>-21762</v>
      </c>
      <c r="AE13" s="2"/>
      <c r="AF13" s="21" t="s">
        <v>18</v>
      </c>
      <c r="AG13" s="21"/>
      <c r="AH13" s="21"/>
      <c r="AI13" s="22"/>
      <c r="AJ13" s="22"/>
      <c r="AK13" s="22">
        <f>AK$11*AI13</f>
        <v>0</v>
      </c>
      <c r="AL13" s="2"/>
      <c r="AM13" s="19"/>
      <c r="AN13" s="3"/>
      <c r="AO13" s="19"/>
      <c r="AP13" s="2"/>
      <c r="AQ13" s="71">
        <f>S13+AD13+AO13</f>
        <v>-42535</v>
      </c>
      <c r="AR13" s="71">
        <f>Z13+AK13-F13</f>
        <v>-42535</v>
      </c>
    </row>
    <row r="14" spans="1:44">
      <c r="A14" s="3" t="s">
        <v>19</v>
      </c>
      <c r="B14" s="3"/>
      <c r="C14" s="63" t="s">
        <v>62</v>
      </c>
      <c r="D14" s="60">
        <v>357</v>
      </c>
      <c r="E14" s="60"/>
      <c r="F14" s="60">
        <f>F$11*D14</f>
        <v>235</v>
      </c>
      <c r="G14" s="61"/>
      <c r="H14" s="62"/>
      <c r="I14" s="63"/>
      <c r="J14" s="63" t="s">
        <v>19</v>
      </c>
      <c r="K14" s="63"/>
      <c r="L14" s="63"/>
      <c r="M14" s="60">
        <v>0</v>
      </c>
      <c r="N14" s="60"/>
      <c r="O14" s="60">
        <f>O$11*M14</f>
        <v>0</v>
      </c>
      <c r="P14" s="63"/>
      <c r="Q14" s="64"/>
      <c r="R14" s="63"/>
      <c r="S14" s="64"/>
      <c r="T14" s="63"/>
      <c r="U14" s="63" t="s">
        <v>19</v>
      </c>
      <c r="V14" s="63"/>
      <c r="W14" s="63"/>
      <c r="X14" s="60">
        <v>0</v>
      </c>
      <c r="Y14" s="60"/>
      <c r="Z14" s="60">
        <f>Z$11*X14</f>
        <v>0</v>
      </c>
      <c r="AA14" s="63"/>
      <c r="AB14" s="60">
        <f t="shared" ref="AB14:AB20" si="0">X14-M14</f>
        <v>0</v>
      </c>
      <c r="AC14" s="60"/>
      <c r="AD14" s="60">
        <f t="shared" ref="AD14:AD20" si="1">Z14-O14</f>
        <v>0</v>
      </c>
      <c r="AE14" s="63"/>
      <c r="AF14" s="63" t="s">
        <v>19</v>
      </c>
      <c r="AG14" s="63"/>
      <c r="AH14" s="63"/>
      <c r="AI14" s="60">
        <v>466</v>
      </c>
      <c r="AJ14" s="60"/>
      <c r="AK14" s="60">
        <f>AK$11*AI14</f>
        <v>306</v>
      </c>
      <c r="AL14" s="63"/>
      <c r="AM14" s="64">
        <f>AI14-D14</f>
        <v>109</v>
      </c>
      <c r="AN14" s="63"/>
      <c r="AO14" s="64">
        <f>AK14-F14</f>
        <v>71</v>
      </c>
      <c r="AP14" s="2"/>
      <c r="AQ14" s="71">
        <f>S14+AD14+AO14</f>
        <v>71</v>
      </c>
      <c r="AR14" s="71">
        <f t="shared" ref="AR14:AR21" si="2">Z14+AK14-F14</f>
        <v>71</v>
      </c>
    </row>
    <row r="15" spans="1:44" hidden="1">
      <c r="A15" s="3" t="s">
        <v>20</v>
      </c>
      <c r="B15" s="3"/>
      <c r="C15" s="3"/>
      <c r="D15" s="23">
        <v>0</v>
      </c>
      <c r="E15" s="23"/>
      <c r="F15" s="23">
        <f>F$11*D15</f>
        <v>0</v>
      </c>
      <c r="G15" s="24"/>
      <c r="H15" s="19"/>
      <c r="I15" s="2"/>
      <c r="J15" s="21" t="s">
        <v>20</v>
      </c>
      <c r="K15" s="21"/>
      <c r="L15" s="21"/>
      <c r="M15" s="25">
        <v>0</v>
      </c>
      <c r="N15" s="25"/>
      <c r="O15" s="25">
        <f>O$11*M15</f>
        <v>0</v>
      </c>
      <c r="P15" s="2"/>
      <c r="Q15" s="26">
        <f t="shared" ref="Q15:Q19" si="3">M15-D15</f>
        <v>0</v>
      </c>
      <c r="R15" s="3"/>
      <c r="S15" s="26">
        <f t="shared" ref="S15:S20" si="4">O15-F15</f>
        <v>0</v>
      </c>
      <c r="T15" s="2"/>
      <c r="U15" s="21" t="s">
        <v>20</v>
      </c>
      <c r="V15" s="21"/>
      <c r="W15" s="21"/>
      <c r="X15" s="25">
        <v>0</v>
      </c>
      <c r="Y15" s="25"/>
      <c r="Z15" s="25">
        <f>Z$11*X15</f>
        <v>0</v>
      </c>
      <c r="AA15" s="2"/>
      <c r="AB15" s="25">
        <f t="shared" si="0"/>
        <v>0</v>
      </c>
      <c r="AC15" s="25"/>
      <c r="AD15" s="25">
        <f t="shared" si="1"/>
        <v>0</v>
      </c>
      <c r="AE15" s="2"/>
      <c r="AF15" s="21" t="s">
        <v>20</v>
      </c>
      <c r="AG15" s="21"/>
      <c r="AH15" s="21"/>
      <c r="AI15" s="25"/>
      <c r="AJ15" s="25"/>
      <c r="AK15" s="25">
        <f>AK$11*AI15</f>
        <v>0</v>
      </c>
      <c r="AL15" s="2"/>
      <c r="AM15" s="26"/>
      <c r="AN15" s="3"/>
      <c r="AO15" s="26"/>
      <c r="AP15" s="2"/>
      <c r="AR15" s="71">
        <f t="shared" si="2"/>
        <v>0</v>
      </c>
    </row>
    <row r="16" spans="1:44">
      <c r="A16" s="3" t="s">
        <v>21</v>
      </c>
      <c r="B16" s="3"/>
      <c r="C16" s="3" t="s">
        <v>14</v>
      </c>
      <c r="D16" s="25">
        <v>17312</v>
      </c>
      <c r="E16" s="23"/>
      <c r="F16" s="23">
        <f>F$11*D16</f>
        <v>11379</v>
      </c>
      <c r="G16" s="24"/>
      <c r="H16" s="27"/>
      <c r="I16" s="2"/>
      <c r="J16" s="21" t="s">
        <v>21</v>
      </c>
      <c r="K16" s="21"/>
      <c r="L16" s="21"/>
      <c r="M16" s="25">
        <v>15802</v>
      </c>
      <c r="N16" s="25"/>
      <c r="O16" s="25">
        <f>O$11*M16</f>
        <v>10225</v>
      </c>
      <c r="P16" s="2"/>
      <c r="Q16" s="26">
        <f t="shared" si="3"/>
        <v>-1510</v>
      </c>
      <c r="R16" s="3"/>
      <c r="S16" s="26">
        <f t="shared" si="4"/>
        <v>-1154</v>
      </c>
      <c r="T16" s="2"/>
      <c r="U16" s="21" t="s">
        <v>21</v>
      </c>
      <c r="V16" s="21"/>
      <c r="W16" s="21"/>
      <c r="X16" s="25">
        <v>15149</v>
      </c>
      <c r="Y16" s="25"/>
      <c r="Z16" s="25">
        <f>Z$11*X16</f>
        <v>9957</v>
      </c>
      <c r="AA16" s="2"/>
      <c r="AB16" s="25">
        <f t="shared" si="0"/>
        <v>-653</v>
      </c>
      <c r="AC16" s="25"/>
      <c r="AD16" s="25">
        <f t="shared" si="1"/>
        <v>-268</v>
      </c>
      <c r="AE16" s="2"/>
      <c r="AF16" s="21" t="s">
        <v>21</v>
      </c>
      <c r="AG16" s="21"/>
      <c r="AH16" s="21"/>
      <c r="AI16" s="25"/>
      <c r="AJ16" s="25"/>
      <c r="AK16" s="25">
        <f>AK$11*AI16</f>
        <v>0</v>
      </c>
      <c r="AL16" s="2"/>
      <c r="AM16" s="26"/>
      <c r="AN16" s="3"/>
      <c r="AO16" s="26"/>
      <c r="AP16" s="2"/>
      <c r="AQ16" s="71">
        <f t="shared" ref="AQ16:AQ21" si="5">S16+AD16+AO16</f>
        <v>-1422</v>
      </c>
      <c r="AR16" s="71">
        <f t="shared" si="2"/>
        <v>-1422</v>
      </c>
    </row>
    <row r="17" spans="1:44" hidden="1">
      <c r="A17" s="3" t="s">
        <v>21</v>
      </c>
      <c r="B17" s="3"/>
      <c r="C17" s="3" t="s">
        <v>22</v>
      </c>
      <c r="D17" s="25">
        <v>0</v>
      </c>
      <c r="E17" s="23"/>
      <c r="F17" s="24">
        <f>D17</f>
        <v>0</v>
      </c>
      <c r="G17" s="24"/>
      <c r="H17" s="28"/>
      <c r="I17" s="2"/>
      <c r="J17" s="21" t="s">
        <v>21</v>
      </c>
      <c r="K17" s="21"/>
      <c r="L17" s="21"/>
      <c r="M17" s="25"/>
      <c r="N17" s="25"/>
      <c r="O17" s="29">
        <f>M17</f>
        <v>0</v>
      </c>
      <c r="P17" s="2"/>
      <c r="Q17" s="26">
        <f t="shared" si="3"/>
        <v>0</v>
      </c>
      <c r="R17" s="3"/>
      <c r="S17" s="26">
        <f t="shared" si="4"/>
        <v>0</v>
      </c>
      <c r="T17" s="2"/>
      <c r="U17" s="21" t="s">
        <v>21</v>
      </c>
      <c r="V17" s="21"/>
      <c r="W17" s="21"/>
      <c r="X17" s="25"/>
      <c r="Y17" s="25"/>
      <c r="Z17" s="29">
        <f>X17</f>
        <v>0</v>
      </c>
      <c r="AA17" s="2"/>
      <c r="AB17" s="25">
        <f t="shared" si="0"/>
        <v>0</v>
      </c>
      <c r="AC17" s="25"/>
      <c r="AD17" s="25">
        <f t="shared" si="1"/>
        <v>0</v>
      </c>
      <c r="AE17" s="2"/>
      <c r="AF17" s="21" t="s">
        <v>21</v>
      </c>
      <c r="AG17" s="21"/>
      <c r="AH17" s="21"/>
      <c r="AI17" s="25"/>
      <c r="AJ17" s="25"/>
      <c r="AK17" s="29">
        <f>AI17</f>
        <v>0</v>
      </c>
      <c r="AL17" s="2"/>
      <c r="AM17" s="26"/>
      <c r="AN17" s="3"/>
      <c r="AO17" s="26"/>
      <c r="AP17" s="2"/>
      <c r="AQ17" s="71">
        <f t="shared" si="5"/>
        <v>0</v>
      </c>
      <c r="AR17" s="71">
        <f t="shared" si="2"/>
        <v>0</v>
      </c>
    </row>
    <row r="18" spans="1:44" hidden="1">
      <c r="A18" s="3" t="s">
        <v>21</v>
      </c>
      <c r="B18" s="3"/>
      <c r="C18" s="3" t="s">
        <v>23</v>
      </c>
      <c r="D18" s="25">
        <v>0</v>
      </c>
      <c r="E18" s="23"/>
      <c r="F18" s="24">
        <v>0</v>
      </c>
      <c r="G18" s="24"/>
      <c r="H18" s="28"/>
      <c r="I18" s="2"/>
      <c r="J18" s="21" t="s">
        <v>21</v>
      </c>
      <c r="K18" s="21"/>
      <c r="L18" s="21"/>
      <c r="M18" s="25"/>
      <c r="N18" s="25"/>
      <c r="O18" s="29">
        <v>0</v>
      </c>
      <c r="P18" s="2"/>
      <c r="Q18" s="26">
        <f t="shared" si="3"/>
        <v>0</v>
      </c>
      <c r="R18" s="3"/>
      <c r="S18" s="26">
        <f t="shared" si="4"/>
        <v>0</v>
      </c>
      <c r="T18" s="2"/>
      <c r="U18" s="21" t="s">
        <v>21</v>
      </c>
      <c r="V18" s="21"/>
      <c r="W18" s="21"/>
      <c r="X18" s="25"/>
      <c r="Y18" s="25"/>
      <c r="Z18" s="29">
        <v>0</v>
      </c>
      <c r="AA18" s="2"/>
      <c r="AB18" s="25">
        <f t="shared" si="0"/>
        <v>0</v>
      </c>
      <c r="AC18" s="25"/>
      <c r="AD18" s="25">
        <f t="shared" si="1"/>
        <v>0</v>
      </c>
      <c r="AE18" s="2"/>
      <c r="AF18" s="21" t="s">
        <v>21</v>
      </c>
      <c r="AG18" s="21"/>
      <c r="AH18" s="21"/>
      <c r="AI18" s="25"/>
      <c r="AJ18" s="25"/>
      <c r="AK18" s="29">
        <v>0</v>
      </c>
      <c r="AL18" s="2"/>
      <c r="AM18" s="26"/>
      <c r="AN18" s="3"/>
      <c r="AO18" s="26"/>
      <c r="AP18" s="2"/>
      <c r="AQ18" s="71">
        <f t="shared" si="5"/>
        <v>0</v>
      </c>
      <c r="AR18" s="71">
        <f t="shared" si="2"/>
        <v>0</v>
      </c>
    </row>
    <row r="19" spans="1:44">
      <c r="A19" s="3" t="s">
        <v>24</v>
      </c>
      <c r="B19" s="3"/>
      <c r="C19" s="3"/>
      <c r="D19" s="23">
        <f>79528+5355</f>
        <v>84883</v>
      </c>
      <c r="E19" s="23"/>
      <c r="F19" s="23">
        <f>F$11*D19</f>
        <v>55794</v>
      </c>
      <c r="G19" s="24"/>
      <c r="H19" s="19"/>
      <c r="I19" s="2"/>
      <c r="J19" s="21" t="s">
        <v>24</v>
      </c>
      <c r="K19" s="21"/>
      <c r="L19" s="21"/>
      <c r="M19" s="30">
        <f>0-M20</f>
        <v>0</v>
      </c>
      <c r="N19" s="25"/>
      <c r="O19" s="25">
        <f>O$11*M19</f>
        <v>0</v>
      </c>
      <c r="P19" s="2"/>
      <c r="Q19" s="26">
        <f t="shared" si="3"/>
        <v>-84883</v>
      </c>
      <c r="R19" s="3"/>
      <c r="S19" s="26">
        <f t="shared" si="4"/>
        <v>-55794</v>
      </c>
      <c r="T19" s="2"/>
      <c r="U19" s="21" t="s">
        <v>24</v>
      </c>
      <c r="V19" s="21"/>
      <c r="W19" s="21"/>
      <c r="X19" s="30">
        <f>0-X20</f>
        <v>0</v>
      </c>
      <c r="Y19" s="25"/>
      <c r="Z19" s="25">
        <f>Z$11*X19</f>
        <v>0</v>
      </c>
      <c r="AA19" s="2"/>
      <c r="AB19" s="25">
        <f t="shared" si="0"/>
        <v>0</v>
      </c>
      <c r="AC19" s="25"/>
      <c r="AD19" s="25">
        <f t="shared" si="1"/>
        <v>0</v>
      </c>
      <c r="AE19" s="2"/>
      <c r="AF19" s="21" t="s">
        <v>24</v>
      </c>
      <c r="AG19" s="21"/>
      <c r="AH19" s="21"/>
      <c r="AI19" s="30"/>
      <c r="AJ19" s="25"/>
      <c r="AK19" s="25">
        <f>AK$11*AI19</f>
        <v>0</v>
      </c>
      <c r="AL19" s="2"/>
      <c r="AM19" s="26"/>
      <c r="AN19" s="3"/>
      <c r="AO19" s="26"/>
      <c r="AP19" s="2"/>
      <c r="AQ19" s="71">
        <f t="shared" si="5"/>
        <v>-55794</v>
      </c>
      <c r="AR19" s="71">
        <f t="shared" si="2"/>
        <v>-55794</v>
      </c>
    </row>
    <row r="20" spans="1:44" hidden="1">
      <c r="A20" s="3" t="s">
        <v>25</v>
      </c>
      <c r="B20" s="3"/>
      <c r="C20" s="3"/>
      <c r="D20" s="31">
        <v>0</v>
      </c>
      <c r="E20" s="24"/>
      <c r="F20" s="31">
        <f>D20</f>
        <v>0</v>
      </c>
      <c r="G20" s="24"/>
      <c r="H20" s="19"/>
      <c r="I20" s="2"/>
      <c r="J20" s="21" t="s">
        <v>25</v>
      </c>
      <c r="K20" s="21"/>
      <c r="L20" s="21"/>
      <c r="M20" s="32">
        <v>0</v>
      </c>
      <c r="N20" s="29"/>
      <c r="O20" s="32">
        <f>M20</f>
        <v>0</v>
      </c>
      <c r="P20" s="2"/>
      <c r="Q20" s="31"/>
      <c r="R20" s="3"/>
      <c r="S20" s="33">
        <f t="shared" si="4"/>
        <v>0</v>
      </c>
      <c r="T20" s="2"/>
      <c r="U20" s="21" t="s">
        <v>25</v>
      </c>
      <c r="V20" s="21"/>
      <c r="W20" s="21"/>
      <c r="X20" s="32">
        <v>0</v>
      </c>
      <c r="Y20" s="29"/>
      <c r="Z20" s="32">
        <f>X20</f>
        <v>0</v>
      </c>
      <c r="AA20" s="2"/>
      <c r="AB20" s="25">
        <f t="shared" si="0"/>
        <v>0</v>
      </c>
      <c r="AC20" s="25"/>
      <c r="AD20" s="25">
        <f t="shared" si="1"/>
        <v>0</v>
      </c>
      <c r="AE20" s="2"/>
      <c r="AF20" s="21" t="s">
        <v>25</v>
      </c>
      <c r="AG20" s="21"/>
      <c r="AH20" s="21"/>
      <c r="AI20" s="32"/>
      <c r="AJ20" s="29"/>
      <c r="AK20" s="32">
        <f>AI20</f>
        <v>0</v>
      </c>
      <c r="AL20" s="2"/>
      <c r="AM20" s="31"/>
      <c r="AN20" s="3"/>
      <c r="AO20" s="33"/>
      <c r="AP20" s="2"/>
      <c r="AR20" s="71">
        <f t="shared" si="2"/>
        <v>0</v>
      </c>
    </row>
    <row r="21" spans="1:44">
      <c r="A21" s="3" t="s">
        <v>26</v>
      </c>
      <c r="B21" s="3"/>
      <c r="C21" s="3"/>
      <c r="D21" s="56">
        <f>SUM(D13:D20)</f>
        <v>221368</v>
      </c>
      <c r="E21" s="24"/>
      <c r="F21" s="56">
        <f>SUM(F13:F20)</f>
        <v>145506</v>
      </c>
      <c r="G21" s="24"/>
      <c r="H21" s="19"/>
      <c r="I21" s="2"/>
      <c r="J21" s="21" t="s">
        <v>26</v>
      </c>
      <c r="K21" s="21"/>
      <c r="L21" s="21"/>
      <c r="M21" s="66">
        <f>SUM(M13:M20)</f>
        <v>104390</v>
      </c>
      <c r="N21" s="29"/>
      <c r="O21" s="66">
        <f>SUM(O13:O20)</f>
        <v>67550</v>
      </c>
      <c r="P21" s="2"/>
      <c r="Q21" s="56">
        <f>SUM(Q13:Q20)</f>
        <v>-116621</v>
      </c>
      <c r="R21" s="3"/>
      <c r="S21" s="56">
        <f>SUM(S13:S20)</f>
        <v>-77721</v>
      </c>
      <c r="T21" s="2"/>
      <c r="U21" s="21" t="s">
        <v>26</v>
      </c>
      <c r="V21" s="21"/>
      <c r="W21" s="21"/>
      <c r="X21" s="66">
        <f>SUM(X13:X20)</f>
        <v>69253</v>
      </c>
      <c r="Y21" s="29"/>
      <c r="Z21" s="66">
        <f>SUM(Z13:Z20)</f>
        <v>45520</v>
      </c>
      <c r="AA21" s="2"/>
      <c r="AB21" s="56">
        <f>SUM(AB13:AB20)</f>
        <v>-35137</v>
      </c>
      <c r="AC21" s="3"/>
      <c r="AD21" s="56">
        <f>SUM(AD13:AD20)</f>
        <v>-22030</v>
      </c>
      <c r="AE21" s="2"/>
      <c r="AF21" s="21" t="s">
        <v>26</v>
      </c>
      <c r="AG21" s="21"/>
      <c r="AH21" s="21"/>
      <c r="AI21" s="66">
        <f>SUM(AI13:AI20)</f>
        <v>466</v>
      </c>
      <c r="AJ21" s="29"/>
      <c r="AK21" s="66">
        <f>SUM(AK13:AK20)</f>
        <v>306</v>
      </c>
      <c r="AL21" s="2"/>
      <c r="AM21" s="56">
        <f>SUM(AM13:AM20)</f>
        <v>109</v>
      </c>
      <c r="AN21" s="3"/>
      <c r="AO21" s="56">
        <f>SUM(AO13:AO20)</f>
        <v>71</v>
      </c>
      <c r="AP21" s="2"/>
      <c r="AQ21" s="71">
        <f t="shared" si="5"/>
        <v>-99680</v>
      </c>
      <c r="AR21" s="71">
        <f t="shared" si="2"/>
        <v>-99680</v>
      </c>
    </row>
    <row r="22" spans="1:44">
      <c r="A22" s="3"/>
      <c r="B22" s="3"/>
      <c r="C22" s="3"/>
      <c r="D22" s="23"/>
      <c r="E22" s="24"/>
      <c r="F22" s="23"/>
      <c r="G22" s="24"/>
      <c r="H22" s="19"/>
      <c r="I22" s="2"/>
      <c r="J22" s="21"/>
      <c r="K22" s="21"/>
      <c r="L22" s="21"/>
      <c r="M22" s="25"/>
      <c r="N22" s="29"/>
      <c r="O22" s="25"/>
      <c r="P22" s="2"/>
      <c r="Q22" s="23"/>
      <c r="R22" s="3"/>
      <c r="S22" s="23"/>
      <c r="T22" s="2"/>
      <c r="U22" s="21"/>
      <c r="V22" s="21"/>
      <c r="W22" s="21"/>
      <c r="X22" s="25"/>
      <c r="Y22" s="29"/>
      <c r="Z22" s="25"/>
      <c r="AA22" s="2"/>
      <c r="AB22" s="23"/>
      <c r="AC22" s="3"/>
      <c r="AD22" s="23"/>
      <c r="AE22" s="2"/>
      <c r="AF22" s="21"/>
      <c r="AG22" s="21"/>
      <c r="AH22" s="21"/>
      <c r="AI22" s="25"/>
      <c r="AJ22" s="29"/>
      <c r="AK22" s="25"/>
      <c r="AL22" s="2"/>
      <c r="AM22" s="23"/>
      <c r="AN22" s="3"/>
      <c r="AO22" s="23"/>
      <c r="AP22" s="2"/>
    </row>
    <row r="23" spans="1:44" ht="5.4" customHeight="1">
      <c r="A23" s="3"/>
      <c r="B23" s="3"/>
      <c r="C23" s="3"/>
      <c r="D23" s="23"/>
      <c r="E23" s="24"/>
      <c r="F23" s="23"/>
      <c r="G23" s="24"/>
      <c r="H23" s="19"/>
      <c r="I23" s="2"/>
      <c r="J23" s="21"/>
      <c r="K23" s="21"/>
      <c r="L23" s="21"/>
      <c r="M23" s="25"/>
      <c r="N23" s="29"/>
      <c r="O23" s="25"/>
      <c r="P23" s="2"/>
      <c r="Q23" s="23"/>
      <c r="R23" s="3"/>
      <c r="S23" s="23"/>
      <c r="T23" s="2"/>
      <c r="U23" s="21"/>
      <c r="V23" s="21"/>
      <c r="W23" s="21"/>
      <c r="X23" s="25"/>
      <c r="Y23" s="29"/>
      <c r="Z23" s="25"/>
      <c r="AA23" s="2"/>
      <c r="AB23" s="23"/>
      <c r="AC23" s="3"/>
      <c r="AD23" s="23"/>
      <c r="AE23" s="2"/>
      <c r="AF23" s="21"/>
      <c r="AG23" s="21"/>
      <c r="AH23" s="21"/>
      <c r="AI23" s="25"/>
      <c r="AJ23" s="29"/>
      <c r="AK23" s="25"/>
      <c r="AL23" s="2"/>
      <c r="AM23" s="23"/>
      <c r="AN23" s="3"/>
      <c r="AO23" s="23"/>
      <c r="AP23" s="2"/>
    </row>
    <row r="24" spans="1:44">
      <c r="A24" s="3" t="s">
        <v>27</v>
      </c>
      <c r="B24" s="3"/>
      <c r="C24" s="3"/>
      <c r="D24" s="25">
        <v>28902</v>
      </c>
      <c r="E24" s="24"/>
      <c r="F24" s="23">
        <f t="shared" ref="F24:F32" si="6">F$11*D24</f>
        <v>18997</v>
      </c>
      <c r="G24" s="24"/>
      <c r="H24" s="19"/>
      <c r="I24" s="2"/>
      <c r="J24" s="21" t="s">
        <v>27</v>
      </c>
      <c r="K24" s="21"/>
      <c r="L24" s="21"/>
      <c r="M24" s="25">
        <v>29123</v>
      </c>
      <c r="N24" s="29"/>
      <c r="O24" s="25">
        <f t="shared" ref="O24:O28" si="7">O$11*M24</f>
        <v>18845</v>
      </c>
      <c r="P24" s="2"/>
      <c r="Q24" s="19">
        <f>M24-D24</f>
        <v>221</v>
      </c>
      <c r="R24" s="3"/>
      <c r="S24" s="19">
        <f>O24-F24</f>
        <v>-152</v>
      </c>
      <c r="T24" s="2"/>
      <c r="U24" s="21" t="s">
        <v>27</v>
      </c>
      <c r="V24" s="21"/>
      <c r="W24" s="21"/>
      <c r="X24" s="25">
        <v>28874</v>
      </c>
      <c r="Y24" s="29"/>
      <c r="Z24" s="25">
        <f t="shared" ref="Z24:Z28" si="8">Z$11*X24</f>
        <v>18979</v>
      </c>
      <c r="AA24" s="2"/>
      <c r="AB24" s="19">
        <f>X24-M24</f>
        <v>-249</v>
      </c>
      <c r="AC24" s="3"/>
      <c r="AD24" s="19">
        <f>Z24-O24</f>
        <v>134</v>
      </c>
      <c r="AE24" s="2"/>
      <c r="AF24" s="21" t="s">
        <v>27</v>
      </c>
      <c r="AG24" s="21"/>
      <c r="AH24" s="21"/>
      <c r="AI24" s="25"/>
      <c r="AJ24" s="29"/>
      <c r="AK24" s="25">
        <f t="shared" ref="AK24:AK28" si="9">AK$11*AI24</f>
        <v>0</v>
      </c>
      <c r="AL24" s="2"/>
      <c r="AM24" s="19"/>
      <c r="AN24" s="3"/>
      <c r="AO24" s="19"/>
      <c r="AP24" s="2"/>
      <c r="AQ24" s="71">
        <f>S24+AD24+AO24</f>
        <v>-18</v>
      </c>
      <c r="AR24" s="71">
        <f t="shared" ref="AR24:AR40" si="10">Z24+AK24-F24</f>
        <v>-18</v>
      </c>
    </row>
    <row r="25" spans="1:44" hidden="1">
      <c r="A25" s="3" t="s">
        <v>28</v>
      </c>
      <c r="B25" s="3"/>
      <c r="C25" s="3"/>
      <c r="D25" s="25">
        <v>0</v>
      </c>
      <c r="E25" s="24"/>
      <c r="F25" s="23">
        <f t="shared" si="6"/>
        <v>0</v>
      </c>
      <c r="G25" s="24"/>
      <c r="H25" s="19"/>
      <c r="I25" s="2"/>
      <c r="J25" s="21" t="s">
        <v>28</v>
      </c>
      <c r="K25" s="21"/>
      <c r="L25" s="21"/>
      <c r="M25" s="25">
        <v>0</v>
      </c>
      <c r="N25" s="29"/>
      <c r="O25" s="25">
        <f t="shared" si="7"/>
        <v>0</v>
      </c>
      <c r="P25" s="2"/>
      <c r="Q25" s="23"/>
      <c r="R25" s="3"/>
      <c r="S25" s="26">
        <f t="shared" ref="S25:S34" si="11">O25-F25</f>
        <v>0</v>
      </c>
      <c r="T25" s="2"/>
      <c r="U25" s="21" t="s">
        <v>28</v>
      </c>
      <c r="V25" s="21"/>
      <c r="W25" s="21"/>
      <c r="X25" s="25">
        <v>0</v>
      </c>
      <c r="Y25" s="29"/>
      <c r="Z25" s="25">
        <f t="shared" si="8"/>
        <v>0</v>
      </c>
      <c r="AA25" s="2"/>
      <c r="AB25" s="25">
        <f t="shared" ref="AB25" si="12">X25-M25</f>
        <v>0</v>
      </c>
      <c r="AC25" s="25"/>
      <c r="AD25" s="25">
        <f t="shared" ref="AD25" si="13">Z25-O25</f>
        <v>0</v>
      </c>
      <c r="AE25" s="2"/>
      <c r="AF25" s="21" t="s">
        <v>28</v>
      </c>
      <c r="AG25" s="21"/>
      <c r="AH25" s="21"/>
      <c r="AI25" s="25"/>
      <c r="AJ25" s="29"/>
      <c r="AK25" s="25">
        <f t="shared" si="9"/>
        <v>0</v>
      </c>
      <c r="AL25" s="2"/>
      <c r="AM25" s="23"/>
      <c r="AN25" s="3"/>
      <c r="AO25" s="26"/>
      <c r="AP25" s="2"/>
      <c r="AR25" s="71">
        <f t="shared" si="10"/>
        <v>0</v>
      </c>
    </row>
    <row r="26" spans="1:44">
      <c r="A26" s="3" t="s">
        <v>29</v>
      </c>
      <c r="B26" s="3"/>
      <c r="C26" s="3"/>
      <c r="D26" s="25">
        <v>77200</v>
      </c>
      <c r="E26" s="24"/>
      <c r="F26" s="23">
        <f t="shared" si="6"/>
        <v>50744</v>
      </c>
      <c r="G26" s="24"/>
      <c r="H26" s="19"/>
      <c r="I26" s="2"/>
      <c r="J26" s="21" t="s">
        <v>29</v>
      </c>
      <c r="K26" s="21"/>
      <c r="L26" s="21"/>
      <c r="M26" s="25">
        <v>77293</v>
      </c>
      <c r="N26" s="29"/>
      <c r="O26" s="25">
        <f t="shared" si="7"/>
        <v>50016</v>
      </c>
      <c r="P26" s="2"/>
      <c r="Q26" s="26">
        <f t="shared" ref="Q26:Q28" si="14">M26-D26</f>
        <v>93</v>
      </c>
      <c r="R26" s="3"/>
      <c r="S26" s="26">
        <f t="shared" si="11"/>
        <v>-728</v>
      </c>
      <c r="T26" s="2"/>
      <c r="U26" s="21" t="s">
        <v>29</v>
      </c>
      <c r="V26" s="21"/>
      <c r="W26" s="21"/>
      <c r="X26" s="25">
        <v>70067</v>
      </c>
      <c r="Y26" s="29"/>
      <c r="Z26" s="25">
        <f t="shared" si="8"/>
        <v>46055</v>
      </c>
      <c r="AA26" s="2"/>
      <c r="AB26" s="25">
        <f t="shared" ref="AB26:AB37" si="15">X26-M26</f>
        <v>-7226</v>
      </c>
      <c r="AC26" s="25"/>
      <c r="AD26" s="25">
        <f t="shared" ref="AD26:AD37" si="16">Z26-O26</f>
        <v>-3961</v>
      </c>
      <c r="AE26" s="2"/>
      <c r="AF26" s="21" t="s">
        <v>29</v>
      </c>
      <c r="AG26" s="21"/>
      <c r="AH26" s="21"/>
      <c r="AI26" s="25"/>
      <c r="AJ26" s="29"/>
      <c r="AK26" s="25">
        <f t="shared" si="9"/>
        <v>0</v>
      </c>
      <c r="AL26" s="2"/>
      <c r="AM26" s="26"/>
      <c r="AN26" s="3"/>
      <c r="AO26" s="26"/>
      <c r="AP26" s="2"/>
      <c r="AQ26" s="71">
        <f>S26+AD26+AO26</f>
        <v>-4689</v>
      </c>
      <c r="AR26" s="71">
        <f t="shared" si="10"/>
        <v>-4689</v>
      </c>
    </row>
    <row r="27" spans="1:44">
      <c r="A27" s="3" t="s">
        <v>30</v>
      </c>
      <c r="B27" s="3"/>
      <c r="C27" s="63" t="s">
        <v>62</v>
      </c>
      <c r="D27" s="60">
        <v>989</v>
      </c>
      <c r="E27" s="60"/>
      <c r="F27" s="60">
        <f t="shared" si="6"/>
        <v>650</v>
      </c>
      <c r="G27" s="61"/>
      <c r="H27" s="62"/>
      <c r="I27" s="63"/>
      <c r="J27" s="63" t="s">
        <v>30</v>
      </c>
      <c r="K27" s="63"/>
      <c r="L27" s="63"/>
      <c r="M27" s="60">
        <v>0</v>
      </c>
      <c r="N27" s="60"/>
      <c r="O27" s="60">
        <f t="shared" si="7"/>
        <v>0</v>
      </c>
      <c r="P27" s="63"/>
      <c r="Q27" s="64"/>
      <c r="R27" s="63"/>
      <c r="S27" s="64"/>
      <c r="T27" s="63"/>
      <c r="U27" s="63" t="s">
        <v>30</v>
      </c>
      <c r="V27" s="63"/>
      <c r="W27" s="63"/>
      <c r="X27" s="60">
        <v>0</v>
      </c>
      <c r="Y27" s="60"/>
      <c r="Z27" s="60">
        <f t="shared" si="8"/>
        <v>0</v>
      </c>
      <c r="AA27" s="63"/>
      <c r="AB27" s="60">
        <f t="shared" si="15"/>
        <v>0</v>
      </c>
      <c r="AC27" s="60"/>
      <c r="AD27" s="60">
        <f t="shared" si="16"/>
        <v>0</v>
      </c>
      <c r="AE27" s="63"/>
      <c r="AF27" s="63" t="s">
        <v>30</v>
      </c>
      <c r="AG27" s="63"/>
      <c r="AH27" s="63"/>
      <c r="AI27" s="60">
        <v>1029</v>
      </c>
      <c r="AJ27" s="60"/>
      <c r="AK27" s="60">
        <f t="shared" si="9"/>
        <v>676</v>
      </c>
      <c r="AL27" s="63"/>
      <c r="AM27" s="64">
        <f>AI27-D27</f>
        <v>40</v>
      </c>
      <c r="AN27" s="63"/>
      <c r="AO27" s="64">
        <f>AK27-F27</f>
        <v>26</v>
      </c>
      <c r="AP27" s="2"/>
      <c r="AQ27" s="71">
        <f>S27+AD27+AO27</f>
        <v>26</v>
      </c>
      <c r="AR27" s="71">
        <f t="shared" si="10"/>
        <v>26</v>
      </c>
    </row>
    <row r="28" spans="1:44">
      <c r="A28" s="3" t="s">
        <v>31</v>
      </c>
      <c r="B28" s="3"/>
      <c r="C28" s="3"/>
      <c r="D28" s="25">
        <v>147228</v>
      </c>
      <c r="E28" s="24"/>
      <c r="F28" s="23">
        <f t="shared" si="6"/>
        <v>96773</v>
      </c>
      <c r="G28" s="24"/>
      <c r="H28" s="19"/>
      <c r="I28" s="2"/>
      <c r="J28" s="21" t="s">
        <v>31</v>
      </c>
      <c r="K28" s="21"/>
      <c r="L28" s="21"/>
      <c r="M28" s="25">
        <v>119195</v>
      </c>
      <c r="N28" s="29"/>
      <c r="O28" s="25">
        <f t="shared" si="7"/>
        <v>77131</v>
      </c>
      <c r="P28" s="2"/>
      <c r="Q28" s="26">
        <f t="shared" si="14"/>
        <v>-28033</v>
      </c>
      <c r="R28" s="3"/>
      <c r="S28" s="26">
        <f t="shared" si="11"/>
        <v>-19642</v>
      </c>
      <c r="T28" s="2"/>
      <c r="U28" s="21" t="s">
        <v>31</v>
      </c>
      <c r="V28" s="21"/>
      <c r="W28" s="21"/>
      <c r="X28" s="25">
        <v>111395</v>
      </c>
      <c r="Y28" s="29"/>
      <c r="Z28" s="25">
        <f t="shared" si="8"/>
        <v>73220</v>
      </c>
      <c r="AA28" s="2"/>
      <c r="AB28" s="25">
        <f t="shared" si="15"/>
        <v>-7800</v>
      </c>
      <c r="AC28" s="25"/>
      <c r="AD28" s="25">
        <f t="shared" si="16"/>
        <v>-3911</v>
      </c>
      <c r="AE28" s="2"/>
      <c r="AF28" s="21" t="s">
        <v>31</v>
      </c>
      <c r="AG28" s="21"/>
      <c r="AH28" s="21"/>
      <c r="AI28" s="25"/>
      <c r="AJ28" s="29"/>
      <c r="AK28" s="25">
        <f t="shared" si="9"/>
        <v>0</v>
      </c>
      <c r="AL28" s="2"/>
      <c r="AM28" s="26"/>
      <c r="AN28" s="3"/>
      <c r="AO28" s="26"/>
      <c r="AP28" s="2"/>
      <c r="AQ28" s="71">
        <f>S28+AD28+AO28</f>
        <v>-23553</v>
      </c>
      <c r="AR28" s="71">
        <f t="shared" si="10"/>
        <v>-23553</v>
      </c>
    </row>
    <row r="29" spans="1:44" hidden="1">
      <c r="A29" s="3" t="s">
        <v>32</v>
      </c>
      <c r="B29" s="3"/>
      <c r="C29" s="3"/>
      <c r="D29" s="23">
        <v>0</v>
      </c>
      <c r="E29" s="24"/>
      <c r="F29" s="25">
        <v>0</v>
      </c>
      <c r="G29" s="24"/>
      <c r="H29" s="3"/>
      <c r="I29" s="2"/>
      <c r="J29" s="21" t="s">
        <v>32</v>
      </c>
      <c r="K29" s="21"/>
      <c r="L29" s="21"/>
      <c r="M29" s="25">
        <v>0</v>
      </c>
      <c r="N29" s="29"/>
      <c r="O29" s="25">
        <v>0</v>
      </c>
      <c r="P29" s="2"/>
      <c r="Q29" s="23"/>
      <c r="R29" s="3"/>
      <c r="S29" s="26">
        <f t="shared" si="11"/>
        <v>0</v>
      </c>
      <c r="T29" s="2"/>
      <c r="U29" s="21" t="s">
        <v>32</v>
      </c>
      <c r="V29" s="21"/>
      <c r="W29" s="21"/>
      <c r="X29" s="25">
        <v>0</v>
      </c>
      <c r="Y29" s="29"/>
      <c r="Z29" s="25">
        <v>0</v>
      </c>
      <c r="AA29" s="2"/>
      <c r="AB29" s="25">
        <f t="shared" si="15"/>
        <v>0</v>
      </c>
      <c r="AC29" s="25"/>
      <c r="AD29" s="25">
        <f t="shared" si="16"/>
        <v>0</v>
      </c>
      <c r="AE29" s="2"/>
      <c r="AF29" s="21" t="s">
        <v>32</v>
      </c>
      <c r="AG29" s="21"/>
      <c r="AH29" s="21"/>
      <c r="AI29" s="25"/>
      <c r="AJ29" s="29"/>
      <c r="AK29" s="25">
        <v>0</v>
      </c>
      <c r="AL29" s="2"/>
      <c r="AM29" s="23"/>
      <c r="AN29" s="3"/>
      <c r="AO29" s="26"/>
      <c r="AP29" s="2"/>
      <c r="AR29" s="71">
        <f t="shared" si="10"/>
        <v>0</v>
      </c>
    </row>
    <row r="30" spans="1:44" hidden="1">
      <c r="A30" s="3" t="s">
        <v>33</v>
      </c>
      <c r="B30" s="3"/>
      <c r="C30" s="3"/>
      <c r="D30" s="23">
        <v>0</v>
      </c>
      <c r="E30" s="24"/>
      <c r="F30" s="23">
        <f t="shared" si="6"/>
        <v>0</v>
      </c>
      <c r="G30" s="24"/>
      <c r="H30" s="19"/>
      <c r="I30" s="2"/>
      <c r="J30" s="21" t="s">
        <v>33</v>
      </c>
      <c r="K30" s="21"/>
      <c r="L30" s="21"/>
      <c r="M30" s="25">
        <v>0</v>
      </c>
      <c r="N30" s="29"/>
      <c r="O30" s="25">
        <f t="shared" ref="O30:O32" si="17">O$11*M30</f>
        <v>0</v>
      </c>
      <c r="P30" s="2"/>
      <c r="Q30" s="23"/>
      <c r="R30" s="3"/>
      <c r="S30" s="26">
        <f t="shared" si="11"/>
        <v>0</v>
      </c>
      <c r="T30" s="2"/>
      <c r="U30" s="21" t="s">
        <v>33</v>
      </c>
      <c r="V30" s="21"/>
      <c r="W30" s="21"/>
      <c r="X30" s="25">
        <v>0</v>
      </c>
      <c r="Y30" s="29"/>
      <c r="Z30" s="25">
        <f t="shared" ref="Z30:Z32" si="18">Z$11*X30</f>
        <v>0</v>
      </c>
      <c r="AA30" s="2"/>
      <c r="AB30" s="25">
        <f t="shared" si="15"/>
        <v>0</v>
      </c>
      <c r="AC30" s="25"/>
      <c r="AD30" s="25">
        <f t="shared" si="16"/>
        <v>0</v>
      </c>
      <c r="AE30" s="2"/>
      <c r="AF30" s="21" t="s">
        <v>33</v>
      </c>
      <c r="AG30" s="21"/>
      <c r="AH30" s="21"/>
      <c r="AI30" s="25"/>
      <c r="AJ30" s="29"/>
      <c r="AK30" s="25">
        <f t="shared" ref="AK30:AK32" si="19">AK$11*AI30</f>
        <v>0</v>
      </c>
      <c r="AL30" s="2"/>
      <c r="AM30" s="23"/>
      <c r="AN30" s="3"/>
      <c r="AO30" s="26"/>
      <c r="AP30" s="2"/>
      <c r="AR30" s="71">
        <f t="shared" si="10"/>
        <v>0</v>
      </c>
    </row>
    <row r="31" spans="1:44">
      <c r="A31" s="3" t="s">
        <v>34</v>
      </c>
      <c r="B31" s="3"/>
      <c r="C31" s="63" t="s">
        <v>62</v>
      </c>
      <c r="D31" s="60">
        <v>64</v>
      </c>
      <c r="E31" s="60"/>
      <c r="F31" s="60">
        <f t="shared" si="6"/>
        <v>42</v>
      </c>
      <c r="G31" s="61"/>
      <c r="H31" s="62"/>
      <c r="I31" s="63"/>
      <c r="J31" s="63" t="s">
        <v>34</v>
      </c>
      <c r="K31" s="63"/>
      <c r="L31" s="63"/>
      <c r="M31" s="60">
        <v>0</v>
      </c>
      <c r="N31" s="60"/>
      <c r="O31" s="60">
        <f t="shared" si="17"/>
        <v>0</v>
      </c>
      <c r="P31" s="63"/>
      <c r="Q31" s="64"/>
      <c r="R31" s="63"/>
      <c r="S31" s="64"/>
      <c r="T31" s="63"/>
      <c r="U31" s="63" t="s">
        <v>34</v>
      </c>
      <c r="V31" s="63"/>
      <c r="W31" s="63"/>
      <c r="X31" s="60">
        <v>0</v>
      </c>
      <c r="Y31" s="60"/>
      <c r="Z31" s="60">
        <f t="shared" si="18"/>
        <v>0</v>
      </c>
      <c r="AA31" s="63"/>
      <c r="AB31" s="60">
        <f t="shared" si="15"/>
        <v>0</v>
      </c>
      <c r="AC31" s="60"/>
      <c r="AD31" s="60">
        <f t="shared" si="16"/>
        <v>0</v>
      </c>
      <c r="AE31" s="63"/>
      <c r="AF31" s="63" t="s">
        <v>34</v>
      </c>
      <c r="AG31" s="63"/>
      <c r="AH31" s="63"/>
      <c r="AI31" s="60">
        <v>76</v>
      </c>
      <c r="AJ31" s="60"/>
      <c r="AK31" s="60">
        <f t="shared" si="19"/>
        <v>50</v>
      </c>
      <c r="AL31" s="63"/>
      <c r="AM31" s="64">
        <f>AI31-D31</f>
        <v>12</v>
      </c>
      <c r="AN31" s="63"/>
      <c r="AO31" s="64">
        <f>AK31-F31</f>
        <v>8</v>
      </c>
      <c r="AP31" s="2"/>
      <c r="AQ31" s="71">
        <f t="shared" ref="AQ31:AQ38" si="20">S31+AD31+AO31</f>
        <v>8</v>
      </c>
      <c r="AR31" s="71">
        <f t="shared" si="10"/>
        <v>8</v>
      </c>
    </row>
    <row r="32" spans="1:44">
      <c r="A32" s="3" t="s">
        <v>35</v>
      </c>
      <c r="B32" s="3"/>
      <c r="C32" s="3"/>
      <c r="D32" s="23">
        <f>67010-D33</f>
        <v>66573</v>
      </c>
      <c r="E32" s="24"/>
      <c r="F32" s="23">
        <f t="shared" si="6"/>
        <v>43758</v>
      </c>
      <c r="G32" s="24"/>
      <c r="H32" s="19"/>
      <c r="I32" s="2"/>
      <c r="J32" s="21" t="s">
        <v>35</v>
      </c>
      <c r="K32" s="21"/>
      <c r="L32" s="21"/>
      <c r="M32" s="25">
        <v>690</v>
      </c>
      <c r="N32" s="29"/>
      <c r="O32" s="25">
        <f t="shared" si="17"/>
        <v>446</v>
      </c>
      <c r="P32" s="2"/>
      <c r="Q32" s="26">
        <f t="shared" ref="Q32:Q34" si="21">M32-D32</f>
        <v>-65883</v>
      </c>
      <c r="R32" s="3"/>
      <c r="S32" s="26">
        <f t="shared" si="11"/>
        <v>-43312</v>
      </c>
      <c r="T32" s="2"/>
      <c r="U32" s="21" t="s">
        <v>35</v>
      </c>
      <c r="V32" s="21"/>
      <c r="W32" s="21"/>
      <c r="X32" s="25">
        <v>411</v>
      </c>
      <c r="Y32" s="29"/>
      <c r="Z32" s="25">
        <f t="shared" si="18"/>
        <v>270</v>
      </c>
      <c r="AA32" s="2"/>
      <c r="AB32" s="25">
        <f t="shared" si="15"/>
        <v>-279</v>
      </c>
      <c r="AC32" s="25"/>
      <c r="AD32" s="25">
        <f t="shared" si="16"/>
        <v>-176</v>
      </c>
      <c r="AE32" s="2"/>
      <c r="AF32" s="21" t="s">
        <v>35</v>
      </c>
      <c r="AG32" s="21"/>
      <c r="AH32" s="21"/>
      <c r="AI32" s="25"/>
      <c r="AJ32" s="29"/>
      <c r="AK32" s="25">
        <f t="shared" si="19"/>
        <v>0</v>
      </c>
      <c r="AL32" s="2"/>
      <c r="AM32" s="26"/>
      <c r="AN32" s="3"/>
      <c r="AO32" s="26"/>
      <c r="AP32" s="2"/>
      <c r="AQ32" s="71">
        <f t="shared" si="20"/>
        <v>-43488</v>
      </c>
      <c r="AR32" s="71">
        <f t="shared" si="10"/>
        <v>-43488</v>
      </c>
    </row>
    <row r="33" spans="1:44">
      <c r="A33" s="3" t="s">
        <v>36</v>
      </c>
      <c r="B33" s="3"/>
      <c r="C33" s="3"/>
      <c r="D33" s="23">
        <f>437</f>
        <v>437</v>
      </c>
      <c r="E33" s="24"/>
      <c r="F33" s="25">
        <f>D33</f>
        <v>437</v>
      </c>
      <c r="G33" s="24"/>
      <c r="H33" s="35"/>
      <c r="I33" s="2"/>
      <c r="J33" s="21" t="s">
        <v>36</v>
      </c>
      <c r="K33" s="21"/>
      <c r="L33" s="36" t="s">
        <v>37</v>
      </c>
      <c r="M33" s="25">
        <f>-1500+75</f>
        <v>-1425</v>
      </c>
      <c r="N33" s="29"/>
      <c r="O33" s="25">
        <f>M33</f>
        <v>-1425</v>
      </c>
      <c r="P33" s="2"/>
      <c r="Q33" s="26">
        <f t="shared" si="21"/>
        <v>-1862</v>
      </c>
      <c r="R33" s="3"/>
      <c r="S33" s="26">
        <f t="shared" si="11"/>
        <v>-1862</v>
      </c>
      <c r="T33" s="2"/>
      <c r="U33" s="21" t="s">
        <v>36</v>
      </c>
      <c r="V33" s="21"/>
      <c r="W33" s="36"/>
      <c r="X33" s="25">
        <v>0</v>
      </c>
      <c r="Y33" s="29"/>
      <c r="Z33" s="25">
        <f>X33</f>
        <v>0</v>
      </c>
      <c r="AA33" s="2"/>
      <c r="AB33" s="25">
        <f t="shared" si="15"/>
        <v>1425</v>
      </c>
      <c r="AC33" s="25"/>
      <c r="AD33" s="25">
        <f t="shared" si="16"/>
        <v>1425</v>
      </c>
      <c r="AE33" s="2"/>
      <c r="AF33" s="21" t="s">
        <v>36</v>
      </c>
      <c r="AG33" s="21"/>
      <c r="AH33" s="36"/>
      <c r="AI33" s="25"/>
      <c r="AJ33" s="29"/>
      <c r="AK33" s="25">
        <f>AI33</f>
        <v>0</v>
      </c>
      <c r="AL33" s="2"/>
      <c r="AM33" s="26"/>
      <c r="AN33" s="3"/>
      <c r="AO33" s="26"/>
      <c r="AP33" s="2"/>
      <c r="AQ33" s="71">
        <f t="shared" si="20"/>
        <v>-437</v>
      </c>
      <c r="AR33" s="71">
        <f t="shared" si="10"/>
        <v>-437</v>
      </c>
    </row>
    <row r="34" spans="1:44">
      <c r="A34" s="3" t="s">
        <v>38</v>
      </c>
      <c r="B34" s="3"/>
      <c r="C34" s="3"/>
      <c r="D34" s="25">
        <v>17251</v>
      </c>
      <c r="E34" s="24"/>
      <c r="F34" s="23">
        <f>F$11*D34</f>
        <v>11339</v>
      </c>
      <c r="G34" s="24"/>
      <c r="H34" s="19"/>
      <c r="I34" s="2"/>
      <c r="J34" s="21" t="s">
        <v>38</v>
      </c>
      <c r="K34" s="21"/>
      <c r="L34" s="21"/>
      <c r="M34" s="25">
        <v>17237</v>
      </c>
      <c r="N34" s="29"/>
      <c r="O34" s="25">
        <f>O$11*M34</f>
        <v>11154</v>
      </c>
      <c r="P34" s="2"/>
      <c r="Q34" s="59">
        <f t="shared" si="21"/>
        <v>-14</v>
      </c>
      <c r="R34" s="3"/>
      <c r="S34" s="26">
        <f t="shared" si="11"/>
        <v>-185</v>
      </c>
      <c r="T34" s="2"/>
      <c r="U34" s="21" t="s">
        <v>38</v>
      </c>
      <c r="V34" s="21"/>
      <c r="W34" s="21"/>
      <c r="X34" s="25">
        <v>17405</v>
      </c>
      <c r="Y34" s="29"/>
      <c r="Z34" s="25">
        <f>Z$11*X34</f>
        <v>11440</v>
      </c>
      <c r="AA34" s="2"/>
      <c r="AB34" s="25">
        <f t="shared" si="15"/>
        <v>168</v>
      </c>
      <c r="AC34" s="25"/>
      <c r="AD34" s="25">
        <f t="shared" si="16"/>
        <v>286</v>
      </c>
      <c r="AE34" s="2"/>
      <c r="AF34" s="21" t="s">
        <v>38</v>
      </c>
      <c r="AG34" s="21"/>
      <c r="AH34" s="21"/>
      <c r="AI34" s="25"/>
      <c r="AJ34" s="29"/>
      <c r="AK34" s="25">
        <f>AK$11*AI34</f>
        <v>0</v>
      </c>
      <c r="AL34" s="2"/>
      <c r="AM34" s="59"/>
      <c r="AN34" s="3"/>
      <c r="AO34" s="26"/>
      <c r="AP34" s="2"/>
      <c r="AQ34" s="71">
        <f t="shared" si="20"/>
        <v>101</v>
      </c>
      <c r="AR34" s="71">
        <f t="shared" si="10"/>
        <v>101</v>
      </c>
    </row>
    <row r="35" spans="1:44">
      <c r="A35" s="3" t="s">
        <v>58</v>
      </c>
      <c r="B35" s="3"/>
      <c r="C35" s="63" t="s">
        <v>62</v>
      </c>
      <c r="D35" s="60">
        <v>1221</v>
      </c>
      <c r="E35" s="60"/>
      <c r="F35" s="60">
        <f>F$11*D35</f>
        <v>803</v>
      </c>
      <c r="G35" s="61"/>
      <c r="H35" s="62"/>
      <c r="I35" s="63"/>
      <c r="J35" s="63"/>
      <c r="K35" s="63"/>
      <c r="L35" s="63"/>
      <c r="M35" s="60">
        <v>0</v>
      </c>
      <c r="N35" s="60"/>
      <c r="O35" s="60">
        <f>O$11*M35</f>
        <v>0</v>
      </c>
      <c r="P35" s="63"/>
      <c r="Q35" s="64"/>
      <c r="R35" s="63"/>
      <c r="S35" s="64"/>
      <c r="T35" s="63"/>
      <c r="U35" s="63" t="s">
        <v>58</v>
      </c>
      <c r="V35" s="63"/>
      <c r="W35" s="63"/>
      <c r="X35" s="60">
        <v>0</v>
      </c>
      <c r="Y35" s="60"/>
      <c r="Z35" s="60">
        <f>Z$11*X35</f>
        <v>0</v>
      </c>
      <c r="AA35" s="63"/>
      <c r="AB35" s="60">
        <f t="shared" si="15"/>
        <v>0</v>
      </c>
      <c r="AC35" s="60"/>
      <c r="AD35" s="60">
        <f t="shared" si="16"/>
        <v>0</v>
      </c>
      <c r="AE35" s="63"/>
      <c r="AF35" s="63"/>
      <c r="AG35" s="63"/>
      <c r="AH35" s="63"/>
      <c r="AI35" s="60">
        <v>1290</v>
      </c>
      <c r="AJ35" s="60"/>
      <c r="AK35" s="60">
        <f t="shared" ref="AK35:AK37" si="22">AK$11*AI35</f>
        <v>848</v>
      </c>
      <c r="AL35" s="63"/>
      <c r="AM35" s="64">
        <f t="shared" ref="AM35:AM37" si="23">AI35-D35</f>
        <v>69</v>
      </c>
      <c r="AN35" s="63"/>
      <c r="AO35" s="64">
        <f t="shared" ref="AO35:AO37" si="24">AK35-F35</f>
        <v>45</v>
      </c>
      <c r="AP35" s="2"/>
      <c r="AQ35" s="71">
        <f t="shared" si="20"/>
        <v>45</v>
      </c>
      <c r="AR35" s="71">
        <f t="shared" si="10"/>
        <v>45</v>
      </c>
    </row>
    <row r="36" spans="1:44">
      <c r="A36" s="3" t="s">
        <v>60</v>
      </c>
      <c r="B36" s="3"/>
      <c r="C36" s="63" t="s">
        <v>62</v>
      </c>
      <c r="D36" s="60">
        <f>23+9</f>
        <v>32</v>
      </c>
      <c r="E36" s="60"/>
      <c r="F36" s="60">
        <f t="shared" ref="F36:F37" si="25">F$11*D36</f>
        <v>21</v>
      </c>
      <c r="G36" s="61"/>
      <c r="H36" s="62"/>
      <c r="I36" s="63"/>
      <c r="J36" s="63"/>
      <c r="K36" s="63"/>
      <c r="L36" s="63"/>
      <c r="M36" s="60">
        <v>0</v>
      </c>
      <c r="N36" s="60"/>
      <c r="O36" s="60">
        <f>O$11*M36</f>
        <v>0</v>
      </c>
      <c r="P36" s="63"/>
      <c r="Q36" s="64"/>
      <c r="R36" s="63"/>
      <c r="S36" s="64"/>
      <c r="T36" s="63"/>
      <c r="U36" s="63" t="s">
        <v>60</v>
      </c>
      <c r="V36" s="63"/>
      <c r="W36" s="63"/>
      <c r="X36" s="60">
        <v>0</v>
      </c>
      <c r="Y36" s="60"/>
      <c r="Z36" s="60">
        <f>Z$11*X36</f>
        <v>0</v>
      </c>
      <c r="AA36" s="63"/>
      <c r="AB36" s="60">
        <f t="shared" si="15"/>
        <v>0</v>
      </c>
      <c r="AC36" s="60"/>
      <c r="AD36" s="60">
        <f t="shared" si="16"/>
        <v>0</v>
      </c>
      <c r="AE36" s="63"/>
      <c r="AF36" s="63"/>
      <c r="AG36" s="63"/>
      <c r="AH36" s="63"/>
      <c r="AI36" s="60">
        <f>23+9</f>
        <v>32</v>
      </c>
      <c r="AJ36" s="60"/>
      <c r="AK36" s="60">
        <f t="shared" si="22"/>
        <v>21</v>
      </c>
      <c r="AL36" s="63"/>
      <c r="AM36" s="64">
        <f t="shared" si="23"/>
        <v>0</v>
      </c>
      <c r="AN36" s="63"/>
      <c r="AO36" s="64">
        <f t="shared" si="24"/>
        <v>0</v>
      </c>
      <c r="AP36" s="2"/>
      <c r="AQ36" s="71">
        <f t="shared" si="20"/>
        <v>0</v>
      </c>
      <c r="AR36" s="71">
        <f t="shared" si="10"/>
        <v>0</v>
      </c>
    </row>
    <row r="37" spans="1:44">
      <c r="A37" s="3" t="s">
        <v>59</v>
      </c>
      <c r="B37" s="3"/>
      <c r="C37" s="63" t="s">
        <v>62</v>
      </c>
      <c r="D37" s="60">
        <v>508</v>
      </c>
      <c r="E37" s="60"/>
      <c r="F37" s="60">
        <f t="shared" si="25"/>
        <v>334</v>
      </c>
      <c r="G37" s="61"/>
      <c r="H37" s="62"/>
      <c r="I37" s="63"/>
      <c r="J37" s="63"/>
      <c r="K37" s="63"/>
      <c r="L37" s="63"/>
      <c r="M37" s="60">
        <v>0</v>
      </c>
      <c r="N37" s="60"/>
      <c r="O37" s="60">
        <f>O$11*M37</f>
        <v>0</v>
      </c>
      <c r="P37" s="63"/>
      <c r="Q37" s="64"/>
      <c r="R37" s="63"/>
      <c r="S37" s="64"/>
      <c r="T37" s="63"/>
      <c r="U37" s="63" t="s">
        <v>59</v>
      </c>
      <c r="V37" s="63"/>
      <c r="W37" s="63"/>
      <c r="X37" s="60">
        <v>0</v>
      </c>
      <c r="Y37" s="60"/>
      <c r="Z37" s="60">
        <f>Z$11*X37</f>
        <v>0</v>
      </c>
      <c r="AA37" s="63"/>
      <c r="AB37" s="60">
        <f t="shared" si="15"/>
        <v>0</v>
      </c>
      <c r="AC37" s="60"/>
      <c r="AD37" s="60">
        <f t="shared" si="16"/>
        <v>0</v>
      </c>
      <c r="AE37" s="63"/>
      <c r="AF37" s="63"/>
      <c r="AG37" s="63"/>
      <c r="AH37" s="63"/>
      <c r="AI37" s="60">
        <v>650</v>
      </c>
      <c r="AJ37" s="60"/>
      <c r="AK37" s="60">
        <f t="shared" si="22"/>
        <v>427</v>
      </c>
      <c r="AL37" s="63"/>
      <c r="AM37" s="64">
        <f t="shared" si="23"/>
        <v>142</v>
      </c>
      <c r="AN37" s="63"/>
      <c r="AO37" s="64">
        <f t="shared" si="24"/>
        <v>93</v>
      </c>
      <c r="AP37" s="2"/>
      <c r="AQ37" s="71">
        <f t="shared" si="20"/>
        <v>93</v>
      </c>
      <c r="AR37" s="71">
        <f t="shared" si="10"/>
        <v>93</v>
      </c>
    </row>
    <row r="38" spans="1:44">
      <c r="A38" s="3" t="s">
        <v>39</v>
      </c>
      <c r="B38" s="3"/>
      <c r="C38" s="3"/>
      <c r="D38" s="37">
        <f>SUM(D24:D37)</f>
        <v>340405</v>
      </c>
      <c r="E38" s="24"/>
      <c r="F38" s="37">
        <f>SUM(F24:F37)</f>
        <v>223898</v>
      </c>
      <c r="G38" s="24"/>
      <c r="H38" s="19"/>
      <c r="I38" s="2"/>
      <c r="J38" s="21" t="s">
        <v>39</v>
      </c>
      <c r="K38" s="21"/>
      <c r="L38" s="21"/>
      <c r="M38" s="38">
        <f>SUM(M24:M37)</f>
        <v>242113</v>
      </c>
      <c r="N38" s="29"/>
      <c r="O38" s="38">
        <f>SUM(O24:O37)</f>
        <v>156167</v>
      </c>
      <c r="P38" s="2"/>
      <c r="Q38" s="37">
        <f>SUM(Q24:Q37)</f>
        <v>-95478</v>
      </c>
      <c r="R38" s="3"/>
      <c r="S38" s="37">
        <f>SUM(S24:S37)</f>
        <v>-65881</v>
      </c>
      <c r="T38" s="2"/>
      <c r="U38" s="21" t="s">
        <v>39</v>
      </c>
      <c r="V38" s="21"/>
      <c r="W38" s="21"/>
      <c r="X38" s="38">
        <f>SUM(X24:X37)</f>
        <v>228152</v>
      </c>
      <c r="Y38" s="29"/>
      <c r="Z38" s="38">
        <f>SUM(Z24:Z37)</f>
        <v>149964</v>
      </c>
      <c r="AA38" s="2"/>
      <c r="AB38" s="37">
        <f>SUM(AB24:AB37)</f>
        <v>-13961</v>
      </c>
      <c r="AC38" s="3"/>
      <c r="AD38" s="37">
        <f>SUM(AD24:AD37)</f>
        <v>-6203</v>
      </c>
      <c r="AE38" s="2"/>
      <c r="AF38" s="21" t="s">
        <v>39</v>
      </c>
      <c r="AG38" s="21"/>
      <c r="AH38" s="21"/>
      <c r="AI38" s="38">
        <f>SUM(AI24:AI37)</f>
        <v>3077</v>
      </c>
      <c r="AJ38" s="29"/>
      <c r="AK38" s="38">
        <f>SUM(AK24:AK37)</f>
        <v>2022</v>
      </c>
      <c r="AL38" s="2"/>
      <c r="AM38" s="37">
        <f>SUM(AM24:AM37)</f>
        <v>263</v>
      </c>
      <c r="AN38" s="3"/>
      <c r="AO38" s="37">
        <f>SUM(AO24:AO37)</f>
        <v>172</v>
      </c>
      <c r="AP38" s="2"/>
      <c r="AQ38" s="71">
        <f t="shared" si="20"/>
        <v>-71912</v>
      </c>
      <c r="AR38" s="71">
        <f t="shared" si="10"/>
        <v>-71912</v>
      </c>
    </row>
    <row r="39" spans="1:44">
      <c r="A39" s="3"/>
      <c r="B39" s="3"/>
      <c r="C39" s="3"/>
      <c r="D39" s="3"/>
      <c r="E39" s="3"/>
      <c r="F39" s="3"/>
      <c r="G39" s="10"/>
      <c r="H39" s="19"/>
      <c r="I39" s="2"/>
      <c r="J39" s="21"/>
      <c r="K39" s="21"/>
      <c r="L39" s="21"/>
      <c r="M39" s="21"/>
      <c r="N39" s="21"/>
      <c r="O39" s="21"/>
      <c r="P39" s="2"/>
      <c r="Q39" s="3"/>
      <c r="R39" s="3"/>
      <c r="S39" s="3"/>
      <c r="T39" s="2"/>
      <c r="U39" s="21"/>
      <c r="V39" s="21"/>
      <c r="W39" s="21"/>
      <c r="X39" s="21"/>
      <c r="Y39" s="21"/>
      <c r="Z39" s="21"/>
      <c r="AA39" s="2"/>
      <c r="AB39" s="3"/>
      <c r="AC39" s="3"/>
      <c r="AD39" s="3"/>
      <c r="AE39" s="2"/>
      <c r="AF39" s="21"/>
      <c r="AG39" s="21"/>
      <c r="AH39" s="21"/>
      <c r="AI39" s="21"/>
      <c r="AJ39" s="21"/>
      <c r="AK39" s="21"/>
      <c r="AL39" s="2"/>
      <c r="AM39" s="3"/>
      <c r="AN39" s="3"/>
      <c r="AO39" s="3"/>
      <c r="AP39" s="2"/>
    </row>
    <row r="40" spans="1:44" ht="17.399999999999999" customHeight="1">
      <c r="A40" s="3" t="s">
        <v>40</v>
      </c>
      <c r="B40" s="3"/>
      <c r="C40" s="3"/>
      <c r="D40" s="23">
        <f>D21-D38</f>
        <v>-119037</v>
      </c>
      <c r="E40" s="23"/>
      <c r="F40" s="23">
        <f>F21-F38</f>
        <v>-78392</v>
      </c>
      <c r="G40" s="24"/>
      <c r="H40" s="19"/>
      <c r="I40" s="2"/>
      <c r="J40" s="21" t="s">
        <v>40</v>
      </c>
      <c r="K40" s="21"/>
      <c r="L40" s="21"/>
      <c r="M40" s="25">
        <f>M21-M38</f>
        <v>-137723</v>
      </c>
      <c r="N40" s="25"/>
      <c r="O40" s="25">
        <f>O21-O38</f>
        <v>-88617</v>
      </c>
      <c r="P40" s="2"/>
      <c r="Q40" s="23">
        <f>Q21-Q38</f>
        <v>-21143</v>
      </c>
      <c r="R40" s="3"/>
      <c r="S40" s="19">
        <f>S21-S38</f>
        <v>-11840</v>
      </c>
      <c r="T40" s="2"/>
      <c r="U40" s="21" t="s">
        <v>40</v>
      </c>
      <c r="V40" s="21"/>
      <c r="W40" s="21"/>
      <c r="X40" s="25">
        <f>X21-X38</f>
        <v>-158899</v>
      </c>
      <c r="Y40" s="25"/>
      <c r="Z40" s="25">
        <f>Z21-Z38</f>
        <v>-104444</v>
      </c>
      <c r="AA40" s="2"/>
      <c r="AB40" s="23">
        <f>AB21-AB38</f>
        <v>-21176</v>
      </c>
      <c r="AC40" s="3"/>
      <c r="AD40" s="19">
        <f>AD21-AD38</f>
        <v>-15827</v>
      </c>
      <c r="AE40" s="2"/>
      <c r="AF40" s="21" t="s">
        <v>40</v>
      </c>
      <c r="AG40" s="21"/>
      <c r="AH40" s="21"/>
      <c r="AI40" s="25">
        <f>AI21-AI38</f>
        <v>-2611</v>
      </c>
      <c r="AJ40" s="25"/>
      <c r="AK40" s="25">
        <f>AK21-AK38</f>
        <v>-1716</v>
      </c>
      <c r="AL40" s="2"/>
      <c r="AM40" s="23">
        <f>AM21-AM38</f>
        <v>-154</v>
      </c>
      <c r="AN40" s="3"/>
      <c r="AO40" s="19">
        <f>AO21-AO38</f>
        <v>-101</v>
      </c>
      <c r="AP40" s="2"/>
      <c r="AQ40" s="71">
        <f>S40+AD40+AO40</f>
        <v>-27768</v>
      </c>
      <c r="AR40" s="71">
        <f t="shared" si="10"/>
        <v>-27768</v>
      </c>
    </row>
    <row r="41" spans="1:44">
      <c r="A41" s="3"/>
      <c r="B41" s="3"/>
      <c r="C41" s="3"/>
      <c r="D41" s="3"/>
      <c r="E41" s="23"/>
      <c r="F41" s="23"/>
      <c r="G41" s="23"/>
      <c r="H41" s="3"/>
      <c r="I41" s="2"/>
      <c r="J41" s="3"/>
      <c r="K41" s="3"/>
      <c r="L41" s="3"/>
      <c r="M41" s="3"/>
      <c r="N41" s="23"/>
      <c r="O41" s="23"/>
      <c r="P41" s="2"/>
      <c r="Q41" s="3"/>
      <c r="R41" s="3"/>
      <c r="S41" s="19"/>
      <c r="T41" s="2"/>
      <c r="U41" s="3"/>
      <c r="V41" s="3"/>
      <c r="W41" s="3"/>
      <c r="X41" s="3"/>
      <c r="Y41" s="23"/>
      <c r="Z41" s="23"/>
      <c r="AA41" s="2"/>
      <c r="AB41" s="3"/>
      <c r="AC41" s="3"/>
      <c r="AD41" s="19"/>
      <c r="AE41" s="2"/>
      <c r="AF41" s="3"/>
      <c r="AG41" s="3"/>
      <c r="AH41" s="3"/>
      <c r="AI41" s="3"/>
      <c r="AJ41" s="23"/>
      <c r="AK41" s="23"/>
      <c r="AL41" s="2"/>
      <c r="AM41" s="3"/>
      <c r="AN41" s="3"/>
      <c r="AO41" s="19"/>
      <c r="AP41" s="2"/>
    </row>
    <row r="42" spans="1:44">
      <c r="A42" s="3" t="s">
        <v>41</v>
      </c>
      <c r="B42" s="3"/>
      <c r="C42" s="39">
        <v>0.35</v>
      </c>
      <c r="D42" s="3"/>
      <c r="E42" s="20"/>
      <c r="F42" s="31">
        <f>C42*F40</f>
        <v>-27437</v>
      </c>
      <c r="G42" s="19"/>
      <c r="H42" s="3"/>
      <c r="I42" s="2"/>
      <c r="J42" s="3" t="s">
        <v>41</v>
      </c>
      <c r="K42" s="3"/>
      <c r="L42" s="39">
        <v>0.35</v>
      </c>
      <c r="M42" s="3"/>
      <c r="N42" s="20"/>
      <c r="O42" s="31">
        <f>L42*O40</f>
        <v>-31016</v>
      </c>
      <c r="P42" s="2"/>
      <c r="Q42" s="3"/>
      <c r="R42" s="3"/>
      <c r="S42" s="40">
        <f>L42*S40</f>
        <v>-4144</v>
      </c>
      <c r="T42" s="2"/>
      <c r="U42" s="3" t="s">
        <v>41</v>
      </c>
      <c r="V42" s="3"/>
      <c r="W42" s="39">
        <v>0.35</v>
      </c>
      <c r="X42" s="3"/>
      <c r="Y42" s="20"/>
      <c r="Z42" s="31">
        <f>W42*Z40</f>
        <v>-36555</v>
      </c>
      <c r="AA42" s="2"/>
      <c r="AB42" s="3"/>
      <c r="AC42" s="3"/>
      <c r="AD42" s="40">
        <f>W42*AD40</f>
        <v>-5539</v>
      </c>
      <c r="AE42" s="2"/>
      <c r="AF42" s="3" t="s">
        <v>41</v>
      </c>
      <c r="AG42" s="3"/>
      <c r="AH42" s="39">
        <v>0.35</v>
      </c>
      <c r="AI42" s="3"/>
      <c r="AJ42" s="20"/>
      <c r="AK42" s="31">
        <f>AH42*AK40</f>
        <v>-601</v>
      </c>
      <c r="AL42" s="2"/>
      <c r="AM42" s="3"/>
      <c r="AN42" s="3"/>
      <c r="AO42" s="40">
        <f>AH42*AO40</f>
        <v>-35</v>
      </c>
      <c r="AP42" s="2"/>
    </row>
    <row r="43" spans="1:44">
      <c r="A43" s="3"/>
      <c r="B43" s="3"/>
      <c r="C43" s="3"/>
      <c r="D43" s="3"/>
      <c r="E43" s="20"/>
      <c r="F43" s="19"/>
      <c r="G43" s="19"/>
      <c r="H43" s="3"/>
      <c r="I43" s="2"/>
      <c r="J43" s="3"/>
      <c r="K43" s="3"/>
      <c r="L43" s="3"/>
      <c r="M43" s="3"/>
      <c r="N43" s="20"/>
      <c r="O43" s="19"/>
      <c r="P43" s="2"/>
      <c r="Q43" s="3"/>
      <c r="R43" s="3"/>
      <c r="S43" s="19"/>
      <c r="T43" s="2"/>
      <c r="U43" s="3"/>
      <c r="V43" s="3"/>
      <c r="W43" s="3"/>
      <c r="X43" s="3"/>
      <c r="Y43" s="20"/>
      <c r="Z43" s="19"/>
      <c r="AA43" s="2"/>
      <c r="AB43" s="3"/>
      <c r="AC43" s="3"/>
      <c r="AD43" s="19"/>
      <c r="AE43" s="2"/>
      <c r="AF43" s="3"/>
      <c r="AG43" s="3"/>
      <c r="AH43" s="3"/>
      <c r="AI43" s="3"/>
      <c r="AJ43" s="20"/>
      <c r="AK43" s="19"/>
      <c r="AL43" s="2"/>
      <c r="AM43" s="3"/>
      <c r="AN43" s="3"/>
      <c r="AO43" s="19"/>
      <c r="AP43" s="2"/>
    </row>
    <row r="44" spans="1:44">
      <c r="A44" s="41" t="s">
        <v>42</v>
      </c>
      <c r="B44" s="3"/>
      <c r="C44" s="3"/>
      <c r="D44" s="3"/>
      <c r="E44" s="23"/>
      <c r="F44" s="19">
        <f>F40-F42</f>
        <v>-50955</v>
      </c>
      <c r="G44" s="23"/>
      <c r="H44" s="3"/>
      <c r="I44" s="2"/>
      <c r="J44" s="41" t="s">
        <v>42</v>
      </c>
      <c r="K44" s="3"/>
      <c r="L44" s="3"/>
      <c r="M44" s="3"/>
      <c r="N44" s="23"/>
      <c r="O44" s="19">
        <f>O40-O42</f>
        <v>-57601</v>
      </c>
      <c r="P44" s="2"/>
      <c r="Q44" s="3"/>
      <c r="R44" s="3"/>
      <c r="S44" s="42">
        <f>S40-S42</f>
        <v>-7696</v>
      </c>
      <c r="T44" s="2"/>
      <c r="U44" s="41" t="s">
        <v>42</v>
      </c>
      <c r="V44" s="3"/>
      <c r="W44" s="3"/>
      <c r="X44" s="3"/>
      <c r="Y44" s="23"/>
      <c r="Z44" s="19">
        <f>Z40-Z42</f>
        <v>-67889</v>
      </c>
      <c r="AA44" s="2"/>
      <c r="AB44" s="3"/>
      <c r="AC44" s="3"/>
      <c r="AD44" s="42">
        <f>AD40-AD42</f>
        <v>-10288</v>
      </c>
      <c r="AE44" s="2"/>
      <c r="AF44" s="41" t="s">
        <v>42</v>
      </c>
      <c r="AG44" s="3"/>
      <c r="AH44" s="3"/>
      <c r="AI44" s="3"/>
      <c r="AJ44" s="23"/>
      <c r="AK44" s="19">
        <f>AK40-AK42</f>
        <v>-1115</v>
      </c>
      <c r="AL44" s="2"/>
      <c r="AM44" s="3"/>
      <c r="AN44" s="3"/>
      <c r="AO44" s="42">
        <f>AO40-AO42</f>
        <v>-66</v>
      </c>
      <c r="AP44" s="2"/>
    </row>
    <row r="45" spans="1:44" ht="6.6" customHeight="1">
      <c r="A45" s="3"/>
      <c r="B45" s="3"/>
      <c r="C45" s="3"/>
      <c r="D45" s="3"/>
      <c r="E45" s="23"/>
      <c r="F45" s="23"/>
      <c r="G45" s="23"/>
      <c r="H45" s="3"/>
      <c r="I45" s="3"/>
      <c r="J45" s="3"/>
      <c r="K45" s="3"/>
      <c r="L45" s="3"/>
      <c r="M45" s="3"/>
      <c r="N45" s="23"/>
      <c r="O45" s="23"/>
      <c r="P45" s="3"/>
      <c r="Q45" s="3"/>
      <c r="R45" s="3"/>
      <c r="S45" s="23"/>
      <c r="U45" s="3"/>
      <c r="V45" s="3"/>
      <c r="W45" s="3"/>
      <c r="X45" s="3"/>
      <c r="Y45" s="23"/>
      <c r="Z45" s="23"/>
      <c r="AA45" s="3"/>
      <c r="AB45" s="3"/>
      <c r="AC45" s="3"/>
      <c r="AD45" s="23"/>
      <c r="AE45" s="23"/>
      <c r="AF45" s="3"/>
      <c r="AG45" s="3"/>
      <c r="AH45" s="3"/>
      <c r="AI45" s="3"/>
      <c r="AJ45" s="23"/>
      <c r="AK45" s="23"/>
      <c r="AL45" s="3"/>
      <c r="AM45" s="3"/>
      <c r="AN45" s="3"/>
      <c r="AO45" s="23"/>
    </row>
    <row r="46" spans="1:44">
      <c r="A46" s="41" t="s">
        <v>43</v>
      </c>
      <c r="B46" s="3"/>
      <c r="C46" s="3"/>
      <c r="D46" s="3"/>
      <c r="E46" s="3"/>
      <c r="F46" s="3"/>
      <c r="G46" s="3"/>
      <c r="H46" s="3"/>
      <c r="I46" s="3"/>
      <c r="J46" s="43"/>
      <c r="K46" s="3"/>
      <c r="L46" s="3"/>
      <c r="M46" s="3"/>
      <c r="N46" s="3"/>
      <c r="O46" s="3"/>
      <c r="P46" s="3"/>
      <c r="Q46" s="3"/>
      <c r="R46" s="3"/>
      <c r="S46" s="44">
        <f>S44/-0.61941</f>
        <v>12425</v>
      </c>
      <c r="U46" s="41" t="s">
        <v>43</v>
      </c>
      <c r="V46" s="3"/>
      <c r="W46" s="3"/>
      <c r="X46" s="3"/>
      <c r="Y46" s="3"/>
      <c r="Z46" s="3"/>
      <c r="AA46" s="3"/>
      <c r="AB46" s="3"/>
      <c r="AC46" s="3"/>
      <c r="AD46" s="44">
        <f>AD44/-0.61941</f>
        <v>16609</v>
      </c>
      <c r="AE46" s="44"/>
      <c r="AF46" s="43"/>
      <c r="AG46" s="3"/>
      <c r="AH46" s="3"/>
      <c r="AI46" s="3"/>
      <c r="AJ46" s="3"/>
      <c r="AK46" s="3"/>
      <c r="AL46" s="3"/>
      <c r="AM46" s="3"/>
      <c r="AN46" s="3"/>
      <c r="AO46" s="44">
        <f>AO44/-0.61941</f>
        <v>107</v>
      </c>
    </row>
    <row r="47" spans="1:44">
      <c r="A47" s="41" t="s">
        <v>69</v>
      </c>
      <c r="B47" s="3"/>
      <c r="C47" s="3"/>
      <c r="D47" s="3"/>
      <c r="E47" s="3"/>
      <c r="F47" s="3"/>
      <c r="G47" s="3"/>
      <c r="H47" s="3"/>
      <c r="I47" s="3"/>
      <c r="J47" s="43"/>
      <c r="K47" s="3"/>
      <c r="L47" s="3"/>
      <c r="M47" s="3"/>
      <c r="N47" s="3"/>
      <c r="O47" s="67">
        <f>-O40/K51*1000</f>
        <v>15.66</v>
      </c>
      <c r="P47" s="3"/>
      <c r="Q47" s="3"/>
      <c r="R47" s="3"/>
      <c r="S47" s="44"/>
      <c r="U47" s="41" t="s">
        <v>69</v>
      </c>
      <c r="V47" s="3"/>
      <c r="W47" s="3"/>
      <c r="X47" s="3"/>
      <c r="Y47" s="3"/>
      <c r="Z47" s="67">
        <f>-Z40/K51*1000</f>
        <v>18.46</v>
      </c>
      <c r="AA47" s="3"/>
      <c r="AB47" s="3"/>
      <c r="AC47" s="3"/>
      <c r="AD47" s="44"/>
      <c r="AE47" s="44"/>
      <c r="AF47" s="43"/>
      <c r="AG47" s="3"/>
      <c r="AH47" s="3"/>
      <c r="AI47" s="3"/>
      <c r="AJ47" s="3"/>
      <c r="AK47" s="3"/>
      <c r="AL47" s="3"/>
      <c r="AM47" s="3"/>
      <c r="AN47" s="3"/>
      <c r="AO47" s="44"/>
    </row>
    <row r="48" spans="1:44" ht="9.6" customHeight="1">
      <c r="A48" s="45"/>
      <c r="B48" s="21"/>
      <c r="C48" s="21"/>
      <c r="D48" s="21"/>
      <c r="E48" s="21"/>
      <c r="F48" s="21"/>
      <c r="G48" s="21"/>
      <c r="H48" s="21"/>
      <c r="I48" s="21"/>
      <c r="J48" s="46"/>
      <c r="K48" s="21"/>
      <c r="L48" s="21"/>
      <c r="M48" s="21"/>
      <c r="N48" s="21"/>
      <c r="O48" s="21"/>
      <c r="P48" s="21"/>
      <c r="Q48" s="21"/>
      <c r="R48" s="21"/>
      <c r="S48" s="57"/>
    </row>
    <row r="49" spans="1:19">
      <c r="A49" s="36" t="s">
        <v>71</v>
      </c>
      <c r="B49" s="21"/>
      <c r="C49" s="21"/>
      <c r="D49" s="25"/>
      <c r="E49" s="29"/>
      <c r="F49" s="25"/>
      <c r="G49" s="29"/>
      <c r="H49" s="35"/>
      <c r="I49" s="21"/>
      <c r="J49" s="21"/>
      <c r="K49" s="21"/>
      <c r="L49" s="21"/>
      <c r="M49" s="25"/>
      <c r="N49" s="29"/>
      <c r="O49" s="25"/>
      <c r="P49" s="21"/>
      <c r="Q49" s="25"/>
      <c r="R49" s="21"/>
      <c r="S49" s="25"/>
    </row>
    <row r="50" spans="1:19">
      <c r="A50" s="114" t="s">
        <v>45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1:19">
      <c r="A51" s="21"/>
      <c r="B51" s="21"/>
      <c r="C51" s="21"/>
      <c r="D51" s="21"/>
      <c r="E51" s="29"/>
      <c r="F51" s="21"/>
      <c r="G51" s="21"/>
      <c r="H51" s="21"/>
      <c r="I51" s="21"/>
      <c r="K51" s="34">
        <v>5658614</v>
      </c>
      <c r="L51" s="21" t="s">
        <v>46</v>
      </c>
      <c r="M51" s="21" t="s">
        <v>47</v>
      </c>
      <c r="N51" s="29"/>
      <c r="O51" s="25"/>
      <c r="P51" s="21"/>
      <c r="Q51" s="25"/>
      <c r="R51" s="21"/>
      <c r="S51" s="25"/>
    </row>
    <row r="52" spans="1:19">
      <c r="A52" s="21"/>
      <c r="B52" s="21"/>
      <c r="C52" s="21"/>
      <c r="D52" s="21"/>
      <c r="E52" s="21"/>
      <c r="F52" s="21"/>
      <c r="G52" s="21"/>
      <c r="H52" s="21"/>
      <c r="I52" s="21"/>
      <c r="K52" s="34">
        <v>5653834</v>
      </c>
      <c r="L52" s="21" t="s">
        <v>46</v>
      </c>
      <c r="M52" s="21" t="s">
        <v>48</v>
      </c>
      <c r="N52" s="21"/>
      <c r="O52" s="21"/>
      <c r="P52" s="21"/>
      <c r="Q52" s="21"/>
      <c r="R52" s="21"/>
      <c r="S52" s="21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K53" s="47">
        <f>K51-K52</f>
        <v>4780</v>
      </c>
      <c r="L53" s="3" t="s">
        <v>46</v>
      </c>
      <c r="M53" s="3" t="s">
        <v>49</v>
      </c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K54" s="48">
        <v>15.66</v>
      </c>
      <c r="L54" s="49" t="s">
        <v>50</v>
      </c>
      <c r="M54" s="3" t="s">
        <v>51</v>
      </c>
      <c r="N54" s="3"/>
      <c r="O54" s="3"/>
      <c r="P54" s="3"/>
      <c r="Q54" s="3"/>
      <c r="R54" s="3"/>
      <c r="S54" s="3"/>
    </row>
    <row r="55" spans="1:19">
      <c r="A55" s="3"/>
      <c r="B55" s="3"/>
      <c r="C55" s="3"/>
      <c r="D55" s="3"/>
      <c r="E55" s="3"/>
      <c r="F55" s="3"/>
      <c r="G55" s="3"/>
      <c r="H55" s="3"/>
      <c r="I55" s="3"/>
      <c r="K55" s="50">
        <f>K53*K54</f>
        <v>74855</v>
      </c>
      <c r="L55" s="3"/>
      <c r="M55" s="3" t="s">
        <v>52</v>
      </c>
      <c r="N55" s="3"/>
      <c r="O55" s="3"/>
      <c r="P55" s="3"/>
      <c r="Q55" s="3"/>
      <c r="R55" s="3"/>
      <c r="S55" s="3"/>
    </row>
  </sheetData>
  <mergeCells count="17">
    <mergeCell ref="AG5:AK5"/>
    <mergeCell ref="AG2:AK3"/>
    <mergeCell ref="AG7:AK7"/>
    <mergeCell ref="K1:O1"/>
    <mergeCell ref="K2:O2"/>
    <mergeCell ref="AG1:AK1"/>
    <mergeCell ref="AF6:AK6"/>
    <mergeCell ref="V7:Z7"/>
    <mergeCell ref="U2:Z2"/>
    <mergeCell ref="U5:Z5"/>
    <mergeCell ref="U1:Z1"/>
    <mergeCell ref="K3:O5"/>
    <mergeCell ref="A6:H6"/>
    <mergeCell ref="J6:O6"/>
    <mergeCell ref="A50:S50"/>
    <mergeCell ref="U6:Z6"/>
    <mergeCell ref="K7:O7"/>
  </mergeCells>
  <printOptions horizontalCentered="1"/>
  <pageMargins left="0.7" right="0.7" top="0.65" bottom="0.5" header="0.3" footer="0.3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7" zoomScaleNormal="100" workbookViewId="0">
      <selection activeCell="M31" sqref="M31"/>
    </sheetView>
  </sheetViews>
  <sheetFormatPr defaultRowHeight="14.4"/>
  <cols>
    <col min="1" max="1" width="34.6640625" customWidth="1"/>
    <col min="2" max="2" width="9.109375" hidden="1" customWidth="1"/>
    <col min="3" max="3" width="1.33203125" customWidth="1"/>
    <col min="4" max="4" width="22.109375" hidden="1" customWidth="1"/>
    <col min="5" max="5" width="10.6640625" customWidth="1"/>
    <col min="6" max="6" width="6.5546875" customWidth="1"/>
    <col min="7" max="7" width="12.88671875" customWidth="1"/>
    <col min="8" max="8" width="2.44140625" customWidth="1"/>
    <col min="9" max="9" width="13.109375" customWidth="1"/>
    <col min="10" max="10" width="1.44140625" customWidth="1"/>
    <col min="11" max="11" width="2.109375" customWidth="1"/>
    <col min="12" max="12" width="4.88671875" customWidth="1"/>
    <col min="13" max="13" width="13.33203125" customWidth="1"/>
    <col min="14" max="14" width="3.6640625" customWidth="1"/>
    <col min="15" max="15" width="11.6640625" customWidth="1"/>
    <col min="16" max="16" width="1.6640625" customWidth="1"/>
    <col min="17" max="17" width="9.109375" customWidth="1"/>
    <col min="18" max="18" width="1.88671875" customWidth="1"/>
    <col min="19" max="19" width="12.6640625" customWidth="1"/>
    <col min="20" max="20" width="1.44140625" customWidth="1"/>
    <col min="21" max="21" width="8.88671875" hidden="1" customWidth="1"/>
  </cols>
  <sheetData>
    <row r="1" spans="1:21" ht="16.95" customHeight="1">
      <c r="A1" s="1"/>
      <c r="B1" s="1"/>
      <c r="C1" s="2"/>
      <c r="D1" s="53"/>
      <c r="E1" s="118" t="s">
        <v>1</v>
      </c>
      <c r="F1" s="118"/>
      <c r="G1" s="118"/>
      <c r="H1" s="118"/>
      <c r="I1" s="118"/>
      <c r="J1" s="2"/>
      <c r="K1" s="119" t="s">
        <v>1</v>
      </c>
      <c r="L1" s="119"/>
      <c r="M1" s="119"/>
      <c r="N1" s="119"/>
      <c r="O1" s="119"/>
      <c r="P1" s="2"/>
      <c r="Q1" s="1"/>
      <c r="R1" s="3"/>
      <c r="S1" s="1"/>
      <c r="T1" s="2"/>
      <c r="U1" s="1"/>
    </row>
    <row r="2" spans="1:21" ht="14.4" customHeight="1">
      <c r="A2" s="1"/>
      <c r="B2" s="1"/>
      <c r="C2" s="2"/>
      <c r="D2" s="54"/>
      <c r="E2" s="119" t="s">
        <v>2</v>
      </c>
      <c r="F2" s="119"/>
      <c r="G2" s="119"/>
      <c r="H2" s="119"/>
      <c r="I2" s="119"/>
      <c r="J2" s="2"/>
      <c r="K2" s="119" t="s">
        <v>53</v>
      </c>
      <c r="L2" s="119"/>
      <c r="M2" s="119"/>
      <c r="N2" s="119"/>
      <c r="O2" s="119"/>
      <c r="P2" s="2"/>
      <c r="Q2" s="4"/>
      <c r="R2" s="3"/>
      <c r="S2" s="55"/>
      <c r="T2" s="2"/>
      <c r="U2" s="54"/>
    </row>
    <row r="3" spans="1:21" ht="14.4" customHeight="1">
      <c r="A3" s="5"/>
      <c r="B3" s="1"/>
      <c r="C3" s="2"/>
      <c r="D3" s="52"/>
      <c r="E3" s="120" t="s">
        <v>65</v>
      </c>
      <c r="F3" s="120"/>
      <c r="G3" s="120"/>
      <c r="H3" s="120"/>
      <c r="I3" s="120"/>
      <c r="J3" s="2"/>
      <c r="K3" s="120" t="s">
        <v>66</v>
      </c>
      <c r="L3" s="120"/>
      <c r="M3" s="120"/>
      <c r="N3" s="120"/>
      <c r="O3" s="120"/>
      <c r="P3" s="2"/>
      <c r="Q3" s="4" t="s">
        <v>4</v>
      </c>
      <c r="R3" s="3"/>
      <c r="S3" s="55" t="s">
        <v>5</v>
      </c>
      <c r="T3" s="2"/>
      <c r="U3" s="52"/>
    </row>
    <row r="4" spans="1:21">
      <c r="A4" s="113"/>
      <c r="B4" s="113"/>
      <c r="C4" s="2"/>
      <c r="D4" s="113" t="s">
        <v>57</v>
      </c>
      <c r="E4" s="113"/>
      <c r="F4" s="113"/>
      <c r="G4" s="113"/>
      <c r="H4" s="113"/>
      <c r="I4" s="113"/>
      <c r="J4" s="2"/>
      <c r="K4" s="113" t="s">
        <v>75</v>
      </c>
      <c r="L4" s="113"/>
      <c r="M4" s="113"/>
      <c r="N4" s="113"/>
      <c r="O4" s="113"/>
      <c r="P4" s="2"/>
      <c r="Q4" s="2" t="s">
        <v>7</v>
      </c>
      <c r="R4" s="3"/>
      <c r="S4" s="55" t="s">
        <v>8</v>
      </c>
      <c r="T4" s="2"/>
      <c r="U4" s="8" t="s">
        <v>63</v>
      </c>
    </row>
    <row r="5" spans="1:21" ht="24.6" customHeight="1">
      <c r="A5" s="2"/>
      <c r="B5" s="2"/>
      <c r="C5" s="2"/>
      <c r="D5" s="2"/>
      <c r="E5" s="116" t="s">
        <v>9</v>
      </c>
      <c r="F5" s="116"/>
      <c r="G5" s="116"/>
      <c r="H5" s="116"/>
      <c r="I5" s="116"/>
      <c r="J5" s="2"/>
      <c r="K5" s="121" t="s">
        <v>76</v>
      </c>
      <c r="L5" s="121"/>
      <c r="M5" s="121"/>
      <c r="N5" s="121"/>
      <c r="O5" s="121"/>
      <c r="P5" s="2"/>
      <c r="Q5" s="8"/>
      <c r="R5" s="3"/>
      <c r="S5" s="8"/>
      <c r="T5" s="2"/>
      <c r="U5" s="2"/>
    </row>
    <row r="6" spans="1:21">
      <c r="A6" s="3"/>
      <c r="B6" s="3"/>
      <c r="C6" s="2"/>
      <c r="D6" s="3"/>
      <c r="E6" s="3"/>
      <c r="F6" s="3"/>
      <c r="G6" s="54" t="s">
        <v>10</v>
      </c>
      <c r="H6" s="54"/>
      <c r="I6" s="54" t="s">
        <v>11</v>
      </c>
      <c r="J6" s="2"/>
      <c r="K6" s="3"/>
      <c r="L6" s="3"/>
      <c r="M6" s="54" t="s">
        <v>10</v>
      </c>
      <c r="N6" s="54"/>
      <c r="O6" s="54" t="s">
        <v>11</v>
      </c>
      <c r="P6" s="2"/>
      <c r="Q6" s="54" t="s">
        <v>10</v>
      </c>
      <c r="R6" s="3"/>
      <c r="S6" s="54" t="s">
        <v>11</v>
      </c>
      <c r="T6" s="2"/>
      <c r="U6" s="3"/>
    </row>
    <row r="7" spans="1:21">
      <c r="A7" s="3"/>
      <c r="B7" s="3"/>
      <c r="C7" s="2"/>
      <c r="D7" s="3"/>
      <c r="E7" s="3"/>
      <c r="F7" s="3"/>
      <c r="G7" s="54" t="s">
        <v>12</v>
      </c>
      <c r="H7" s="54"/>
      <c r="I7" s="54" t="s">
        <v>13</v>
      </c>
      <c r="J7" s="2"/>
      <c r="K7" s="3"/>
      <c r="L7" s="3"/>
      <c r="M7" s="54" t="s">
        <v>12</v>
      </c>
      <c r="N7" s="54"/>
      <c r="O7" s="54" t="s">
        <v>13</v>
      </c>
      <c r="P7" s="2"/>
      <c r="Q7" s="54" t="s">
        <v>12</v>
      </c>
      <c r="R7" s="3"/>
      <c r="S7" s="54" t="s">
        <v>13</v>
      </c>
      <c r="T7" s="2"/>
      <c r="U7" s="3"/>
    </row>
    <row r="8" spans="1:21">
      <c r="A8" s="3"/>
      <c r="B8" s="3"/>
      <c r="C8" s="2"/>
      <c r="D8" s="3"/>
      <c r="E8" s="3"/>
      <c r="F8" s="3"/>
      <c r="G8" s="11" t="s">
        <v>14</v>
      </c>
      <c r="H8" s="11"/>
      <c r="I8" s="11" t="s">
        <v>15</v>
      </c>
      <c r="J8" s="2"/>
      <c r="K8" s="3"/>
      <c r="L8" s="3"/>
      <c r="M8" s="11" t="s">
        <v>14</v>
      </c>
      <c r="N8" s="11"/>
      <c r="O8" s="11" t="s">
        <v>15</v>
      </c>
      <c r="P8" s="2"/>
      <c r="Q8" s="11" t="s">
        <v>14</v>
      </c>
      <c r="R8" s="3"/>
      <c r="S8" s="11" t="s">
        <v>15</v>
      </c>
      <c r="T8" s="2"/>
      <c r="U8" s="3"/>
    </row>
    <row r="9" spans="1:21">
      <c r="A9" s="3" t="s">
        <v>16</v>
      </c>
      <c r="B9" s="3"/>
      <c r="C9" s="2"/>
      <c r="D9" s="3" t="s">
        <v>16</v>
      </c>
      <c r="E9" s="3"/>
      <c r="F9" s="3"/>
      <c r="H9" s="17" t="s">
        <v>17</v>
      </c>
      <c r="I9" s="18">
        <v>0.64710000000000001</v>
      </c>
      <c r="J9" s="2"/>
      <c r="K9" s="3"/>
      <c r="L9" s="3"/>
      <c r="N9" s="17" t="s">
        <v>17</v>
      </c>
      <c r="O9" s="18">
        <v>0.64710000000000001</v>
      </c>
      <c r="P9" s="2"/>
      <c r="Q9" s="3"/>
      <c r="R9" s="3"/>
      <c r="S9" s="16"/>
      <c r="T9" s="2"/>
      <c r="U9" s="3" t="s">
        <v>16</v>
      </c>
    </row>
    <row r="10" spans="1:21">
      <c r="A10" s="3"/>
      <c r="B10" s="3"/>
      <c r="C10" s="2"/>
      <c r="D10" s="3"/>
      <c r="E10" s="3"/>
      <c r="F10" s="3"/>
      <c r="G10" s="3"/>
      <c r="H10" s="3"/>
      <c r="I10" s="3"/>
      <c r="J10" s="2"/>
      <c r="K10" s="3"/>
      <c r="L10" s="3"/>
      <c r="M10" s="3"/>
      <c r="N10" s="3"/>
      <c r="O10" s="3"/>
      <c r="P10" s="2"/>
      <c r="Q10" s="3"/>
      <c r="R10" s="3"/>
      <c r="S10" s="3"/>
      <c r="T10" s="2"/>
      <c r="U10" s="3"/>
    </row>
    <row r="11" spans="1:21">
      <c r="A11" s="3" t="s">
        <v>18</v>
      </c>
      <c r="B11" s="3"/>
      <c r="C11" s="2"/>
      <c r="D11" s="21" t="s">
        <v>18</v>
      </c>
      <c r="E11" s="21"/>
      <c r="F11" s="21"/>
      <c r="G11" s="22">
        <v>88588</v>
      </c>
      <c r="H11" s="22"/>
      <c r="I11" s="22">
        <f>ROUND(I$9*G11,0)</f>
        <v>57325</v>
      </c>
      <c r="J11" s="2"/>
      <c r="K11" s="21"/>
      <c r="L11" s="21"/>
      <c r="M11" s="22">
        <v>47192</v>
      </c>
      <c r="N11" s="22"/>
      <c r="O11" s="22">
        <f>ROUND(O$9*M11,0)</f>
        <v>30538</v>
      </c>
      <c r="P11" s="2"/>
      <c r="Q11" s="19">
        <f t="shared" ref="Q11:Q18" si="0">M11-G11</f>
        <v>-41396</v>
      </c>
      <c r="R11" s="3"/>
      <c r="S11" s="19">
        <f t="shared" ref="S11:S18" si="1">O11-I11</f>
        <v>-26787</v>
      </c>
      <c r="T11" s="2"/>
      <c r="U11" s="21" t="s">
        <v>18</v>
      </c>
    </row>
    <row r="12" spans="1:21" hidden="1">
      <c r="A12" s="3" t="s">
        <v>19</v>
      </c>
      <c r="B12" s="3"/>
      <c r="C12" s="63"/>
      <c r="D12" s="63" t="s">
        <v>19</v>
      </c>
      <c r="E12" s="63"/>
      <c r="F12" s="63"/>
      <c r="G12" s="60"/>
      <c r="H12" s="60"/>
      <c r="I12" s="60">
        <f>I$9*G12</f>
        <v>0</v>
      </c>
      <c r="J12" s="63"/>
      <c r="K12" s="63"/>
      <c r="L12" s="63"/>
      <c r="M12" s="60"/>
      <c r="N12" s="60"/>
      <c r="O12" s="60">
        <f>O$9*M12</f>
        <v>0</v>
      </c>
      <c r="P12" s="63"/>
      <c r="Q12" s="60">
        <f t="shared" si="0"/>
        <v>0</v>
      </c>
      <c r="R12" s="60"/>
      <c r="S12" s="60">
        <f t="shared" si="1"/>
        <v>0</v>
      </c>
      <c r="T12" s="63"/>
      <c r="U12" s="63" t="s">
        <v>19</v>
      </c>
    </row>
    <row r="13" spans="1:21" hidden="1">
      <c r="A13" s="3" t="s">
        <v>20</v>
      </c>
      <c r="B13" s="3"/>
      <c r="C13" s="2"/>
      <c r="D13" s="21" t="s">
        <v>20</v>
      </c>
      <c r="E13" s="21"/>
      <c r="F13" s="21"/>
      <c r="G13" s="25">
        <v>0</v>
      </c>
      <c r="H13" s="25"/>
      <c r="I13" s="25">
        <f>I$9*G13</f>
        <v>0</v>
      </c>
      <c r="J13" s="2"/>
      <c r="K13" s="21"/>
      <c r="L13" s="21"/>
      <c r="M13" s="25">
        <v>0</v>
      </c>
      <c r="N13" s="25"/>
      <c r="O13" s="25">
        <f>O$9*M13</f>
        <v>0</v>
      </c>
      <c r="P13" s="2"/>
      <c r="Q13" s="25">
        <f t="shared" si="0"/>
        <v>0</v>
      </c>
      <c r="R13" s="25"/>
      <c r="S13" s="25">
        <f t="shared" si="1"/>
        <v>0</v>
      </c>
      <c r="T13" s="2"/>
      <c r="U13" s="21" t="s">
        <v>20</v>
      </c>
    </row>
    <row r="14" spans="1:21">
      <c r="A14" s="3" t="s">
        <v>21</v>
      </c>
      <c r="B14" s="3"/>
      <c r="C14" s="2"/>
      <c r="D14" s="21" t="s">
        <v>21</v>
      </c>
      <c r="E14" s="21"/>
      <c r="F14" s="21"/>
      <c r="G14" s="25">
        <v>15802</v>
      </c>
      <c r="H14" s="25"/>
      <c r="I14" s="25">
        <f>ROUND(I$9*G14,0)</f>
        <v>10225</v>
      </c>
      <c r="J14" s="2"/>
      <c r="K14" s="21"/>
      <c r="L14" s="21"/>
      <c r="M14" s="25">
        <v>15101</v>
      </c>
      <c r="N14" s="25"/>
      <c r="O14" s="25">
        <f>ROUND(O$9*M14,0)</f>
        <v>9772</v>
      </c>
      <c r="P14" s="2"/>
      <c r="Q14" s="25">
        <f t="shared" si="0"/>
        <v>-701</v>
      </c>
      <c r="R14" s="25"/>
      <c r="S14" s="25">
        <f t="shared" si="1"/>
        <v>-453</v>
      </c>
      <c r="T14" s="2"/>
      <c r="U14" s="21" t="s">
        <v>21</v>
      </c>
    </row>
    <row r="15" spans="1:21" hidden="1">
      <c r="A15" s="3" t="s">
        <v>21</v>
      </c>
      <c r="B15" s="3"/>
      <c r="C15" s="2"/>
      <c r="D15" s="21" t="s">
        <v>21</v>
      </c>
      <c r="E15" s="21"/>
      <c r="F15" s="21"/>
      <c r="G15" s="25"/>
      <c r="H15" s="25"/>
      <c r="I15" s="25">
        <f t="shared" ref="I15:I17" si="2">ROUND(I$9*G15,0)</f>
        <v>0</v>
      </c>
      <c r="J15" s="2"/>
      <c r="K15" s="21"/>
      <c r="L15" s="21"/>
      <c r="M15" s="25"/>
      <c r="N15" s="25"/>
      <c r="O15" s="25">
        <f t="shared" ref="O15:O17" si="3">ROUND(O$9*M15,0)</f>
        <v>0</v>
      </c>
      <c r="P15" s="2"/>
      <c r="Q15" s="25">
        <f t="shared" si="0"/>
        <v>0</v>
      </c>
      <c r="R15" s="25"/>
      <c r="S15" s="25">
        <f t="shared" si="1"/>
        <v>0</v>
      </c>
      <c r="T15" s="2"/>
      <c r="U15" s="21" t="s">
        <v>21</v>
      </c>
    </row>
    <row r="16" spans="1:21" hidden="1">
      <c r="A16" s="3" t="s">
        <v>21</v>
      </c>
      <c r="B16" s="3"/>
      <c r="C16" s="2"/>
      <c r="D16" s="21" t="s">
        <v>21</v>
      </c>
      <c r="E16" s="21"/>
      <c r="F16" s="21"/>
      <c r="G16" s="25"/>
      <c r="H16" s="25"/>
      <c r="I16" s="25">
        <f t="shared" si="2"/>
        <v>0</v>
      </c>
      <c r="J16" s="2"/>
      <c r="K16" s="21"/>
      <c r="L16" s="21"/>
      <c r="M16" s="25"/>
      <c r="N16" s="25"/>
      <c r="O16" s="25">
        <f t="shared" si="3"/>
        <v>0</v>
      </c>
      <c r="P16" s="2"/>
      <c r="Q16" s="25">
        <f t="shared" si="0"/>
        <v>0</v>
      </c>
      <c r="R16" s="25"/>
      <c r="S16" s="25">
        <f t="shared" si="1"/>
        <v>0</v>
      </c>
      <c r="T16" s="2"/>
      <c r="U16" s="21" t="s">
        <v>21</v>
      </c>
    </row>
    <row r="17" spans="1:21">
      <c r="A17" s="3" t="s">
        <v>24</v>
      </c>
      <c r="B17" s="3"/>
      <c r="C17" s="2"/>
      <c r="D17" s="21" t="s">
        <v>24</v>
      </c>
      <c r="E17" s="21"/>
      <c r="F17" s="21"/>
      <c r="G17" s="30">
        <f>0-G18</f>
        <v>0</v>
      </c>
      <c r="H17" s="25"/>
      <c r="I17" s="25">
        <f t="shared" si="2"/>
        <v>0</v>
      </c>
      <c r="J17" s="2"/>
      <c r="K17" s="21"/>
      <c r="L17" s="21"/>
      <c r="M17" s="30">
        <f>0-M18</f>
        <v>0</v>
      </c>
      <c r="N17" s="25"/>
      <c r="O17" s="25">
        <f t="shared" si="3"/>
        <v>0</v>
      </c>
      <c r="P17" s="2"/>
      <c r="Q17" s="25">
        <f t="shared" si="0"/>
        <v>0</v>
      </c>
      <c r="R17" s="25"/>
      <c r="S17" s="25">
        <f t="shared" si="1"/>
        <v>0</v>
      </c>
      <c r="T17" s="2"/>
      <c r="U17" s="21" t="s">
        <v>24</v>
      </c>
    </row>
    <row r="18" spans="1:21" hidden="1">
      <c r="A18" s="3" t="s">
        <v>25</v>
      </c>
      <c r="B18" s="3"/>
      <c r="C18" s="2"/>
      <c r="D18" s="21" t="s">
        <v>25</v>
      </c>
      <c r="E18" s="21"/>
      <c r="F18" s="21"/>
      <c r="G18" s="32">
        <v>0</v>
      </c>
      <c r="H18" s="29"/>
      <c r="I18" s="32">
        <f>G18</f>
        <v>0</v>
      </c>
      <c r="J18" s="2"/>
      <c r="K18" s="21"/>
      <c r="L18" s="21"/>
      <c r="M18" s="32">
        <v>0</v>
      </c>
      <c r="N18" s="29"/>
      <c r="O18" s="32">
        <f>M18</f>
        <v>0</v>
      </c>
      <c r="P18" s="2"/>
      <c r="Q18" s="25">
        <f t="shared" si="0"/>
        <v>0</v>
      </c>
      <c r="R18" s="25"/>
      <c r="S18" s="25">
        <f t="shared" si="1"/>
        <v>0</v>
      </c>
      <c r="T18" s="2"/>
      <c r="U18" s="21" t="s">
        <v>25</v>
      </c>
    </row>
    <row r="19" spans="1:21">
      <c r="A19" s="3" t="s">
        <v>26</v>
      </c>
      <c r="B19" s="3"/>
      <c r="C19" s="2"/>
      <c r="D19" s="21" t="s">
        <v>26</v>
      </c>
      <c r="E19" s="21"/>
      <c r="F19" s="21"/>
      <c r="G19" s="66">
        <f>SUM(G11:G18)</f>
        <v>104390</v>
      </c>
      <c r="H19" s="29"/>
      <c r="I19" s="66">
        <f>SUM(I11:I18)</f>
        <v>67550</v>
      </c>
      <c r="J19" s="2"/>
      <c r="K19" s="21"/>
      <c r="L19" s="21"/>
      <c r="M19" s="66">
        <f>SUM(M11:M18)</f>
        <v>62293</v>
      </c>
      <c r="N19" s="29"/>
      <c r="O19" s="66">
        <f>SUM(O11:O18)</f>
        <v>40310</v>
      </c>
      <c r="P19" s="2"/>
      <c r="Q19" s="56">
        <f>SUM(Q11:Q18)</f>
        <v>-42097</v>
      </c>
      <c r="R19" s="3"/>
      <c r="S19" s="56">
        <f>SUM(S11:S18)</f>
        <v>-27240</v>
      </c>
      <c r="T19" s="2"/>
      <c r="U19" s="21" t="s">
        <v>26</v>
      </c>
    </row>
    <row r="20" spans="1:21">
      <c r="A20" s="3"/>
      <c r="B20" s="3"/>
      <c r="C20" s="2"/>
      <c r="D20" s="21"/>
      <c r="E20" s="21"/>
      <c r="F20" s="21"/>
      <c r="G20" s="25"/>
      <c r="H20" s="29"/>
      <c r="I20" s="25"/>
      <c r="J20" s="2"/>
      <c r="K20" s="21"/>
      <c r="L20" s="21"/>
      <c r="M20" s="25"/>
      <c r="N20" s="29"/>
      <c r="O20" s="25"/>
      <c r="P20" s="2"/>
      <c r="Q20" s="23"/>
      <c r="R20" s="3"/>
      <c r="S20" s="23"/>
      <c r="T20" s="2"/>
      <c r="U20" s="21"/>
    </row>
    <row r="21" spans="1:21">
      <c r="A21" s="3"/>
      <c r="B21" s="3"/>
      <c r="C21" s="2"/>
      <c r="D21" s="21"/>
      <c r="E21" s="21"/>
      <c r="F21" s="21"/>
      <c r="G21" s="25"/>
      <c r="H21" s="29"/>
      <c r="I21" s="25"/>
      <c r="J21" s="2"/>
      <c r="K21" s="21"/>
      <c r="L21" s="21"/>
      <c r="M21" s="25"/>
      <c r="N21" s="29"/>
      <c r="O21" s="25"/>
      <c r="P21" s="2"/>
      <c r="Q21" s="23"/>
      <c r="R21" s="3"/>
      <c r="S21" s="23"/>
      <c r="T21" s="2"/>
      <c r="U21" s="21"/>
    </row>
    <row r="22" spans="1:21">
      <c r="A22" s="3" t="s">
        <v>27</v>
      </c>
      <c r="B22" s="3"/>
      <c r="C22" s="2"/>
      <c r="D22" s="21" t="s">
        <v>27</v>
      </c>
      <c r="E22" s="21"/>
      <c r="F22" s="21"/>
      <c r="G22" s="25">
        <v>29123</v>
      </c>
      <c r="H22" s="29"/>
      <c r="I22" s="25">
        <f t="shared" ref="I22:I30" si="4">ROUND(I$9*G22,0)</f>
        <v>18845</v>
      </c>
      <c r="J22" s="2"/>
      <c r="K22" s="21"/>
      <c r="L22" s="21"/>
      <c r="M22" s="25">
        <v>28307</v>
      </c>
      <c r="N22" s="29"/>
      <c r="O22" s="25">
        <f t="shared" ref="O22:O32" si="5">ROUND(O$9*M22,0)</f>
        <v>18317</v>
      </c>
      <c r="P22" s="2"/>
      <c r="Q22" s="19">
        <f t="shared" ref="Q22:Q35" si="6">M22-G22</f>
        <v>-816</v>
      </c>
      <c r="R22" s="3"/>
      <c r="S22" s="19">
        <f t="shared" ref="S22:S35" si="7">O22-I22</f>
        <v>-528</v>
      </c>
      <c r="T22" s="2"/>
      <c r="U22" s="21" t="s">
        <v>27</v>
      </c>
    </row>
    <row r="23" spans="1:21" hidden="1">
      <c r="A23" s="3" t="s">
        <v>28</v>
      </c>
      <c r="B23" s="3"/>
      <c r="C23" s="2"/>
      <c r="D23" s="21" t="s">
        <v>28</v>
      </c>
      <c r="E23" s="21"/>
      <c r="F23" s="21"/>
      <c r="G23" s="25">
        <v>0</v>
      </c>
      <c r="H23" s="29"/>
      <c r="I23" s="25">
        <f t="shared" si="4"/>
        <v>0</v>
      </c>
      <c r="J23" s="2"/>
      <c r="K23" s="21"/>
      <c r="L23" s="21"/>
      <c r="M23" s="25">
        <v>0</v>
      </c>
      <c r="N23" s="29"/>
      <c r="O23" s="25">
        <f t="shared" si="5"/>
        <v>0</v>
      </c>
      <c r="P23" s="2"/>
      <c r="Q23" s="25">
        <f t="shared" si="6"/>
        <v>0</v>
      </c>
      <c r="R23" s="25"/>
      <c r="S23" s="25">
        <f t="shared" si="7"/>
        <v>0</v>
      </c>
      <c r="T23" s="2"/>
      <c r="U23" s="21" t="s">
        <v>28</v>
      </c>
    </row>
    <row r="24" spans="1:21">
      <c r="A24" s="3" t="s">
        <v>29</v>
      </c>
      <c r="B24" s="3"/>
      <c r="C24" s="2"/>
      <c r="D24" s="21" t="s">
        <v>29</v>
      </c>
      <c r="E24" s="21"/>
      <c r="F24" s="21"/>
      <c r="G24" s="25">
        <v>77293</v>
      </c>
      <c r="H24" s="29"/>
      <c r="I24" s="25">
        <f t="shared" si="4"/>
        <v>50016</v>
      </c>
      <c r="J24" s="2"/>
      <c r="K24" s="21"/>
      <c r="L24" s="21"/>
      <c r="M24" s="25">
        <v>69095</v>
      </c>
      <c r="N24" s="29"/>
      <c r="O24" s="25">
        <f t="shared" si="5"/>
        <v>44711</v>
      </c>
      <c r="P24" s="2"/>
      <c r="Q24" s="25">
        <f t="shared" si="6"/>
        <v>-8198</v>
      </c>
      <c r="R24" s="25"/>
      <c r="S24" s="25">
        <f t="shared" si="7"/>
        <v>-5305</v>
      </c>
      <c r="T24" s="2"/>
      <c r="U24" s="21" t="s">
        <v>29</v>
      </c>
    </row>
    <row r="25" spans="1:21" hidden="1">
      <c r="A25" s="3" t="s">
        <v>30</v>
      </c>
      <c r="B25" s="3"/>
      <c r="C25" s="63"/>
      <c r="D25" s="63" t="s">
        <v>30</v>
      </c>
      <c r="E25" s="63"/>
      <c r="F25" s="63"/>
      <c r="G25" s="60"/>
      <c r="H25" s="60"/>
      <c r="I25" s="25">
        <f t="shared" si="4"/>
        <v>0</v>
      </c>
      <c r="J25" s="63"/>
      <c r="K25" s="63"/>
      <c r="L25" s="63"/>
      <c r="M25" s="60"/>
      <c r="N25" s="60"/>
      <c r="O25" s="25">
        <f t="shared" si="5"/>
        <v>0</v>
      </c>
      <c r="P25" s="63"/>
      <c r="Q25" s="60">
        <f t="shared" si="6"/>
        <v>0</v>
      </c>
      <c r="R25" s="60"/>
      <c r="S25" s="60">
        <f t="shared" si="7"/>
        <v>0</v>
      </c>
      <c r="T25" s="63"/>
      <c r="U25" s="63" t="s">
        <v>30</v>
      </c>
    </row>
    <row r="26" spans="1:21">
      <c r="A26" s="3" t="s">
        <v>31</v>
      </c>
      <c r="B26" s="3"/>
      <c r="C26" s="2"/>
      <c r="D26" s="21" t="s">
        <v>31</v>
      </c>
      <c r="E26" s="21"/>
      <c r="F26" s="21"/>
      <c r="G26" s="25">
        <v>119195</v>
      </c>
      <c r="H26" s="29"/>
      <c r="I26" s="25">
        <f t="shared" si="4"/>
        <v>77131</v>
      </c>
      <c r="J26" s="2"/>
      <c r="K26" s="21"/>
      <c r="L26" s="21"/>
      <c r="M26" s="25">
        <v>110708</v>
      </c>
      <c r="N26" s="29"/>
      <c r="O26" s="25">
        <f t="shared" si="5"/>
        <v>71639</v>
      </c>
      <c r="P26" s="2"/>
      <c r="Q26" s="25">
        <f t="shared" si="6"/>
        <v>-8487</v>
      </c>
      <c r="R26" s="25"/>
      <c r="S26" s="25">
        <f t="shared" si="7"/>
        <v>-5492</v>
      </c>
      <c r="T26" s="2"/>
      <c r="U26" s="21" t="s">
        <v>31</v>
      </c>
    </row>
    <row r="27" spans="1:21" hidden="1">
      <c r="A27" s="3" t="s">
        <v>32</v>
      </c>
      <c r="B27" s="3"/>
      <c r="C27" s="2"/>
      <c r="D27" s="21" t="s">
        <v>32</v>
      </c>
      <c r="E27" s="21"/>
      <c r="F27" s="21"/>
      <c r="G27" s="25">
        <v>0</v>
      </c>
      <c r="H27" s="29"/>
      <c r="I27" s="25">
        <f t="shared" si="4"/>
        <v>0</v>
      </c>
      <c r="J27" s="2"/>
      <c r="K27" s="21"/>
      <c r="L27" s="21"/>
      <c r="M27" s="25">
        <v>0</v>
      </c>
      <c r="N27" s="29"/>
      <c r="O27" s="25">
        <f t="shared" si="5"/>
        <v>0</v>
      </c>
      <c r="P27" s="2"/>
      <c r="Q27" s="25">
        <f t="shared" si="6"/>
        <v>0</v>
      </c>
      <c r="R27" s="25"/>
      <c r="S27" s="25">
        <f t="shared" si="7"/>
        <v>0</v>
      </c>
      <c r="T27" s="2"/>
      <c r="U27" s="21" t="s">
        <v>32</v>
      </c>
    </row>
    <row r="28" spans="1:21" hidden="1">
      <c r="A28" s="3" t="s">
        <v>33</v>
      </c>
      <c r="B28" s="3"/>
      <c r="C28" s="2"/>
      <c r="D28" s="21" t="s">
        <v>33</v>
      </c>
      <c r="E28" s="21"/>
      <c r="F28" s="21"/>
      <c r="G28" s="25">
        <v>0</v>
      </c>
      <c r="H28" s="29"/>
      <c r="I28" s="25">
        <f t="shared" si="4"/>
        <v>0</v>
      </c>
      <c r="J28" s="2"/>
      <c r="K28" s="21"/>
      <c r="L28" s="21"/>
      <c r="M28" s="25">
        <v>0</v>
      </c>
      <c r="N28" s="29"/>
      <c r="O28" s="25">
        <f t="shared" si="5"/>
        <v>0</v>
      </c>
      <c r="P28" s="2"/>
      <c r="Q28" s="25">
        <f t="shared" si="6"/>
        <v>0</v>
      </c>
      <c r="R28" s="25"/>
      <c r="S28" s="25">
        <f t="shared" si="7"/>
        <v>0</v>
      </c>
      <c r="T28" s="2"/>
      <c r="U28" s="21" t="s">
        <v>33</v>
      </c>
    </row>
    <row r="29" spans="1:21" hidden="1">
      <c r="A29" s="3" t="s">
        <v>34</v>
      </c>
      <c r="B29" s="3"/>
      <c r="C29" s="63"/>
      <c r="D29" s="63" t="s">
        <v>34</v>
      </c>
      <c r="E29" s="63"/>
      <c r="F29" s="63"/>
      <c r="G29" s="60">
        <v>0</v>
      </c>
      <c r="H29" s="60"/>
      <c r="I29" s="25">
        <f t="shared" si="4"/>
        <v>0</v>
      </c>
      <c r="J29" s="63"/>
      <c r="K29" s="63"/>
      <c r="L29" s="63"/>
      <c r="M29" s="60">
        <v>0</v>
      </c>
      <c r="N29" s="60"/>
      <c r="O29" s="25">
        <f t="shared" si="5"/>
        <v>0</v>
      </c>
      <c r="P29" s="63"/>
      <c r="Q29" s="60">
        <f t="shared" si="6"/>
        <v>0</v>
      </c>
      <c r="R29" s="60"/>
      <c r="S29" s="60">
        <f t="shared" si="7"/>
        <v>0</v>
      </c>
      <c r="T29" s="63"/>
      <c r="U29" s="63" t="s">
        <v>34</v>
      </c>
    </row>
    <row r="30" spans="1:21">
      <c r="A30" s="3" t="s">
        <v>35</v>
      </c>
      <c r="B30" s="3"/>
      <c r="C30" s="2"/>
      <c r="D30" s="21" t="s">
        <v>35</v>
      </c>
      <c r="E30" s="21"/>
      <c r="F30" s="21"/>
      <c r="G30" s="25">
        <v>690</v>
      </c>
      <c r="H30" s="29"/>
      <c r="I30" s="25">
        <f t="shared" si="4"/>
        <v>446</v>
      </c>
      <c r="J30" s="2"/>
      <c r="K30" s="21"/>
      <c r="L30" s="21"/>
      <c r="M30" s="25">
        <v>690</v>
      </c>
      <c r="N30" s="29"/>
      <c r="O30" s="25">
        <f t="shared" si="5"/>
        <v>446</v>
      </c>
      <c r="P30" s="2"/>
      <c r="Q30" s="25">
        <f t="shared" si="6"/>
        <v>0</v>
      </c>
      <c r="R30" s="25"/>
      <c r="S30" s="25">
        <f t="shared" si="7"/>
        <v>0</v>
      </c>
      <c r="T30" s="2"/>
      <c r="U30" s="21" t="s">
        <v>35</v>
      </c>
    </row>
    <row r="31" spans="1:21">
      <c r="A31" s="3" t="s">
        <v>36</v>
      </c>
      <c r="B31" s="3"/>
      <c r="C31" s="2"/>
      <c r="D31" s="21" t="s">
        <v>36</v>
      </c>
      <c r="E31" s="21"/>
      <c r="F31" s="36" t="s">
        <v>37</v>
      </c>
      <c r="G31" s="25">
        <f>-1500</f>
        <v>-1500</v>
      </c>
      <c r="H31" s="29"/>
      <c r="I31" s="25">
        <f>G31</f>
        <v>-1500</v>
      </c>
      <c r="J31" s="2"/>
      <c r="K31" s="21"/>
      <c r="L31" s="36"/>
      <c r="M31" s="25">
        <v>-3012</v>
      </c>
      <c r="N31" s="29"/>
      <c r="O31" s="25">
        <f>M31</f>
        <v>-3012</v>
      </c>
      <c r="P31" s="2"/>
      <c r="Q31" s="25">
        <f t="shared" si="6"/>
        <v>-1512</v>
      </c>
      <c r="R31" s="25"/>
      <c r="S31" s="25">
        <f t="shared" si="7"/>
        <v>-1512</v>
      </c>
      <c r="T31" s="2"/>
      <c r="U31" s="21" t="s">
        <v>36</v>
      </c>
    </row>
    <row r="32" spans="1:21">
      <c r="A32" s="3" t="s">
        <v>38</v>
      </c>
      <c r="B32" s="3"/>
      <c r="C32" s="2"/>
      <c r="D32" s="21" t="s">
        <v>38</v>
      </c>
      <c r="E32" s="21"/>
      <c r="F32" s="21"/>
      <c r="G32" s="25">
        <v>17237</v>
      </c>
      <c r="H32" s="29"/>
      <c r="I32" s="25">
        <f>ROUND(I$9*G32,0)</f>
        <v>11154</v>
      </c>
      <c r="J32" s="2"/>
      <c r="K32" s="21"/>
      <c r="L32" s="21"/>
      <c r="M32" s="25">
        <v>17510</v>
      </c>
      <c r="N32" s="29"/>
      <c r="O32" s="25">
        <f t="shared" si="5"/>
        <v>11331</v>
      </c>
      <c r="P32" s="2"/>
      <c r="Q32" s="25">
        <f t="shared" si="6"/>
        <v>273</v>
      </c>
      <c r="R32" s="25"/>
      <c r="S32" s="25">
        <f t="shared" si="7"/>
        <v>177</v>
      </c>
      <c r="T32" s="2"/>
      <c r="U32" s="21" t="s">
        <v>38</v>
      </c>
    </row>
    <row r="33" spans="1:21" hidden="1">
      <c r="A33" s="3" t="s">
        <v>58</v>
      </c>
      <c r="B33" s="3"/>
      <c r="C33" s="63"/>
      <c r="D33" s="63"/>
      <c r="E33" s="63"/>
      <c r="F33" s="63"/>
      <c r="G33" s="60">
        <v>0</v>
      </c>
      <c r="H33" s="60"/>
      <c r="I33" s="60">
        <f>I$9*G33</f>
        <v>0</v>
      </c>
      <c r="J33" s="63"/>
      <c r="K33" s="63"/>
      <c r="L33" s="63"/>
      <c r="M33" s="60">
        <v>0</v>
      </c>
      <c r="N33" s="60"/>
      <c r="O33" s="60">
        <f>O$9*M33</f>
        <v>0</v>
      </c>
      <c r="P33" s="63"/>
      <c r="Q33" s="60">
        <f t="shared" si="6"/>
        <v>0</v>
      </c>
      <c r="R33" s="60"/>
      <c r="S33" s="60">
        <f t="shared" si="7"/>
        <v>0</v>
      </c>
      <c r="T33" s="63"/>
      <c r="U33" s="63"/>
    </row>
    <row r="34" spans="1:21" hidden="1">
      <c r="A34" s="3" t="s">
        <v>60</v>
      </c>
      <c r="B34" s="3"/>
      <c r="C34" s="63"/>
      <c r="D34" s="63"/>
      <c r="E34" s="63"/>
      <c r="F34" s="63"/>
      <c r="G34" s="60">
        <v>0</v>
      </c>
      <c r="H34" s="60"/>
      <c r="I34" s="60">
        <f>I$9*G34</f>
        <v>0</v>
      </c>
      <c r="J34" s="63"/>
      <c r="K34" s="63"/>
      <c r="L34" s="63"/>
      <c r="M34" s="60">
        <v>0</v>
      </c>
      <c r="N34" s="60"/>
      <c r="O34" s="60">
        <f>O$9*M34</f>
        <v>0</v>
      </c>
      <c r="P34" s="63"/>
      <c r="Q34" s="60">
        <f t="shared" si="6"/>
        <v>0</v>
      </c>
      <c r="R34" s="60"/>
      <c r="S34" s="60">
        <f t="shared" si="7"/>
        <v>0</v>
      </c>
      <c r="T34" s="63"/>
      <c r="U34" s="63"/>
    </row>
    <row r="35" spans="1:21" hidden="1">
      <c r="A35" s="3" t="s">
        <v>59</v>
      </c>
      <c r="B35" s="3"/>
      <c r="C35" s="63"/>
      <c r="D35" s="63"/>
      <c r="E35" s="63"/>
      <c r="F35" s="63"/>
      <c r="G35" s="60">
        <v>0</v>
      </c>
      <c r="H35" s="60"/>
      <c r="I35" s="60">
        <f>I$9*G35</f>
        <v>0</v>
      </c>
      <c r="J35" s="63"/>
      <c r="K35" s="63"/>
      <c r="L35" s="63"/>
      <c r="M35" s="60">
        <v>0</v>
      </c>
      <c r="N35" s="60"/>
      <c r="O35" s="60">
        <f>O$9*M35</f>
        <v>0</v>
      </c>
      <c r="P35" s="63"/>
      <c r="Q35" s="60">
        <f t="shared" si="6"/>
        <v>0</v>
      </c>
      <c r="R35" s="60"/>
      <c r="S35" s="60">
        <f t="shared" si="7"/>
        <v>0</v>
      </c>
      <c r="T35" s="63"/>
      <c r="U35" s="63"/>
    </row>
    <row r="36" spans="1:21">
      <c r="A36" s="3" t="s">
        <v>39</v>
      </c>
      <c r="B36" s="3"/>
      <c r="C36" s="2"/>
      <c r="D36" s="21" t="s">
        <v>39</v>
      </c>
      <c r="E36" s="21"/>
      <c r="F36" s="21"/>
      <c r="G36" s="38">
        <f>SUM(G22:G35)</f>
        <v>242038</v>
      </c>
      <c r="H36" s="29"/>
      <c r="I36" s="38">
        <f>SUM(I22:I35)</f>
        <v>156092</v>
      </c>
      <c r="J36" s="2"/>
      <c r="K36" s="21"/>
      <c r="L36" s="21"/>
      <c r="M36" s="38">
        <f>SUM(M22:M35)</f>
        <v>223298</v>
      </c>
      <c r="N36" s="29"/>
      <c r="O36" s="38">
        <f>SUM(O22:O35)</f>
        <v>143432</v>
      </c>
      <c r="P36" s="2"/>
      <c r="Q36" s="37">
        <f>SUM(Q22:Q35)</f>
        <v>-18740</v>
      </c>
      <c r="R36" s="3"/>
      <c r="S36" s="37">
        <f>SUM(S22:S35)</f>
        <v>-12660</v>
      </c>
      <c r="T36" s="2"/>
      <c r="U36" s="21" t="s">
        <v>39</v>
      </c>
    </row>
    <row r="37" spans="1:21">
      <c r="A37" s="3"/>
      <c r="B37" s="3"/>
      <c r="C37" s="2"/>
      <c r="D37" s="21"/>
      <c r="E37" s="21"/>
      <c r="F37" s="21"/>
      <c r="G37" s="21"/>
      <c r="H37" s="21"/>
      <c r="I37" s="21"/>
      <c r="J37" s="2"/>
      <c r="K37" s="21"/>
      <c r="L37" s="21"/>
      <c r="M37" s="21"/>
      <c r="N37" s="21"/>
      <c r="O37" s="21"/>
      <c r="P37" s="2"/>
      <c r="Q37" s="3"/>
      <c r="R37" s="3"/>
      <c r="S37" s="3"/>
      <c r="T37" s="2"/>
      <c r="U37" s="21"/>
    </row>
    <row r="38" spans="1:21" ht="17.399999999999999" customHeight="1">
      <c r="A38" s="3" t="s">
        <v>40</v>
      </c>
      <c r="B38" s="3"/>
      <c r="C38" s="2"/>
      <c r="D38" s="21" t="s">
        <v>40</v>
      </c>
      <c r="E38" s="21"/>
      <c r="F38" s="21"/>
      <c r="G38" s="25">
        <f>G19-G36</f>
        <v>-137648</v>
      </c>
      <c r="H38" s="25"/>
      <c r="I38" s="25">
        <f>I19-I36</f>
        <v>-88542</v>
      </c>
      <c r="J38" s="2"/>
      <c r="K38" s="21"/>
      <c r="L38" s="21"/>
      <c r="M38" s="25">
        <f>M19-M36</f>
        <v>-161005</v>
      </c>
      <c r="N38" s="25"/>
      <c r="O38" s="25">
        <f>O19-O36</f>
        <v>-103122</v>
      </c>
      <c r="P38" s="2"/>
      <c r="Q38" s="23">
        <f>Q19-Q36</f>
        <v>-23357</v>
      </c>
      <c r="R38" s="3"/>
      <c r="S38" s="19">
        <f>S19-S36</f>
        <v>-14580</v>
      </c>
      <c r="T38" s="2"/>
      <c r="U38" s="21" t="s">
        <v>40</v>
      </c>
    </row>
    <row r="39" spans="1:21">
      <c r="A39" s="3"/>
      <c r="B39" s="3"/>
      <c r="C39" s="2"/>
      <c r="D39" s="3"/>
      <c r="E39" s="3"/>
      <c r="F39" s="3"/>
      <c r="G39" s="3"/>
      <c r="H39" s="23"/>
      <c r="I39" s="23"/>
      <c r="J39" s="2"/>
      <c r="K39" s="3"/>
      <c r="L39" s="3"/>
      <c r="M39" s="3"/>
      <c r="N39" s="23"/>
      <c r="O39" s="23"/>
      <c r="P39" s="2"/>
      <c r="Q39" s="3"/>
      <c r="R39" s="3"/>
      <c r="S39" s="19"/>
      <c r="T39" s="2"/>
      <c r="U39" s="3"/>
    </row>
    <row r="40" spans="1:21">
      <c r="A40" s="3" t="s">
        <v>41</v>
      </c>
      <c r="B40" s="3"/>
      <c r="C40" s="2"/>
      <c r="D40" s="3" t="s">
        <v>41</v>
      </c>
      <c r="E40" s="3"/>
      <c r="F40" s="39">
        <v>0.35</v>
      </c>
      <c r="G40" s="3"/>
      <c r="H40" s="20"/>
      <c r="I40" s="31">
        <f>F40*I38</f>
        <v>-30990</v>
      </c>
      <c r="J40" s="2"/>
      <c r="K40" s="3"/>
      <c r="L40" s="39">
        <v>0.35</v>
      </c>
      <c r="M40" s="3"/>
      <c r="N40" s="20"/>
      <c r="O40" s="31">
        <f>L40*O38</f>
        <v>-36093</v>
      </c>
      <c r="P40" s="2"/>
      <c r="Q40" s="3"/>
      <c r="R40" s="3"/>
      <c r="S40" s="40">
        <f>L40*S38</f>
        <v>-5103</v>
      </c>
      <c r="T40" s="2"/>
      <c r="U40" s="3" t="s">
        <v>41</v>
      </c>
    </row>
    <row r="41" spans="1:21">
      <c r="A41" s="3"/>
      <c r="B41" s="3"/>
      <c r="C41" s="2"/>
      <c r="D41" s="3"/>
      <c r="E41" s="3"/>
      <c r="F41" s="3"/>
      <c r="G41" s="3"/>
      <c r="H41" s="20"/>
      <c r="I41" s="19"/>
      <c r="J41" s="2"/>
      <c r="K41" s="3"/>
      <c r="L41" s="3"/>
      <c r="M41" s="3"/>
      <c r="N41" s="20"/>
      <c r="O41" s="19"/>
      <c r="P41" s="2"/>
      <c r="Q41" s="3"/>
      <c r="R41" s="3"/>
      <c r="S41" s="19"/>
      <c r="T41" s="2"/>
      <c r="U41" s="3"/>
    </row>
    <row r="42" spans="1:21">
      <c r="A42" s="41" t="s">
        <v>42</v>
      </c>
      <c r="B42" s="3"/>
      <c r="C42" s="2"/>
      <c r="D42" s="41" t="s">
        <v>42</v>
      </c>
      <c r="E42" s="3"/>
      <c r="F42" s="3"/>
      <c r="G42" s="3"/>
      <c r="H42" s="23"/>
      <c r="I42" s="19">
        <f>I38-I40</f>
        <v>-57552</v>
      </c>
      <c r="J42" s="2"/>
      <c r="K42" s="3"/>
      <c r="L42" s="3"/>
      <c r="M42" s="3"/>
      <c r="N42" s="23"/>
      <c r="O42" s="19">
        <f>O38-O40</f>
        <v>-67029</v>
      </c>
      <c r="P42" s="2"/>
      <c r="Q42" s="3"/>
      <c r="R42" s="3"/>
      <c r="S42" s="42">
        <f>S38-S40</f>
        <v>-9477</v>
      </c>
      <c r="T42" s="2"/>
      <c r="U42" s="41" t="s">
        <v>42</v>
      </c>
    </row>
    <row r="43" spans="1:21">
      <c r="A43" s="3"/>
      <c r="B43" s="3"/>
      <c r="C43" s="3"/>
      <c r="D43" s="3"/>
      <c r="E43" s="3"/>
      <c r="F43" s="3"/>
      <c r="G43" s="3"/>
      <c r="H43" s="23"/>
      <c r="I43" s="23"/>
      <c r="J43" s="3"/>
      <c r="K43" s="3"/>
      <c r="L43" s="3"/>
      <c r="M43" s="3"/>
      <c r="N43" s="23"/>
      <c r="O43" s="23"/>
      <c r="P43" s="3"/>
      <c r="Q43" s="3"/>
      <c r="R43" s="3"/>
      <c r="S43" s="23"/>
      <c r="T43" s="23"/>
      <c r="U43" s="3"/>
    </row>
    <row r="44" spans="1:21">
      <c r="A44" s="41" t="s">
        <v>43</v>
      </c>
      <c r="B44" s="3"/>
      <c r="C44" s="3"/>
      <c r="D44" s="43"/>
      <c r="E44" s="3"/>
      <c r="F44" s="3"/>
      <c r="G44" s="3"/>
      <c r="H44" s="3"/>
      <c r="I44" s="44"/>
      <c r="J44" s="3"/>
      <c r="K44" s="3"/>
      <c r="L44" s="3"/>
      <c r="M44" s="3"/>
      <c r="N44" s="3"/>
      <c r="O44" s="44"/>
      <c r="P44" s="3"/>
      <c r="Q44" s="3"/>
      <c r="R44" s="3"/>
      <c r="S44" s="44">
        <f>S42/-0.61941</f>
        <v>15300</v>
      </c>
      <c r="T44" s="44"/>
      <c r="U44" s="43"/>
    </row>
    <row r="45" spans="1:21">
      <c r="A45" s="21" t="s">
        <v>68</v>
      </c>
      <c r="B45" s="3"/>
      <c r="C45" s="3"/>
      <c r="D45" s="43"/>
      <c r="E45" s="34">
        <v>5653834</v>
      </c>
      <c r="F45" s="21" t="s">
        <v>46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44"/>
      <c r="T45" s="44"/>
      <c r="U45" s="43"/>
    </row>
    <row r="46" spans="1:21">
      <c r="A46" s="21" t="s">
        <v>67</v>
      </c>
      <c r="B46" s="21"/>
      <c r="C46" s="21"/>
      <c r="D46" s="46"/>
      <c r="G46" s="21"/>
      <c r="H46" s="21"/>
      <c r="I46" s="65">
        <f>-I38/E45*1000</f>
        <v>15.66</v>
      </c>
      <c r="J46" s="21"/>
      <c r="O46" s="65">
        <f>-O38/E45*1000</f>
        <v>18.239999999999998</v>
      </c>
    </row>
    <row r="47" spans="1:21">
      <c r="A47" s="45"/>
      <c r="B47" s="21"/>
      <c r="C47" s="21"/>
      <c r="D47" s="46"/>
      <c r="E47" s="21"/>
      <c r="F47" s="21"/>
      <c r="G47" s="21"/>
      <c r="H47" s="21"/>
      <c r="I47" s="65"/>
      <c r="J47" s="21"/>
      <c r="O47" s="65"/>
    </row>
    <row r="48" spans="1:21">
      <c r="A48" s="36" t="s">
        <v>44</v>
      </c>
      <c r="B48" s="21"/>
      <c r="C48" s="21"/>
      <c r="D48" s="21"/>
      <c r="E48" s="21"/>
      <c r="F48" s="21"/>
      <c r="G48" s="25"/>
      <c r="H48" s="29"/>
      <c r="I48" s="25"/>
      <c r="J48" s="21"/>
    </row>
    <row r="49" spans="1:10">
      <c r="A49" s="36"/>
      <c r="B49" s="21"/>
      <c r="C49" s="21"/>
      <c r="D49" s="21"/>
      <c r="E49" s="21"/>
      <c r="F49" s="21"/>
      <c r="G49" s="25"/>
      <c r="H49" s="29"/>
      <c r="I49" s="25"/>
      <c r="J49" s="21"/>
    </row>
    <row r="50" spans="1:10">
      <c r="A50" s="114" t="s">
        <v>74</v>
      </c>
      <c r="B50" s="115"/>
      <c r="C50" s="115"/>
      <c r="D50" s="115"/>
      <c r="E50" s="115"/>
      <c r="F50" s="115"/>
      <c r="G50" s="115"/>
      <c r="H50" s="115"/>
      <c r="I50" s="115"/>
      <c r="J50" s="115"/>
    </row>
    <row r="51" spans="1:10">
      <c r="A51" s="21"/>
      <c r="B51" s="21"/>
      <c r="C51" s="21"/>
      <c r="E51" s="34"/>
      <c r="F51" s="21"/>
      <c r="G51" s="21"/>
      <c r="H51" s="29"/>
      <c r="I51" s="25"/>
      <c r="J51" s="21"/>
    </row>
    <row r="52" spans="1:10">
      <c r="A52" s="21"/>
      <c r="B52" s="21"/>
      <c r="C52" s="21"/>
      <c r="H52" s="21"/>
      <c r="I52" s="21"/>
      <c r="J52" s="21"/>
    </row>
    <row r="53" spans="1:10">
      <c r="A53" s="3"/>
      <c r="B53" s="3"/>
      <c r="C53" s="3"/>
      <c r="E53" s="47"/>
      <c r="F53" s="3"/>
      <c r="G53" s="3"/>
      <c r="H53" s="3"/>
      <c r="I53" s="3"/>
      <c r="J53" s="3"/>
    </row>
    <row r="54" spans="1:10">
      <c r="A54" s="3"/>
      <c r="B54" s="3"/>
      <c r="C54" s="3"/>
      <c r="E54" s="48"/>
      <c r="F54" s="49"/>
      <c r="G54" s="3"/>
      <c r="H54" s="3"/>
      <c r="I54" s="3"/>
      <c r="J54" s="3"/>
    </row>
    <row r="55" spans="1:10">
      <c r="A55" s="3"/>
      <c r="B55" s="3"/>
      <c r="C55" s="3"/>
      <c r="E55" s="50"/>
      <c r="F55" s="3"/>
      <c r="G55" s="3"/>
      <c r="H55" s="3"/>
      <c r="I55" s="3"/>
      <c r="J55" s="3"/>
    </row>
  </sheetData>
  <mergeCells count="12">
    <mergeCell ref="E1:I1"/>
    <mergeCell ref="K1:O1"/>
    <mergeCell ref="E2:I2"/>
    <mergeCell ref="K2:O2"/>
    <mergeCell ref="E5:I5"/>
    <mergeCell ref="K5:O5"/>
    <mergeCell ref="A50:J50"/>
    <mergeCell ref="E3:I3"/>
    <mergeCell ref="K3:O3"/>
    <mergeCell ref="A4:B4"/>
    <mergeCell ref="D4:I4"/>
    <mergeCell ref="K4:O4"/>
  </mergeCells>
  <printOptions horizontalCentered="1" verticalCentered="1"/>
  <pageMargins left="0.7" right="0.7" top="0.65" bottom="0.5" header="0.3" footer="0.3"/>
  <pageSetup scale="80" orientation="landscape" r:id="rId1"/>
  <headerFooter>
    <oddFooter>&amp;L&amp;F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zoomScaleNormal="100" workbookViewId="0">
      <selection activeCell="B63" sqref="B63"/>
    </sheetView>
  </sheetViews>
  <sheetFormatPr defaultColWidth="11.44140625" defaultRowHeight="13.2"/>
  <cols>
    <col min="1" max="1" width="6.109375" style="73" customWidth="1"/>
    <col min="2" max="2" width="47.33203125" style="72" customWidth="1"/>
    <col min="3" max="3" width="9" style="72" customWidth="1"/>
    <col min="4" max="4" width="15.33203125" style="72" customWidth="1"/>
    <col min="5" max="16384" width="11.44140625" style="72"/>
  </cols>
  <sheetData>
    <row r="1" spans="1:4">
      <c r="A1" s="103"/>
      <c r="B1" s="103"/>
      <c r="C1" s="105" t="s">
        <v>170</v>
      </c>
    </row>
    <row r="2" spans="1:4">
      <c r="A2" s="103"/>
      <c r="B2" s="103"/>
      <c r="C2" s="105" t="s">
        <v>169</v>
      </c>
    </row>
    <row r="3" spans="1:4">
      <c r="A3" s="104"/>
      <c r="B3" s="103"/>
      <c r="C3" s="105" t="s">
        <v>168</v>
      </c>
    </row>
    <row r="4" spans="1:4">
      <c r="A4" s="104"/>
      <c r="B4" s="103"/>
      <c r="C4" s="102"/>
    </row>
    <row r="5" spans="1:4" ht="12.75" customHeight="1">
      <c r="A5" s="79"/>
      <c r="C5" s="102"/>
      <c r="D5" s="93"/>
    </row>
    <row r="6" spans="1:4">
      <c r="A6" s="79" t="s">
        <v>167</v>
      </c>
      <c r="D6" s="93">
        <v>2016</v>
      </c>
    </row>
    <row r="7" spans="1:4">
      <c r="A7" s="101" t="s">
        <v>166</v>
      </c>
      <c r="D7" s="100" t="s">
        <v>165</v>
      </c>
    </row>
    <row r="8" spans="1:4">
      <c r="A8" s="79"/>
      <c r="B8" s="87" t="s">
        <v>164</v>
      </c>
      <c r="D8" s="99"/>
    </row>
    <row r="9" spans="1:4">
      <c r="A9" s="79">
        <f t="shared" ref="A9:A27" si="0">A8+1</f>
        <v>1</v>
      </c>
      <c r="B9" s="72" t="s">
        <v>163</v>
      </c>
      <c r="D9" s="98">
        <v>0</v>
      </c>
    </row>
    <row r="10" spans="1:4">
      <c r="A10" s="79">
        <f t="shared" si="0"/>
        <v>2</v>
      </c>
      <c r="B10" s="72" t="s">
        <v>162</v>
      </c>
      <c r="D10" s="84">
        <v>50274</v>
      </c>
    </row>
    <row r="11" spans="1:4">
      <c r="A11" s="79">
        <f t="shared" si="0"/>
        <v>3</v>
      </c>
      <c r="B11" s="72" t="s">
        <v>161</v>
      </c>
      <c r="D11" s="84">
        <v>0</v>
      </c>
    </row>
    <row r="12" spans="1:4">
      <c r="A12" s="79">
        <f t="shared" si="0"/>
        <v>4</v>
      </c>
      <c r="B12" s="72" t="s">
        <v>160</v>
      </c>
      <c r="D12" s="84">
        <v>12044</v>
      </c>
    </row>
    <row r="13" spans="1:4">
      <c r="A13" s="79">
        <f t="shared" si="0"/>
        <v>5</v>
      </c>
      <c r="B13" s="72" t="s">
        <v>159</v>
      </c>
      <c r="D13" s="84">
        <v>1772</v>
      </c>
    </row>
    <row r="14" spans="1:4">
      <c r="A14" s="79">
        <f t="shared" si="0"/>
        <v>6</v>
      </c>
      <c r="B14" s="72" t="s">
        <v>158</v>
      </c>
      <c r="D14" s="84">
        <v>6801</v>
      </c>
    </row>
    <row r="15" spans="1:4">
      <c r="A15" s="79">
        <f t="shared" si="0"/>
        <v>7</v>
      </c>
      <c r="B15" s="72" t="s">
        <v>157</v>
      </c>
      <c r="D15" s="84">
        <v>1081</v>
      </c>
    </row>
    <row r="16" spans="1:4">
      <c r="A16" s="79">
        <f t="shared" si="0"/>
        <v>8</v>
      </c>
      <c r="B16" s="72" t="s">
        <v>156</v>
      </c>
      <c r="D16" s="84">
        <v>22657</v>
      </c>
    </row>
    <row r="17" spans="1:4">
      <c r="A17" s="79">
        <f t="shared" si="0"/>
        <v>9</v>
      </c>
      <c r="B17" s="72" t="s">
        <v>155</v>
      </c>
      <c r="D17" s="84">
        <v>2701</v>
      </c>
    </row>
    <row r="18" spans="1:4">
      <c r="A18" s="79">
        <f t="shared" si="0"/>
        <v>10</v>
      </c>
      <c r="B18" s="72" t="s">
        <v>118</v>
      </c>
      <c r="D18" s="84">
        <v>15637</v>
      </c>
    </row>
    <row r="19" spans="1:4">
      <c r="A19" s="79">
        <f t="shared" si="0"/>
        <v>11</v>
      </c>
      <c r="B19" s="72" t="s">
        <v>154</v>
      </c>
      <c r="D19" s="84">
        <v>8</v>
      </c>
    </row>
    <row r="20" spans="1:4">
      <c r="A20" s="79">
        <f t="shared" si="0"/>
        <v>12</v>
      </c>
      <c r="B20" s="72" t="s">
        <v>153</v>
      </c>
      <c r="D20" s="84">
        <v>1362</v>
      </c>
    </row>
    <row r="21" spans="1:4">
      <c r="A21" s="79">
        <f t="shared" si="0"/>
        <v>13</v>
      </c>
      <c r="B21" s="72" t="s">
        <v>152</v>
      </c>
      <c r="D21" s="84">
        <v>1856</v>
      </c>
    </row>
    <row r="22" spans="1:4">
      <c r="A22" s="79">
        <f t="shared" si="0"/>
        <v>14</v>
      </c>
      <c r="B22" s="72" t="s">
        <v>151</v>
      </c>
      <c r="D22" s="84">
        <v>3002</v>
      </c>
    </row>
    <row r="23" spans="1:4">
      <c r="A23" s="79">
        <f t="shared" si="0"/>
        <v>15</v>
      </c>
      <c r="B23" s="72" t="s">
        <v>150</v>
      </c>
      <c r="D23" s="84">
        <v>5664</v>
      </c>
    </row>
    <row r="24" spans="1:4">
      <c r="A24" s="79">
        <f t="shared" si="0"/>
        <v>16</v>
      </c>
      <c r="B24" s="72" t="s">
        <v>149</v>
      </c>
      <c r="D24" s="84">
        <v>21</v>
      </c>
    </row>
    <row r="25" spans="1:4">
      <c r="A25" s="79">
        <f t="shared" si="0"/>
        <v>17</v>
      </c>
      <c r="B25" s="72" t="s">
        <v>148</v>
      </c>
      <c r="D25" s="84">
        <v>1823</v>
      </c>
    </row>
    <row r="26" spans="1:4">
      <c r="A26" s="79">
        <f t="shared" si="0"/>
        <v>18</v>
      </c>
      <c r="B26" s="75" t="s">
        <v>147</v>
      </c>
      <c r="C26" s="75"/>
      <c r="D26" s="88">
        <v>20525</v>
      </c>
    </row>
    <row r="27" spans="1:4">
      <c r="A27" s="79">
        <f t="shared" si="0"/>
        <v>19</v>
      </c>
      <c r="B27" s="72" t="s">
        <v>146</v>
      </c>
      <c r="D27" s="84">
        <f>SUM(D9:D26)</f>
        <v>147228</v>
      </c>
    </row>
    <row r="28" spans="1:4">
      <c r="A28" s="79"/>
      <c r="D28" s="84">
        <v>147227</v>
      </c>
    </row>
    <row r="29" spans="1:4">
      <c r="A29" s="79"/>
      <c r="B29" s="87" t="s">
        <v>145</v>
      </c>
      <c r="D29" s="80"/>
    </row>
    <row r="30" spans="1:4">
      <c r="A30" s="79">
        <f>A27+1</f>
        <v>20</v>
      </c>
      <c r="B30" s="72" t="s">
        <v>144</v>
      </c>
      <c r="D30" s="84">
        <v>411</v>
      </c>
    </row>
    <row r="31" spans="1:4">
      <c r="A31" s="79">
        <f>A30+1</f>
        <v>21</v>
      </c>
      <c r="B31" s="72" t="s">
        <v>143</v>
      </c>
      <c r="D31" s="84">
        <v>437</v>
      </c>
    </row>
    <row r="32" spans="1:4">
      <c r="A32" s="79">
        <f>A31+1</f>
        <v>22</v>
      </c>
      <c r="B32" s="72" t="s">
        <v>142</v>
      </c>
      <c r="D32" s="84">
        <v>51</v>
      </c>
    </row>
    <row r="33" spans="1:4">
      <c r="A33" s="79">
        <f>A32+1</f>
        <v>23</v>
      </c>
      <c r="B33" s="72" t="s">
        <v>141</v>
      </c>
      <c r="D33" s="84">
        <v>1</v>
      </c>
    </row>
    <row r="34" spans="1:4">
      <c r="A34" s="79">
        <f>A33+1</f>
        <v>24</v>
      </c>
      <c r="B34" s="75" t="s">
        <v>140</v>
      </c>
      <c r="C34" s="75"/>
      <c r="D34" s="84">
        <v>66110</v>
      </c>
    </row>
    <row r="35" spans="1:4">
      <c r="A35" s="79">
        <f>A34+1</f>
        <v>25</v>
      </c>
      <c r="B35" s="72" t="s">
        <v>139</v>
      </c>
      <c r="D35" s="86">
        <f>SUM(D30:D34)</f>
        <v>67010</v>
      </c>
    </row>
    <row r="36" spans="1:4">
      <c r="A36" s="79"/>
      <c r="D36" s="80"/>
    </row>
    <row r="37" spans="1:4">
      <c r="A37" s="79"/>
      <c r="B37" s="87" t="s">
        <v>138</v>
      </c>
      <c r="D37" s="80"/>
    </row>
    <row r="38" spans="1:4">
      <c r="A38" s="79">
        <f>A35+1</f>
        <v>26</v>
      </c>
      <c r="B38" s="72" t="s">
        <v>137</v>
      </c>
      <c r="C38" s="97"/>
      <c r="D38" s="84">
        <v>6318</v>
      </c>
    </row>
    <row r="39" spans="1:4">
      <c r="A39" s="79">
        <f>A38+1</f>
        <v>27</v>
      </c>
      <c r="B39" s="72" t="s">
        <v>136</v>
      </c>
      <c r="C39" s="97"/>
      <c r="D39" s="96">
        <v>14</v>
      </c>
    </row>
    <row r="40" spans="1:4">
      <c r="A40" s="79">
        <f>A39+1</f>
        <v>28</v>
      </c>
      <c r="B40" s="91" t="s">
        <v>135</v>
      </c>
      <c r="C40" s="93"/>
      <c r="D40" s="84">
        <v>22371</v>
      </c>
    </row>
    <row r="41" spans="1:4">
      <c r="A41" s="79">
        <f>A40+1</f>
        <v>29</v>
      </c>
      <c r="B41" s="75" t="s">
        <v>134</v>
      </c>
      <c r="C41" s="95"/>
      <c r="D41" s="94">
        <v>199</v>
      </c>
    </row>
    <row r="42" spans="1:4">
      <c r="A42" s="93">
        <f>A41+1</f>
        <v>30</v>
      </c>
      <c r="B42" s="72" t="s">
        <v>133</v>
      </c>
      <c r="D42" s="84">
        <f>SUM(D38:D41)</f>
        <v>28902</v>
      </c>
    </row>
    <row r="43" spans="1:4">
      <c r="A43" s="79"/>
      <c r="D43" s="80"/>
    </row>
    <row r="44" spans="1:4">
      <c r="A44" s="79"/>
      <c r="B44" s="87" t="s">
        <v>132</v>
      </c>
      <c r="D44" s="80"/>
    </row>
    <row r="45" spans="1:4">
      <c r="A45" s="79">
        <f>A42+1</f>
        <v>31</v>
      </c>
      <c r="B45" s="90" t="s">
        <v>131</v>
      </c>
      <c r="D45" s="84">
        <v>36449</v>
      </c>
    </row>
    <row r="46" spans="1:4">
      <c r="A46" s="79">
        <f t="shared" ref="A46:A56" si="1">A45+1</f>
        <v>32</v>
      </c>
      <c r="B46" s="90" t="s">
        <v>130</v>
      </c>
      <c r="D46" s="84">
        <v>5716</v>
      </c>
    </row>
    <row r="47" spans="1:4">
      <c r="A47" s="79">
        <f t="shared" si="1"/>
        <v>33</v>
      </c>
      <c r="B47" s="90" t="s">
        <v>129</v>
      </c>
      <c r="D47" s="84">
        <v>27817</v>
      </c>
    </row>
    <row r="48" spans="1:4">
      <c r="A48" s="79">
        <f t="shared" si="1"/>
        <v>34</v>
      </c>
      <c r="B48" s="90" t="s">
        <v>128</v>
      </c>
      <c r="D48" s="84">
        <v>4922</v>
      </c>
    </row>
    <row r="49" spans="1:4">
      <c r="A49" s="79">
        <f t="shared" si="1"/>
        <v>35</v>
      </c>
      <c r="B49" s="72" t="s">
        <v>127</v>
      </c>
      <c r="D49" s="84">
        <v>0</v>
      </c>
    </row>
    <row r="50" spans="1:4">
      <c r="A50" s="79">
        <f t="shared" si="1"/>
        <v>36</v>
      </c>
      <c r="B50" s="72" t="s">
        <v>126</v>
      </c>
      <c r="D50" s="84">
        <v>0</v>
      </c>
    </row>
    <row r="51" spans="1:4">
      <c r="A51" s="79">
        <f t="shared" si="1"/>
        <v>37</v>
      </c>
      <c r="B51" s="72" t="s">
        <v>125</v>
      </c>
      <c r="D51" s="84">
        <v>46</v>
      </c>
    </row>
    <row r="52" spans="1:4">
      <c r="A52" s="79">
        <f t="shared" si="1"/>
        <v>38</v>
      </c>
      <c r="B52" s="91" t="s">
        <v>124</v>
      </c>
      <c r="C52" s="91"/>
      <c r="D52" s="84">
        <v>1556</v>
      </c>
    </row>
    <row r="53" spans="1:4">
      <c r="A53" s="79">
        <f t="shared" si="1"/>
        <v>39</v>
      </c>
      <c r="B53" s="72" t="s">
        <v>123</v>
      </c>
      <c r="D53" s="84">
        <v>44</v>
      </c>
    </row>
    <row r="54" spans="1:4">
      <c r="A54" s="79">
        <f t="shared" si="1"/>
        <v>40</v>
      </c>
      <c r="B54" s="72" t="s">
        <v>122</v>
      </c>
      <c r="D54" s="84">
        <v>528</v>
      </c>
    </row>
    <row r="55" spans="1:4">
      <c r="A55" s="79">
        <f t="shared" si="1"/>
        <v>41</v>
      </c>
      <c r="B55" s="92" t="s">
        <v>121</v>
      </c>
      <c r="C55" s="75"/>
      <c r="D55" s="88">
        <v>122</v>
      </c>
    </row>
    <row r="56" spans="1:4">
      <c r="A56" s="79">
        <f t="shared" si="1"/>
        <v>42</v>
      </c>
      <c r="B56" s="72" t="s">
        <v>120</v>
      </c>
      <c r="D56" s="84">
        <f>SUM(D45:D55)</f>
        <v>77200</v>
      </c>
    </row>
    <row r="57" spans="1:4">
      <c r="A57" s="79"/>
      <c r="D57" s="80">
        <v>77200</v>
      </c>
    </row>
    <row r="58" spans="1:4">
      <c r="A58" s="79"/>
      <c r="D58" s="80"/>
    </row>
    <row r="59" spans="1:4">
      <c r="A59" s="79"/>
      <c r="D59" s="80"/>
    </row>
    <row r="60" spans="1:4">
      <c r="A60" s="79"/>
      <c r="D60" s="80"/>
    </row>
    <row r="61" spans="1:4">
      <c r="A61" s="79"/>
      <c r="B61" s="87" t="s">
        <v>119</v>
      </c>
      <c r="D61" s="80"/>
    </row>
    <row r="62" spans="1:4">
      <c r="A62" s="79">
        <f>A56+1</f>
        <v>43</v>
      </c>
      <c r="B62" s="72" t="s">
        <v>118</v>
      </c>
      <c r="C62" s="91"/>
      <c r="D62" s="84">
        <v>943</v>
      </c>
    </row>
    <row r="63" spans="1:4">
      <c r="A63" s="79">
        <f t="shared" ref="A63:A71" si="2">A62+1</f>
        <v>44</v>
      </c>
      <c r="B63" s="72" t="s">
        <v>117</v>
      </c>
      <c r="D63" s="84">
        <v>38</v>
      </c>
    </row>
    <row r="64" spans="1:4">
      <c r="A64" s="79">
        <f t="shared" si="2"/>
        <v>45</v>
      </c>
      <c r="B64" s="72" t="s">
        <v>116</v>
      </c>
      <c r="D64" s="84">
        <v>12249</v>
      </c>
    </row>
    <row r="65" spans="1:4">
      <c r="A65" s="79">
        <f t="shared" si="2"/>
        <v>46</v>
      </c>
      <c r="B65" s="72" t="s">
        <v>115</v>
      </c>
      <c r="D65" s="84">
        <v>1499</v>
      </c>
    </row>
    <row r="66" spans="1:4">
      <c r="A66" s="79">
        <f t="shared" si="2"/>
        <v>47</v>
      </c>
      <c r="B66" s="72" t="s">
        <v>114</v>
      </c>
      <c r="D66" s="84">
        <v>1285</v>
      </c>
    </row>
    <row r="67" spans="1:4">
      <c r="A67" s="79">
        <f t="shared" si="2"/>
        <v>48</v>
      </c>
      <c r="B67" s="72" t="s">
        <v>113</v>
      </c>
      <c r="D67" s="84">
        <v>45</v>
      </c>
    </row>
    <row r="68" spans="1:4">
      <c r="A68" s="79">
        <f t="shared" si="2"/>
        <v>49</v>
      </c>
      <c r="B68" s="72" t="s">
        <v>112</v>
      </c>
      <c r="D68" s="84">
        <v>134</v>
      </c>
    </row>
    <row r="69" spans="1:4">
      <c r="A69" s="79">
        <f t="shared" si="2"/>
        <v>50</v>
      </c>
      <c r="B69" s="72" t="s">
        <v>111</v>
      </c>
      <c r="C69" s="91"/>
      <c r="D69" s="84">
        <v>415</v>
      </c>
    </row>
    <row r="70" spans="1:4">
      <c r="A70" s="79">
        <f t="shared" si="2"/>
        <v>51</v>
      </c>
      <c r="B70" s="75" t="s">
        <v>110</v>
      </c>
      <c r="C70" s="75"/>
      <c r="D70" s="88">
        <v>643</v>
      </c>
    </row>
    <row r="71" spans="1:4">
      <c r="A71" s="79">
        <f t="shared" si="2"/>
        <v>52</v>
      </c>
      <c r="B71" s="72" t="s">
        <v>109</v>
      </c>
      <c r="D71" s="84">
        <f>SUM(D62:D70)</f>
        <v>17251</v>
      </c>
    </row>
    <row r="72" spans="1:4" ht="12.9" customHeight="1">
      <c r="A72" s="79"/>
      <c r="D72" s="80">
        <v>17251</v>
      </c>
    </row>
    <row r="73" spans="1:4" ht="12" customHeight="1">
      <c r="A73" s="79"/>
      <c r="B73" s="87" t="s">
        <v>108</v>
      </c>
      <c r="D73" s="80"/>
    </row>
    <row r="74" spans="1:4" ht="12" customHeight="1">
      <c r="A74" s="79">
        <f>A71+1</f>
        <v>53</v>
      </c>
      <c r="B74" s="72" t="s">
        <v>107</v>
      </c>
      <c r="D74" s="84">
        <v>989</v>
      </c>
    </row>
    <row r="75" spans="1:4" ht="12" customHeight="1">
      <c r="A75" s="79"/>
      <c r="D75" s="80"/>
    </row>
    <row r="76" spans="1:4" ht="12" customHeight="1">
      <c r="A76" s="79">
        <f>A74+1</f>
        <v>54</v>
      </c>
      <c r="B76" s="83" t="s">
        <v>106</v>
      </c>
      <c r="C76" s="82"/>
      <c r="D76" s="81">
        <f>D27+D35+D42+D56+D71+D74</f>
        <v>338580</v>
      </c>
    </row>
    <row r="77" spans="1:4" ht="12" customHeight="1">
      <c r="A77" s="79"/>
      <c r="B77" s="78"/>
      <c r="D77" s="80"/>
    </row>
    <row r="78" spans="1:4" ht="12" customHeight="1">
      <c r="A78" s="79"/>
      <c r="B78" s="87" t="s">
        <v>105</v>
      </c>
      <c r="D78" s="80"/>
    </row>
    <row r="79" spans="1:4" ht="12.9" customHeight="1">
      <c r="A79" s="79">
        <f>A76+1</f>
        <v>55</v>
      </c>
      <c r="B79" s="72" t="s">
        <v>104</v>
      </c>
      <c r="D79" s="84">
        <v>0</v>
      </c>
    </row>
    <row r="80" spans="1:4" ht="12.9" customHeight="1">
      <c r="A80" s="79">
        <f t="shared" ref="A80:A89" si="3">A79+1</f>
        <v>56</v>
      </c>
      <c r="B80" s="72" t="s">
        <v>103</v>
      </c>
      <c r="D80" s="84">
        <v>82549</v>
      </c>
    </row>
    <row r="81" spans="1:4" ht="12.9" customHeight="1">
      <c r="A81" s="79">
        <f t="shared" si="3"/>
        <v>57</v>
      </c>
      <c r="B81" s="72" t="s">
        <v>102</v>
      </c>
      <c r="D81" s="84">
        <v>0</v>
      </c>
    </row>
    <row r="82" spans="1:4">
      <c r="A82" s="79">
        <f t="shared" si="3"/>
        <v>58</v>
      </c>
      <c r="B82" s="90" t="s">
        <v>101</v>
      </c>
      <c r="D82" s="84">
        <v>19278</v>
      </c>
    </row>
    <row r="83" spans="1:4">
      <c r="A83" s="79">
        <f t="shared" si="3"/>
        <v>59</v>
      </c>
      <c r="B83" s="72" t="s">
        <v>100</v>
      </c>
      <c r="D83" s="89">
        <v>953</v>
      </c>
    </row>
    <row r="84" spans="1:4">
      <c r="A84" s="79">
        <f t="shared" si="3"/>
        <v>60</v>
      </c>
      <c r="B84" s="72" t="s">
        <v>99</v>
      </c>
      <c r="D84" s="89">
        <v>150</v>
      </c>
    </row>
    <row r="85" spans="1:4">
      <c r="A85" s="79">
        <f t="shared" si="3"/>
        <v>61</v>
      </c>
      <c r="B85" s="72" t="s">
        <v>98</v>
      </c>
      <c r="D85" s="89">
        <v>601</v>
      </c>
    </row>
    <row r="86" spans="1:4">
      <c r="A86" s="79">
        <f t="shared" si="3"/>
        <v>62</v>
      </c>
      <c r="B86" s="72" t="s">
        <v>97</v>
      </c>
      <c r="D86" s="89">
        <v>13462</v>
      </c>
    </row>
    <row r="87" spans="1:4">
      <c r="A87" s="79">
        <f t="shared" si="3"/>
        <v>63</v>
      </c>
      <c r="B87" s="72" t="s">
        <v>96</v>
      </c>
      <c r="D87" s="89">
        <v>0</v>
      </c>
    </row>
    <row r="88" spans="1:4">
      <c r="A88" s="79">
        <f t="shared" si="3"/>
        <v>64</v>
      </c>
      <c r="B88" s="75" t="s">
        <v>95</v>
      </c>
      <c r="C88" s="75"/>
      <c r="D88" s="88">
        <v>1823</v>
      </c>
    </row>
    <row r="89" spans="1:4">
      <c r="A89" s="79">
        <f t="shared" si="3"/>
        <v>65</v>
      </c>
      <c r="B89" s="72" t="s">
        <v>94</v>
      </c>
      <c r="D89" s="80">
        <f>SUM(D79:D88)</f>
        <v>118816</v>
      </c>
    </row>
    <row r="90" spans="1:4">
      <c r="A90" s="79"/>
      <c r="D90" s="80">
        <v>118816</v>
      </c>
    </row>
    <row r="91" spans="1:4">
      <c r="A91" s="79"/>
      <c r="B91" s="87" t="s">
        <v>93</v>
      </c>
      <c r="D91" s="80"/>
    </row>
    <row r="92" spans="1:4">
      <c r="A92" s="79">
        <f>A89+1</f>
        <v>66</v>
      </c>
      <c r="B92" s="72" t="s">
        <v>92</v>
      </c>
      <c r="D92" s="84">
        <v>5355</v>
      </c>
    </row>
    <row r="93" spans="1:4">
      <c r="A93" s="79">
        <f>A92+1</f>
        <v>67</v>
      </c>
      <c r="B93" s="72" t="s">
        <v>91</v>
      </c>
      <c r="D93" s="84">
        <v>0</v>
      </c>
    </row>
    <row r="94" spans="1:4">
      <c r="A94" s="79">
        <f>A93+1</f>
        <v>68</v>
      </c>
      <c r="B94" s="75" t="s">
        <v>90</v>
      </c>
      <c r="C94" s="75"/>
      <c r="D94" s="84">
        <v>79528</v>
      </c>
    </row>
    <row r="95" spans="1:4">
      <c r="A95" s="79">
        <f>A94+1</f>
        <v>69</v>
      </c>
      <c r="B95" s="72" t="s">
        <v>89</v>
      </c>
      <c r="D95" s="86">
        <f>SUM(D92:D94)</f>
        <v>84883</v>
      </c>
    </row>
    <row r="96" spans="1:4" ht="7.5" customHeight="1">
      <c r="A96" s="79" t="s">
        <v>88</v>
      </c>
      <c r="D96" s="80"/>
    </row>
    <row r="97" spans="1:4">
      <c r="A97" s="79"/>
      <c r="B97" s="85" t="s">
        <v>87</v>
      </c>
      <c r="D97" s="80"/>
    </row>
    <row r="98" spans="1:4">
      <c r="A98" s="79">
        <f>A95+1</f>
        <v>70</v>
      </c>
      <c r="B98" s="72" t="s">
        <v>86</v>
      </c>
      <c r="D98" s="84">
        <v>357</v>
      </c>
    </row>
    <row r="99" spans="1:4" ht="6.75" customHeight="1">
      <c r="A99" s="79"/>
      <c r="D99" s="84"/>
    </row>
    <row r="100" spans="1:4" ht="6" customHeight="1">
      <c r="A100" s="79"/>
      <c r="D100" s="80"/>
    </row>
    <row r="101" spans="1:4">
      <c r="A101" s="79">
        <f>A98+1</f>
        <v>71</v>
      </c>
      <c r="B101" s="83" t="s">
        <v>85</v>
      </c>
      <c r="C101" s="82"/>
      <c r="D101" s="81">
        <f>D89+D95+D98</f>
        <v>204056</v>
      </c>
    </row>
    <row r="102" spans="1:4" ht="7.5" customHeight="1">
      <c r="A102" s="79"/>
      <c r="D102" s="80"/>
    </row>
    <row r="103" spans="1:4">
      <c r="A103" s="79">
        <f>A101+1</f>
        <v>72</v>
      </c>
      <c r="B103" s="83" t="s">
        <v>84</v>
      </c>
      <c r="C103" s="82"/>
      <c r="D103" s="81">
        <f>D76-D101</f>
        <v>134524</v>
      </c>
    </row>
    <row r="104" spans="1:4" ht="6" customHeight="1">
      <c r="A104" s="79"/>
      <c r="D104" s="80"/>
    </row>
    <row r="105" spans="1:4" ht="12.75" customHeight="1">
      <c r="A105" s="79"/>
      <c r="B105" s="78"/>
      <c r="D105" s="80"/>
    </row>
    <row r="106" spans="1:4">
      <c r="A106" s="122" t="s">
        <v>83</v>
      </c>
      <c r="B106" s="122"/>
      <c r="C106" s="122"/>
      <c r="D106" s="122"/>
    </row>
    <row r="107" spans="1:4" ht="12.75" customHeight="1" thickBot="1">
      <c r="A107" s="79"/>
      <c r="B107" s="78" t="s">
        <v>82</v>
      </c>
      <c r="D107" s="77">
        <v>17312</v>
      </c>
    </row>
    <row r="108" spans="1:4" ht="13.8" thickTop="1">
      <c r="B108" s="72" t="s">
        <v>81</v>
      </c>
      <c r="C108" s="72">
        <v>556</v>
      </c>
      <c r="D108" s="72">
        <v>64</v>
      </c>
    </row>
    <row r="109" spans="1:4">
      <c r="C109" s="72">
        <v>566</v>
      </c>
      <c r="D109" s="72">
        <v>1221</v>
      </c>
    </row>
    <row r="110" spans="1:4">
      <c r="C110" s="72">
        <v>570</v>
      </c>
      <c r="D110" s="72">
        <v>32</v>
      </c>
    </row>
    <row r="111" spans="1:4">
      <c r="C111" s="76" t="s">
        <v>80</v>
      </c>
      <c r="D111" s="75">
        <v>508</v>
      </c>
    </row>
    <row r="112" spans="1:4" ht="13.8" thickBot="1">
      <c r="D112" s="74">
        <f>SUM(D108:D111)</f>
        <v>1825</v>
      </c>
    </row>
    <row r="113" ht="13.8" thickTop="1"/>
  </sheetData>
  <mergeCells count="1">
    <mergeCell ref="A106:D106"/>
  </mergeCells>
  <pageMargins left="0.75" right="0.75" top="1" bottom="1" header="0.5" footer="0.5"/>
  <pageSetup scale="80" orientation="portrait" verticalDpi="4294967292" r:id="rId1"/>
  <headerFooter alignWithMargins="0"/>
  <rowBreaks count="1" manualBreakCount="1">
    <brk id="5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06B310-5B95-4AE6-8D11-C2E1C7F07D90}"/>
</file>

<file path=customXml/itemProps2.xml><?xml version="1.0" encoding="utf-8"?>
<ds:datastoreItem xmlns:ds="http://schemas.openxmlformats.org/officeDocument/2006/customXml" ds:itemID="{5BD2C9AB-CECE-4B38-BB76-EC56DED4A000}"/>
</file>

<file path=customXml/itemProps3.xml><?xml version="1.0" encoding="utf-8"?>
<ds:datastoreItem xmlns:ds="http://schemas.openxmlformats.org/officeDocument/2006/customXml" ds:itemID="{FB3482F3-0B34-4CE2-843A-A0B566D431D8}"/>
</file>

<file path=customXml/itemProps4.xml><?xml version="1.0" encoding="utf-8"?>
<ds:datastoreItem xmlns:ds="http://schemas.openxmlformats.org/officeDocument/2006/customXml" ds:itemID="{1101768A-1C36-49B3-B001-73B9BDE96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PF Power Supply Adjustments</vt:lpstr>
      <vt:lpstr>PCRA Update</vt:lpstr>
      <vt:lpstr>2016 Actual</vt:lpstr>
      <vt:lpstr>'2016 Actual'!Print_Area</vt:lpstr>
      <vt:lpstr>'PF Power Supply Adjustments'!Print_Area</vt:lpstr>
      <vt:lpstr>'2016 Actual'!Print_Titles</vt:lpstr>
      <vt:lpstr>'PCRA Update'!Print_Titles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2018-03-21T18:00:29Z</cp:lastPrinted>
  <dcterms:created xsi:type="dcterms:W3CDTF">2017-02-02T18:22:39Z</dcterms:created>
  <dcterms:modified xsi:type="dcterms:W3CDTF">2018-03-21T18:01:49Z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