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E-170033 PSE GRC\"/>
    </mc:Choice>
  </mc:AlternateContent>
  <bookViews>
    <workbookView xWindow="0" yWindow="0" windowWidth="15360" windowHeight="6195" tabRatio="819"/>
  </bookViews>
  <sheets>
    <sheet name="COVER" sheetId="8" r:id="rId1"/>
    <sheet name="Table2. Env DefCost&amp;Rec." sheetId="5" r:id="rId2"/>
    <sheet name="LEAD SHEET E" sheetId="7" r:id="rId3"/>
    <sheet name="Summary E" sheetId="3" r:id="rId4"/>
    <sheet name="Environmental remediation E" sheetId="1" r:id="rId5"/>
    <sheet name="LEAD SHEET G" sheetId="6" r:id="rId6"/>
    <sheet name="Summary G" sheetId="4" r:id="rId7"/>
    <sheet name="Environmental remediation G" sheetId="2" r:id="rId8"/>
  </sheets>
  <externalReferences>
    <externalReference r:id="rId9"/>
    <externalReference r:id="rId10"/>
    <externalReference r:id="rId11"/>
  </externalReferences>
  <definedNames>
    <definedName name="keep_TESTYEAR">'[1]KJB-6 Cmn Adj'!$B$7</definedName>
    <definedName name="_xlnm.Print_Area" localSheetId="5">'LEAD SHEET G'!$A$1:$D$63</definedName>
    <definedName name="_xlnm.Print_Area" localSheetId="3">'Summary E'!$A$1:$D$48</definedName>
    <definedName name="_xlnm.Print_Area" localSheetId="6">'Summary G'!$A$1:$D$40</definedName>
    <definedName name="_xlnm.Print_Area" localSheetId="1">'Table2. Env DefCost&amp;Rec.'!$A$1:$I$18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7" l="1"/>
  <c r="C21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4" i="7"/>
  <c r="C28" i="6" l="1"/>
  <c r="C19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4" i="6"/>
  <c r="E6" i="5" l="1"/>
  <c r="E7" i="5" s="1"/>
  <c r="C6" i="5" l="1"/>
  <c r="G6" i="5" s="1"/>
  <c r="B6" i="5"/>
  <c r="F6" i="5" s="1"/>
  <c r="B5" i="5"/>
  <c r="F5" i="5" s="1"/>
  <c r="H6" i="5" l="1"/>
  <c r="C23" i="2" l="1"/>
  <c r="C15" i="2" l="1"/>
  <c r="C18" i="2" s="1"/>
  <c r="E2" i="1" l="1"/>
  <c r="E4" i="1"/>
  <c r="G4" i="1" s="1"/>
  <c r="D31" i="1"/>
  <c r="C31" i="1"/>
  <c r="B4" i="5" s="1"/>
  <c r="F4" i="5" s="1"/>
  <c r="E22" i="1"/>
  <c r="F22" i="1" s="1"/>
  <c r="E6" i="1"/>
  <c r="F6" i="1" s="1"/>
  <c r="G6" i="1" l="1"/>
  <c r="G22" i="1"/>
  <c r="F2" i="1"/>
  <c r="G2" i="1" l="1"/>
  <c r="C44" i="2" l="1"/>
  <c r="E36" i="2"/>
  <c r="F36" i="2" s="1"/>
  <c r="D34" i="2"/>
  <c r="C34" i="2"/>
  <c r="D30" i="2"/>
  <c r="C30" i="2"/>
  <c r="E26" i="2"/>
  <c r="C24" i="2"/>
  <c r="E24" i="2" s="1"/>
  <c r="F24" i="2" s="1"/>
  <c r="E20" i="2"/>
  <c r="F20" i="2" s="1"/>
  <c r="G20" i="2" s="1"/>
  <c r="E18" i="2"/>
  <c r="G18" i="2" s="1"/>
  <c r="E13" i="2"/>
  <c r="F13" i="2" s="1"/>
  <c r="G13" i="2" s="1"/>
  <c r="D11" i="2"/>
  <c r="C5" i="5" s="1"/>
  <c r="G5" i="5" s="1"/>
  <c r="H5" i="5" s="1"/>
  <c r="C11" i="2"/>
  <c r="D7" i="2"/>
  <c r="E2" i="2"/>
  <c r="C7" i="2"/>
  <c r="D47" i="2" l="1"/>
  <c r="G24" i="2"/>
  <c r="E11" i="2"/>
  <c r="C47" i="2"/>
  <c r="C4" i="5" s="1"/>
  <c r="G4" i="5" s="1"/>
  <c r="H4" i="5" s="1"/>
  <c r="E7" i="2"/>
  <c r="E44" i="2"/>
  <c r="F44" i="2" s="1"/>
  <c r="G44" i="2" s="1"/>
  <c r="E30" i="2"/>
  <c r="G36" i="2"/>
  <c r="F7" i="2"/>
  <c r="G7" i="2" s="1"/>
  <c r="F26" i="2"/>
  <c r="G26" i="2" s="1"/>
  <c r="E34" i="2"/>
  <c r="F2" i="2"/>
  <c r="F30" i="2" l="1"/>
  <c r="G30" i="2" s="1"/>
  <c r="F11" i="2"/>
  <c r="G11" i="2" s="1"/>
  <c r="E47" i="2"/>
  <c r="F34" i="2"/>
  <c r="G34" i="2" s="1"/>
  <c r="G2" i="2"/>
  <c r="E9" i="5"/>
  <c r="D7" i="5"/>
  <c r="D9" i="5" s="1"/>
  <c r="G47" i="2" l="1"/>
  <c r="C19" i="4" s="1"/>
  <c r="F47" i="2"/>
  <c r="D10" i="5"/>
  <c r="D11" i="5" s="1"/>
  <c r="E10" i="5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18" i="4"/>
  <c r="A19" i="4" s="1"/>
  <c r="A20" i="4" s="1"/>
  <c r="A21" i="4" s="1"/>
  <c r="A22" i="4" s="1"/>
  <c r="A23" i="4" s="1"/>
  <c r="A24" i="4" s="1"/>
  <c r="A25" i="4" s="1"/>
  <c r="A11" i="4"/>
  <c r="A10" i="4"/>
  <c r="C7" i="5" l="1"/>
  <c r="D20" i="4"/>
  <c r="D22" i="4" s="1"/>
  <c r="C40" i="6" s="1"/>
  <c r="E11" i="5"/>
  <c r="A26" i="4"/>
  <c r="A27" i="4" s="1"/>
  <c r="A28" i="4" s="1"/>
  <c r="A29" i="4" s="1"/>
  <c r="A30" i="4" s="1"/>
  <c r="A31" i="4" s="1"/>
  <c r="D24" i="4" l="1"/>
  <c r="C9" i="5"/>
  <c r="G7" i="5"/>
  <c r="E28" i="1"/>
  <c r="E26" i="1"/>
  <c r="E24" i="1"/>
  <c r="E20" i="1"/>
  <c r="E18" i="1"/>
  <c r="E16" i="1"/>
  <c r="E14" i="1"/>
  <c r="E12" i="1"/>
  <c r="G12" i="1" s="1"/>
  <c r="E10" i="1"/>
  <c r="E8" i="1"/>
  <c r="D26" i="4" l="1"/>
  <c r="C43" i="6"/>
  <c r="C45" i="6" s="1"/>
  <c r="C47" i="6" s="1"/>
  <c r="C58" i="6" s="1"/>
  <c r="C61" i="6" s="1"/>
  <c r="C49" i="6" s="1"/>
  <c r="F20" i="1"/>
  <c r="G20" i="1"/>
  <c r="F14" i="1"/>
  <c r="G14" i="1"/>
  <c r="F24" i="1"/>
  <c r="G24" i="1" s="1"/>
  <c r="F26" i="1"/>
  <c r="G26" i="1" s="1"/>
  <c r="F8" i="1"/>
  <c r="E31" i="1"/>
  <c r="F16" i="1"/>
  <c r="G16" i="1" s="1"/>
  <c r="F10" i="1"/>
  <c r="G10" i="1" s="1"/>
  <c r="F18" i="1"/>
  <c r="G18" i="1" s="1"/>
  <c r="F28" i="1"/>
  <c r="G28" i="1" s="1"/>
  <c r="C10" i="5"/>
  <c r="C11" i="5" s="1"/>
  <c r="G9" i="5"/>
  <c r="F31" i="1" l="1"/>
  <c r="G8" i="1"/>
  <c r="G31" i="1" s="1"/>
  <c r="C19" i="3" s="1"/>
  <c r="B7" i="5" s="1"/>
  <c r="F7" i="5" s="1"/>
  <c r="H7" i="5" s="1"/>
  <c r="G10" i="5"/>
  <c r="G11" i="5"/>
  <c r="D20" i="3" l="1"/>
  <c r="D22" i="3" l="1"/>
  <c r="D24" i="3" s="1"/>
  <c r="C42" i="7"/>
  <c r="B9" i="5"/>
  <c r="F9" i="5" s="1"/>
  <c r="H9" i="5" s="1"/>
  <c r="D26" i="3" l="1"/>
  <c r="C45" i="7"/>
  <c r="C47" i="7" s="1"/>
  <c r="C49" i="7" s="1"/>
  <c r="C60" i="7" s="1"/>
  <c r="C62" i="7" s="1"/>
  <c r="C51" i="7" s="1"/>
  <c r="B10" i="5"/>
  <c r="F10" i="5" s="1"/>
  <c r="H10" i="5" s="1"/>
  <c r="B11" i="5" l="1"/>
  <c r="F11" i="5" s="1"/>
  <c r="H11" i="5" s="1"/>
</calcChain>
</file>

<file path=xl/sharedStrings.xml><?xml version="1.0" encoding="utf-8"?>
<sst xmlns="http://schemas.openxmlformats.org/spreadsheetml/2006/main" count="218" uniqueCount="155">
  <si>
    <t>Site Description</t>
  </si>
  <si>
    <t>Env Rem - White River/Buckley Phase I Headworks (Remediation Cost)</t>
  </si>
  <si>
    <t>Env Rem - White River/Buckley Phase II Burn Pile and Wood Debris</t>
  </si>
  <si>
    <t xml:space="preserve">Env Rem - Lower Duwamish Waterway  </t>
  </si>
  <si>
    <t>18230041</t>
  </si>
  <si>
    <t xml:space="preserve">Env Rem - Tenino Service Center UST </t>
  </si>
  <si>
    <t>18601120</t>
  </si>
  <si>
    <t xml:space="preserve">Env Rem - Lower Baker Power Plant </t>
  </si>
  <si>
    <t>18601121</t>
  </si>
  <si>
    <t xml:space="preserve">Env Rem - Snoqualmie Hydro Generation (Power Plant) </t>
  </si>
  <si>
    <t>18601122</t>
  </si>
  <si>
    <t>Env Rem - Bellingham South State Street MGP (former Blvd Park)</t>
  </si>
  <si>
    <t>18601125</t>
  </si>
  <si>
    <t xml:space="preserve">Env Rem - Electron Flume </t>
  </si>
  <si>
    <t>18601128</t>
  </si>
  <si>
    <t xml:space="preserve">Env Rem - Talbot Hill Substation and Switchyard </t>
  </si>
  <si>
    <t>Env Rem - Sammamish Substation</t>
  </si>
  <si>
    <t>18601161</t>
  </si>
  <si>
    <t xml:space="preserve">Env Rem - City of Olympia v PSE Plum Street Station </t>
  </si>
  <si>
    <t>18601171</t>
  </si>
  <si>
    <t>Env Rem - Whitehorn UST Remediation</t>
  </si>
  <si>
    <t xml:space="preserve">Env Rem - Everett Asarco </t>
  </si>
  <si>
    <t xml:space="preserve">Env Rem - Pt. Robinson Cable Station </t>
  </si>
  <si>
    <t>Accum Misc Oper Provi – Unallocated Def Elec Env Rem Recoveries</t>
  </si>
  <si>
    <t>Tacoma Gas Company (Upload Source Control) (Remediation Costs)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</si>
  <si>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</si>
  <si>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</si>
  <si>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</si>
  <si>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</si>
  <si>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</si>
  <si>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</si>
  <si>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</si>
  <si>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</si>
  <si>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</si>
  <si>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</si>
  <si>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</si>
  <si>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</si>
  <si>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Post-June 1999 Tacoma Tar Pits (Remediation Costs)</t>
  </si>
  <si>
    <t>Subtotal Tacoma Tar Pits</t>
  </si>
  <si>
    <t>Bay Station (Remediation Costs)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</si>
  <si>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</si>
  <si>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</si>
  <si>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</si>
  <si>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</si>
  <si>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</si>
  <si>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</si>
  <si>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</si>
  <si>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Gas Underground Storage Tanks and Other Sites</t>
  </si>
  <si>
    <t>SWARR STATION</t>
  </si>
  <si>
    <t>SOUTH SEATTLE GATE STATION</t>
  </si>
  <si>
    <t>NORTH TACOMA GATE STATION</t>
  </si>
  <si>
    <t>NORTH SEATTLE GATE STATION</t>
  </si>
  <si>
    <t>COVINGTON GATE STATION</t>
  </si>
  <si>
    <t>PUGET SOUND ENERGY-GAS</t>
  </si>
  <si>
    <t xml:space="preserve">ENVIRONMENTAL REMEDIATION </t>
  </si>
  <si>
    <t>LINE</t>
  </si>
  <si>
    <t>NO.</t>
  </si>
  <si>
    <t>DESCRIPTION</t>
  </si>
  <si>
    <t>AMOUNT</t>
  </si>
  <si>
    <t>GAS ENVIRONMENTAL REMEDIATION</t>
  </si>
  <si>
    <t>DEFERRED COSTS NET OF SITE SPECIFIC RECOVERIES AS OF SEPTEMBER 30. 2016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</si>
  <si>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</si>
  <si>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INCREASE (DECREASE) FIT @ 35% (LINE 11 X 35%)</t>
  </si>
  <si>
    <t>INCREASE (DECREASE) NOI</t>
  </si>
  <si>
    <t>FOR THE TEST YEAR TWELVE MONTHS ENDED SEPTEMBER 30, 2016</t>
  </si>
  <si>
    <t>2017 GENERAL RATE CASE</t>
  </si>
  <si>
    <t>PUGET SOUND ENERGY- ELECTRIC</t>
  </si>
  <si>
    <t>ELECTRIC ENVIRONMENTAL REMEDIATION</t>
  </si>
  <si>
    <t xml:space="preserve">TOTAL RATE YEAR AMORTIZATION GAS ENVIRONMENTAL </t>
  </si>
  <si>
    <t xml:space="preserve">TOTAL RATE YEAR AMORTIZATION ENVIRONMENTAL </t>
  </si>
  <si>
    <t>DFIT</t>
  </si>
  <si>
    <t>Electric</t>
  </si>
  <si>
    <t>Gas</t>
  </si>
  <si>
    <t>Staff</t>
  </si>
  <si>
    <t>Increase (decrease NOI)</t>
  </si>
  <si>
    <t>Difference</t>
  </si>
  <si>
    <t>Total difference</t>
  </si>
  <si>
    <t>Recoveries from Insurance or Third PartiesThrough Sept 2016</t>
  </si>
  <si>
    <t>Actual Costs Through Sept 2016</t>
  </si>
  <si>
    <t>September 2000 - forward SAP Order</t>
  </si>
  <si>
    <t>Subtotal Underground Storage Tanks and other sites</t>
  </si>
  <si>
    <t>Total</t>
  </si>
  <si>
    <t>Total to be amortized in rates. Project costs included in the yearly reports after GRC</t>
  </si>
  <si>
    <t>September 1998 - forward SAP Order</t>
  </si>
  <si>
    <t>Site Description Former Manufactured Gas Sites:</t>
  </si>
  <si>
    <t>Post - Nov 2012 Gas Works Park  (Remediation Costs)*</t>
  </si>
  <si>
    <t>Pre June 1999 Tacoma Tar Pits (Remediation Costs)**</t>
  </si>
  <si>
    <t>Unallocated funds according to PSE's filed case (Cell I60, Tab JKR-3G, 6.19E &amp; 6.19G Environmental 17 GRC)</t>
  </si>
  <si>
    <t>*$61.97 of meal reimbursement has been removed.</t>
  </si>
  <si>
    <t>Total Unallocated Insurance and Third Party recoveries.</t>
  </si>
  <si>
    <t>Net Deferred actual costs</t>
  </si>
  <si>
    <t>Actual Costs Through September 30, 2016.</t>
  </si>
  <si>
    <t>PSE*</t>
  </si>
  <si>
    <t>Less Site Specific Recoveries</t>
  </si>
  <si>
    <t>Less unassigned recoveries to include</t>
  </si>
  <si>
    <t xml:space="preserve">*PSE's information documented in Ms. Free's testimony (SEF-1T, Page 29, line 1, Table 2 Environmental Deferred Costs and Recoveries). </t>
  </si>
  <si>
    <t>Portion of unassigned recoveries used to offset deferred costs</t>
  </si>
  <si>
    <t>Total rate year amortization Over a Five Year Period</t>
  </si>
  <si>
    <t>Unallocated Insurance and Third Party Recoveries***</t>
  </si>
  <si>
    <t>PUGET SOUND ENERGY</t>
  </si>
  <si>
    <t>GAS OPERATIONS</t>
  </si>
  <si>
    <t>STATEMENT OF OPERATING INCOME AND ADJUSTMENTS</t>
  </si>
  <si>
    <t>Docket UG-170034</t>
  </si>
  <si>
    <t>ENVIRONMENTAL</t>
  </si>
  <si>
    <t>REMEDIATION</t>
  </si>
  <si>
    <t>-</t>
  </si>
  <si>
    <t>OPERATING REVENUES</t>
  </si>
  <si>
    <t>SALES TO CUSTOMERS</t>
  </si>
  <si>
    <t>MUNICIPAL ADDITIONS</t>
  </si>
  <si>
    <t>OTHER OPERATING REVENUES</t>
  </si>
  <si>
    <t>TOTAL OPERATING REVENUES</t>
  </si>
  <si>
    <t xml:space="preserve"> </t>
  </si>
  <si>
    <t>OPERATING REVENUE DEDUCTIONS:</t>
  </si>
  <si>
    <t>GAS COSTS</t>
  </si>
  <si>
    <t>PURCHASED GAS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</si>
  <si>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</si>
  <si>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</si>
  <si>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</si>
  <si>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</si>
  <si>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</si>
  <si>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</si>
  <si>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</si>
  <si>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</si>
  <si>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</si>
  <si>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</si>
  <si>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</si>
  <si>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</si>
  <si>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</si>
  <si>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</si>
  <si>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</si>
  <si>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</si>
  <si>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</si>
  <si>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</si>
  <si>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</si>
  <si>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</si>
  <si>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</si>
  <si>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</si>
  <si>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</si>
  <si>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</si>
  <si>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</si>
  <si>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</si>
  <si>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</si>
  <si>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ELECTRIC OPERATIONS</t>
  </si>
  <si>
    <t>Docket UE-170033</t>
  </si>
  <si>
    <t>SALES FROM RESALE-FIRM/SPECIAL CONTRACT</t>
  </si>
  <si>
    <t>SALES TO OTHER UTILITIES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</si>
  <si>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</si>
  <si>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</si>
  <si>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</si>
  <si>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</si>
  <si>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</si>
  <si>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*** The Unallocated Insurance and Third Party Recoveries balances have been modified as follows:</t>
  </si>
  <si>
    <t>The amount removed is $34,641,077.23 which constitutes the transfer of "environmental balances to new accounts" documented in O'Connell, Exh. ECO-12 , Tab "Attach A Staff 269", cell BF44.</t>
  </si>
  <si>
    <t xml:space="preserve">Total costs reduced by  insurance proceeds directly assigned to each project </t>
  </si>
  <si>
    <t>Distribution of unassigned Insurance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</si>
</sst>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#,##0;\(#,##0\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2" fillId="0" borderId="0">
      <alignment horizontal="left" wrapText="1"/>
    </xf>
    <xf numFmtId="0" fontId="14" fillId="0" borderId="0"/>
    <xf numFmtId="0" fontId="2" fillId="0" borderId="0"/>
    <xf numFmtId="0" fontId="14" fillId="0" borderId="0"/>
    <xf numFmtId="44" fontId="14" fillId="0" borderId="0" applyFont="0" applyFill="0" applyBorder="0" applyAlignment="0" applyProtection="0"/>
  </cellStyleXfs>
  <cellXfs count="151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Fill="1"/>
    <xf numFmtId="0" fontId="2" fillId="0" borderId="0" xfId="5" applyNumberFormat="1" applyFill="1" applyAlignment="1"/>
    <xf numFmtId="165" fontId="3" fillId="0" borderId="0" xfId="5" applyFont="1" applyFill="1" applyAlignment="1">
      <alignment horizontal="right"/>
    </xf>
    <xf numFmtId="0" fontId="4" fillId="0" borderId="0" xfId="5" applyNumberFormat="1" applyFont="1" applyFill="1" applyAlignment="1"/>
    <xf numFmtId="2" fontId="5" fillId="0" borderId="0" xfId="5" applyNumberFormat="1" applyFont="1" applyFill="1" applyAlignment="1"/>
    <xf numFmtId="2" fontId="3" fillId="0" borderId="0" xfId="5" applyNumberFormat="1" applyFont="1" applyFill="1" applyAlignment="1"/>
    <xf numFmtId="2" fontId="3" fillId="0" borderId="0" xfId="5" applyNumberFormat="1" applyFont="1" applyFill="1" applyBorder="1" applyAlignment="1">
      <alignment horizontal="right"/>
    </xf>
    <xf numFmtId="0" fontId="3" fillId="0" borderId="0" xfId="5" applyNumberFormat="1" applyFont="1" applyFill="1" applyAlignment="1"/>
    <xf numFmtId="0" fontId="3" fillId="0" borderId="0" xfId="5" applyNumberFormat="1" applyFont="1" applyFill="1" applyAlignment="1" applyProtection="1">
      <alignment horizontal="centerContinuous"/>
      <protection locked="0"/>
    </xf>
    <xf numFmtId="0" fontId="3" fillId="0" borderId="0" xfId="5" applyNumberFormat="1" applyFont="1" applyFill="1" applyAlignment="1">
      <alignment horizontal="centerContinuous"/>
    </xf>
    <xf numFmtId="0" fontId="6" fillId="0" borderId="0" xfId="5" applyNumberFormat="1" applyFont="1" applyFill="1" applyAlignment="1">
      <alignment horizontal="centerContinuous"/>
    </xf>
    <xf numFmtId="0" fontId="3" fillId="0" borderId="0" xfId="5" applyNumberFormat="1" applyFont="1" applyFill="1" applyAlignment="1" applyProtection="1">
      <protection locked="0"/>
    </xf>
    <xf numFmtId="0" fontId="7" fillId="0" borderId="0" xfId="5" applyNumberFormat="1" applyFont="1" applyFill="1" applyAlignment="1" applyProtection="1">
      <protection locked="0"/>
    </xf>
    <xf numFmtId="0" fontId="3" fillId="0" borderId="3" xfId="5" applyNumberFormat="1" applyFont="1" applyFill="1" applyBorder="1" applyAlignment="1" applyProtection="1">
      <alignment horizontal="center"/>
      <protection locked="0"/>
    </xf>
    <xf numFmtId="0" fontId="3" fillId="0" borderId="3" xfId="5" applyNumberFormat="1" applyFont="1" applyFill="1" applyBorder="1" applyAlignment="1" applyProtection="1">
      <protection locked="0"/>
    </xf>
    <xf numFmtId="0" fontId="3" fillId="0" borderId="1" xfId="5" applyNumberFormat="1" applyFont="1" applyFill="1" applyBorder="1" applyAlignment="1" applyProtection="1">
      <alignment horizontal="center"/>
      <protection locked="0"/>
    </xf>
    <xf numFmtId="0" fontId="3" fillId="0" borderId="1" xfId="5" applyNumberFormat="1" applyFont="1" applyFill="1" applyBorder="1" applyAlignment="1">
      <alignment horizontal="center"/>
    </xf>
    <xf numFmtId="0" fontId="3" fillId="0" borderId="0" xfId="5" applyNumberFormat="1" applyFont="1" applyFill="1" applyBorder="1" applyAlignment="1" applyProtection="1">
      <alignment horizontal="center"/>
      <protection locked="0"/>
    </xf>
    <xf numFmtId="0" fontId="3" fillId="0" borderId="0" xfId="5" applyNumberFormat="1" applyFont="1" applyFill="1" applyBorder="1" applyAlignment="1">
      <alignment horizontal="center"/>
    </xf>
    <xf numFmtId="0" fontId="5" fillId="0" borderId="0" xfId="5" applyNumberFormat="1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41" fontId="5" fillId="0" borderId="0" xfId="5" applyNumberFormat="1" applyFont="1" applyFill="1" applyAlignment="1"/>
    <xf numFmtId="165" fontId="5" fillId="0" borderId="0" xfId="5" applyFont="1" applyFill="1" applyBorder="1" applyAlignment="1" applyProtection="1">
      <alignment horizontal="left"/>
      <protection locked="0"/>
    </xf>
    <xf numFmtId="41" fontId="5" fillId="0" borderId="0" xfId="5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1" fontId="5" fillId="0" borderId="0" xfId="5" applyNumberFormat="1" applyFont="1" applyFill="1" applyBorder="1" applyAlignment="1"/>
    <xf numFmtId="0" fontId="5" fillId="0" borderId="0" xfId="0" applyFont="1" applyFill="1" applyAlignment="1"/>
    <xf numFmtId="41" fontId="5" fillId="0" borderId="0" xfId="5" applyNumberFormat="1" applyFont="1" applyFill="1" applyBorder="1" applyAlignment="1">
      <alignment horizontal="left" indent="1"/>
    </xf>
    <xf numFmtId="164" fontId="5" fillId="0" borderId="0" xfId="5" applyNumberFormat="1" applyFont="1" applyFill="1" applyAlignment="1"/>
    <xf numFmtId="165" fontId="5" fillId="0" borderId="0" xfId="5" applyFont="1" applyFill="1" applyAlignment="1"/>
    <xf numFmtId="0" fontId="5" fillId="0" borderId="0" xfId="0" applyFont="1" applyFill="1" applyAlignment="1">
      <alignment horizontal="left" wrapText="1"/>
    </xf>
    <xf numFmtId="41" fontId="5" fillId="0" borderId="0" xfId="5" quotePrefix="1" applyNumberFormat="1" applyFont="1" applyFill="1" applyAlignment="1">
      <alignment horizontal="left"/>
    </xf>
    <xf numFmtId="165" fontId="5" fillId="0" borderId="0" xfId="5" applyFont="1" applyFill="1" applyAlignment="1">
      <alignment horizontal="left" wrapText="1"/>
    </xf>
    <xf numFmtId="41" fontId="5" fillId="0" borderId="0" xfId="5" applyNumberFormat="1" applyFont="1" applyFill="1" applyAlignment="1">
      <alignment horizontal="left" wrapText="1"/>
    </xf>
    <xf numFmtId="41" fontId="5" fillId="0" borderId="2" xfId="5" applyNumberFormat="1" applyFont="1" applyFill="1" applyBorder="1" applyAlignment="1"/>
    <xf numFmtId="14" fontId="2" fillId="0" borderId="0" xfId="5" applyNumberFormat="1" applyFill="1" applyAlignment="1"/>
    <xf numFmtId="0" fontId="6" fillId="0" borderId="0" xfId="5" applyNumberFormat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/>
    <xf numFmtId="43" fontId="0" fillId="4" borderId="5" xfId="1" applyFont="1" applyFill="1" applyBorder="1"/>
    <xf numFmtId="43" fontId="0" fillId="0" borderId="0" xfId="1" applyFont="1" applyBorder="1"/>
    <xf numFmtId="0" fontId="0" fillId="5" borderId="0" xfId="0" applyFill="1" applyBorder="1"/>
    <xf numFmtId="43" fontId="0" fillId="0" borderId="8" xfId="1" applyFont="1" applyBorder="1"/>
    <xf numFmtId="43" fontId="0" fillId="4" borderId="6" xfId="1" applyFont="1" applyFill="1" applyBorder="1"/>
    <xf numFmtId="49" fontId="0" fillId="0" borderId="7" xfId="0" applyNumberFormat="1" applyBorder="1" applyAlignment="1">
      <alignment horizontal="left"/>
    </xf>
    <xf numFmtId="43" fontId="2" fillId="0" borderId="0" xfId="5" applyNumberFormat="1" applyFill="1" applyAlignme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43" fontId="12" fillId="0" borderId="0" xfId="1" applyFont="1" applyAlignment="1">
      <alignment vertical="center"/>
    </xf>
    <xf numFmtId="0" fontId="0" fillId="0" borderId="0" xfId="0" applyAlignment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3" fontId="13" fillId="0" borderId="15" xfId="1" applyFont="1" applyBorder="1" applyAlignment="1">
      <alignment horizontal="center" vertical="center"/>
    </xf>
    <xf numFmtId="43" fontId="13" fillId="0" borderId="16" xfId="1" applyFont="1" applyBorder="1" applyAlignment="1">
      <alignment horizontal="center" vertical="center"/>
    </xf>
    <xf numFmtId="43" fontId="13" fillId="0" borderId="17" xfId="1" applyFont="1" applyBorder="1" applyAlignment="1">
      <alignment horizontal="center" vertical="center"/>
    </xf>
    <xf numFmtId="43" fontId="13" fillId="0" borderId="18" xfId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9" fontId="13" fillId="0" borderId="15" xfId="1" applyNumberFormat="1" applyFont="1" applyBorder="1" applyAlignment="1">
      <alignment horizontal="center" vertical="center"/>
    </xf>
    <xf numFmtId="9" fontId="13" fillId="0" borderId="16" xfId="1" applyNumberFormat="1" applyFont="1" applyBorder="1" applyAlignment="1">
      <alignment horizontal="center" vertical="center"/>
    </xf>
    <xf numFmtId="164" fontId="13" fillId="0" borderId="16" xfId="1" applyNumberFormat="1" applyFont="1" applyBorder="1" applyAlignment="1">
      <alignment horizontal="center" vertical="center"/>
    </xf>
    <xf numFmtId="43" fontId="13" fillId="0" borderId="13" xfId="1" applyFont="1" applyBorder="1" applyAlignment="1">
      <alignment horizontal="center" vertical="center"/>
    </xf>
    <xf numFmtId="43" fontId="13" fillId="0" borderId="14" xfId="1" applyFont="1" applyBorder="1" applyAlignment="1">
      <alignment horizontal="center" vertical="center"/>
    </xf>
    <xf numFmtId="0" fontId="11" fillId="6" borderId="20" xfId="0" applyFont="1" applyFill="1" applyBorder="1"/>
    <xf numFmtId="0" fontId="12" fillId="0" borderId="21" xfId="0" applyFont="1" applyBorder="1" applyAlignment="1">
      <alignment horizontal="center" vertical="center"/>
    </xf>
    <xf numFmtId="43" fontId="13" fillId="0" borderId="19" xfId="1" applyFont="1" applyBorder="1" applyAlignment="1">
      <alignment horizontal="center" vertical="center"/>
    </xf>
    <xf numFmtId="43" fontId="13" fillId="0" borderId="22" xfId="1" applyFont="1" applyBorder="1" applyAlignment="1">
      <alignment horizontal="center" vertical="center"/>
    </xf>
    <xf numFmtId="0" fontId="13" fillId="0" borderId="23" xfId="0" applyFont="1" applyBorder="1" applyAlignment="1">
      <alignment wrapText="1"/>
    </xf>
    <xf numFmtId="43" fontId="13" fillId="0" borderId="23" xfId="1" applyFont="1" applyBorder="1" applyAlignment="1">
      <alignment horizontal="center" vertical="center"/>
    </xf>
    <xf numFmtId="43" fontId="13" fillId="0" borderId="24" xfId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43" fontId="13" fillId="0" borderId="25" xfId="1" applyFont="1" applyBorder="1" applyAlignment="1">
      <alignment horizontal="center" vertical="center"/>
    </xf>
    <xf numFmtId="0" fontId="13" fillId="0" borderId="17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43" fontId="0" fillId="7" borderId="0" xfId="1" applyFont="1" applyFill="1" applyBorder="1"/>
    <xf numFmtId="43" fontId="0" fillId="7" borderId="8" xfId="1" applyFont="1" applyFill="1" applyBorder="1"/>
    <xf numFmtId="0" fontId="15" fillId="0" borderId="0" xfId="6" applyNumberFormat="1" applyFont="1" applyFill="1" applyAlignment="1">
      <alignment horizontal="left"/>
    </xf>
    <xf numFmtId="0" fontId="14" fillId="0" borderId="0" xfId="6"/>
    <xf numFmtId="0" fontId="16" fillId="0" borderId="0" xfId="6" applyFont="1"/>
    <xf numFmtId="0" fontId="15" fillId="0" borderId="0" xfId="6" applyNumberFormat="1" applyFont="1" applyFill="1" applyAlignment="1">
      <alignment horizontal="center"/>
    </xf>
    <xf numFmtId="49" fontId="15" fillId="0" borderId="0" xfId="6" applyNumberFormat="1" applyFont="1" applyFill="1" applyAlignment="1">
      <alignment horizontal="center"/>
    </xf>
    <xf numFmtId="0" fontId="15" fillId="0" borderId="0" xfId="6" applyNumberFormat="1" applyFont="1" applyFill="1" applyAlignment="1"/>
    <xf numFmtId="2" fontId="15" fillId="0" borderId="0" xfId="6" applyNumberFormat="1" applyFont="1" applyFill="1" applyAlignment="1" applyProtection="1">
      <alignment horizontal="center"/>
      <protection locked="0"/>
    </xf>
    <xf numFmtId="49" fontId="17" fillId="0" borderId="0" xfId="6" applyNumberFormat="1" applyFont="1" applyFill="1" applyAlignment="1">
      <alignment horizontal="fill"/>
    </xf>
    <xf numFmtId="0" fontId="17" fillId="0" borderId="0" xfId="6" applyNumberFormat="1" applyFont="1" applyFill="1" applyAlignment="1">
      <alignment horizontal="fill"/>
    </xf>
    <xf numFmtId="0" fontId="5" fillId="0" borderId="0" xfId="6" applyNumberFormat="1" applyFont="1" applyFill="1" applyAlignment="1">
      <alignment horizontal="fill"/>
    </xf>
    <xf numFmtId="0" fontId="17" fillId="0" borderId="0" xfId="7" applyNumberFormat="1" applyFont="1" applyFill="1" applyAlignment="1">
      <alignment horizontal="center"/>
    </xf>
    <xf numFmtId="0" fontId="17" fillId="0" borderId="0" xfId="7" applyNumberFormat="1" applyFont="1" applyFill="1" applyAlignment="1">
      <alignment horizontal="left"/>
    </xf>
    <xf numFmtId="42" fontId="5" fillId="0" borderId="0" xfId="8" applyNumberFormat="1" applyFont="1" applyFill="1" applyAlignment="1" applyProtection="1">
      <protection locked="0"/>
    </xf>
    <xf numFmtId="41" fontId="5" fillId="0" borderId="0" xfId="8" applyNumberFormat="1" applyFont="1" applyFill="1" applyAlignment="1" applyProtection="1">
      <protection locked="0"/>
    </xf>
    <xf numFmtId="41" fontId="5" fillId="0" borderId="0" xfId="8" applyNumberFormat="1" applyFont="1" applyFill="1" applyBorder="1" applyAlignment="1" applyProtection="1">
      <protection locked="0"/>
    </xf>
    <xf numFmtId="41" fontId="5" fillId="0" borderId="3" xfId="8" applyNumberFormat="1" applyFont="1" applyFill="1" applyBorder="1" applyAlignment="1" applyProtection="1">
      <protection locked="0"/>
    </xf>
    <xf numFmtId="0" fontId="2" fillId="0" borderId="0" xfId="7"/>
    <xf numFmtId="166" fontId="5" fillId="0" borderId="0" xfId="8" applyNumberFormat="1" applyFont="1" applyFill="1" applyAlignment="1" applyProtection="1">
      <protection locked="0"/>
    </xf>
    <xf numFmtId="0" fontId="17" fillId="0" borderId="0" xfId="7" applyNumberFormat="1" applyFont="1" applyFill="1" applyAlignment="1"/>
    <xf numFmtId="0" fontId="5" fillId="0" borderId="0" xfId="8" applyNumberFormat="1" applyFont="1" applyFill="1" applyAlignment="1"/>
    <xf numFmtId="41" fontId="5" fillId="0" borderId="1" xfId="8" applyNumberFormat="1" applyFont="1" applyFill="1" applyBorder="1" applyAlignment="1" applyProtection="1">
      <protection locked="0"/>
    </xf>
    <xf numFmtId="166" fontId="5" fillId="0" borderId="0" xfId="8" applyNumberFormat="1" applyFont="1" applyFill="1" applyAlignment="1"/>
    <xf numFmtId="0" fontId="17" fillId="0" borderId="0" xfId="7" quotePrefix="1" applyNumberFormat="1" applyFont="1" applyFill="1" applyAlignment="1">
      <alignment horizontal="left"/>
    </xf>
    <xf numFmtId="0" fontId="14" fillId="0" borderId="0" xfId="8"/>
    <xf numFmtId="42" fontId="5" fillId="0" borderId="0" xfId="8" applyNumberFormat="1" applyFont="1" applyFill="1" applyAlignment="1"/>
    <xf numFmtId="167" fontId="5" fillId="0" borderId="0" xfId="9" applyNumberFormat="1" applyFont="1" applyFill="1" applyAlignment="1"/>
    <xf numFmtId="42" fontId="5" fillId="0" borderId="0" xfId="8" applyNumberFormat="1" applyFont="1" applyFill="1" applyAlignment="1">
      <alignment horizontal="left"/>
    </xf>
    <xf numFmtId="168" fontId="18" fillId="0" borderId="0" xfId="7" applyNumberFormat="1" applyFont="1" applyFill="1" applyAlignment="1" applyProtection="1">
      <alignment horizontal="left"/>
    </xf>
    <xf numFmtId="42" fontId="5" fillId="0" borderId="26" xfId="6" applyNumberFormat="1" applyFont="1" applyFill="1" applyBorder="1" applyAlignment="1" applyProtection="1">
      <protection locked="0"/>
    </xf>
    <xf numFmtId="0" fontId="17" fillId="0" borderId="0" xfId="6" applyNumberFormat="1" applyFont="1" applyFill="1" applyAlignment="1">
      <alignment horizontal="center"/>
    </xf>
    <xf numFmtId="0" fontId="17" fillId="0" borderId="0" xfId="6" applyNumberFormat="1" applyFont="1" applyFill="1" applyAlignment="1"/>
    <xf numFmtId="0" fontId="15" fillId="0" borderId="0" xfId="8" applyNumberFormat="1" applyFont="1" applyFill="1" applyAlignment="1">
      <alignment horizontal="left"/>
    </xf>
    <xf numFmtId="0" fontId="16" fillId="0" borderId="0" xfId="8" applyFont="1"/>
    <xf numFmtId="0" fontId="15" fillId="0" borderId="0" xfId="8" applyNumberFormat="1" applyFont="1" applyFill="1" applyAlignment="1">
      <alignment horizontal="center"/>
    </xf>
    <xf numFmtId="49" fontId="15" fillId="0" borderId="0" xfId="8" applyNumberFormat="1" applyFont="1" applyFill="1" applyAlignment="1">
      <alignment horizontal="center"/>
    </xf>
    <xf numFmtId="0" fontId="15" fillId="0" borderId="0" xfId="8" applyNumberFormat="1" applyFont="1" applyFill="1" applyAlignment="1"/>
    <xf numFmtId="2" fontId="15" fillId="0" borderId="0" xfId="8" applyNumberFormat="1" applyFont="1" applyFill="1" applyAlignment="1" applyProtection="1">
      <alignment horizontal="center"/>
      <protection locked="0"/>
    </xf>
    <xf numFmtId="49" fontId="17" fillId="0" borderId="0" xfId="8" applyNumberFormat="1" applyFont="1" applyFill="1" applyAlignment="1">
      <alignment horizontal="fill"/>
    </xf>
    <xf numFmtId="0" fontId="17" fillId="0" borderId="0" xfId="8" applyNumberFormat="1" applyFont="1" applyFill="1" applyAlignment="1">
      <alignment horizontal="fill"/>
    </xf>
    <xf numFmtId="0" fontId="5" fillId="0" borderId="0" xfId="8" applyNumberFormat="1" applyFont="1" applyFill="1" applyAlignment="1">
      <alignment horizontal="fill"/>
    </xf>
    <xf numFmtId="0" fontId="17" fillId="0" borderId="0" xfId="8" applyNumberFormat="1" applyFont="1" applyFill="1" applyAlignment="1">
      <alignment horizontal="center"/>
    </xf>
    <xf numFmtId="0" fontId="17" fillId="0" borderId="0" xfId="8" applyNumberFormat="1" applyFont="1" applyFill="1" applyAlignment="1">
      <alignment horizontal="left"/>
    </xf>
    <xf numFmtId="0" fontId="17" fillId="0" borderId="0" xfId="8" applyNumberFormat="1" applyFont="1" applyFill="1" applyAlignment="1"/>
    <xf numFmtId="0" fontId="17" fillId="0" borderId="0" xfId="8" quotePrefix="1" applyNumberFormat="1" applyFont="1" applyFill="1" applyAlignment="1">
      <alignment horizontal="left"/>
    </xf>
    <xf numFmtId="168" fontId="18" fillId="0" borderId="0" xfId="8" applyNumberFormat="1" applyFont="1" applyFill="1" applyAlignment="1" applyProtection="1">
      <alignment horizontal="left"/>
    </xf>
    <xf numFmtId="42" fontId="5" fillId="0" borderId="26" xfId="8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/>
    </xf>
    <xf numFmtId="0" fontId="0" fillId="3" borderId="0" xfId="0" applyFill="1"/>
    <xf numFmtId="43" fontId="0" fillId="3" borderId="0" xfId="1" applyFont="1" applyFill="1"/>
    <xf numFmtId="0" fontId="0" fillId="8" borderId="9" xfId="0" applyFill="1" applyBorder="1" applyAlignment="1">
      <alignment vertical="center" wrapText="1"/>
    </xf>
    <xf numFmtId="43" fontId="0" fillId="8" borderId="9" xfId="1" applyFont="1" applyFill="1" applyBorder="1" applyAlignment="1">
      <alignment vertical="center"/>
    </xf>
    <xf numFmtId="0" fontId="0" fillId="8" borderId="10" xfId="0" applyFill="1" applyBorder="1" applyAlignment="1">
      <alignment vertical="center" wrapText="1"/>
    </xf>
    <xf numFmtId="43" fontId="0" fillId="8" borderId="10" xfId="1" applyFont="1" applyFill="1" applyBorder="1" applyAlignment="1">
      <alignment vertical="center"/>
    </xf>
    <xf numFmtId="0" fontId="0" fillId="8" borderId="0" xfId="0" applyFill="1"/>
    <xf numFmtId="43" fontId="0" fillId="8" borderId="0" xfId="1" applyFont="1" applyFill="1"/>
    <xf numFmtId="0" fontId="0" fillId="8" borderId="0" xfId="0" applyFill="1" applyAlignment="1">
      <alignment horizontal="left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</cellXfs>
  <cellStyles count="10">
    <cellStyle name="Comma" xfId="1" builtinId="3"/>
    <cellStyle name="Comma 6" xfId="2"/>
    <cellStyle name="Currency 14" xfId="9"/>
    <cellStyle name="Currency 4" xfId="4"/>
    <cellStyle name="Normal" xfId="0" builtinId="0"/>
    <cellStyle name="Normal 111" xfId="7"/>
    <cellStyle name="Normal 183" xfId="8"/>
    <cellStyle name="Normal 2" xfId="6"/>
    <cellStyle name="Normal 82" xfId="5"/>
    <cellStyle name="Normal 8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310123</xdr:colOff>
      <xdr:row>35</xdr:row>
      <xdr:rowOff>63499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136122" cy="673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%23Electric%20Model%202017%20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6.19E%20&amp;%206.19G%20Environmental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.19%20Environmental%20Remediation/6%2019E%20%20%206%2019G%20Environmental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KJB-3 Def"/>
      <sheetName val="KJB-4 Sum"/>
      <sheetName val="KJB-6 Cmn Adj"/>
      <sheetName val="KJB-7 El Adj"/>
      <sheetName val="Power Cost Bridge to A-1"/>
      <sheetName val="Exh.A-1"/>
      <sheetName val="Work Papers==&gt;"/>
      <sheetName val="JAP-07"/>
      <sheetName val="For Prod Adj Expense"/>
      <sheetName val="For Prod Adj Ratebase"/>
      <sheetName val="Verify Pwr Costs"/>
      <sheetName val="RJR Prod O&amp;M"/>
      <sheetName val="PKW RY PC1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7">
          <cell r="B7" t="str">
            <v>FOR THE TWELVE MONTHS ENDED SEPTEMBER 30, 2016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JKR-3 E"/>
      <sheetName val="JKR-3 G"/>
      <sheetName val="Future Costs"/>
    </sheetNames>
    <sheetDataSet>
      <sheetData sheetId="0"/>
      <sheetData sheetId="1"/>
      <sheetData sheetId="2"/>
      <sheetData sheetId="3">
        <row r="67">
          <cell r="H67">
            <v>-29385478.858519975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JKR-3 E"/>
      <sheetName val="JKR-3 G"/>
      <sheetName val="Future Costs"/>
      <sheetName val="Sheet1"/>
    </sheetNames>
    <sheetDataSet>
      <sheetData sheetId="0">
        <row r="10">
          <cell r="A10" t="str">
            <v>FOR THE TEST YEAR TWELVE MONTHS ENDED SEPTEMBER 30, 2016</v>
          </cell>
        </row>
        <row r="11">
          <cell r="A11" t="str">
            <v>2017 GENERAL RATE CASE</v>
          </cell>
        </row>
        <row r="19">
          <cell r="C19">
            <v>9596412.3000000007</v>
          </cell>
        </row>
        <row r="24">
          <cell r="C24">
            <v>-2483527.0531491903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60" workbookViewId="0">
      <selection activeCell="M36" sqref="M3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Layout" zoomScale="80" zoomScaleNormal="100" zoomScalePageLayoutView="80" workbookViewId="0"/>
  </sheetViews>
  <sheetFormatPr defaultRowHeight="15" x14ac:dyDescent="0.25"/>
  <cols>
    <col min="1" max="1" width="34.85546875" style="55" bestFit="1" customWidth="1"/>
    <col min="2" max="2" width="15.7109375" customWidth="1"/>
    <col min="3" max="3" width="16.85546875" customWidth="1"/>
    <col min="4" max="4" width="16.42578125" bestFit="1" customWidth="1"/>
    <col min="5" max="5" width="16.85546875" bestFit="1" customWidth="1"/>
    <col min="6" max="6" width="16.42578125" bestFit="1" customWidth="1"/>
    <col min="7" max="7" width="17.7109375" bestFit="1" customWidth="1"/>
    <col min="8" max="8" width="20.7109375" bestFit="1" customWidth="1"/>
    <col min="9" max="9" width="14" bestFit="1" customWidth="1"/>
  </cols>
  <sheetData>
    <row r="1" spans="1:9" ht="15.75" thickBot="1" x14ac:dyDescent="0.3"/>
    <row r="2" spans="1:9" ht="18.75" x14ac:dyDescent="0.4">
      <c r="B2" s="149" t="s">
        <v>73</v>
      </c>
      <c r="C2" s="150"/>
      <c r="D2" s="149" t="s">
        <v>92</v>
      </c>
      <c r="E2" s="150"/>
      <c r="F2" s="149" t="s">
        <v>75</v>
      </c>
      <c r="G2" s="150"/>
      <c r="H2" s="79" t="s">
        <v>76</v>
      </c>
    </row>
    <row r="3" spans="1:9" ht="15.75" thickBot="1" x14ac:dyDescent="0.3">
      <c r="B3" s="67" t="s">
        <v>71</v>
      </c>
      <c r="C3" s="68" t="s">
        <v>72</v>
      </c>
      <c r="D3" s="67" t="s">
        <v>71</v>
      </c>
      <c r="E3" s="68" t="s">
        <v>72</v>
      </c>
      <c r="F3" s="67" t="s">
        <v>71</v>
      </c>
      <c r="G3" s="68" t="s">
        <v>72</v>
      </c>
      <c r="H3" s="80"/>
    </row>
    <row r="4" spans="1:9" ht="31.5" x14ac:dyDescent="0.25">
      <c r="A4" s="83" t="s">
        <v>91</v>
      </c>
      <c r="B4" s="84">
        <f>'Environmental remediation E'!C31</f>
        <v>9689352.1799999997</v>
      </c>
      <c r="C4" s="85">
        <f>'Environmental remediation G'!C47</f>
        <v>43116796.530000001</v>
      </c>
      <c r="D4" s="86">
        <v>9596412</v>
      </c>
      <c r="E4" s="85">
        <v>77757936</v>
      </c>
      <c r="F4" s="84">
        <f>B4-D4</f>
        <v>92940.179999999702</v>
      </c>
      <c r="G4" s="85">
        <f>C4-E4</f>
        <v>-34641139.469999999</v>
      </c>
      <c r="H4" s="87">
        <f>F4+G4</f>
        <v>-34548199.289999999</v>
      </c>
    </row>
    <row r="5" spans="1:9" ht="15.75" x14ac:dyDescent="0.25">
      <c r="A5" s="88" t="s">
        <v>93</v>
      </c>
      <c r="B5" s="71">
        <f>'Environmental remediation E'!D6+'Environmental remediation E'!D14+'Environmental remediation E'!D22</f>
        <v>-826665.19000000006</v>
      </c>
      <c r="C5" s="72">
        <f>'Environmental remediation G'!D5+'Environmental remediation G'!D11+'Environmental remediation G'!D30+'Environmental remediation G'!D34</f>
        <v>-5565452.6699999999</v>
      </c>
      <c r="D5" s="73">
        <v>0</v>
      </c>
      <c r="E5" s="72">
        <v>-5565453</v>
      </c>
      <c r="F5" s="69">
        <f t="shared" ref="F5:F6" si="0">B5-D5</f>
        <v>-826665.19000000006</v>
      </c>
      <c r="G5" s="76">
        <f t="shared" ref="G5:G6" si="1">C5-E5</f>
        <v>0.33000000007450581</v>
      </c>
      <c r="H5" s="81">
        <f>F5+G5</f>
        <v>-826664.86</v>
      </c>
    </row>
    <row r="6" spans="1:9" ht="15.75" x14ac:dyDescent="0.25">
      <c r="A6" s="89" t="s">
        <v>94</v>
      </c>
      <c r="B6" s="69">
        <f>'Environmental remediation E'!D30</f>
        <v>-4610484.08</v>
      </c>
      <c r="C6" s="70">
        <f>'Environmental remediation G'!D46</f>
        <v>-21477888.109999999</v>
      </c>
      <c r="D6" s="69">
        <v>-2483527</v>
      </c>
      <c r="E6" s="70">
        <f>'[2]JKR-3 G'!$H$67</f>
        <v>-29385478.858519975</v>
      </c>
      <c r="F6" s="69">
        <f t="shared" si="0"/>
        <v>-2126957.08</v>
      </c>
      <c r="G6" s="70">
        <f t="shared" si="1"/>
        <v>7907590.7485199757</v>
      </c>
      <c r="H6" s="81">
        <f>F6+G6</f>
        <v>5780633.6685199756</v>
      </c>
    </row>
    <row r="7" spans="1:9" ht="15.75" x14ac:dyDescent="0.25">
      <c r="A7" s="89" t="s">
        <v>90</v>
      </c>
      <c r="B7" s="69">
        <f>'Summary E'!C19</f>
        <v>4252202.91</v>
      </c>
      <c r="C7" s="70">
        <f>'Summary G'!C19</f>
        <v>16073455.750000007</v>
      </c>
      <c r="D7" s="69">
        <f>'[3]Lead E'!$C$19+'[3]Lead E'!$C$24</f>
        <v>7112885.2468508109</v>
      </c>
      <c r="E7" s="70">
        <f>E6+E5+E4</f>
        <v>42807004.141480029</v>
      </c>
      <c r="F7" s="69">
        <f>B7-D7</f>
        <v>-2860682.3368508108</v>
      </c>
      <c r="G7" s="70">
        <f>C7-E7</f>
        <v>-26733548.391480021</v>
      </c>
      <c r="H7" s="81">
        <f>F7+G7</f>
        <v>-29594230.728330832</v>
      </c>
    </row>
    <row r="8" spans="1:9" ht="31.5" x14ac:dyDescent="0.25">
      <c r="A8" s="89" t="s">
        <v>96</v>
      </c>
      <c r="B8" s="74">
        <v>1</v>
      </c>
      <c r="C8" s="75">
        <v>1</v>
      </c>
      <c r="D8" s="74">
        <v>0.46</v>
      </c>
      <c r="E8" s="75">
        <v>0.57999999999999996</v>
      </c>
      <c r="F8" s="69">
        <v>0</v>
      </c>
      <c r="G8" s="70">
        <v>0</v>
      </c>
      <c r="H8" s="81">
        <v>0</v>
      </c>
    </row>
    <row r="9" spans="1:9" ht="31.5" x14ac:dyDescent="0.25">
      <c r="A9" s="89" t="s">
        <v>97</v>
      </c>
      <c r="B9" s="69">
        <f>B7/5</f>
        <v>850440.58200000005</v>
      </c>
      <c r="C9" s="70">
        <f>C7/5</f>
        <v>3214691.1500000013</v>
      </c>
      <c r="D9" s="69">
        <f>D7/5</f>
        <v>1422577.0493701622</v>
      </c>
      <c r="E9" s="70">
        <f>E7/5</f>
        <v>8561400.8282960057</v>
      </c>
      <c r="F9" s="69">
        <f t="shared" ref="F9:G11" si="2">B9-D9</f>
        <v>-572136.46737016214</v>
      </c>
      <c r="G9" s="70">
        <f t="shared" si="2"/>
        <v>-5346709.6782960044</v>
      </c>
      <c r="H9" s="81">
        <f>G9+F9</f>
        <v>-5918846.1456661662</v>
      </c>
    </row>
    <row r="10" spans="1:9" ht="15.75" x14ac:dyDescent="0.25">
      <c r="A10" s="89" t="s">
        <v>70</v>
      </c>
      <c r="B10" s="69">
        <f>B9*-0.35</f>
        <v>-297654.20370000001</v>
      </c>
      <c r="C10" s="70">
        <f>C9*-0.35</f>
        <v>-1125141.9025000003</v>
      </c>
      <c r="D10" s="69">
        <f t="shared" ref="D10:E10" si="3">D9*-0.35</f>
        <v>-497901.96727955673</v>
      </c>
      <c r="E10" s="70">
        <f t="shared" si="3"/>
        <v>-2996490.2899036016</v>
      </c>
      <c r="F10" s="69">
        <f t="shared" si="2"/>
        <v>200247.76357955672</v>
      </c>
      <c r="G10" s="70">
        <f t="shared" si="2"/>
        <v>1871348.3874036013</v>
      </c>
      <c r="H10" s="81">
        <f>G10+F10</f>
        <v>2071596.150983158</v>
      </c>
      <c r="I10" s="3"/>
    </row>
    <row r="11" spans="1:9" ht="16.5" thickBot="1" x14ac:dyDescent="0.3">
      <c r="A11" s="90" t="s">
        <v>74</v>
      </c>
      <c r="B11" s="77">
        <f>-(B9+B10)</f>
        <v>-552786.37829999998</v>
      </c>
      <c r="C11" s="78">
        <f>-(C9+C10)</f>
        <v>-2089549.247500001</v>
      </c>
      <c r="D11" s="77">
        <f t="shared" ref="D11:E11" si="4">-(D9+D10)</f>
        <v>-924675.08209060552</v>
      </c>
      <c r="E11" s="78">
        <f t="shared" si="4"/>
        <v>-5564910.5383924041</v>
      </c>
      <c r="F11" s="77">
        <f t="shared" si="2"/>
        <v>371888.70379060553</v>
      </c>
      <c r="G11" s="78">
        <f t="shared" si="2"/>
        <v>3475361.2908924031</v>
      </c>
      <c r="H11" s="82">
        <f>G11+F11</f>
        <v>3847249.9946830086</v>
      </c>
    </row>
    <row r="14" spans="1:9" x14ac:dyDescent="0.25">
      <c r="A14" s="66" t="s">
        <v>95</v>
      </c>
    </row>
  </sheetData>
  <mergeCells count="3">
    <mergeCell ref="B2:C2"/>
    <mergeCell ref="D2:E2"/>
    <mergeCell ref="F2:G2"/>
  </mergeCells>
  <pageMargins left="0.7" right="0.7" top="0.75" bottom="0.75" header="0.3" footer="0.3"/>
  <pageSetup scale="53" fitToHeight="0" orientation="portrait" r:id="rId1"/>
  <headerFooter>
    <oddHeader>&amp;RExh. ECO-2C
Dockets UE-170033/UG-170034
Page 1 of 7
REDACTED VERSION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view="pageLayout" zoomScaleNormal="100" workbookViewId="0">
      <selection activeCell="D7" sqref="D7"/>
    </sheetView>
  </sheetViews>
  <sheetFormatPr defaultRowHeight="15.75" x14ac:dyDescent="0.25"/>
  <cols>
    <col min="1" max="1" width="9.140625" style="116"/>
    <col min="2" max="2" width="53.28515625" style="116" bestFit="1" customWidth="1"/>
    <col min="3" max="3" width="18.140625" style="116" customWidth="1"/>
    <col min="4" max="16384" width="9.140625" style="116"/>
  </cols>
  <sheetData>
    <row r="1" spans="1:3" x14ac:dyDescent="0.25">
      <c r="A1" s="124" t="s">
        <v>99</v>
      </c>
    </row>
    <row r="2" spans="1:3" x14ac:dyDescent="0.25">
      <c r="A2" s="125" t="s">
        <v>142</v>
      </c>
    </row>
    <row r="3" spans="1:3" x14ac:dyDescent="0.25">
      <c r="A3" s="124" t="s">
        <v>101</v>
      </c>
    </row>
    <row r="4" spans="1:3" x14ac:dyDescent="0.25">
      <c r="A4" s="124" t="str">
        <f>keep_TESTYEAR</f>
        <v>FOR THE TWELVE MONTHS ENDED SEPTEMBER 30, 2016</v>
      </c>
    </row>
    <row r="7" spans="1:3" x14ac:dyDescent="0.25">
      <c r="A7" s="116" t="s">
        <v>143</v>
      </c>
    </row>
    <row r="12" spans="1:3" x14ac:dyDescent="0.25">
      <c r="C12" s="126" t="s">
        <v>103</v>
      </c>
    </row>
    <row r="13" spans="1:3" x14ac:dyDescent="0.25">
      <c r="A13" s="127" t="s">
        <v>55</v>
      </c>
      <c r="B13" s="128"/>
      <c r="C13" s="126" t="s">
        <v>104</v>
      </c>
    </row>
    <row r="14" spans="1:3" x14ac:dyDescent="0.25">
      <c r="A14" s="127" t="s">
        <v>56</v>
      </c>
      <c r="B14" s="128"/>
      <c r="C14" s="129">
        <v>13.19</v>
      </c>
    </row>
    <row r="15" spans="1:3" x14ac:dyDescent="0.25">
      <c r="A15" s="130" t="s">
        <v>105</v>
      </c>
      <c r="B15" s="131"/>
      <c r="C15" s="132"/>
    </row>
    <row r="16" spans="1:3" x14ac:dyDescent="0.25">
      <c r="A16" s="133">
        <v>1</v>
      </c>
      <c r="B16" s="134" t="s">
        <v>106</v>
      </c>
      <c r="C16" s="114"/>
    </row>
    <row r="17" spans="1:3" x14ac:dyDescent="0.25">
      <c r="A17" s="133">
        <f t="shared" ref="A17:A62" si="0">A16+1</f>
        <v>2</v>
      </c>
      <c r="B17" s="134" t="s">
        <v>107</v>
      </c>
      <c r="C17" s="105"/>
    </row>
    <row r="18" spans="1:3" x14ac:dyDescent="0.25">
      <c r="A18" s="133">
        <f t="shared" si="0"/>
        <v>3</v>
      </c>
      <c r="B18" s="134" t="s">
        <v>144</v>
      </c>
      <c r="C18" s="106"/>
    </row>
    <row r="19" spans="1:3" x14ac:dyDescent="0.25">
      <c r="A19" s="133">
        <f t="shared" si="0"/>
        <v>4</v>
      </c>
      <c r="B19" s="134" t="s">
        <v>145</v>
      </c>
      <c r="C19" s="106"/>
    </row>
    <row r="20" spans="1:3" x14ac:dyDescent="0.25">
      <c r="A20" s="133">
        <f t="shared" si="0"/>
        <v>5</v>
      </c>
      <c r="B20" s="134" t="s">
        <v>109</v>
      </c>
      <c r="C20" s="107"/>
    </row>
    <row r="21" spans="1:3" x14ac:dyDescent="0.25">
      <c r="A21" s="133">
        <f t="shared" si="0"/>
        <v>6</v>
      </c>
      <c r="B21" s="134" t="s">
        <v>110</v>
      </c>
      <c r="C21" s="108">
        <f t="shared" ref="C21" si="1">SUM(C17:C20)</f>
        <v>0</v>
      </c>
    </row>
    <row r="22" spans="1:3" x14ac:dyDescent="0.25">
      <c r="A22" s="133">
        <f t="shared" si="0"/>
        <v>7</v>
      </c>
      <c r="B22" s="135"/>
      <c r="C22" s="110" t="s">
        <v>111</v>
      </c>
    </row>
    <row r="23" spans="1:3" x14ac:dyDescent="0.25">
      <c r="A23" s="133">
        <f t="shared" si="0"/>
        <v>8</v>
      </c>
      <c r="B23" s="134" t="s">
        <v>112</v>
      </c>
      <c r="C23" s="110"/>
    </row>
    <row r="24" spans="1:3" x14ac:dyDescent="0.25">
      <c r="A24" s="133">
        <f t="shared" si="0"/>
        <v>9</v>
      </c>
      <c r="B24" s="135"/>
      <c r="C24" s="112"/>
    </row>
    <row r="25" spans="1:3" x14ac:dyDescent="0.25">
      <c r="A25" s="133">
        <f t="shared" si="0"/>
        <v>10</v>
      </c>
      <c r="B25" s="134" t="s">
        <v>146</v>
      </c>
      <c r="C25" s="110"/>
    </row>
    <row r="26" spans="1:3" x14ac:dyDescent="0.25">
      <c r="A26" s="133">
        <f t="shared" si="0"/>
        <v>11</v>
      </c>
      <c r="B26" s="134" t="s">
        <v>147</v>
      </c>
      <c r="C26" s="106"/>
    </row>
    <row r="27" spans="1:3" x14ac:dyDescent="0.25">
      <c r="A27" s="133">
        <f t="shared" si="0"/>
        <v>12</v>
      </c>
      <c r="B27" s="134" t="s">
        <v>148</v>
      </c>
      <c r="C27" s="106"/>
    </row>
    <row r="28" spans="1:3" x14ac:dyDescent="0.25">
      <c r="A28" s="133">
        <f t="shared" si="0"/>
        <v>13</v>
      </c>
      <c r="B28" s="134" t="s">
        <v>149</v>
      </c>
      <c r="C28" s="106"/>
    </row>
    <row r="29" spans="1:3" x14ac:dyDescent="0.25">
      <c r="A29" s="133">
        <f t="shared" si="0"/>
        <v>14</v>
      </c>
      <c r="B29" s="135" t="s">
        <v>150</v>
      </c>
      <c r="C29" s="113"/>
    </row>
    <row r="30" spans="1:3" x14ac:dyDescent="0.25">
      <c r="A30" s="133">
        <f t="shared" si="0"/>
        <v>15</v>
      </c>
      <c r="B30" s="134" t="s">
        <v>115</v>
      </c>
      <c r="C30" s="108">
        <f>SUM(C26:C29)</f>
        <v>0</v>
      </c>
    </row>
    <row r="31" spans="1:3" x14ac:dyDescent="0.25">
      <c r="A31" s="133">
        <f t="shared" si="0"/>
        <v>16</v>
      </c>
      <c r="B31" s="134"/>
      <c r="C31" s="114"/>
    </row>
    <row r="32" spans="1:3" x14ac:dyDescent="0.25">
      <c r="A32" s="133">
        <f t="shared" si="0"/>
        <v>17</v>
      </c>
      <c r="B32" s="136" t="s">
        <v>116</v>
      </c>
      <c r="C32" s="106"/>
    </row>
    <row r="33" spans="1:3" x14ac:dyDescent="0.25">
      <c r="A33" s="133">
        <f t="shared" si="0"/>
        <v>18</v>
      </c>
      <c r="B33" s="134" t="s">
        <v>117</v>
      </c>
      <c r="C33" s="106"/>
    </row>
    <row r="34" spans="1:3" x14ac:dyDescent="0.25">
      <c r="A34" s="133">
        <f t="shared" si="0"/>
        <v>19</v>
      </c>
      <c r="B34" s="134" t="s">
        <v>118</v>
      </c>
      <c r="C34" s="106"/>
    </row>
    <row r="35" spans="1:3" x14ac:dyDescent="0.25">
      <c r="A35" s="133">
        <f t="shared" si="0"/>
        <v>20</v>
      </c>
      <c r="B35" s="134" t="s">
        <v>119</v>
      </c>
      <c r="C35" s="106"/>
    </row>
    <row r="36" spans="1:3" x14ac:dyDescent="0.25">
      <c r="A36" s="133">
        <f t="shared" si="0"/>
        <v>21</v>
      </c>
      <c r="B36" s="134" t="s">
        <v>120</v>
      </c>
      <c r="C36" s="106"/>
    </row>
    <row r="37" spans="1:3" x14ac:dyDescent="0.25">
      <c r="A37" s="133">
        <f t="shared" si="0"/>
        <v>22</v>
      </c>
      <c r="B37" s="134" t="s">
        <v>121</v>
      </c>
      <c r="C37" s="106"/>
    </row>
    <row r="38" spans="1:3" x14ac:dyDescent="0.25">
      <c r="A38" s="133">
        <f t="shared" si="0"/>
        <v>23</v>
      </c>
      <c r="B38" s="134" t="s">
        <v>122</v>
      </c>
      <c r="C38" s="106"/>
    </row>
    <row r="39" spans="1:3" x14ac:dyDescent="0.25">
      <c r="A39" s="133">
        <f t="shared" si="0"/>
        <v>24</v>
      </c>
      <c r="B39" s="134" t="s">
        <v>123</v>
      </c>
      <c r="C39" s="106"/>
    </row>
    <row r="40" spans="1:3" x14ac:dyDescent="0.25">
      <c r="A40" s="133">
        <f t="shared" si="0"/>
        <v>25</v>
      </c>
      <c r="B40" s="134" t="s">
        <v>124</v>
      </c>
      <c r="C40" s="106"/>
    </row>
    <row r="41" spans="1:3" x14ac:dyDescent="0.25">
      <c r="A41" s="133">
        <f t="shared" si="0"/>
        <v>26</v>
      </c>
      <c r="B41" s="136" t="s">
        <v>125</v>
      </c>
      <c r="C41" s="106"/>
    </row>
    <row r="42" spans="1:3" x14ac:dyDescent="0.25">
      <c r="A42" s="133">
        <f t="shared" si="0"/>
        <v>27</v>
      </c>
      <c r="B42" s="134" t="s">
        <v>126</v>
      </c>
      <c r="C42" s="106">
        <f>'Summary E'!D20</f>
        <v>850440.58200000005</v>
      </c>
    </row>
    <row r="43" spans="1:3" x14ac:dyDescent="0.25">
      <c r="A43" s="133">
        <f t="shared" si="0"/>
        <v>28</v>
      </c>
      <c r="B43" s="135" t="s">
        <v>127</v>
      </c>
      <c r="C43" s="112"/>
    </row>
    <row r="44" spans="1:3" x14ac:dyDescent="0.25">
      <c r="A44" s="133">
        <f t="shared" si="0"/>
        <v>29</v>
      </c>
      <c r="B44" s="134" t="s">
        <v>128</v>
      </c>
      <c r="C44" s="106"/>
    </row>
    <row r="45" spans="1:3" x14ac:dyDescent="0.25">
      <c r="A45" s="133">
        <f t="shared" si="0"/>
        <v>30</v>
      </c>
      <c r="B45" s="134" t="s">
        <v>129</v>
      </c>
      <c r="C45" s="106">
        <f>'Summary E'!D24</f>
        <v>-297654.20370000001</v>
      </c>
    </row>
    <row r="46" spans="1:3" x14ac:dyDescent="0.25">
      <c r="A46" s="133">
        <f t="shared" si="0"/>
        <v>31</v>
      </c>
      <c r="B46" s="135" t="s">
        <v>130</v>
      </c>
      <c r="C46" s="113"/>
    </row>
    <row r="47" spans="1:3" x14ac:dyDescent="0.25">
      <c r="A47" s="133">
        <f t="shared" si="0"/>
        <v>32</v>
      </c>
      <c r="B47" s="134" t="s">
        <v>131</v>
      </c>
      <c r="C47" s="108">
        <f>SUM(C30:C46)</f>
        <v>552786.37829999998</v>
      </c>
    </row>
    <row r="48" spans="1:3" x14ac:dyDescent="0.25">
      <c r="A48" s="133">
        <f t="shared" si="0"/>
        <v>33</v>
      </c>
      <c r="B48" s="135"/>
      <c r="C48" s="117" t="s">
        <v>111</v>
      </c>
    </row>
    <row r="49" spans="1:3" x14ac:dyDescent="0.25">
      <c r="A49" s="133">
        <f t="shared" si="0"/>
        <v>34</v>
      </c>
      <c r="B49" s="134" t="s">
        <v>132</v>
      </c>
      <c r="C49" s="118">
        <f t="shared" ref="C49" si="2">C21-C47</f>
        <v>-552786.37829999998</v>
      </c>
    </row>
    <row r="50" spans="1:3" x14ac:dyDescent="0.25">
      <c r="A50" s="133">
        <f t="shared" si="0"/>
        <v>35</v>
      </c>
      <c r="B50" s="135"/>
      <c r="C50" s="119"/>
    </row>
    <row r="51" spans="1:3" x14ac:dyDescent="0.25">
      <c r="A51" s="133">
        <f t="shared" si="0"/>
        <v>36</v>
      </c>
      <c r="B51" s="134" t="s">
        <v>133</v>
      </c>
      <c r="C51" s="118">
        <f>C62</f>
        <v>-552786.37829999998</v>
      </c>
    </row>
    <row r="52" spans="1:3" x14ac:dyDescent="0.25">
      <c r="A52" s="133">
        <f t="shared" si="0"/>
        <v>37</v>
      </c>
      <c r="B52" s="135"/>
      <c r="C52" s="105"/>
    </row>
    <row r="53" spans="1:3" x14ac:dyDescent="0.25">
      <c r="A53" s="133">
        <f t="shared" si="0"/>
        <v>38</v>
      </c>
      <c r="B53" s="134"/>
      <c r="C53" s="106"/>
    </row>
    <row r="54" spans="1:3" x14ac:dyDescent="0.25">
      <c r="A54" s="133">
        <f t="shared" si="0"/>
        <v>39</v>
      </c>
      <c r="B54" s="135"/>
      <c r="C54" s="105"/>
    </row>
    <row r="55" spans="1:3" x14ac:dyDescent="0.25">
      <c r="A55" s="133">
        <f t="shared" si="0"/>
        <v>40</v>
      </c>
      <c r="B55" s="135" t="s">
        <v>134</v>
      </c>
      <c r="C55" s="105"/>
    </row>
    <row r="56" spans="1:3" x14ac:dyDescent="0.25">
      <c r="A56" s="133">
        <f t="shared" si="0"/>
        <v>41</v>
      </c>
      <c r="B56" s="137" t="s">
        <v>135</v>
      </c>
      <c r="C56" s="118"/>
    </row>
    <row r="57" spans="1:3" x14ac:dyDescent="0.25">
      <c r="A57" s="133">
        <f t="shared" si="0"/>
        <v>42</v>
      </c>
      <c r="B57" s="137" t="s">
        <v>136</v>
      </c>
      <c r="C57" s="106"/>
    </row>
    <row r="58" spans="1:3" x14ac:dyDescent="0.25">
      <c r="A58" s="133">
        <f t="shared" si="0"/>
        <v>43</v>
      </c>
      <c r="B58" s="135" t="s">
        <v>137</v>
      </c>
      <c r="C58" s="106"/>
    </row>
    <row r="59" spans="1:3" x14ac:dyDescent="0.25">
      <c r="A59" s="133">
        <f t="shared" si="0"/>
        <v>44</v>
      </c>
      <c r="B59" s="135" t="s">
        <v>138</v>
      </c>
      <c r="C59" s="106"/>
    </row>
    <row r="60" spans="1:3" x14ac:dyDescent="0.25">
      <c r="A60" s="133">
        <f t="shared" si="0"/>
        <v>45</v>
      </c>
      <c r="B60" s="135" t="s">
        <v>139</v>
      </c>
      <c r="C60" s="106">
        <f>C49</f>
        <v>-552786.37829999998</v>
      </c>
    </row>
    <row r="61" spans="1:3" x14ac:dyDescent="0.25">
      <c r="A61" s="133">
        <f t="shared" si="0"/>
        <v>46</v>
      </c>
      <c r="B61" s="135" t="s">
        <v>140</v>
      </c>
      <c r="C61" s="106"/>
    </row>
    <row r="62" spans="1:3" ht="16.5" thickBot="1" x14ac:dyDescent="0.3">
      <c r="A62" s="133">
        <f t="shared" si="0"/>
        <v>47</v>
      </c>
      <c r="B62" s="135" t="s">
        <v>141</v>
      </c>
      <c r="C62" s="138">
        <f>SUM(C56:C61)</f>
        <v>-552786.37829999998</v>
      </c>
    </row>
    <row r="63" spans="1:3" ht="16.5" thickTop="1" x14ac:dyDescent="0.25"/>
  </sheetData>
  <pageMargins left="0.7" right="0.7" top="0.75" bottom="0.75" header="0.3" footer="0.3"/>
  <pageSetup scale="72" fitToWidth="0" orientation="portrait" r:id="rId1"/>
  <headerFooter>
    <oddHeader xml:space="preserve">&amp;RExh. ECO-2C
Dockets UE-170033/ UG-170034
Page 2 of 7
Redacted version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I10" sqref="I10"/>
    </sheetView>
  </sheetViews>
  <sheetFormatPr defaultRowHeight="15" x14ac:dyDescent="0.25"/>
  <cols>
    <col min="2" max="2" width="69.85546875" bestFit="1" customWidth="1"/>
    <col min="3" max="3" width="17.28515625" customWidth="1"/>
    <col min="4" max="4" width="24" bestFit="1" customWidth="1"/>
  </cols>
  <sheetData>
    <row r="1" spans="1:4" x14ac:dyDescent="0.25">
      <c r="A1" s="5"/>
      <c r="B1" s="5"/>
      <c r="C1" s="5"/>
      <c r="D1" s="5"/>
    </row>
    <row r="2" spans="1:4" x14ac:dyDescent="0.25">
      <c r="A2" s="5"/>
      <c r="B2" s="5"/>
      <c r="C2" s="5"/>
      <c r="D2" s="6"/>
    </row>
    <row r="3" spans="1:4" x14ac:dyDescent="0.25">
      <c r="A3" s="7"/>
      <c r="B3" s="8"/>
      <c r="C3" s="8"/>
      <c r="D3" s="6"/>
    </row>
    <row r="4" spans="1:4" x14ac:dyDescent="0.25">
      <c r="A4" s="9"/>
      <c r="B4" s="9"/>
      <c r="C4" s="9"/>
      <c r="D4" s="10"/>
    </row>
    <row r="7" spans="1:4" x14ac:dyDescent="0.25">
      <c r="A7" s="5"/>
      <c r="B7" s="11"/>
      <c r="C7" s="11"/>
      <c r="D7" s="11"/>
    </row>
    <row r="8" spans="1:4" x14ac:dyDescent="0.25">
      <c r="A8" s="12" t="s">
        <v>66</v>
      </c>
      <c r="B8" s="13"/>
      <c r="C8" s="13"/>
      <c r="D8" s="13"/>
    </row>
    <row r="9" spans="1:4" x14ac:dyDescent="0.25">
      <c r="A9" s="13" t="s">
        <v>54</v>
      </c>
      <c r="B9" s="13"/>
      <c r="C9" s="13"/>
      <c r="D9" s="13"/>
    </row>
    <row r="10" spans="1:4" x14ac:dyDescent="0.25">
      <c r="A10" s="13" t="s">
        <v>64</v>
      </c>
      <c r="B10" s="13"/>
      <c r="C10" s="13"/>
      <c r="D10" s="13"/>
    </row>
    <row r="11" spans="1:4" x14ac:dyDescent="0.25">
      <c r="A11" s="12" t="s">
        <v>65</v>
      </c>
      <c r="B11" s="13"/>
      <c r="C11" s="13"/>
      <c r="D11" s="13"/>
    </row>
    <row r="12" spans="1:4" x14ac:dyDescent="0.25">
      <c r="A12" s="12"/>
      <c r="B12" s="13"/>
      <c r="C12" s="40"/>
      <c r="D12" s="14"/>
    </row>
    <row r="13" spans="1:4" x14ac:dyDescent="0.25">
      <c r="A13" s="11"/>
      <c r="B13" s="15"/>
      <c r="C13" s="15"/>
      <c r="D13" s="16"/>
    </row>
    <row r="14" spans="1:4" x14ac:dyDescent="0.25">
      <c r="A14" s="17" t="s">
        <v>55</v>
      </c>
      <c r="B14" s="18"/>
      <c r="C14" s="18"/>
      <c r="D14" s="18"/>
    </row>
    <row r="15" spans="1:4" x14ac:dyDescent="0.25">
      <c r="A15" s="19" t="s">
        <v>56</v>
      </c>
      <c r="B15" s="20" t="s">
        <v>57</v>
      </c>
      <c r="C15" s="20"/>
      <c r="D15" s="20" t="s">
        <v>58</v>
      </c>
    </row>
    <row r="16" spans="1:4" x14ac:dyDescent="0.25">
      <c r="A16" s="21"/>
      <c r="B16" s="22"/>
      <c r="C16" s="22"/>
      <c r="D16" s="5"/>
    </row>
    <row r="17" spans="1:4" x14ac:dyDescent="0.25">
      <c r="A17" s="23">
        <v>1</v>
      </c>
      <c r="B17" s="24" t="s">
        <v>67</v>
      </c>
      <c r="C17" s="25"/>
      <c r="D17" s="5"/>
    </row>
    <row r="18" spans="1:4" x14ac:dyDescent="0.25">
      <c r="A18" s="23">
        <f>A17+1</f>
        <v>2</v>
      </c>
      <c r="B18" s="26"/>
      <c r="C18" s="27"/>
      <c r="D18" s="5"/>
    </row>
    <row r="19" spans="1:4" x14ac:dyDescent="0.25">
      <c r="A19" s="23">
        <f t="shared" ref="A19:A31" si="0">A18+1</f>
        <v>3</v>
      </c>
      <c r="B19" s="28" t="s">
        <v>60</v>
      </c>
      <c r="C19" s="29">
        <f>'Environmental remediation E'!G31</f>
        <v>4252202.91</v>
      </c>
      <c r="D19" s="5"/>
    </row>
    <row r="20" spans="1:4" x14ac:dyDescent="0.25">
      <c r="A20" s="23">
        <f t="shared" si="0"/>
        <v>4</v>
      </c>
      <c r="B20" s="30" t="s">
        <v>61</v>
      </c>
      <c r="C20" s="31"/>
      <c r="D20" s="32">
        <f>C19/5</f>
        <v>850440.58200000005</v>
      </c>
    </row>
    <row r="21" spans="1:4" x14ac:dyDescent="0.25">
      <c r="A21" s="23">
        <f t="shared" si="0"/>
        <v>5</v>
      </c>
      <c r="B21" s="30"/>
      <c r="C21" s="31"/>
      <c r="D21" s="32"/>
    </row>
    <row r="22" spans="1:4" x14ac:dyDescent="0.25">
      <c r="A22" s="23">
        <f t="shared" si="0"/>
        <v>6</v>
      </c>
      <c r="B22" s="33" t="s">
        <v>69</v>
      </c>
      <c r="D22" s="25">
        <f>SUM(D20:D21)</f>
        <v>850440.58200000005</v>
      </c>
    </row>
    <row r="23" spans="1:4" x14ac:dyDescent="0.25">
      <c r="A23" s="23">
        <f t="shared" si="0"/>
        <v>7</v>
      </c>
      <c r="B23" s="33"/>
      <c r="D23" s="25"/>
    </row>
    <row r="24" spans="1:4" x14ac:dyDescent="0.25">
      <c r="A24" s="23">
        <f t="shared" si="0"/>
        <v>8</v>
      </c>
      <c r="B24" s="34" t="s">
        <v>62</v>
      </c>
      <c r="C24" s="35"/>
      <c r="D24" s="29">
        <f>-D22*35%</f>
        <v>-297654.20370000001</v>
      </c>
    </row>
    <row r="25" spans="1:4" x14ac:dyDescent="0.25">
      <c r="A25" s="23">
        <f t="shared" si="0"/>
        <v>9</v>
      </c>
      <c r="B25" s="36"/>
      <c r="C25" s="37"/>
      <c r="D25" s="29"/>
    </row>
    <row r="26" spans="1:4" ht="15.75" thickBot="1" x14ac:dyDescent="0.3">
      <c r="A26" s="23">
        <f t="shared" si="0"/>
        <v>10</v>
      </c>
      <c r="B26" s="36" t="s">
        <v>63</v>
      </c>
      <c r="C26" s="37"/>
      <c r="D26" s="38">
        <f>-D22-D24</f>
        <v>-552786.37829999998</v>
      </c>
    </row>
    <row r="27" spans="1:4" ht="15.75" thickTop="1" x14ac:dyDescent="0.25">
      <c r="A27" s="23">
        <f t="shared" si="0"/>
        <v>11</v>
      </c>
    </row>
    <row r="28" spans="1:4" x14ac:dyDescent="0.25">
      <c r="A28" s="23">
        <f t="shared" si="0"/>
        <v>12</v>
      </c>
    </row>
    <row r="29" spans="1:4" x14ac:dyDescent="0.25">
      <c r="A29" s="23">
        <f t="shared" si="0"/>
        <v>13</v>
      </c>
    </row>
    <row r="30" spans="1:4" x14ac:dyDescent="0.25">
      <c r="A30" s="23">
        <f t="shared" si="0"/>
        <v>14</v>
      </c>
    </row>
    <row r="31" spans="1:4" x14ac:dyDescent="0.25">
      <c r="A31" s="23">
        <f t="shared" si="0"/>
        <v>15</v>
      </c>
    </row>
  </sheetData>
  <pageMargins left="0.7" right="0.7" top="0.75" bottom="0.75" header="0.3" footer="0.3"/>
  <pageSetup scale="75" orientation="portrait" r:id="rId1"/>
  <headerFooter>
    <oddHeader>&amp;RExh. ECO-2C
Dockets UE-170033/UG-170034
Page 3 of 7
Redacted version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Layout" zoomScale="70" zoomScaleNormal="58" zoomScalePageLayoutView="70" workbookViewId="0">
      <selection activeCell="I17" sqref="I17"/>
    </sheetView>
  </sheetViews>
  <sheetFormatPr defaultRowHeight="15" x14ac:dyDescent="0.25"/>
  <cols>
    <col min="1" max="1" width="17.85546875" style="2" customWidth="1"/>
    <col min="2" max="2" width="74.42578125" bestFit="1" customWidth="1"/>
    <col min="3" max="3" width="17.42578125" bestFit="1" customWidth="1"/>
    <col min="4" max="4" width="31.28515625" bestFit="1" customWidth="1"/>
    <col min="5" max="5" width="30.85546875" customWidth="1"/>
    <col min="6" max="6" width="32" customWidth="1"/>
    <col min="7" max="7" width="27.42578125" customWidth="1"/>
    <col min="8" max="8" width="11.5703125" bestFit="1" customWidth="1"/>
  </cols>
  <sheetData>
    <row r="1" spans="1:7" s="41" customFormat="1" ht="96" customHeight="1" thickBot="1" x14ac:dyDescent="0.3">
      <c r="A1" s="57" t="s">
        <v>79</v>
      </c>
      <c r="B1" s="59" t="s">
        <v>0</v>
      </c>
      <c r="C1" s="58" t="s">
        <v>78</v>
      </c>
      <c r="D1" s="58" t="s">
        <v>77</v>
      </c>
      <c r="E1" s="58" t="s">
        <v>153</v>
      </c>
      <c r="F1" s="58" t="s">
        <v>154</v>
      </c>
      <c r="G1" s="60" t="s">
        <v>82</v>
      </c>
    </row>
    <row r="2" spans="1:7" x14ac:dyDescent="0.25">
      <c r="A2" s="52">
        <v>18230010</v>
      </c>
      <c r="B2" s="46" t="s">
        <v>1</v>
      </c>
      <c r="C2" s="48">
        <v>5906.25</v>
      </c>
      <c r="D2" s="48"/>
      <c r="E2" s="48">
        <f>C2+D2</f>
        <v>5906.25</v>
      </c>
      <c r="F2" s="48">
        <f>-E2</f>
        <v>-5906.25</v>
      </c>
      <c r="G2" s="50">
        <f>E2+F2</f>
        <v>0</v>
      </c>
    </row>
    <row r="3" spans="1:7" x14ac:dyDescent="0.25">
      <c r="A3" s="52"/>
      <c r="B3" s="46"/>
      <c r="C3" s="48"/>
      <c r="D3" s="48"/>
      <c r="E3" s="48"/>
      <c r="F3" s="48"/>
      <c r="G3" s="50"/>
    </row>
    <row r="4" spans="1:7" x14ac:dyDescent="0.25">
      <c r="A4" s="52">
        <v>18230009</v>
      </c>
      <c r="B4" s="46" t="s">
        <v>2</v>
      </c>
      <c r="C4" s="48">
        <v>2147559.11</v>
      </c>
      <c r="D4" s="48"/>
      <c r="E4" s="48">
        <f>C4+D4</f>
        <v>2147559.11</v>
      </c>
      <c r="F4" s="48">
        <v>-149864.37000000011</v>
      </c>
      <c r="G4" s="50">
        <f>E4+F4</f>
        <v>1997694.7399999998</v>
      </c>
    </row>
    <row r="5" spans="1:7" x14ac:dyDescent="0.25">
      <c r="A5" s="52"/>
      <c r="B5" s="46"/>
      <c r="C5" s="48"/>
      <c r="D5" s="48"/>
      <c r="E5" s="48"/>
      <c r="F5" s="48"/>
      <c r="G5" s="50"/>
    </row>
    <row r="6" spans="1:7" x14ac:dyDescent="0.25">
      <c r="A6" s="52">
        <v>18230021</v>
      </c>
      <c r="B6" s="46" t="s">
        <v>3</v>
      </c>
      <c r="C6" s="48">
        <v>465045.94</v>
      </c>
      <c r="D6" s="48">
        <v>-71171.44</v>
      </c>
      <c r="E6" s="48">
        <f>C6+D6</f>
        <v>393874.5</v>
      </c>
      <c r="F6" s="48">
        <f>-E6</f>
        <v>-393874.5</v>
      </c>
      <c r="G6" s="50">
        <f>E6+F6</f>
        <v>0</v>
      </c>
    </row>
    <row r="7" spans="1:7" x14ac:dyDescent="0.25">
      <c r="A7" s="52"/>
      <c r="B7" s="46"/>
      <c r="C7" s="48"/>
      <c r="D7" s="48"/>
      <c r="E7" s="48"/>
      <c r="F7" s="48"/>
      <c r="G7" s="50"/>
    </row>
    <row r="8" spans="1:7" x14ac:dyDescent="0.25">
      <c r="A8" s="52" t="s">
        <v>4</v>
      </c>
      <c r="B8" s="46" t="s">
        <v>5</v>
      </c>
      <c r="C8" s="48">
        <v>198092.16</v>
      </c>
      <c r="D8" s="48"/>
      <c r="E8" s="48">
        <f>C8+D8</f>
        <v>198092.16</v>
      </c>
      <c r="F8" s="48">
        <f>-E8</f>
        <v>-198092.16</v>
      </c>
      <c r="G8" s="50">
        <f>E8+F8</f>
        <v>0</v>
      </c>
    </row>
    <row r="9" spans="1:7" x14ac:dyDescent="0.25">
      <c r="A9" s="52"/>
      <c r="B9" s="46"/>
      <c r="C9" s="48"/>
      <c r="D9" s="48"/>
      <c r="E9" s="48"/>
      <c r="F9" s="48"/>
      <c r="G9" s="50"/>
    </row>
    <row r="10" spans="1:7" x14ac:dyDescent="0.25">
      <c r="A10" s="52" t="s">
        <v>6</v>
      </c>
      <c r="B10" s="46" t="s">
        <v>7</v>
      </c>
      <c r="C10" s="48">
        <v>440996.89</v>
      </c>
      <c r="D10" s="48"/>
      <c r="E10" s="48">
        <f>C10+D10</f>
        <v>440996.89</v>
      </c>
      <c r="F10" s="48">
        <f>-E10</f>
        <v>-440996.89</v>
      </c>
      <c r="G10" s="50">
        <f>E10+F10</f>
        <v>0</v>
      </c>
    </row>
    <row r="11" spans="1:7" x14ac:dyDescent="0.25">
      <c r="A11" s="52"/>
      <c r="B11" s="46"/>
      <c r="C11" s="48"/>
      <c r="D11" s="48"/>
      <c r="E11" s="48"/>
      <c r="F11" s="48"/>
      <c r="G11" s="50"/>
    </row>
    <row r="12" spans="1:7" x14ac:dyDescent="0.25">
      <c r="A12" s="52" t="s">
        <v>8</v>
      </c>
      <c r="B12" s="46" t="s">
        <v>9</v>
      </c>
      <c r="C12" s="48">
        <v>2254508.17</v>
      </c>
      <c r="D12" s="48"/>
      <c r="E12" s="48">
        <f>C12+D12</f>
        <v>2254508.17</v>
      </c>
      <c r="F12" s="48"/>
      <c r="G12" s="50">
        <f>E12+F12</f>
        <v>2254508.17</v>
      </c>
    </row>
    <row r="13" spans="1:7" x14ac:dyDescent="0.25">
      <c r="A13" s="52"/>
      <c r="B13" s="46"/>
      <c r="C13" s="48"/>
      <c r="D13" s="48"/>
      <c r="E13" s="48"/>
      <c r="F13" s="48"/>
      <c r="G13" s="50"/>
    </row>
    <row r="14" spans="1:7" x14ac:dyDescent="0.25">
      <c r="A14" s="52" t="s">
        <v>10</v>
      </c>
      <c r="B14" s="46" t="s">
        <v>11</v>
      </c>
      <c r="C14" s="48">
        <v>2242411.06</v>
      </c>
      <c r="D14" s="48">
        <v>-662553.87</v>
      </c>
      <c r="E14" s="48">
        <f>C14+D14</f>
        <v>1579857.19</v>
      </c>
      <c r="F14" s="48">
        <f>-E14</f>
        <v>-1579857.19</v>
      </c>
      <c r="G14" s="50">
        <f>E14+F14</f>
        <v>0</v>
      </c>
    </row>
    <row r="15" spans="1:7" x14ac:dyDescent="0.25">
      <c r="A15" s="52"/>
      <c r="B15" s="46"/>
      <c r="C15" s="48"/>
      <c r="D15" s="48"/>
      <c r="E15" s="48"/>
      <c r="F15" s="48"/>
      <c r="G15" s="50"/>
    </row>
    <row r="16" spans="1:7" x14ac:dyDescent="0.25">
      <c r="A16" s="52" t="s">
        <v>12</v>
      </c>
      <c r="B16" s="46" t="s">
        <v>13</v>
      </c>
      <c r="C16" s="48">
        <v>659654.59</v>
      </c>
      <c r="D16" s="48"/>
      <c r="E16" s="48">
        <f>C16+D16</f>
        <v>659654.59</v>
      </c>
      <c r="F16" s="48">
        <f>-E16</f>
        <v>-659654.59</v>
      </c>
      <c r="G16" s="50">
        <f>E16+F16</f>
        <v>0</v>
      </c>
    </row>
    <row r="17" spans="1:8" x14ac:dyDescent="0.25">
      <c r="A17" s="52"/>
      <c r="B17" s="46"/>
      <c r="C17" s="48"/>
      <c r="D17" s="48"/>
      <c r="E17" s="48"/>
      <c r="F17" s="48"/>
      <c r="G17" s="50"/>
    </row>
    <row r="18" spans="1:8" x14ac:dyDescent="0.25">
      <c r="A18" s="52" t="s">
        <v>14</v>
      </c>
      <c r="B18" s="46" t="s">
        <v>15</v>
      </c>
      <c r="C18" s="48">
        <v>224879.76</v>
      </c>
      <c r="D18" s="48"/>
      <c r="E18" s="48">
        <f>C18+D18</f>
        <v>224879.76</v>
      </c>
      <c r="F18" s="48">
        <f>-E18</f>
        <v>-224879.76</v>
      </c>
      <c r="G18" s="50">
        <f>E18+F18</f>
        <v>0</v>
      </c>
    </row>
    <row r="19" spans="1:8" x14ac:dyDescent="0.25">
      <c r="A19" s="52"/>
      <c r="B19" s="46"/>
      <c r="C19" s="48"/>
      <c r="D19" s="48"/>
      <c r="E19" s="48"/>
      <c r="F19" s="48"/>
      <c r="G19" s="50"/>
    </row>
    <row r="20" spans="1:8" x14ac:dyDescent="0.25">
      <c r="A20" s="52">
        <v>18601130</v>
      </c>
      <c r="B20" s="46" t="s">
        <v>16</v>
      </c>
      <c r="C20" s="48">
        <v>400495.47</v>
      </c>
      <c r="D20" s="48"/>
      <c r="E20" s="48">
        <f>C20+D20</f>
        <v>400495.47</v>
      </c>
      <c r="F20" s="48">
        <f>-E20</f>
        <v>-400495.47</v>
      </c>
      <c r="G20" s="50">
        <f>E20+F20</f>
        <v>0</v>
      </c>
    </row>
    <row r="21" spans="1:8" x14ac:dyDescent="0.25">
      <c r="A21" s="52"/>
      <c r="B21" s="46"/>
      <c r="C21" s="48"/>
      <c r="D21" s="48"/>
      <c r="E21" s="48"/>
      <c r="F21" s="48"/>
      <c r="G21" s="50"/>
    </row>
    <row r="22" spans="1:8" x14ac:dyDescent="0.25">
      <c r="A22" s="52" t="s">
        <v>17</v>
      </c>
      <c r="B22" s="46" t="s">
        <v>18</v>
      </c>
      <c r="C22" s="48">
        <v>324638.12</v>
      </c>
      <c r="D22" s="48">
        <v>-92939.88</v>
      </c>
      <c r="E22" s="48">
        <f>C22+D22</f>
        <v>231698.24</v>
      </c>
      <c r="F22" s="48">
        <f>-E22</f>
        <v>-231698.24</v>
      </c>
      <c r="G22" s="50">
        <f>E22+F22</f>
        <v>0</v>
      </c>
    </row>
    <row r="23" spans="1:8" x14ac:dyDescent="0.25">
      <c r="A23" s="52"/>
      <c r="B23" s="46"/>
      <c r="C23" s="48"/>
      <c r="D23" s="48"/>
      <c r="E23" s="48"/>
      <c r="F23" s="48"/>
      <c r="G23" s="50"/>
    </row>
    <row r="24" spans="1:8" x14ac:dyDescent="0.25">
      <c r="A24" s="52" t="s">
        <v>19</v>
      </c>
      <c r="B24" s="46" t="s">
        <v>20</v>
      </c>
      <c r="C24" s="48">
        <v>695.75</v>
      </c>
      <c r="D24" s="48"/>
      <c r="E24" s="48">
        <f>C24+D24</f>
        <v>695.75</v>
      </c>
      <c r="F24" s="48">
        <f>-E24</f>
        <v>-695.75</v>
      </c>
      <c r="G24" s="50">
        <f>E24+F24</f>
        <v>0</v>
      </c>
    </row>
    <row r="25" spans="1:8" x14ac:dyDescent="0.25">
      <c r="A25" s="52"/>
      <c r="B25" s="46"/>
      <c r="C25" s="48"/>
      <c r="D25" s="48"/>
      <c r="E25" s="48"/>
      <c r="F25" s="48"/>
      <c r="G25" s="50"/>
    </row>
    <row r="26" spans="1:8" x14ac:dyDescent="0.25">
      <c r="A26" s="52">
        <v>18601129</v>
      </c>
      <c r="B26" s="46" t="s">
        <v>21</v>
      </c>
      <c r="C26" s="48">
        <v>212588.68</v>
      </c>
      <c r="D26" s="48"/>
      <c r="E26" s="48">
        <f>C26+D26</f>
        <v>212588.68</v>
      </c>
      <c r="F26" s="48">
        <f>-E26</f>
        <v>-212588.68</v>
      </c>
      <c r="G26" s="50">
        <f>E26+F26</f>
        <v>0</v>
      </c>
    </row>
    <row r="27" spans="1:8" x14ac:dyDescent="0.25">
      <c r="A27" s="52"/>
      <c r="B27" s="46"/>
      <c r="C27" s="48"/>
      <c r="D27" s="48"/>
      <c r="E27" s="48"/>
      <c r="F27" s="48"/>
      <c r="G27" s="50"/>
    </row>
    <row r="28" spans="1:8" x14ac:dyDescent="0.25">
      <c r="A28" s="52">
        <v>18601151</v>
      </c>
      <c r="B28" s="46" t="s">
        <v>22</v>
      </c>
      <c r="C28" s="48">
        <v>111880.23</v>
      </c>
      <c r="D28" s="48"/>
      <c r="E28" s="48">
        <f>C28+D28</f>
        <v>111880.23</v>
      </c>
      <c r="F28" s="48">
        <f>-E28</f>
        <v>-111880.23</v>
      </c>
      <c r="G28" s="50">
        <f>E28+F28</f>
        <v>0</v>
      </c>
    </row>
    <row r="29" spans="1:8" x14ac:dyDescent="0.25">
      <c r="A29" s="52"/>
      <c r="B29" s="46"/>
      <c r="C29" s="48"/>
      <c r="D29" s="48"/>
      <c r="E29" s="48"/>
      <c r="F29" s="48"/>
      <c r="G29" s="50"/>
    </row>
    <row r="30" spans="1:8" ht="15.75" thickBot="1" x14ac:dyDescent="0.3">
      <c r="A30" s="52"/>
      <c r="B30" s="46" t="s">
        <v>23</v>
      </c>
      <c r="C30" s="48"/>
      <c r="D30" s="48">
        <v>-4610484.08</v>
      </c>
      <c r="E30" s="48"/>
      <c r="F30" s="48"/>
      <c r="G30" s="50"/>
      <c r="H30" s="3"/>
    </row>
    <row r="31" spans="1:8" ht="15.75" thickBot="1" x14ac:dyDescent="0.3">
      <c r="A31" s="43"/>
      <c r="B31" s="44" t="s">
        <v>81</v>
      </c>
      <c r="C31" s="47">
        <f>SUM(C2:C30)</f>
        <v>9689352.1799999997</v>
      </c>
      <c r="D31" s="47">
        <f>SUM(D2:D30)</f>
        <v>-5437149.2700000005</v>
      </c>
      <c r="E31" s="47">
        <f>SUM(E2:E30)</f>
        <v>8862686.9899999984</v>
      </c>
      <c r="F31" s="47">
        <f>SUM(F2:F30)</f>
        <v>-4610484.08</v>
      </c>
      <c r="G31" s="51">
        <f>SUM(G2:G30)</f>
        <v>4252202.91</v>
      </c>
    </row>
    <row r="32" spans="1:8" x14ac:dyDescent="0.25">
      <c r="D32" s="3"/>
    </row>
  </sheetData>
  <pageMargins left="0.7" right="0.7" top="0.75" bottom="0.75" header="0.3" footer="0.3"/>
  <pageSetup scale="52" fitToHeight="0" orientation="landscape" r:id="rId1"/>
  <headerFooter>
    <oddHeader>&amp;RExh. ECO-2C
Dockets UE-170033/ UG-170034
Page 4 of 7
Redacted version</oddHeader>
  </headerFooter>
  <ignoredErrors>
    <ignoredError sqref="F2 F6 F8 F10 F14 F16 F18 F20 F22 F24 F26 F28" formula="1"/>
    <ignoredError sqref="A8 A10 A12 A14 A16 A18 A22 A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view="pageLayout" zoomScaleNormal="100" workbookViewId="0">
      <selection activeCell="F24" sqref="F24"/>
    </sheetView>
  </sheetViews>
  <sheetFormatPr defaultRowHeight="15.75" x14ac:dyDescent="0.25"/>
  <cols>
    <col min="1" max="1" width="9.140625" style="94"/>
    <col min="2" max="2" width="53.28515625" style="94" bestFit="1" customWidth="1"/>
    <col min="3" max="3" width="18.140625" style="94" customWidth="1"/>
    <col min="4" max="16384" width="9.140625" style="94"/>
  </cols>
  <sheetData>
    <row r="1" spans="1:3" x14ac:dyDescent="0.25">
      <c r="A1" s="93" t="s">
        <v>99</v>
      </c>
    </row>
    <row r="2" spans="1:3" x14ac:dyDescent="0.25">
      <c r="A2" s="95" t="s">
        <v>100</v>
      </c>
    </row>
    <row r="3" spans="1:3" x14ac:dyDescent="0.25">
      <c r="A3" s="93" t="s">
        <v>101</v>
      </c>
    </row>
    <row r="4" spans="1:3" x14ac:dyDescent="0.25">
      <c r="A4" s="93" t="str">
        <f>keep_TESTYEAR</f>
        <v>FOR THE TWELVE MONTHS ENDED SEPTEMBER 30, 2016</v>
      </c>
    </row>
    <row r="7" spans="1:3" x14ac:dyDescent="0.25">
      <c r="A7" s="94" t="s">
        <v>102</v>
      </c>
    </row>
    <row r="11" spans="1:3" x14ac:dyDescent="0.25">
      <c r="C11" s="96" t="s">
        <v>103</v>
      </c>
    </row>
    <row r="12" spans="1:3" x14ac:dyDescent="0.25">
      <c r="A12" s="97" t="s">
        <v>55</v>
      </c>
      <c r="B12" s="98"/>
      <c r="C12" s="96" t="s">
        <v>104</v>
      </c>
    </row>
    <row r="13" spans="1:3" x14ac:dyDescent="0.25">
      <c r="A13" s="97" t="s">
        <v>56</v>
      </c>
      <c r="B13" s="98"/>
      <c r="C13" s="99">
        <v>11.19</v>
      </c>
    </row>
    <row r="14" spans="1:3" x14ac:dyDescent="0.25">
      <c r="A14" s="100" t="s">
        <v>105</v>
      </c>
      <c r="B14" s="101"/>
      <c r="C14" s="102"/>
    </row>
    <row r="15" spans="1:3" x14ac:dyDescent="0.25">
      <c r="A15" s="103">
        <v>1</v>
      </c>
      <c r="B15" s="104" t="s">
        <v>106</v>
      </c>
      <c r="C15" s="105"/>
    </row>
    <row r="16" spans="1:3" x14ac:dyDescent="0.25">
      <c r="A16" s="103">
        <f t="shared" ref="A16:A60" si="0">A15+1</f>
        <v>2</v>
      </c>
      <c r="B16" s="104" t="s">
        <v>107</v>
      </c>
      <c r="C16" s="106"/>
    </row>
    <row r="17" spans="1:3" x14ac:dyDescent="0.25">
      <c r="A17" s="103">
        <f t="shared" si="0"/>
        <v>3</v>
      </c>
      <c r="B17" s="104" t="s">
        <v>108</v>
      </c>
      <c r="C17" s="106"/>
    </row>
    <row r="18" spans="1:3" x14ac:dyDescent="0.25">
      <c r="A18" s="103">
        <f t="shared" si="0"/>
        <v>4</v>
      </c>
      <c r="B18" s="104" t="s">
        <v>109</v>
      </c>
      <c r="C18" s="107"/>
    </row>
    <row r="19" spans="1:3" x14ac:dyDescent="0.25">
      <c r="A19" s="103">
        <f t="shared" si="0"/>
        <v>5</v>
      </c>
      <c r="B19" s="104" t="s">
        <v>110</v>
      </c>
      <c r="C19" s="108">
        <f>SUM(C15:C18)</f>
        <v>0</v>
      </c>
    </row>
    <row r="20" spans="1:3" x14ac:dyDescent="0.25">
      <c r="A20" s="103">
        <f t="shared" si="0"/>
        <v>6</v>
      </c>
      <c r="B20" s="109"/>
      <c r="C20" s="110" t="s">
        <v>111</v>
      </c>
    </row>
    <row r="21" spans="1:3" x14ac:dyDescent="0.25">
      <c r="A21" s="103">
        <f t="shared" si="0"/>
        <v>7</v>
      </c>
      <c r="B21" s="111"/>
      <c r="C21" s="110"/>
    </row>
    <row r="22" spans="1:3" x14ac:dyDescent="0.25">
      <c r="A22" s="103">
        <f t="shared" si="0"/>
        <v>8</v>
      </c>
      <c r="B22" s="104" t="s">
        <v>112</v>
      </c>
      <c r="C22" s="112"/>
    </row>
    <row r="23" spans="1:3" x14ac:dyDescent="0.25">
      <c r="A23" s="103">
        <f t="shared" si="0"/>
        <v>9</v>
      </c>
      <c r="B23" s="109"/>
      <c r="C23" s="110"/>
    </row>
    <row r="24" spans="1:3" x14ac:dyDescent="0.25">
      <c r="A24" s="103">
        <f t="shared" si="0"/>
        <v>10</v>
      </c>
      <c r="B24" s="104" t="s">
        <v>113</v>
      </c>
      <c r="C24" s="106"/>
    </row>
    <row r="25" spans="1:3" x14ac:dyDescent="0.25">
      <c r="A25" s="103">
        <f t="shared" si="0"/>
        <v>11</v>
      </c>
      <c r="B25" s="104"/>
      <c r="C25" s="106"/>
    </row>
    <row r="26" spans="1:3" x14ac:dyDescent="0.25">
      <c r="A26" s="103">
        <f t="shared" si="0"/>
        <v>12</v>
      </c>
      <c r="B26" s="104" t="s">
        <v>114</v>
      </c>
      <c r="C26" s="106"/>
    </row>
    <row r="27" spans="1:3" x14ac:dyDescent="0.25">
      <c r="A27" s="103">
        <f t="shared" si="0"/>
        <v>13</v>
      </c>
      <c r="B27" s="111"/>
      <c r="C27" s="113"/>
    </row>
    <row r="28" spans="1:3" x14ac:dyDescent="0.25">
      <c r="A28" s="103">
        <f t="shared" si="0"/>
        <v>14</v>
      </c>
      <c r="B28" s="104" t="s">
        <v>115</v>
      </c>
      <c r="C28" s="108">
        <f>SUM(C24:C27)</f>
        <v>0</v>
      </c>
    </row>
    <row r="29" spans="1:3" x14ac:dyDescent="0.25">
      <c r="A29" s="103">
        <f t="shared" si="0"/>
        <v>15</v>
      </c>
      <c r="B29" s="104"/>
      <c r="C29" s="114"/>
    </row>
    <row r="30" spans="1:3" x14ac:dyDescent="0.25">
      <c r="A30" s="103">
        <f t="shared" si="0"/>
        <v>16</v>
      </c>
      <c r="B30" s="115" t="s">
        <v>116</v>
      </c>
      <c r="C30" s="106"/>
    </row>
    <row r="31" spans="1:3" x14ac:dyDescent="0.25">
      <c r="A31" s="103">
        <f t="shared" si="0"/>
        <v>17</v>
      </c>
      <c r="B31" s="104" t="s">
        <v>117</v>
      </c>
      <c r="C31" s="106"/>
    </row>
    <row r="32" spans="1:3" x14ac:dyDescent="0.25">
      <c r="A32" s="103">
        <f t="shared" si="0"/>
        <v>18</v>
      </c>
      <c r="B32" s="104" t="s">
        <v>118</v>
      </c>
      <c r="C32" s="106"/>
    </row>
    <row r="33" spans="1:3" x14ac:dyDescent="0.25">
      <c r="A33" s="103">
        <f t="shared" si="0"/>
        <v>19</v>
      </c>
      <c r="B33" s="104" t="s">
        <v>119</v>
      </c>
      <c r="C33" s="106"/>
    </row>
    <row r="34" spans="1:3" x14ac:dyDescent="0.25">
      <c r="A34" s="103">
        <f t="shared" si="0"/>
        <v>20</v>
      </c>
      <c r="B34" s="104" t="s">
        <v>120</v>
      </c>
      <c r="C34" s="106"/>
    </row>
    <row r="35" spans="1:3" x14ac:dyDescent="0.25">
      <c r="A35" s="103">
        <f t="shared" si="0"/>
        <v>21</v>
      </c>
      <c r="B35" s="104" t="s">
        <v>121</v>
      </c>
      <c r="C35" s="106"/>
    </row>
    <row r="36" spans="1:3" x14ac:dyDescent="0.25">
      <c r="A36" s="103">
        <f t="shared" si="0"/>
        <v>22</v>
      </c>
      <c r="B36" s="104" t="s">
        <v>122</v>
      </c>
      <c r="C36" s="106"/>
    </row>
    <row r="37" spans="1:3" x14ac:dyDescent="0.25">
      <c r="A37" s="103">
        <f t="shared" si="0"/>
        <v>23</v>
      </c>
      <c r="B37" s="104" t="s">
        <v>123</v>
      </c>
      <c r="C37" s="106"/>
    </row>
    <row r="38" spans="1:3" x14ac:dyDescent="0.25">
      <c r="A38" s="103">
        <f t="shared" si="0"/>
        <v>24</v>
      </c>
      <c r="B38" s="104" t="s">
        <v>124</v>
      </c>
      <c r="C38" s="116"/>
    </row>
    <row r="39" spans="1:3" x14ac:dyDescent="0.25">
      <c r="A39" s="103">
        <f t="shared" si="0"/>
        <v>25</v>
      </c>
      <c r="B39" s="115" t="s">
        <v>125</v>
      </c>
      <c r="C39" s="106"/>
    </row>
    <row r="40" spans="1:3" x14ac:dyDescent="0.25">
      <c r="A40" s="103">
        <f t="shared" si="0"/>
        <v>26</v>
      </c>
      <c r="B40" s="104" t="s">
        <v>126</v>
      </c>
      <c r="C40" s="106">
        <f>'Summary G'!D22</f>
        <v>3214691.1500000013</v>
      </c>
    </row>
    <row r="41" spans="1:3" x14ac:dyDescent="0.25">
      <c r="A41" s="103">
        <f t="shared" si="0"/>
        <v>27</v>
      </c>
      <c r="B41" s="111" t="s">
        <v>127</v>
      </c>
      <c r="C41" s="112"/>
    </row>
    <row r="42" spans="1:3" x14ac:dyDescent="0.25">
      <c r="A42" s="103">
        <f t="shared" si="0"/>
        <v>28</v>
      </c>
      <c r="B42" s="104" t="s">
        <v>128</v>
      </c>
      <c r="C42" s="112"/>
    </row>
    <row r="43" spans="1:3" x14ac:dyDescent="0.25">
      <c r="A43" s="103">
        <f t="shared" si="0"/>
        <v>29</v>
      </c>
      <c r="B43" s="104" t="s">
        <v>129</v>
      </c>
      <c r="C43" s="106">
        <f>'Summary G'!D24</f>
        <v>-1125141.9025000003</v>
      </c>
    </row>
    <row r="44" spans="1:3" x14ac:dyDescent="0.25">
      <c r="A44" s="103">
        <f t="shared" si="0"/>
        <v>30</v>
      </c>
      <c r="B44" s="111" t="s">
        <v>130</v>
      </c>
      <c r="C44" s="116"/>
    </row>
    <row r="45" spans="1:3" x14ac:dyDescent="0.25">
      <c r="A45" s="103">
        <f t="shared" si="0"/>
        <v>31</v>
      </c>
      <c r="B45" s="104" t="s">
        <v>131</v>
      </c>
      <c r="C45" s="108">
        <f>SUM(C28:C44)</f>
        <v>2089549.247500001</v>
      </c>
    </row>
    <row r="46" spans="1:3" x14ac:dyDescent="0.25">
      <c r="A46" s="103">
        <f t="shared" si="0"/>
        <v>32</v>
      </c>
      <c r="B46" s="111"/>
      <c r="C46" s="117" t="s">
        <v>111</v>
      </c>
    </row>
    <row r="47" spans="1:3" x14ac:dyDescent="0.25">
      <c r="A47" s="103">
        <f t="shared" si="0"/>
        <v>33</v>
      </c>
      <c r="B47" s="104" t="s">
        <v>132</v>
      </c>
      <c r="C47" s="118">
        <f>C19-C45</f>
        <v>-2089549.247500001</v>
      </c>
    </row>
    <row r="48" spans="1:3" x14ac:dyDescent="0.25">
      <c r="A48" s="103">
        <f t="shared" si="0"/>
        <v>34</v>
      </c>
      <c r="B48" s="111"/>
      <c r="C48" s="119"/>
    </row>
    <row r="49" spans="1:3" x14ac:dyDescent="0.25">
      <c r="A49" s="103">
        <f t="shared" si="0"/>
        <v>35</v>
      </c>
      <c r="B49" s="104" t="s">
        <v>133</v>
      </c>
      <c r="C49" s="118">
        <f>C61</f>
        <v>-2089549.247500001</v>
      </c>
    </row>
    <row r="50" spans="1:3" x14ac:dyDescent="0.25">
      <c r="A50" s="103">
        <f t="shared" si="0"/>
        <v>36</v>
      </c>
      <c r="B50" s="111"/>
      <c r="C50" s="105"/>
    </row>
    <row r="51" spans="1:3" x14ac:dyDescent="0.25">
      <c r="A51" s="103">
        <f t="shared" si="0"/>
        <v>37</v>
      </c>
      <c r="B51" s="104"/>
      <c r="C51" s="106"/>
    </row>
    <row r="52" spans="1:3" x14ac:dyDescent="0.25">
      <c r="A52" s="103">
        <f t="shared" si="0"/>
        <v>38</v>
      </c>
      <c r="B52" s="111"/>
      <c r="C52" s="105"/>
    </row>
    <row r="53" spans="1:3" x14ac:dyDescent="0.25">
      <c r="A53" s="103">
        <f t="shared" si="0"/>
        <v>39</v>
      </c>
      <c r="B53" s="111" t="s">
        <v>134</v>
      </c>
      <c r="C53" s="105"/>
    </row>
    <row r="54" spans="1:3" x14ac:dyDescent="0.25">
      <c r="A54" s="103">
        <f t="shared" si="0"/>
        <v>40</v>
      </c>
      <c r="B54" s="120" t="s">
        <v>135</v>
      </c>
      <c r="C54" s="116"/>
    </row>
    <row r="55" spans="1:3" x14ac:dyDescent="0.25">
      <c r="A55" s="103">
        <f t="shared" si="0"/>
        <v>41</v>
      </c>
      <c r="B55" s="120" t="s">
        <v>136</v>
      </c>
      <c r="C55" s="106"/>
    </row>
    <row r="56" spans="1:3" x14ac:dyDescent="0.25">
      <c r="A56" s="103">
        <f t="shared" si="0"/>
        <v>42</v>
      </c>
      <c r="B56" s="111" t="s">
        <v>137</v>
      </c>
      <c r="C56" s="106"/>
    </row>
    <row r="57" spans="1:3" x14ac:dyDescent="0.25">
      <c r="A57" s="103">
        <f t="shared" si="0"/>
        <v>43</v>
      </c>
      <c r="B57" s="111" t="s">
        <v>138</v>
      </c>
      <c r="C57" s="106"/>
    </row>
    <row r="58" spans="1:3" x14ac:dyDescent="0.25">
      <c r="A58" s="103">
        <f t="shared" si="0"/>
        <v>44</v>
      </c>
      <c r="B58" s="111" t="s">
        <v>139</v>
      </c>
      <c r="C58" s="106">
        <f>C47</f>
        <v>-2089549.247500001</v>
      </c>
    </row>
    <row r="59" spans="1:3" x14ac:dyDescent="0.25">
      <c r="A59" s="103">
        <f t="shared" si="0"/>
        <v>45</v>
      </c>
      <c r="B59" s="111" t="s">
        <v>140</v>
      </c>
      <c r="C59" s="106"/>
    </row>
    <row r="60" spans="1:3" x14ac:dyDescent="0.25">
      <c r="A60" s="103">
        <f t="shared" si="0"/>
        <v>46</v>
      </c>
      <c r="B60" s="111" t="s">
        <v>141</v>
      </c>
      <c r="C60" s="106"/>
    </row>
    <row r="61" spans="1:3" ht="16.5" thickBot="1" x14ac:dyDescent="0.3">
      <c r="A61" s="122"/>
      <c r="B61" s="123"/>
      <c r="C61" s="121">
        <f>SUM(C55:C60)</f>
        <v>-2089549.247500001</v>
      </c>
    </row>
    <row r="62" spans="1:3" ht="16.5" thickTop="1" x14ac:dyDescent="0.25"/>
  </sheetData>
  <pageMargins left="0.7" right="0.7" top="0.75" bottom="0.75" header="0.3" footer="0.3"/>
  <pageSetup scale="71" orientation="portrait" r:id="rId1"/>
  <headerFooter>
    <oddHeader>&amp;RExh. ECO-2C
Dockets UE-170033/ UG-170034
Page 5 of 7
Redacted version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view="pageLayout" zoomScale="60" zoomScaleNormal="60" zoomScalePageLayoutView="60" workbookViewId="0">
      <selection activeCell="F18" sqref="F18"/>
    </sheetView>
  </sheetViews>
  <sheetFormatPr defaultRowHeight="15" x14ac:dyDescent="0.25"/>
  <cols>
    <col min="2" max="2" width="69.85546875" bestFit="1" customWidth="1"/>
    <col min="3" max="3" width="16" customWidth="1"/>
    <col min="4" max="4" width="24" bestFit="1" customWidth="1"/>
    <col min="5" max="5" width="14" bestFit="1" customWidth="1"/>
    <col min="6" max="6" width="13.28515625" bestFit="1" customWidth="1"/>
  </cols>
  <sheetData>
    <row r="1" spans="1:4" x14ac:dyDescent="0.25">
      <c r="A1" s="5"/>
      <c r="B1" s="5"/>
      <c r="C1" s="5"/>
      <c r="D1" s="5"/>
    </row>
    <row r="2" spans="1:4" x14ac:dyDescent="0.25">
      <c r="A2" s="5"/>
      <c r="B2" s="5"/>
      <c r="C2" s="5"/>
      <c r="D2" s="6"/>
    </row>
    <row r="3" spans="1:4" x14ac:dyDescent="0.25">
      <c r="A3" s="7"/>
      <c r="B3" s="8"/>
      <c r="C3" s="8"/>
      <c r="D3" s="6"/>
    </row>
    <row r="4" spans="1:4" x14ac:dyDescent="0.25">
      <c r="A4" s="9"/>
      <c r="B4" s="9"/>
      <c r="C4" s="9"/>
      <c r="D4" s="10"/>
    </row>
    <row r="7" spans="1:4" x14ac:dyDescent="0.25">
      <c r="A7" s="11"/>
      <c r="B7" s="11"/>
      <c r="C7" s="11"/>
      <c r="D7" s="11"/>
    </row>
    <row r="8" spans="1:4" x14ac:dyDescent="0.25">
      <c r="A8" s="12" t="s">
        <v>53</v>
      </c>
      <c r="B8" s="13"/>
      <c r="C8" s="13"/>
      <c r="D8" s="13"/>
    </row>
    <row r="9" spans="1:4" x14ac:dyDescent="0.25">
      <c r="A9" s="13" t="s">
        <v>54</v>
      </c>
      <c r="B9" s="13"/>
      <c r="C9" s="13"/>
      <c r="D9" s="13"/>
    </row>
    <row r="10" spans="1:4" x14ac:dyDescent="0.25">
      <c r="A10" s="13" t="str">
        <f>'[3]Lead E'!A10</f>
        <v>FOR THE TEST YEAR TWELVE MONTHS ENDED SEPTEMBER 30, 2016</v>
      </c>
      <c r="B10" s="13"/>
      <c r="C10" s="13"/>
      <c r="D10" s="13"/>
    </row>
    <row r="11" spans="1:4" x14ac:dyDescent="0.25">
      <c r="A11" s="13" t="str">
        <f>'[3]Lead E'!A11</f>
        <v>2017 GENERAL RATE CASE</v>
      </c>
      <c r="B11" s="13"/>
      <c r="C11" s="13"/>
      <c r="D11" s="13"/>
    </row>
    <row r="12" spans="1:4" x14ac:dyDescent="0.25">
      <c r="A12" s="12"/>
      <c r="B12" s="13"/>
      <c r="C12" s="14"/>
      <c r="D12" s="14"/>
    </row>
    <row r="13" spans="1:4" x14ac:dyDescent="0.25">
      <c r="A13" s="11"/>
      <c r="B13" s="15"/>
      <c r="C13" s="15"/>
      <c r="D13" s="16"/>
    </row>
    <row r="14" spans="1:4" x14ac:dyDescent="0.25">
      <c r="A14" s="17" t="s">
        <v>55</v>
      </c>
      <c r="B14" s="18"/>
      <c r="C14" s="18"/>
      <c r="D14" s="18"/>
    </row>
    <row r="15" spans="1:4" x14ac:dyDescent="0.25">
      <c r="A15" s="19" t="s">
        <v>56</v>
      </c>
      <c r="B15" s="20" t="s">
        <v>57</v>
      </c>
      <c r="C15" s="20"/>
      <c r="D15" s="20" t="s">
        <v>58</v>
      </c>
    </row>
    <row r="16" spans="1:4" x14ac:dyDescent="0.25">
      <c r="A16" s="21"/>
      <c r="B16" s="22"/>
      <c r="C16" s="22"/>
      <c r="D16" s="5"/>
    </row>
    <row r="17" spans="1:6" x14ac:dyDescent="0.25">
      <c r="A17" s="23">
        <v>1</v>
      </c>
      <c r="B17" s="24" t="s">
        <v>59</v>
      </c>
      <c r="C17" s="25"/>
      <c r="D17" s="5"/>
    </row>
    <row r="18" spans="1:6" x14ac:dyDescent="0.25">
      <c r="A18" s="23">
        <f>A17+1</f>
        <v>2</v>
      </c>
      <c r="B18" s="26"/>
      <c r="C18" s="27"/>
      <c r="D18" s="5"/>
    </row>
    <row r="19" spans="1:6" x14ac:dyDescent="0.25">
      <c r="A19" s="23">
        <f t="shared" ref="A19:A31" si="0">A18+1</f>
        <v>3</v>
      </c>
      <c r="B19" s="28" t="s">
        <v>60</v>
      </c>
      <c r="C19" s="29">
        <f>'Environmental remediation G'!G47</f>
        <v>16073455.750000007</v>
      </c>
      <c r="D19" s="53"/>
      <c r="F19" s="3"/>
    </row>
    <row r="20" spans="1:6" x14ac:dyDescent="0.25">
      <c r="A20" s="23">
        <f t="shared" si="0"/>
        <v>4</v>
      </c>
      <c r="B20" s="30" t="s">
        <v>61</v>
      </c>
      <c r="C20" s="31"/>
      <c r="D20" s="32">
        <f>C19/5</f>
        <v>3214691.1500000013</v>
      </c>
    </row>
    <row r="21" spans="1:6" x14ac:dyDescent="0.25">
      <c r="A21" s="23">
        <f t="shared" si="0"/>
        <v>5</v>
      </c>
      <c r="B21" s="30"/>
      <c r="C21" s="31"/>
      <c r="D21" s="32"/>
    </row>
    <row r="22" spans="1:6" x14ac:dyDescent="0.25">
      <c r="A22" s="23">
        <f t="shared" si="0"/>
        <v>6</v>
      </c>
      <c r="B22" s="33" t="s">
        <v>68</v>
      </c>
      <c r="C22" s="4"/>
      <c r="D22" s="25">
        <f>SUM(D20:D21)</f>
        <v>3214691.1500000013</v>
      </c>
    </row>
    <row r="23" spans="1:6" x14ac:dyDescent="0.25">
      <c r="A23" s="23">
        <f t="shared" si="0"/>
        <v>7</v>
      </c>
      <c r="B23" s="33"/>
      <c r="C23" s="4"/>
      <c r="D23" s="25"/>
    </row>
    <row r="24" spans="1:6" x14ac:dyDescent="0.25">
      <c r="A24" s="23">
        <f t="shared" si="0"/>
        <v>8</v>
      </c>
      <c r="B24" s="34" t="s">
        <v>62</v>
      </c>
      <c r="C24" s="35"/>
      <c r="D24" s="29">
        <f>-D22*35%</f>
        <v>-1125141.9025000003</v>
      </c>
      <c r="E24" s="3"/>
    </row>
    <row r="25" spans="1:6" x14ac:dyDescent="0.25">
      <c r="A25" s="23">
        <f t="shared" si="0"/>
        <v>9</v>
      </c>
      <c r="B25" s="36"/>
      <c r="C25" s="37"/>
      <c r="D25" s="29"/>
    </row>
    <row r="26" spans="1:6" ht="15.75" thickBot="1" x14ac:dyDescent="0.3">
      <c r="A26" s="23">
        <f>A25+1</f>
        <v>10</v>
      </c>
      <c r="B26" s="36" t="s">
        <v>63</v>
      </c>
      <c r="C26" s="37"/>
      <c r="D26" s="38">
        <f>-D22-D24</f>
        <v>-2089549.247500001</v>
      </c>
    </row>
    <row r="27" spans="1:6" ht="15.75" thickTop="1" x14ac:dyDescent="0.25">
      <c r="A27" s="23">
        <f t="shared" si="0"/>
        <v>11</v>
      </c>
      <c r="B27" s="36"/>
      <c r="C27" s="37"/>
      <c r="D27" s="29"/>
    </row>
    <row r="28" spans="1:6" x14ac:dyDescent="0.25">
      <c r="A28" s="23">
        <f t="shared" si="0"/>
        <v>12</v>
      </c>
      <c r="B28" s="36"/>
      <c r="C28" s="37"/>
      <c r="D28" s="29"/>
    </row>
    <row r="29" spans="1:6" x14ac:dyDescent="0.25">
      <c r="A29" s="23">
        <f t="shared" si="0"/>
        <v>13</v>
      </c>
      <c r="B29" s="5"/>
      <c r="C29" s="39"/>
      <c r="D29" s="5"/>
    </row>
    <row r="30" spans="1:6" x14ac:dyDescent="0.25">
      <c r="A30" s="23">
        <f t="shared" si="0"/>
        <v>14</v>
      </c>
      <c r="B30" s="5"/>
      <c r="C30" s="39"/>
      <c r="D30" s="5"/>
    </row>
    <row r="31" spans="1:6" x14ac:dyDescent="0.25">
      <c r="A31" s="23">
        <f t="shared" si="0"/>
        <v>15</v>
      </c>
      <c r="B31" s="5"/>
      <c r="C31" s="39"/>
      <c r="D31" s="5"/>
    </row>
    <row r="32" spans="1:6" x14ac:dyDescent="0.25">
      <c r="A32" s="23"/>
      <c r="B32" s="5"/>
      <c r="C32" s="39"/>
      <c r="D32" s="5"/>
    </row>
    <row r="33" spans="1:4" x14ac:dyDescent="0.25">
      <c r="A33" s="23"/>
      <c r="B33" s="5"/>
      <c r="C33" s="39"/>
      <c r="D33" s="5"/>
    </row>
    <row r="34" spans="1:4" x14ac:dyDescent="0.25">
      <c r="A34" s="5"/>
      <c r="B34" s="5"/>
      <c r="C34" s="39"/>
      <c r="D34" s="5"/>
    </row>
    <row r="35" spans="1:4" x14ac:dyDescent="0.25">
      <c r="A35" s="5"/>
      <c r="B35" s="5"/>
      <c r="C35" s="39"/>
      <c r="D35" s="5"/>
    </row>
    <row r="36" spans="1:4" x14ac:dyDescent="0.25">
      <c r="A36" s="5"/>
      <c r="B36" s="5"/>
      <c r="C36" s="39"/>
      <c r="D36" s="5"/>
    </row>
    <row r="37" spans="1:4" x14ac:dyDescent="0.25">
      <c r="A37" s="5"/>
      <c r="B37" s="5"/>
      <c r="C37" s="39"/>
      <c r="D37" s="5"/>
    </row>
    <row r="38" spans="1:4" x14ac:dyDescent="0.25">
      <c r="A38" s="5"/>
      <c r="B38" s="5"/>
      <c r="C38" s="39"/>
      <c r="D38" s="5"/>
    </row>
    <row r="39" spans="1:4" x14ac:dyDescent="0.25">
      <c r="A39" s="5"/>
      <c r="B39" s="5"/>
      <c r="C39" s="39"/>
      <c r="D39" s="5"/>
    </row>
    <row r="40" spans="1:4" x14ac:dyDescent="0.25">
      <c r="A40" s="5"/>
      <c r="B40" s="5"/>
      <c r="C40" s="39"/>
      <c r="D40" s="5"/>
    </row>
    <row r="41" spans="1:4" x14ac:dyDescent="0.25">
      <c r="A41" s="5"/>
      <c r="B41" s="5"/>
      <c r="C41" s="39"/>
      <c r="D41" s="5"/>
    </row>
    <row r="42" spans="1:4" x14ac:dyDescent="0.25">
      <c r="A42" s="5"/>
      <c r="B42" s="5"/>
      <c r="C42" s="39"/>
      <c r="D42" s="5"/>
    </row>
    <row r="43" spans="1:4" x14ac:dyDescent="0.25">
      <c r="A43" s="5"/>
      <c r="B43" s="5"/>
      <c r="C43" s="39"/>
      <c r="D43" s="5"/>
    </row>
    <row r="44" spans="1:4" x14ac:dyDescent="0.25">
      <c r="A44" s="5"/>
      <c r="B44" s="5"/>
      <c r="C44" s="39"/>
      <c r="D44" s="5"/>
    </row>
    <row r="45" spans="1:4" x14ac:dyDescent="0.25">
      <c r="A45" s="5"/>
      <c r="B45" s="5"/>
      <c r="C45" s="39"/>
      <c r="D45" s="5"/>
    </row>
    <row r="46" spans="1:4" x14ac:dyDescent="0.25">
      <c r="A46" s="5"/>
      <c r="B46" s="5"/>
      <c r="C46" s="39"/>
      <c r="D46" s="5"/>
    </row>
    <row r="47" spans="1:4" x14ac:dyDescent="0.25">
      <c r="A47" s="5"/>
      <c r="B47" s="5"/>
      <c r="C47" s="39"/>
      <c r="D47" s="5"/>
    </row>
    <row r="48" spans="1:4" x14ac:dyDescent="0.25">
      <c r="A48" s="5"/>
      <c r="B48" s="5"/>
      <c r="C48" s="39"/>
      <c r="D48" s="5"/>
    </row>
    <row r="49" spans="1:4" x14ac:dyDescent="0.25">
      <c r="A49" s="5"/>
      <c r="B49" s="5"/>
      <c r="C49" s="39"/>
      <c r="D49" s="5"/>
    </row>
    <row r="50" spans="1:4" x14ac:dyDescent="0.25">
      <c r="A50" s="5"/>
      <c r="B50" s="5"/>
      <c r="C50" s="39"/>
      <c r="D50" s="5"/>
    </row>
    <row r="51" spans="1:4" x14ac:dyDescent="0.25">
      <c r="A51" s="5"/>
      <c r="B51" s="5"/>
      <c r="C51" s="39"/>
      <c r="D51" s="5"/>
    </row>
    <row r="52" spans="1:4" x14ac:dyDescent="0.25">
      <c r="A52" s="5"/>
      <c r="B52" s="5"/>
      <c r="C52" s="39"/>
      <c r="D52" s="5"/>
    </row>
    <row r="53" spans="1:4" x14ac:dyDescent="0.25">
      <c r="A53" s="5"/>
      <c r="B53" s="5"/>
      <c r="C53" s="39"/>
      <c r="D53" s="5"/>
    </row>
    <row r="54" spans="1:4" x14ac:dyDescent="0.25">
      <c r="A54" s="5"/>
      <c r="B54" s="5"/>
      <c r="C54" s="39"/>
      <c r="D54" s="5"/>
    </row>
    <row r="55" spans="1:4" x14ac:dyDescent="0.25">
      <c r="A55" s="5"/>
      <c r="B55" s="5"/>
      <c r="C55" s="39"/>
      <c r="D55" s="5"/>
    </row>
    <row r="56" spans="1:4" x14ac:dyDescent="0.25">
      <c r="A56" s="5"/>
      <c r="B56" s="5"/>
      <c r="C56" s="39"/>
      <c r="D56" s="5"/>
    </row>
    <row r="57" spans="1:4" x14ac:dyDescent="0.25">
      <c r="A57" s="5"/>
      <c r="B57" s="5"/>
      <c r="C57" s="39"/>
      <c r="D57" s="5"/>
    </row>
    <row r="58" spans="1:4" x14ac:dyDescent="0.25">
      <c r="A58" s="5"/>
      <c r="B58" s="5"/>
      <c r="C58" s="39"/>
      <c r="D58" s="5"/>
    </row>
    <row r="59" spans="1:4" x14ac:dyDescent="0.25">
      <c r="A59" s="5"/>
      <c r="B59" s="5"/>
      <c r="C59" s="39"/>
      <c r="D59" s="5"/>
    </row>
    <row r="60" spans="1:4" x14ac:dyDescent="0.25">
      <c r="A60" s="5"/>
      <c r="B60" s="5"/>
      <c r="C60" s="39"/>
      <c r="D60" s="5"/>
    </row>
    <row r="61" spans="1:4" x14ac:dyDescent="0.25">
      <c r="A61" s="5"/>
      <c r="B61" s="5"/>
      <c r="C61" s="39"/>
      <c r="D61" s="5"/>
    </row>
    <row r="62" spans="1:4" x14ac:dyDescent="0.25">
      <c r="A62" s="5"/>
      <c r="B62" s="5"/>
      <c r="C62" s="39"/>
      <c r="D62" s="5"/>
    </row>
    <row r="63" spans="1:4" x14ac:dyDescent="0.25">
      <c r="A63" s="5"/>
      <c r="B63" s="5"/>
      <c r="C63" s="39"/>
      <c r="D63" s="5"/>
    </row>
    <row r="64" spans="1:4" x14ac:dyDescent="0.25">
      <c r="A64" s="5"/>
      <c r="B64" s="5"/>
      <c r="C64" s="39"/>
      <c r="D64" s="5"/>
    </row>
    <row r="65" spans="1:4" x14ac:dyDescent="0.25">
      <c r="A65" s="5"/>
      <c r="B65" s="5"/>
      <c r="C65" s="39"/>
      <c r="D65" s="5"/>
    </row>
    <row r="66" spans="1:4" x14ac:dyDescent="0.25">
      <c r="A66" s="5"/>
      <c r="B66" s="5"/>
      <c r="C66" s="39"/>
      <c r="D66" s="5"/>
    </row>
    <row r="67" spans="1:4" x14ac:dyDescent="0.25">
      <c r="A67" s="5"/>
      <c r="B67" s="5"/>
      <c r="C67" s="39"/>
      <c r="D67" s="5"/>
    </row>
    <row r="68" spans="1:4" x14ac:dyDescent="0.25">
      <c r="A68" s="5"/>
      <c r="B68" s="5"/>
      <c r="C68" s="39"/>
      <c r="D68" s="5"/>
    </row>
    <row r="69" spans="1:4" x14ac:dyDescent="0.25">
      <c r="A69" s="5"/>
      <c r="B69" s="5"/>
      <c r="C69" s="39"/>
      <c r="D69" s="5"/>
    </row>
    <row r="70" spans="1:4" x14ac:dyDescent="0.25">
      <c r="A70" s="5"/>
      <c r="B70" s="5"/>
      <c r="C70" s="39"/>
      <c r="D70" s="5"/>
    </row>
    <row r="71" spans="1:4" x14ac:dyDescent="0.25">
      <c r="A71" s="5"/>
      <c r="B71" s="5"/>
      <c r="C71" s="39"/>
      <c r="D71" s="5"/>
    </row>
    <row r="72" spans="1:4" x14ac:dyDescent="0.25">
      <c r="A72" s="5"/>
      <c r="B72" s="5"/>
      <c r="C72" s="39"/>
      <c r="D72" s="5"/>
    </row>
    <row r="73" spans="1:4" x14ac:dyDescent="0.25">
      <c r="A73" s="5"/>
      <c r="B73" s="5"/>
      <c r="C73" s="39"/>
      <c r="D73" s="5"/>
    </row>
    <row r="74" spans="1:4" x14ac:dyDescent="0.25">
      <c r="A74" s="5"/>
      <c r="B74" s="5"/>
      <c r="C74" s="39"/>
      <c r="D74" s="5"/>
    </row>
    <row r="75" spans="1:4" x14ac:dyDescent="0.25">
      <c r="A75" s="5"/>
      <c r="B75" s="5"/>
      <c r="C75" s="39"/>
      <c r="D75" s="5"/>
    </row>
    <row r="76" spans="1:4" x14ac:dyDescent="0.25">
      <c r="A76" s="5"/>
      <c r="B76" s="5"/>
      <c r="C76" s="39"/>
      <c r="D76" s="5"/>
    </row>
    <row r="77" spans="1:4" x14ac:dyDescent="0.25">
      <c r="A77" s="5"/>
      <c r="B77" s="5"/>
      <c r="C77" s="39"/>
      <c r="D77" s="5"/>
    </row>
    <row r="78" spans="1:4" x14ac:dyDescent="0.25">
      <c r="A78" s="5"/>
      <c r="B78" s="5"/>
      <c r="C78" s="39"/>
      <c r="D78" s="5"/>
    </row>
    <row r="79" spans="1:4" x14ac:dyDescent="0.25">
      <c r="A79" s="5"/>
      <c r="B79" s="5"/>
      <c r="C79" s="39"/>
      <c r="D79" s="5"/>
    </row>
    <row r="80" spans="1:4" x14ac:dyDescent="0.25">
      <c r="A80" s="5"/>
      <c r="B80" s="5"/>
      <c r="C80" s="39"/>
      <c r="D80" s="5"/>
    </row>
    <row r="81" spans="1:4" x14ac:dyDescent="0.25">
      <c r="A81" s="5"/>
      <c r="B81" s="5"/>
      <c r="C81" s="39"/>
      <c r="D81" s="5"/>
    </row>
    <row r="82" spans="1:4" x14ac:dyDescent="0.25">
      <c r="A82" s="5"/>
      <c r="B82" s="5"/>
      <c r="C82" s="39"/>
      <c r="D82" s="5"/>
    </row>
    <row r="83" spans="1:4" x14ac:dyDescent="0.25">
      <c r="A83" s="5"/>
      <c r="B83" s="5"/>
      <c r="C83" s="39"/>
      <c r="D83" s="5"/>
    </row>
    <row r="84" spans="1:4" x14ac:dyDescent="0.25">
      <c r="A84" s="5"/>
      <c r="B84" s="5"/>
      <c r="C84" s="39"/>
      <c r="D84" s="5"/>
    </row>
    <row r="85" spans="1:4" x14ac:dyDescent="0.25">
      <c r="A85" s="5"/>
      <c r="B85" s="5"/>
      <c r="C85" s="39"/>
      <c r="D85" s="5"/>
    </row>
    <row r="86" spans="1:4" x14ac:dyDescent="0.25">
      <c r="A86" s="5"/>
      <c r="B86" s="5"/>
      <c r="C86" s="39"/>
      <c r="D86" s="5"/>
    </row>
    <row r="87" spans="1:4" x14ac:dyDescent="0.25">
      <c r="A87" s="5"/>
      <c r="B87" s="5"/>
      <c r="C87" s="39"/>
      <c r="D87" s="5"/>
    </row>
    <row r="88" spans="1:4" x14ac:dyDescent="0.25">
      <c r="A88" s="5"/>
      <c r="B88" s="5"/>
      <c r="C88" s="39"/>
      <c r="D88" s="5"/>
    </row>
    <row r="89" spans="1:4" x14ac:dyDescent="0.25">
      <c r="A89" s="5"/>
      <c r="B89" s="5"/>
      <c r="C89" s="39"/>
      <c r="D89" s="5"/>
    </row>
    <row r="90" spans="1:4" x14ac:dyDescent="0.25">
      <c r="A90" s="5"/>
      <c r="B90" s="5"/>
      <c r="C90" s="39"/>
      <c r="D90" s="5"/>
    </row>
    <row r="91" spans="1:4" x14ac:dyDescent="0.25">
      <c r="A91" s="5"/>
      <c r="B91" s="5"/>
      <c r="C91" s="39"/>
      <c r="D91" s="5"/>
    </row>
    <row r="92" spans="1:4" x14ac:dyDescent="0.25">
      <c r="A92" s="5"/>
      <c r="B92" s="5"/>
      <c r="C92" s="39"/>
      <c r="D92" s="5"/>
    </row>
    <row r="93" spans="1:4" x14ac:dyDescent="0.25">
      <c r="A93" s="5"/>
      <c r="B93" s="5"/>
      <c r="C93" s="39"/>
      <c r="D93" s="5"/>
    </row>
    <row r="94" spans="1:4" x14ac:dyDescent="0.25">
      <c r="A94" s="5"/>
      <c r="B94" s="5"/>
      <c r="C94" s="39"/>
      <c r="D94" s="5"/>
    </row>
    <row r="95" spans="1:4" x14ac:dyDescent="0.25">
      <c r="A95" s="5"/>
      <c r="B95" s="5"/>
      <c r="C95" s="39"/>
      <c r="D95" s="5"/>
    </row>
    <row r="96" spans="1:4" x14ac:dyDescent="0.25">
      <c r="A96" s="5"/>
      <c r="B96" s="5"/>
      <c r="C96" s="39"/>
      <c r="D96" s="5"/>
    </row>
    <row r="97" spans="1:4" x14ac:dyDescent="0.25">
      <c r="A97" s="5"/>
      <c r="B97" s="5"/>
      <c r="C97" s="39"/>
      <c r="D97" s="5"/>
    </row>
    <row r="98" spans="1:4" x14ac:dyDescent="0.25">
      <c r="A98" s="5"/>
      <c r="B98" s="5"/>
      <c r="C98" s="39"/>
      <c r="D98" s="5"/>
    </row>
    <row r="99" spans="1:4" x14ac:dyDescent="0.25">
      <c r="A99" s="5"/>
      <c r="B99" s="5"/>
      <c r="C99" s="39"/>
      <c r="D99" s="5"/>
    </row>
    <row r="100" spans="1:4" x14ac:dyDescent="0.25">
      <c r="A100" s="5"/>
      <c r="B100" s="5"/>
      <c r="C100" s="39"/>
      <c r="D100" s="5"/>
    </row>
    <row r="101" spans="1:4" x14ac:dyDescent="0.25">
      <c r="A101" s="5"/>
      <c r="B101" s="5"/>
      <c r="C101" s="39"/>
      <c r="D101" s="5"/>
    </row>
    <row r="102" spans="1:4" x14ac:dyDescent="0.25">
      <c r="A102" s="5"/>
      <c r="B102" s="5"/>
      <c r="C102" s="39"/>
      <c r="D102" s="5"/>
    </row>
    <row r="103" spans="1:4" x14ac:dyDescent="0.25">
      <c r="A103" s="5"/>
      <c r="B103" s="5"/>
      <c r="C103" s="39"/>
      <c r="D103" s="5"/>
    </row>
    <row r="104" spans="1:4" x14ac:dyDescent="0.25">
      <c r="A104" s="5"/>
      <c r="B104" s="5"/>
      <c r="C104" s="39"/>
      <c r="D104" s="5"/>
    </row>
    <row r="105" spans="1:4" x14ac:dyDescent="0.25">
      <c r="A105" s="5"/>
      <c r="B105" s="5"/>
      <c r="C105" s="39"/>
      <c r="D105" s="5"/>
    </row>
    <row r="106" spans="1:4" x14ac:dyDescent="0.25">
      <c r="A106" s="5"/>
      <c r="B106" s="5"/>
      <c r="C106" s="39"/>
      <c r="D106" s="5"/>
    </row>
    <row r="107" spans="1:4" x14ac:dyDescent="0.25">
      <c r="A107" s="5"/>
      <c r="B107" s="5"/>
      <c r="C107" s="39"/>
      <c r="D107" s="5"/>
    </row>
    <row r="108" spans="1:4" x14ac:dyDescent="0.25">
      <c r="A108" s="5"/>
      <c r="B108" s="5"/>
      <c r="C108" s="39"/>
      <c r="D108" s="5"/>
    </row>
    <row r="109" spans="1:4" x14ac:dyDescent="0.25">
      <c r="A109" s="5"/>
      <c r="B109" s="5"/>
      <c r="C109" s="39"/>
      <c r="D109" s="5"/>
    </row>
    <row r="110" spans="1:4" x14ac:dyDescent="0.25">
      <c r="A110" s="5"/>
    </row>
    <row r="111" spans="1:4" x14ac:dyDescent="0.25">
      <c r="A111" s="5"/>
    </row>
    <row r="112" spans="1:4" x14ac:dyDescent="0.25">
      <c r="A112" s="5"/>
    </row>
    <row r="113" spans="1:1" x14ac:dyDescent="0.25">
      <c r="A113" s="5"/>
    </row>
    <row r="114" spans="1:1" x14ac:dyDescent="0.25">
      <c r="A114" s="5"/>
    </row>
  </sheetData>
  <pageMargins left="0.7" right="0.7" top="0.75" bottom="0.75" header="0.3" footer="0.3"/>
  <pageSetup scale="68" orientation="portrait" r:id="rId1"/>
  <headerFooter>
    <oddHeader>&amp;RExh. ECO - 2C
Dockets UE-170033/ UG-170034
Page 6 of 7
Redacted version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zoomScale="35" zoomScaleNormal="90" zoomScalePageLayoutView="35" workbookViewId="0">
      <selection activeCell="C9" sqref="C9"/>
    </sheetView>
  </sheetViews>
  <sheetFormatPr defaultRowHeight="15" x14ac:dyDescent="0.25"/>
  <cols>
    <col min="1" max="1" width="15.28515625" style="2" customWidth="1"/>
    <col min="2" max="2" width="83.42578125" customWidth="1"/>
    <col min="3" max="3" width="32.85546875" customWidth="1"/>
    <col min="4" max="4" width="26.5703125" customWidth="1"/>
    <col min="5" max="5" width="25" customWidth="1"/>
    <col min="6" max="6" width="32" customWidth="1"/>
    <col min="7" max="7" width="25.42578125" customWidth="1"/>
  </cols>
  <sheetData>
    <row r="1" spans="1:8" s="42" customFormat="1" ht="115.5" customHeight="1" thickBot="1" x14ac:dyDescent="0.3">
      <c r="A1" s="57" t="s">
        <v>83</v>
      </c>
      <c r="B1" s="59" t="s">
        <v>84</v>
      </c>
      <c r="C1" s="58" t="s">
        <v>78</v>
      </c>
      <c r="D1" s="58" t="s">
        <v>77</v>
      </c>
      <c r="E1" s="58" t="s">
        <v>153</v>
      </c>
      <c r="F1" s="58" t="s">
        <v>154</v>
      </c>
      <c r="G1" s="60" t="s">
        <v>82</v>
      </c>
      <c r="H1" s="61"/>
    </row>
    <row r="2" spans="1:8" x14ac:dyDescent="0.25">
      <c r="A2" s="45">
        <v>18606102</v>
      </c>
      <c r="B2" s="46" t="s">
        <v>24</v>
      </c>
      <c r="C2" s="48">
        <v>785957.33</v>
      </c>
      <c r="D2" s="48"/>
      <c r="E2" s="48">
        <f>C2+D2</f>
        <v>785957.33</v>
      </c>
      <c r="F2" s="48">
        <f>-E2</f>
        <v>-785957.33</v>
      </c>
      <c r="G2" s="50">
        <f>E2+F2</f>
        <v>0</v>
      </c>
    </row>
    <row r="3" spans="1:8" x14ac:dyDescent="0.25">
      <c r="A3" s="45"/>
      <c r="B3" s="46"/>
      <c r="C3" s="48"/>
      <c r="D3" s="48"/>
      <c r="E3" s="48"/>
      <c r="F3" s="48"/>
      <c r="G3" s="50"/>
    </row>
    <row r="4" spans="1:8" x14ac:dyDescent="0.25">
      <c r="A4" s="45">
        <v>18607102</v>
      </c>
      <c r="B4" s="46" t="s">
        <v>25</v>
      </c>
      <c r="C4" s="48">
        <v>5361208.37</v>
      </c>
      <c r="D4" s="48"/>
      <c r="E4" s="48"/>
      <c r="F4" s="48"/>
      <c r="G4" s="50"/>
    </row>
    <row r="5" spans="1:8" x14ac:dyDescent="0.25">
      <c r="A5" s="45"/>
      <c r="B5" s="46" t="s">
        <v>26</v>
      </c>
      <c r="C5" s="48"/>
      <c r="D5" s="48">
        <v>-3488999.0999999996</v>
      </c>
      <c r="E5" s="48"/>
      <c r="F5" s="48"/>
      <c r="G5" s="50"/>
    </row>
    <row r="6" spans="1:8" x14ac:dyDescent="0.25">
      <c r="A6" s="45">
        <v>18607103</v>
      </c>
      <c r="B6" s="46" t="s">
        <v>27</v>
      </c>
      <c r="C6" s="48">
        <v>8781.25</v>
      </c>
      <c r="D6" s="48"/>
      <c r="E6" s="48"/>
      <c r="F6" s="48"/>
      <c r="G6" s="50"/>
    </row>
    <row r="7" spans="1:8" x14ac:dyDescent="0.25">
      <c r="A7" s="45"/>
      <c r="B7" s="49" t="s">
        <v>28</v>
      </c>
      <c r="C7" s="91">
        <f>SUM(C4:C6)</f>
        <v>5369989.6200000001</v>
      </c>
      <c r="D7" s="91">
        <f>SUM(D4:D6)</f>
        <v>-3488999.0999999996</v>
      </c>
      <c r="E7" s="91">
        <f>C7+D7</f>
        <v>1880990.5200000005</v>
      </c>
      <c r="F7" s="91">
        <f>-E7</f>
        <v>-1880990.5200000005</v>
      </c>
      <c r="G7" s="92">
        <f>E7+F7</f>
        <v>0</v>
      </c>
    </row>
    <row r="8" spans="1:8" x14ac:dyDescent="0.25">
      <c r="A8" s="45"/>
      <c r="B8" s="46"/>
      <c r="C8" s="48"/>
      <c r="D8" s="48"/>
      <c r="E8" s="48"/>
      <c r="F8" s="48"/>
      <c r="G8" s="50"/>
    </row>
    <row r="9" spans="1:8" x14ac:dyDescent="0.25">
      <c r="A9" s="45">
        <v>18602102</v>
      </c>
      <c r="B9" s="46" t="s">
        <v>29</v>
      </c>
      <c r="C9" s="48">
        <v>1470852.25</v>
      </c>
      <c r="D9" s="48"/>
      <c r="E9" s="48"/>
      <c r="F9" s="48"/>
      <c r="G9" s="50"/>
    </row>
    <row r="10" spans="1:8" x14ac:dyDescent="0.25">
      <c r="A10" s="45"/>
      <c r="B10" s="46" t="s">
        <v>30</v>
      </c>
      <c r="C10" s="48"/>
      <c r="D10" s="48">
        <v>-801550.75</v>
      </c>
      <c r="E10" s="48"/>
      <c r="F10" s="48"/>
      <c r="G10" s="50"/>
    </row>
    <row r="11" spans="1:8" x14ac:dyDescent="0.25">
      <c r="A11" s="45"/>
      <c r="B11" s="49" t="s">
        <v>31</v>
      </c>
      <c r="C11" s="91">
        <f>SUM(C9:C10)</f>
        <v>1470852.25</v>
      </c>
      <c r="D11" s="91">
        <f>SUM(D9:D10)</f>
        <v>-801550.75</v>
      </c>
      <c r="E11" s="91">
        <f>C11+D11</f>
        <v>669301.5</v>
      </c>
      <c r="F11" s="91">
        <f>-E11</f>
        <v>-669301.5</v>
      </c>
      <c r="G11" s="92">
        <f>E11+F11</f>
        <v>0</v>
      </c>
    </row>
    <row r="12" spans="1:8" x14ac:dyDescent="0.25">
      <c r="A12" s="45"/>
      <c r="B12" s="46"/>
      <c r="C12" s="48"/>
      <c r="D12" s="48"/>
      <c r="E12" s="48"/>
      <c r="F12" s="48"/>
      <c r="G12" s="50"/>
    </row>
    <row r="13" spans="1:8" x14ac:dyDescent="0.25">
      <c r="A13" s="45">
        <v>18603102</v>
      </c>
      <c r="B13" s="46" t="s">
        <v>32</v>
      </c>
      <c r="C13" s="48">
        <v>3961262</v>
      </c>
      <c r="D13" s="48"/>
      <c r="E13" s="48">
        <f>C13+D13</f>
        <v>3961262</v>
      </c>
      <c r="F13" s="48">
        <f>-E13</f>
        <v>-3961262</v>
      </c>
      <c r="G13" s="50">
        <f>E13+F13</f>
        <v>0</v>
      </c>
    </row>
    <row r="14" spans="1:8" x14ac:dyDescent="0.25">
      <c r="A14" s="45"/>
      <c r="B14" s="46"/>
      <c r="C14" s="48"/>
      <c r="D14" s="48"/>
      <c r="E14" s="48"/>
      <c r="F14" s="48"/>
      <c r="G14" s="50"/>
    </row>
    <row r="15" spans="1:8" x14ac:dyDescent="0.25">
      <c r="A15" s="45">
        <v>18606302</v>
      </c>
      <c r="B15" s="46" t="s">
        <v>85</v>
      </c>
      <c r="C15" s="48">
        <f>6872373.62-61.97</f>
        <v>6872311.6500000004</v>
      </c>
      <c r="D15" s="48"/>
      <c r="E15" s="48"/>
      <c r="F15" s="48"/>
      <c r="G15" s="50"/>
    </row>
    <row r="16" spans="1:8" x14ac:dyDescent="0.25">
      <c r="A16" s="45">
        <v>18604102</v>
      </c>
      <c r="B16" s="46" t="s">
        <v>33</v>
      </c>
      <c r="C16" s="48">
        <v>2651381.7400000002</v>
      </c>
      <c r="D16" s="48"/>
      <c r="E16" s="48"/>
      <c r="F16" s="48"/>
      <c r="G16" s="50"/>
    </row>
    <row r="17" spans="1:7" x14ac:dyDescent="0.25">
      <c r="A17" s="45">
        <v>18614102</v>
      </c>
      <c r="B17" s="46" t="s">
        <v>34</v>
      </c>
      <c r="C17" s="48">
        <v>12405154.710000001</v>
      </c>
      <c r="D17" s="48"/>
      <c r="E17" s="48"/>
      <c r="F17" s="48"/>
      <c r="G17" s="50"/>
    </row>
    <row r="18" spans="1:7" x14ac:dyDescent="0.25">
      <c r="A18" s="45"/>
      <c r="B18" s="49" t="s">
        <v>35</v>
      </c>
      <c r="C18" s="91">
        <f>SUM(C15:C17)</f>
        <v>21928848.100000001</v>
      </c>
      <c r="D18" s="91"/>
      <c r="E18" s="91">
        <f>C18+D18</f>
        <v>21928848.100000001</v>
      </c>
      <c r="F18" s="91">
        <v>-5855392.349999994</v>
      </c>
      <c r="G18" s="92">
        <f>E18+F18</f>
        <v>16073455.750000007</v>
      </c>
    </row>
    <row r="19" spans="1:7" x14ac:dyDescent="0.25">
      <c r="A19" s="45"/>
      <c r="B19" s="46"/>
      <c r="C19" s="48"/>
      <c r="D19" s="48"/>
      <c r="E19" s="48"/>
      <c r="F19" s="48"/>
      <c r="G19" s="50"/>
    </row>
    <row r="20" spans="1:7" x14ac:dyDescent="0.25">
      <c r="A20" s="45">
        <v>18612102</v>
      </c>
      <c r="B20" s="46" t="s">
        <v>36</v>
      </c>
      <c r="C20" s="48">
        <v>227819.36</v>
      </c>
      <c r="D20" s="48"/>
      <c r="E20" s="48">
        <f>C20+D20</f>
        <v>227819.36</v>
      </c>
      <c r="F20" s="48">
        <f>-E20</f>
        <v>-227819.36</v>
      </c>
      <c r="G20" s="50">
        <f>E20+F20</f>
        <v>0</v>
      </c>
    </row>
    <row r="21" spans="1:7" x14ac:dyDescent="0.25">
      <c r="A21" s="45"/>
      <c r="B21" s="46"/>
      <c r="C21" s="48"/>
      <c r="D21" s="48"/>
      <c r="E21" s="48"/>
      <c r="F21" s="48"/>
      <c r="G21" s="50"/>
    </row>
    <row r="22" spans="1:7" x14ac:dyDescent="0.25">
      <c r="A22" s="45">
        <v>18601102</v>
      </c>
      <c r="B22" s="46" t="s">
        <v>37</v>
      </c>
      <c r="C22" s="48">
        <v>4147808.85</v>
      </c>
      <c r="D22" s="48"/>
      <c r="E22" s="48"/>
      <c r="F22" s="48"/>
      <c r="G22" s="50"/>
    </row>
    <row r="23" spans="1:7" x14ac:dyDescent="0.25">
      <c r="A23" s="45">
        <v>18601102</v>
      </c>
      <c r="B23" s="46" t="s">
        <v>86</v>
      </c>
      <c r="C23" s="48">
        <f>34881722-34641077.23</f>
        <v>240644.77000000328</v>
      </c>
      <c r="D23" s="48"/>
      <c r="E23" s="48"/>
      <c r="F23" s="48"/>
      <c r="G23" s="50"/>
    </row>
    <row r="24" spans="1:7" x14ac:dyDescent="0.25">
      <c r="A24" s="45"/>
      <c r="B24" s="49" t="s">
        <v>38</v>
      </c>
      <c r="C24" s="91">
        <f>C22+C23</f>
        <v>4388453.6200000029</v>
      </c>
      <c r="D24" s="91"/>
      <c r="E24" s="91">
        <f>C24+D24</f>
        <v>4388453.6200000029</v>
      </c>
      <c r="F24" s="91">
        <f>-E24</f>
        <v>-4388453.6200000029</v>
      </c>
      <c r="G24" s="92">
        <f>E24+F24</f>
        <v>0</v>
      </c>
    </row>
    <row r="25" spans="1:7" x14ac:dyDescent="0.25">
      <c r="A25" s="45"/>
      <c r="B25" s="46"/>
      <c r="C25" s="48"/>
      <c r="D25" s="48"/>
      <c r="E25" s="48"/>
      <c r="F25" s="48"/>
      <c r="G25" s="50"/>
    </row>
    <row r="26" spans="1:7" x14ac:dyDescent="0.25">
      <c r="A26" s="45">
        <v>18603202</v>
      </c>
      <c r="B26" s="46" t="s">
        <v>39</v>
      </c>
      <c r="C26" s="48">
        <v>436858.74</v>
      </c>
      <c r="D26" s="48"/>
      <c r="E26" s="48">
        <f>C26+D26</f>
        <v>436858.74</v>
      </c>
      <c r="F26" s="48">
        <f>-E26</f>
        <v>-436858.74</v>
      </c>
      <c r="G26" s="50">
        <f>E26+F26</f>
        <v>0</v>
      </c>
    </row>
    <row r="27" spans="1:7" x14ac:dyDescent="0.25">
      <c r="A27" s="45"/>
      <c r="B27" s="46"/>
      <c r="C27" s="48"/>
      <c r="D27" s="48"/>
      <c r="E27" s="48"/>
      <c r="F27" s="48"/>
      <c r="G27" s="50"/>
    </row>
    <row r="28" spans="1:7" x14ac:dyDescent="0.25">
      <c r="A28" s="45">
        <v>18614402</v>
      </c>
      <c r="B28" s="46" t="s">
        <v>40</v>
      </c>
      <c r="C28" s="48">
        <v>1263973.54</v>
      </c>
      <c r="D28" s="48"/>
      <c r="E28" s="48"/>
      <c r="F28" s="48"/>
      <c r="G28" s="50"/>
    </row>
    <row r="29" spans="1:7" x14ac:dyDescent="0.25">
      <c r="A29" s="45"/>
      <c r="B29" s="46" t="s">
        <v>41</v>
      </c>
      <c r="C29" s="48"/>
      <c r="D29" s="48">
        <v>-160310.15</v>
      </c>
      <c r="E29" s="48"/>
      <c r="F29" s="48"/>
      <c r="G29" s="50"/>
    </row>
    <row r="30" spans="1:7" x14ac:dyDescent="0.25">
      <c r="A30" s="45"/>
      <c r="B30" s="49" t="s">
        <v>42</v>
      </c>
      <c r="C30" s="91">
        <f>C28+C29</f>
        <v>1263973.54</v>
      </c>
      <c r="D30" s="91">
        <f>D28+D29</f>
        <v>-160310.15</v>
      </c>
      <c r="E30" s="91">
        <f>C30+D30</f>
        <v>1103663.3900000001</v>
      </c>
      <c r="F30" s="91">
        <f>-E30</f>
        <v>-1103663.3900000001</v>
      </c>
      <c r="G30" s="92">
        <f>E30+F30</f>
        <v>0</v>
      </c>
    </row>
    <row r="31" spans="1:7" x14ac:dyDescent="0.25">
      <c r="A31" s="45"/>
      <c r="B31" s="46"/>
      <c r="C31" s="48"/>
      <c r="D31" s="48"/>
      <c r="E31" s="48"/>
      <c r="F31" s="48"/>
      <c r="G31" s="50"/>
    </row>
    <row r="32" spans="1:7" x14ac:dyDescent="0.25">
      <c r="A32" s="45">
        <v>18608302</v>
      </c>
      <c r="B32" s="46" t="s">
        <v>43</v>
      </c>
      <c r="C32" s="48">
        <v>2050122.67</v>
      </c>
      <c r="D32" s="48"/>
      <c r="E32" s="48"/>
      <c r="F32" s="48"/>
      <c r="G32" s="50"/>
    </row>
    <row r="33" spans="1:7" x14ac:dyDescent="0.25">
      <c r="A33" s="45">
        <v>18608304</v>
      </c>
      <c r="B33" s="46" t="s">
        <v>44</v>
      </c>
      <c r="C33" s="48"/>
      <c r="D33" s="48">
        <v>-1114592.67</v>
      </c>
      <c r="E33" s="48"/>
      <c r="F33" s="48"/>
      <c r="G33" s="50"/>
    </row>
    <row r="34" spans="1:7" x14ac:dyDescent="0.25">
      <c r="A34" s="45"/>
      <c r="B34" s="49" t="s">
        <v>45</v>
      </c>
      <c r="C34" s="91">
        <f>C32+C33</f>
        <v>2050122.67</v>
      </c>
      <c r="D34" s="91">
        <f>D33</f>
        <v>-1114592.67</v>
      </c>
      <c r="E34" s="91">
        <f>C34+D34</f>
        <v>935530</v>
      </c>
      <c r="F34" s="91">
        <f>-E34</f>
        <v>-935530</v>
      </c>
      <c r="G34" s="92">
        <f>E34+F34</f>
        <v>0</v>
      </c>
    </row>
    <row r="35" spans="1:7" x14ac:dyDescent="0.25">
      <c r="A35" s="45"/>
      <c r="B35" s="46"/>
      <c r="C35" s="48"/>
      <c r="D35" s="48"/>
      <c r="E35" s="48"/>
      <c r="F35" s="48"/>
      <c r="G35" s="50"/>
    </row>
    <row r="36" spans="1:7" x14ac:dyDescent="0.25">
      <c r="A36" s="45">
        <v>18607104</v>
      </c>
      <c r="B36" s="46" t="s">
        <v>46</v>
      </c>
      <c r="C36" s="48">
        <v>518202.47</v>
      </c>
      <c r="D36" s="48"/>
      <c r="E36" s="48">
        <f>C36+D36</f>
        <v>518202.47</v>
      </c>
      <c r="F36" s="48">
        <f>-E36</f>
        <v>-518202.47</v>
      </c>
      <c r="G36" s="50">
        <f>E36+F36</f>
        <v>0</v>
      </c>
    </row>
    <row r="37" spans="1:7" x14ac:dyDescent="0.25">
      <c r="A37" s="45"/>
      <c r="B37" s="46"/>
      <c r="C37" s="48"/>
      <c r="D37" s="48"/>
      <c r="E37" s="48"/>
      <c r="F37" s="48"/>
      <c r="G37" s="50"/>
    </row>
    <row r="38" spans="1:7" x14ac:dyDescent="0.25">
      <c r="A38" s="45"/>
      <c r="B38" s="46" t="s">
        <v>47</v>
      </c>
      <c r="C38" s="48"/>
      <c r="D38" s="48"/>
      <c r="E38" s="48"/>
      <c r="F38" s="48"/>
      <c r="G38" s="50"/>
    </row>
    <row r="39" spans="1:7" x14ac:dyDescent="0.25">
      <c r="A39" s="45">
        <v>18230212</v>
      </c>
      <c r="B39" s="46" t="s">
        <v>48</v>
      </c>
      <c r="C39" s="48">
        <v>289121.19</v>
      </c>
      <c r="D39" s="48"/>
      <c r="E39" s="48"/>
      <c r="F39" s="48"/>
      <c r="G39" s="50"/>
    </row>
    <row r="40" spans="1:7" x14ac:dyDescent="0.25">
      <c r="A40" s="45"/>
      <c r="B40" s="46" t="s">
        <v>49</v>
      </c>
      <c r="C40" s="48">
        <v>169602.13</v>
      </c>
      <c r="D40" s="48"/>
      <c r="E40" s="48"/>
      <c r="F40" s="48"/>
      <c r="G40" s="50"/>
    </row>
    <row r="41" spans="1:7" x14ac:dyDescent="0.25">
      <c r="A41" s="45"/>
      <c r="B41" s="46" t="s">
        <v>50</v>
      </c>
      <c r="C41" s="48">
        <v>133750.43</v>
      </c>
      <c r="D41" s="48"/>
      <c r="E41" s="48"/>
      <c r="F41" s="48"/>
      <c r="G41" s="50"/>
    </row>
    <row r="42" spans="1:7" x14ac:dyDescent="0.25">
      <c r="A42" s="45"/>
      <c r="B42" s="46" t="s">
        <v>51</v>
      </c>
      <c r="C42" s="48">
        <v>53995.63</v>
      </c>
      <c r="D42" s="48"/>
      <c r="E42" s="48"/>
      <c r="F42" s="48"/>
      <c r="G42" s="50"/>
    </row>
    <row r="43" spans="1:7" x14ac:dyDescent="0.25">
      <c r="A43" s="45"/>
      <c r="B43" s="46" t="s">
        <v>52</v>
      </c>
      <c r="C43" s="48">
        <v>67987.45</v>
      </c>
      <c r="D43" s="48"/>
      <c r="E43" s="48"/>
      <c r="F43" s="48"/>
      <c r="G43" s="50"/>
    </row>
    <row r="44" spans="1:7" x14ac:dyDescent="0.25">
      <c r="A44" s="45"/>
      <c r="B44" s="49" t="s">
        <v>80</v>
      </c>
      <c r="C44" s="91">
        <f>SUM(C39:C43)</f>
        <v>714456.83</v>
      </c>
      <c r="D44" s="91"/>
      <c r="E44" s="91">
        <f>C44+D44</f>
        <v>714456.83</v>
      </c>
      <c r="F44" s="91">
        <f>-E44</f>
        <v>-714456.83</v>
      </c>
      <c r="G44" s="92">
        <f>E44+F44</f>
        <v>0</v>
      </c>
    </row>
    <row r="45" spans="1:7" x14ac:dyDescent="0.25">
      <c r="A45" s="45"/>
      <c r="B45" s="46"/>
      <c r="C45" s="48"/>
      <c r="D45" s="48"/>
      <c r="E45" s="48"/>
      <c r="F45" s="48"/>
      <c r="G45" s="50"/>
    </row>
    <row r="46" spans="1:7" ht="15.75" thickBot="1" x14ac:dyDescent="0.3">
      <c r="A46" s="45"/>
      <c r="B46" s="46" t="s">
        <v>98</v>
      </c>
      <c r="C46" s="48"/>
      <c r="D46" s="48">
        <v>-21477888.109999999</v>
      </c>
      <c r="E46" s="48"/>
      <c r="F46" s="48"/>
      <c r="G46" s="50"/>
    </row>
    <row r="47" spans="1:7" ht="15.75" thickBot="1" x14ac:dyDescent="0.3">
      <c r="A47" s="43"/>
      <c r="B47" s="44" t="s">
        <v>81</v>
      </c>
      <c r="C47" s="47">
        <f>C44+C36+C34+C30+C26+C24+C20+C18+C13+C11+C7+C2</f>
        <v>43116796.530000001</v>
      </c>
      <c r="D47" s="47">
        <f>D46+D34+D30+D11+D7</f>
        <v>-27043340.780000001</v>
      </c>
      <c r="E47" s="47">
        <f>SUM(E2:E46)</f>
        <v>37551343.860000007</v>
      </c>
      <c r="F47" s="47">
        <f>SUM(F2:F44)</f>
        <v>-21477888.109999996</v>
      </c>
      <c r="G47" s="51">
        <f>SUM(G2:G44)</f>
        <v>16073455.750000007</v>
      </c>
    </row>
    <row r="48" spans="1:7" x14ac:dyDescent="0.25">
      <c r="C48" s="1"/>
      <c r="D48" s="1"/>
      <c r="E48" s="1"/>
    </row>
    <row r="49" spans="1:6" x14ac:dyDescent="0.25">
      <c r="A49" s="2" t="s">
        <v>88</v>
      </c>
      <c r="C49" s="1"/>
      <c r="D49" s="1"/>
      <c r="E49" s="1"/>
    </row>
    <row r="50" spans="1:6" x14ac:dyDescent="0.25">
      <c r="A50" s="148"/>
      <c r="B50" s="146"/>
      <c r="C50" s="147"/>
      <c r="D50" s="147"/>
      <c r="E50" s="147"/>
    </row>
    <row r="51" spans="1:6" x14ac:dyDescent="0.25">
      <c r="A51" s="139" t="s">
        <v>152</v>
      </c>
      <c r="B51" s="140"/>
      <c r="C51" s="141"/>
      <c r="D51" s="141"/>
      <c r="E51" s="1"/>
    </row>
    <row r="52" spans="1:6" x14ac:dyDescent="0.25">
      <c r="A52" s="2" t="s">
        <v>151</v>
      </c>
      <c r="C52" s="1"/>
      <c r="D52" s="1"/>
      <c r="E52" s="1"/>
    </row>
    <row r="53" spans="1:6" x14ac:dyDescent="0.25">
      <c r="C53" s="1"/>
      <c r="D53" s="1"/>
      <c r="E53" s="1"/>
    </row>
    <row r="54" spans="1:6" s="55" customFormat="1" ht="30" x14ac:dyDescent="0.25">
      <c r="A54" s="54"/>
      <c r="B54" s="62" t="s">
        <v>87</v>
      </c>
      <c r="C54" s="63">
        <v>-50267724.640000001</v>
      </c>
      <c r="D54" s="56"/>
      <c r="E54" s="56"/>
      <c r="F54"/>
    </row>
    <row r="55" spans="1:6" ht="36" customHeight="1" x14ac:dyDescent="0.25">
      <c r="B55" s="142"/>
      <c r="C55" s="143"/>
      <c r="D55" s="1"/>
      <c r="E55" s="1"/>
    </row>
    <row r="56" spans="1:6" ht="47.25" customHeight="1" x14ac:dyDescent="0.25">
      <c r="B56" s="142"/>
      <c r="C56" s="143"/>
    </row>
    <row r="57" spans="1:6" ht="55.5" customHeight="1" thickBot="1" x14ac:dyDescent="0.3">
      <c r="B57" s="144"/>
      <c r="C57" s="145"/>
      <c r="D57" s="1"/>
      <c r="E57" s="1"/>
    </row>
    <row r="58" spans="1:6" x14ac:dyDescent="0.25">
      <c r="B58" s="64" t="s">
        <v>89</v>
      </c>
      <c r="C58" s="65">
        <v>21477888.109999999</v>
      </c>
      <c r="D58" s="1"/>
      <c r="E58" s="1"/>
    </row>
    <row r="59" spans="1:6" x14ac:dyDescent="0.25">
      <c r="C59" s="1"/>
      <c r="D59" s="1"/>
      <c r="E59" s="1"/>
    </row>
    <row r="60" spans="1:6" x14ac:dyDescent="0.25">
      <c r="C60" s="1"/>
      <c r="D60" s="1"/>
      <c r="E60" s="1"/>
    </row>
    <row r="61" spans="1:6" x14ac:dyDescent="0.25">
      <c r="C61" s="1"/>
      <c r="D61" s="1"/>
      <c r="E61" s="1"/>
    </row>
    <row r="62" spans="1:6" x14ac:dyDescent="0.25">
      <c r="C62" s="1"/>
      <c r="D62" s="1"/>
      <c r="E62" s="1"/>
      <c r="F62" s="3"/>
    </row>
    <row r="63" spans="1:6" x14ac:dyDescent="0.25">
      <c r="C63" s="1"/>
      <c r="D63" s="1"/>
      <c r="E63" s="1"/>
    </row>
  </sheetData>
  <pageMargins left="0.7" right="0.7" top="0.75" bottom="0.75" header="0.3" footer="0.3"/>
  <pageSetup scale="48" fitToHeight="0" orientation="landscape" r:id="rId1"/>
  <headerFooter>
    <oddHeader>&amp;RExh. ECO-2C
Dockets UE-170033/ UG-170034
Page 7 of 7
Redacted version</oddHeader>
  </headerFooter>
  <ignoredErrors>
    <ignoredError sqref="F2 F7 F11 F13 F20 F24 F26 F30 F34 F36 F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2017-06-30T18:55:19+00:00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E2AC3DB-4E28-456F-8F8F-8F7DB1E9F90B}"/>
</file>

<file path=customXml/itemProps2.xml><?xml version="1.0" encoding="utf-8"?>
<ds:datastoreItem xmlns:ds="http://schemas.openxmlformats.org/officeDocument/2006/customXml" ds:itemID="{C318C94F-A8FB-4FB7-9587-362BC7C578FB}"/>
</file>

<file path=customXml/itemProps3.xml><?xml version="1.0" encoding="utf-8"?>
<ds:datastoreItem xmlns:ds="http://schemas.openxmlformats.org/officeDocument/2006/customXml" ds:itemID="{E60B56A2-41BE-41C6-A2EE-2FF669DE0022}"/>
</file>

<file path=customXml/itemProps4.xml><?xml version="1.0" encoding="utf-8"?>
<ds:datastoreItem xmlns:ds="http://schemas.openxmlformats.org/officeDocument/2006/customXml" ds:itemID="{7A69ADE3-6314-48C1-B012-581DF071A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</vt:lpstr>
      <vt:lpstr>Table2. Env DefCost&amp;Rec.</vt:lpstr>
      <vt:lpstr>LEAD SHEET E</vt:lpstr>
      <vt:lpstr>Summary E</vt:lpstr>
      <vt:lpstr>Environmental remediation E</vt:lpstr>
      <vt:lpstr>LEAD SHEET G</vt:lpstr>
      <vt:lpstr>Summary G</vt:lpstr>
      <vt:lpstr>Environmental remediation G</vt:lpstr>
      <vt:lpstr>'LEAD SHEET G'!Print_Area</vt:lpstr>
      <vt:lpstr>'Summary E'!Print_Area</vt:lpstr>
      <vt:lpstr>'Summary G'!Print_Area</vt:lpstr>
      <vt:lpstr>'Table2. Env DefCost&amp;Rec.'!Print_Area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dc:description/>
  <cp:lastModifiedBy>O'Connell, Elizabeth (UTC)</cp:lastModifiedBy>
  <cp:lastPrinted>2017-06-27T21:53:00Z</cp:lastPrinted>
  <dcterms:created xsi:type="dcterms:W3CDTF">2017-05-11T16:07:02Z</dcterms:created>
  <dcterms:modified xsi:type="dcterms:W3CDTF">2017-06-29T21:01:02Z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