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4"/>
  </bookViews>
  <sheets>
    <sheet name="GasIncr" sheetId="1" r:id="rId1"/>
    <sheet name="GASDecrease" sheetId="2" r:id="rId2"/>
    <sheet name="PowerIncr" sheetId="3" r:id="rId3"/>
    <sheet name="PowerDecr" sheetId="4" r:id="rId4"/>
    <sheet name="FinIncDecr" sheetId="5" r:id="rId5"/>
  </sheets>
  <definedNames>
    <definedName name="_xlnm.Print_Area" localSheetId="4">'FinIncDecr'!$A$1:$K$21</definedName>
    <definedName name="_xlnm.Print_Area" localSheetId="1">'GASDecrease'!$A$1:$F$52</definedName>
    <definedName name="_xlnm.Print_Area" localSheetId="0">'GasIncr'!$A$1:$F$52</definedName>
    <definedName name="_xlnm.Print_Area" localSheetId="3">'PowerDecr'!$A$1:$F$58</definedName>
    <definedName name="_xlnm.Print_Area" localSheetId="2">'PowerIncr'!$A$1:$F$56</definedName>
    <definedName name="_xlnm.Print_Titles" localSheetId="3">'PowerDecr'!$1:$5</definedName>
    <definedName name="_xlnm.Print_Titles" localSheetId="2">'PowerIncr'!$3:$5</definedName>
  </definedNames>
  <calcPr fullCalcOnLoad="1"/>
</workbook>
</file>

<file path=xl/sharedStrings.xml><?xml version="1.0" encoding="utf-8"?>
<sst xmlns="http://schemas.openxmlformats.org/spreadsheetml/2006/main" count="253" uniqueCount="62">
  <si>
    <t>Total</t>
  </si>
  <si>
    <t>Company Name</t>
  </si>
  <si>
    <t>PUGET SOUND ENERGY</t>
  </si>
  <si>
    <t>Physical Credit Limits Extended to PSE by Counterparty</t>
  </si>
  <si>
    <t>Gas Credit Increase</t>
  </si>
  <si>
    <t>Counterparties that Responded to Survey</t>
  </si>
  <si>
    <t>Current Credit Extended to PSE</t>
  </si>
  <si>
    <t>Estimated Increase in Credit</t>
  </si>
  <si>
    <t>Estimated Total Credit Extended to PSE</t>
  </si>
  <si>
    <t>% Increase</t>
  </si>
  <si>
    <t>Subtotal</t>
  </si>
  <si>
    <t>Average Percent Increase</t>
  </si>
  <si>
    <t xml:space="preserve">Counterparties Contacted but not Prepared to Respond to Survey </t>
  </si>
  <si>
    <t>Implied 49.31% Increase on Subtotal</t>
  </si>
  <si>
    <t xml:space="preserve">Survey question: </t>
  </si>
  <si>
    <t>How much credit would you extend to PSE with a one notch upgrade in debt ratings?</t>
  </si>
  <si>
    <t>Gas Credit Decrease</t>
  </si>
  <si>
    <t>Estimated Decrease in Credit</t>
  </si>
  <si>
    <t>% Decrease</t>
  </si>
  <si>
    <t>Implied 67.09% Increase on Subtotal</t>
  </si>
  <si>
    <t>How much credit would you extend to PSE with a one notch downgrade in debt ratings?</t>
  </si>
  <si>
    <t>Power Credit Increase</t>
  </si>
  <si>
    <t>Implied 66.62% Increase on Subtotal</t>
  </si>
  <si>
    <t>Power Credit Decrease</t>
  </si>
  <si>
    <t>Average Percent Decrease</t>
  </si>
  <si>
    <t>MIECO</t>
  </si>
  <si>
    <t>TFSEnergy</t>
  </si>
  <si>
    <t>Implied 73.06% Increase on Subtotal</t>
  </si>
  <si>
    <t>Financial Credit Limits Extended to PSE by Counterparty</t>
  </si>
  <si>
    <t>Electric &amp; Gas Transactions</t>
  </si>
  <si>
    <t>Increase in Credit</t>
  </si>
  <si>
    <t>Total Credit Extended to PSE</t>
  </si>
  <si>
    <t>Decrease in Credit</t>
  </si>
  <si>
    <t>Total Credit Limit</t>
  </si>
  <si>
    <t xml:space="preserve">Survey questions: </t>
  </si>
  <si>
    <r>
      <t xml:space="preserve">Estimated Increase in Credit if PSE debt </t>
    </r>
    <r>
      <rPr>
        <b/>
        <u val="single"/>
        <sz val="10"/>
        <rFont val="Arial"/>
        <family val="2"/>
      </rPr>
      <t>rating is</t>
    </r>
    <r>
      <rPr>
        <b/>
        <i/>
        <u val="single"/>
        <sz val="10"/>
        <rFont val="Arial"/>
        <family val="2"/>
      </rPr>
      <t xml:space="preserve"> increased</t>
    </r>
    <r>
      <rPr>
        <b/>
        <u val="single"/>
        <sz val="10"/>
        <rFont val="Arial"/>
        <family val="2"/>
      </rPr>
      <t xml:space="preserve"> 1 notch</t>
    </r>
  </si>
  <si>
    <r>
      <t>Estimated Increase in Credit if PSE debt rating is</t>
    </r>
    <r>
      <rPr>
        <b/>
        <i/>
        <u val="single"/>
        <sz val="10"/>
        <rFont val="Arial"/>
        <family val="2"/>
      </rPr>
      <t xml:space="preserve"> increased</t>
    </r>
    <r>
      <rPr>
        <b/>
        <u val="single"/>
        <sz val="10"/>
        <rFont val="Arial"/>
        <family val="2"/>
      </rPr>
      <t xml:space="preserve"> 1 notch</t>
    </r>
  </si>
  <si>
    <r>
      <t>Increase in Credit if PSE debt rating is</t>
    </r>
    <r>
      <rPr>
        <b/>
        <i/>
        <u val="single"/>
        <sz val="10"/>
        <rFont val="Arial"/>
        <family val="2"/>
      </rPr>
      <t xml:space="preserve"> increased</t>
    </r>
    <r>
      <rPr>
        <b/>
        <u val="single"/>
        <sz val="10"/>
        <rFont val="Arial"/>
        <family val="2"/>
      </rPr>
      <t xml:space="preserve"> 1 notch</t>
    </r>
  </si>
  <si>
    <r>
      <t>Decrease in Credit if PSE debt rating is</t>
    </r>
    <r>
      <rPr>
        <b/>
        <i/>
        <u val="single"/>
        <sz val="10"/>
        <rFont val="Arial"/>
        <family val="2"/>
      </rPr>
      <t xml:space="preserve"> decreased</t>
    </r>
    <r>
      <rPr>
        <b/>
        <u val="single"/>
        <sz val="10"/>
        <rFont val="Arial"/>
        <family val="2"/>
      </rPr>
      <t xml:space="preserve"> 1 notch</t>
    </r>
  </si>
  <si>
    <r>
      <t>Estimated Decrease in Credit if PSE debt rating is</t>
    </r>
    <r>
      <rPr>
        <b/>
        <i/>
        <u val="single"/>
        <sz val="10"/>
        <rFont val="Arial"/>
        <family val="2"/>
      </rPr>
      <t xml:space="preserve"> decreased</t>
    </r>
    <r>
      <rPr>
        <b/>
        <u val="single"/>
        <sz val="10"/>
        <rFont val="Arial"/>
        <family val="2"/>
      </rPr>
      <t xml:space="preserve"> 1 notch</t>
    </r>
  </si>
  <si>
    <r>
      <t xml:space="preserve">Estimated Decrease in Credit if PSE debt rating </t>
    </r>
    <r>
      <rPr>
        <b/>
        <u val="single"/>
        <sz val="10"/>
        <rFont val="Arial"/>
        <family val="2"/>
      </rPr>
      <t>is</t>
    </r>
    <r>
      <rPr>
        <b/>
        <i/>
        <u val="single"/>
        <sz val="10"/>
        <rFont val="Arial"/>
        <family val="2"/>
      </rPr>
      <t xml:space="preserve"> decreased</t>
    </r>
    <r>
      <rPr>
        <b/>
        <u val="single"/>
        <sz val="10"/>
        <rFont val="Arial"/>
        <family val="2"/>
      </rPr>
      <t xml:space="preserve"> 1 notch</t>
    </r>
  </si>
  <si>
    <t>XXXXXXX</t>
  </si>
  <si>
    <t>XXXXXXXXXXXXX</t>
  </si>
  <si>
    <t>XXXXX</t>
  </si>
  <si>
    <t>XXXXXXXXXXXXXXXXX</t>
  </si>
  <si>
    <t>XXXXXXXXXXXXXXXXXXXX</t>
  </si>
  <si>
    <t>XXXXXXXXX</t>
  </si>
  <si>
    <t>XXXXXXXXXXXXXXX</t>
  </si>
  <si>
    <t>XXXXXXXX</t>
  </si>
  <si>
    <t>XXXXXX</t>
  </si>
  <si>
    <t>XXXXXXXXXXXXXXXXXXXXX</t>
  </si>
  <si>
    <t>XXXXXXXXXX</t>
  </si>
  <si>
    <t>XXXXXXXXXXX</t>
  </si>
  <si>
    <t>XXXXXXXXXXXXXXXXXXX</t>
  </si>
  <si>
    <t>XXXXXXXXXXXXXX</t>
  </si>
  <si>
    <t>XXXX</t>
  </si>
  <si>
    <t>XXXXXXXXXXXXXXXX</t>
  </si>
  <si>
    <t>XXXXXXXXXXXXXXXXXX</t>
  </si>
  <si>
    <t>XXXXXXXXXXXXXXXXXXXXXX</t>
  </si>
  <si>
    <t>XXX</t>
  </si>
  <si>
    <t>XXXXXXXXXXXX</t>
  </si>
  <si>
    <t>XXXXXXXXXXXXXXXXXXXXXXXX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</si>
</sst>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%_);[Red]\(#,##0.00%\)"/>
    <numFmt numFmtId="166" formatCode="#,##0.000%_);[Red]\(#,##0.000%\)"/>
    <numFmt numFmtId="167" formatCode="#,##0.0%_);[Red]\(#,##0.0%\)"/>
    <numFmt numFmtId="168" formatCode="#,##0%_);[Red]\(#,##0%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Continuous" wrapText="1"/>
    </xf>
    <xf numFmtId="6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right" wrapText="1"/>
    </xf>
    <xf numFmtId="6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21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6" fontId="3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 horizontal="centerContinuous" wrapText="1"/>
    </xf>
    <xf numFmtId="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6" fontId="0" fillId="0" borderId="2" xfId="0" applyNumberFormat="1" applyFill="1" applyBorder="1" applyAlignment="1">
      <alignment/>
    </xf>
    <xf numFmtId="0" fontId="3" fillId="0" borderId="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0" fontId="3" fillId="0" borderId="0" xfId="0" applyNumberFormat="1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6" fontId="3" fillId="0" borderId="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6" fontId="3" fillId="0" borderId="5" xfId="0" applyNumberFormat="1" applyFont="1" applyBorder="1" applyAlignment="1">
      <alignment horizontal="center" wrapText="1"/>
    </xf>
    <xf numFmtId="168" fontId="0" fillId="0" borderId="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right"/>
    </xf>
    <xf numFmtId="9" fontId="3" fillId="0" borderId="7" xfId="21" applyNumberFormat="1" applyFont="1" applyBorder="1" applyAlignment="1">
      <alignment horizontal="center"/>
    </xf>
    <xf numFmtId="168" fontId="3" fillId="0" borderId="7" xfId="21" applyNumberFormat="1" applyFont="1" applyBorder="1" applyAlignment="1">
      <alignment horizontal="center"/>
    </xf>
    <xf numFmtId="9" fontId="3" fillId="0" borderId="0" xfId="21" applyNumberFormat="1" applyFont="1" applyBorder="1" applyAlignment="1">
      <alignment horizontal="center"/>
    </xf>
    <xf numFmtId="168" fontId="3" fillId="0" borderId="0" xfId="21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10" fontId="0" fillId="0" borderId="2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9" fontId="0" fillId="0" borderId="8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/>
    </xf>
    <xf numFmtId="9" fontId="0" fillId="0" borderId="9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6" fontId="0" fillId="0" borderId="2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6" fontId="3" fillId="0" borderId="0" xfId="0" applyNumberFormat="1" applyFont="1" applyFill="1" applyAlignment="1">
      <alignment/>
    </xf>
    <xf numFmtId="6" fontId="0" fillId="0" borderId="10" xfId="0" applyNumberFormat="1" applyFill="1" applyBorder="1" applyAlignment="1">
      <alignment/>
    </xf>
    <xf numFmtId="0" fontId="0" fillId="0" borderId="9" xfId="0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3" fillId="0" borderId="2" xfId="0" applyNumberFormat="1" applyFont="1" applyFill="1" applyBorder="1" applyAlignment="1">
      <alignment/>
    </xf>
    <xf numFmtId="6" fontId="0" fillId="0" borderId="1" xfId="0" applyNumberFormat="1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165" fontId="0" fillId="0" borderId="6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9" fontId="0" fillId="0" borderId="3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0" fontId="3" fillId="0" borderId="0" xfId="21" applyNumberFormat="1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9" fontId="0" fillId="0" borderId="6" xfId="0" applyNumberFormat="1" applyFill="1" applyBorder="1" applyAlignment="1">
      <alignment horizontal="center"/>
    </xf>
    <xf numFmtId="6" fontId="0" fillId="0" borderId="4" xfId="0" applyNumberFormat="1" applyFill="1" applyBorder="1" applyAlignment="1">
      <alignment/>
    </xf>
    <xf numFmtId="9" fontId="0" fillId="0" borderId="5" xfId="0" applyNumberFormat="1" applyFill="1" applyBorder="1" applyAlignment="1">
      <alignment horizontal="center"/>
    </xf>
    <xf numFmtId="6" fontId="3" fillId="0" borderId="2" xfId="0" applyNumberFormat="1" applyFont="1" applyFill="1" applyBorder="1" applyAlignment="1">
      <alignment/>
    </xf>
    <xf numFmtId="6" fontId="0" fillId="0" borderId="12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38100</xdr:rowOff>
    </xdr:from>
    <xdr:to>
      <xdr:col>5</xdr:col>
      <xdr:colOff>438150</xdr:colOff>
      <xdr:row>2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3943350" y="38100"/>
          <a:ext cx="2247900" cy="447675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47625</xdr:rowOff>
    </xdr:from>
    <xdr:to>
      <xdr:col>5</xdr:col>
      <xdr:colOff>628650</xdr:colOff>
      <xdr:row>3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3895725" y="47625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66675</xdr:rowOff>
    </xdr:from>
    <xdr:to>
      <xdr:col>5</xdr:col>
      <xdr:colOff>790575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4791075" y="66675"/>
          <a:ext cx="2343150" cy="47625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6</xdr:col>
      <xdr:colOff>76200</xdr:colOff>
      <xdr:row>2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4591050" y="0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123825</xdr:rowOff>
    </xdr:from>
    <xdr:to>
      <xdr:col>10</xdr:col>
      <xdr:colOff>590550</xdr:colOff>
      <xdr:row>3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6115050" y="123825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workbookViewId="0" topLeftCell="A36">
      <selection activeCell="B55" sqref="B55"/>
    </sheetView>
  </sheetViews>
  <sheetFormatPr defaultColWidth="9.140625" defaultRowHeight="12.75"/>
  <cols>
    <col min="1" max="1" width="3.7109375" style="1" customWidth="1"/>
    <col min="2" max="2" width="39.28125" style="0" customWidth="1"/>
    <col min="3" max="3" width="14.28125" style="4" customWidth="1"/>
    <col min="4" max="4" width="12.28125" style="4" customWidth="1"/>
    <col min="5" max="5" width="16.7109375" style="5" customWidth="1"/>
    <col min="6" max="6" width="9.28125" style="1" customWidth="1"/>
    <col min="7" max="7" width="5.7109375" style="4" customWidth="1"/>
  </cols>
  <sheetData>
    <row r="1" ht="15.75">
      <c r="A1" s="3" t="s">
        <v>2</v>
      </c>
    </row>
    <row r="2" spans="1:4" ht="15">
      <c r="A2" s="6" t="s">
        <v>3</v>
      </c>
      <c r="B2" s="7"/>
      <c r="C2" s="5"/>
      <c r="D2" s="5"/>
    </row>
    <row r="3" spans="1:7" ht="15">
      <c r="A3" s="6" t="s">
        <v>4</v>
      </c>
      <c r="B3" s="8"/>
      <c r="C3" s="5"/>
      <c r="D3" s="5"/>
      <c r="G3" s="5"/>
    </row>
    <row r="4" spans="1:6" ht="30" customHeight="1">
      <c r="A4" s="6"/>
      <c r="B4" s="8"/>
      <c r="C4" s="5"/>
      <c r="D4" s="9" t="s">
        <v>35</v>
      </c>
      <c r="E4" s="10"/>
      <c r="F4" s="11"/>
    </row>
    <row r="5" spans="1:7" ht="42" customHeight="1">
      <c r="A5" s="1">
        <v>1</v>
      </c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/>
    </row>
    <row r="6" spans="1:6" ht="15.75" customHeight="1">
      <c r="A6" s="1">
        <f>A5+1</f>
        <v>2</v>
      </c>
      <c r="B6" s="84" t="s">
        <v>41</v>
      </c>
      <c r="C6" s="51">
        <v>500000</v>
      </c>
      <c r="D6" s="51">
        <v>200000</v>
      </c>
      <c r="E6" s="51">
        <v>700000</v>
      </c>
      <c r="F6" s="52">
        <f aca="true" t="shared" si="0" ref="F6:F14">D6/C6</f>
        <v>0.4</v>
      </c>
    </row>
    <row r="7" spans="1:6" ht="12.75">
      <c r="A7" s="1">
        <f>A6+1</f>
        <v>3</v>
      </c>
      <c r="B7" s="63" t="s">
        <v>42</v>
      </c>
      <c r="C7" s="53">
        <v>800000</v>
      </c>
      <c r="D7" s="53">
        <v>200000</v>
      </c>
      <c r="E7" s="53">
        <v>1000000</v>
      </c>
      <c r="F7" s="54">
        <f t="shared" si="0"/>
        <v>0.25</v>
      </c>
    </row>
    <row r="8" spans="1:6" ht="12.75">
      <c r="A8" s="1">
        <f aca="true" t="shared" si="1" ref="A8:A49">A7+1</f>
        <v>4</v>
      </c>
      <c r="B8" s="63" t="s">
        <v>43</v>
      </c>
      <c r="C8" s="53">
        <v>880000</v>
      </c>
      <c r="D8" s="53">
        <v>272800</v>
      </c>
      <c r="E8" s="53">
        <v>1152800</v>
      </c>
      <c r="F8" s="54">
        <f t="shared" si="0"/>
        <v>0.31</v>
      </c>
    </row>
    <row r="9" spans="1:6" ht="12.75">
      <c r="A9" s="1">
        <f t="shared" si="1"/>
        <v>5</v>
      </c>
      <c r="B9" s="63" t="s">
        <v>44</v>
      </c>
      <c r="C9" s="53">
        <v>3000000</v>
      </c>
      <c r="D9" s="53">
        <v>3000000</v>
      </c>
      <c r="E9" s="53">
        <v>6000000</v>
      </c>
      <c r="F9" s="54">
        <f t="shared" si="0"/>
        <v>1</v>
      </c>
    </row>
    <row r="10" spans="1:6" ht="12.75">
      <c r="A10" s="1">
        <f>A9+1</f>
        <v>6</v>
      </c>
      <c r="B10" s="63" t="s">
        <v>45</v>
      </c>
      <c r="C10" s="53">
        <v>3200000</v>
      </c>
      <c r="D10" s="53">
        <v>800000</v>
      </c>
      <c r="E10" s="53">
        <v>4000000</v>
      </c>
      <c r="F10" s="54">
        <f t="shared" si="0"/>
        <v>0.25</v>
      </c>
    </row>
    <row r="11" spans="1:6" ht="12.75">
      <c r="A11" s="1">
        <f>A10+1</f>
        <v>7</v>
      </c>
      <c r="B11" s="63" t="s">
        <v>42</v>
      </c>
      <c r="C11" s="53">
        <v>5000000</v>
      </c>
      <c r="D11" s="53">
        <v>5000000</v>
      </c>
      <c r="E11" s="53">
        <v>10000000</v>
      </c>
      <c r="F11" s="54">
        <f>D11/C11</f>
        <v>1</v>
      </c>
    </row>
    <row r="12" spans="1:6" ht="12.75">
      <c r="A12" s="1">
        <f t="shared" si="1"/>
        <v>8</v>
      </c>
      <c r="B12" s="63" t="s">
        <v>46</v>
      </c>
      <c r="C12" s="53">
        <v>10000000</v>
      </c>
      <c r="D12" s="53">
        <v>5000000</v>
      </c>
      <c r="E12" s="53">
        <v>15000000</v>
      </c>
      <c r="F12" s="54">
        <f>D12/C12</f>
        <v>0.5</v>
      </c>
    </row>
    <row r="13" spans="1:6" ht="12.75">
      <c r="A13" s="1">
        <f t="shared" si="1"/>
        <v>9</v>
      </c>
      <c r="B13" s="63" t="s">
        <v>47</v>
      </c>
      <c r="C13" s="53">
        <v>10000000</v>
      </c>
      <c r="D13" s="53">
        <v>5000000</v>
      </c>
      <c r="E13" s="53">
        <v>15000000</v>
      </c>
      <c r="F13" s="54">
        <f t="shared" si="0"/>
        <v>0.5</v>
      </c>
    </row>
    <row r="14" spans="1:7" ht="12.75">
      <c r="A14" s="1">
        <f t="shared" si="1"/>
        <v>10</v>
      </c>
      <c r="B14" s="2" t="s">
        <v>42</v>
      </c>
      <c r="C14" s="55">
        <v>12400000</v>
      </c>
      <c r="D14" s="55">
        <v>3100000</v>
      </c>
      <c r="E14" s="55">
        <v>15500000</v>
      </c>
      <c r="F14" s="54">
        <f t="shared" si="0"/>
        <v>0.25</v>
      </c>
      <c r="G14" s="5"/>
    </row>
    <row r="15" spans="1:7" ht="12.75">
      <c r="A15" s="1">
        <f t="shared" si="1"/>
        <v>11</v>
      </c>
      <c r="B15" s="15" t="s">
        <v>10</v>
      </c>
      <c r="C15" s="56">
        <f>SUM(C6:C14)</f>
        <v>45780000</v>
      </c>
      <c r="D15" s="56">
        <f>SUM(D6:D14)</f>
        <v>22572800</v>
      </c>
      <c r="E15" s="56">
        <f>SUM(E6:E14)</f>
        <v>68352800</v>
      </c>
      <c r="F15" s="24"/>
      <c r="G15" s="16"/>
    </row>
    <row r="16" spans="1:6" ht="12.75">
      <c r="A16" s="1">
        <f t="shared" si="1"/>
        <v>12</v>
      </c>
      <c r="B16" s="7"/>
      <c r="C16" s="5"/>
      <c r="D16" s="5"/>
      <c r="E16" s="17" t="s">
        <v>11</v>
      </c>
      <c r="F16" s="18">
        <f>D15/C15</f>
        <v>0.4930712101354303</v>
      </c>
    </row>
    <row r="17" spans="1:7" s="1" customFormat="1" ht="12.75">
      <c r="A17" s="1">
        <f t="shared" si="1"/>
        <v>13</v>
      </c>
      <c r="B17" s="7"/>
      <c r="C17" s="5"/>
      <c r="D17" s="5"/>
      <c r="E17" s="5"/>
      <c r="F17" s="19"/>
      <c r="G17" s="5"/>
    </row>
    <row r="18" spans="1:6" ht="12.75">
      <c r="A18" s="1">
        <f t="shared" si="1"/>
        <v>14</v>
      </c>
      <c r="B18" s="20" t="s">
        <v>12</v>
      </c>
      <c r="C18" s="21"/>
      <c r="D18" s="22"/>
      <c r="E18" s="22"/>
      <c r="F18" s="23"/>
    </row>
    <row r="19" spans="1:7" s="58" customFormat="1" ht="12.75">
      <c r="A19" s="1">
        <v>15</v>
      </c>
      <c r="B19" s="60" t="s">
        <v>48</v>
      </c>
      <c r="C19" s="59">
        <v>250000</v>
      </c>
      <c r="D19" s="59"/>
      <c r="E19" s="59"/>
      <c r="F19" s="60"/>
      <c r="G19" s="57"/>
    </row>
    <row r="20" spans="1:7" s="58" customFormat="1" ht="12.75">
      <c r="A20" s="1">
        <f t="shared" si="1"/>
        <v>16</v>
      </c>
      <c r="B20" s="60" t="s">
        <v>47</v>
      </c>
      <c r="C20" s="59">
        <v>375000</v>
      </c>
      <c r="D20" s="59"/>
      <c r="E20" s="59"/>
      <c r="F20" s="60"/>
      <c r="G20" s="57"/>
    </row>
    <row r="21" spans="1:7" s="58" customFormat="1" ht="12.75">
      <c r="A21" s="1">
        <f t="shared" si="1"/>
        <v>17</v>
      </c>
      <c r="B21" s="60" t="s">
        <v>49</v>
      </c>
      <c r="C21" s="59">
        <v>375000</v>
      </c>
      <c r="D21" s="59"/>
      <c r="E21" s="59"/>
      <c r="F21" s="60"/>
      <c r="G21" s="57"/>
    </row>
    <row r="22" spans="1:7" s="58" customFormat="1" ht="12.75">
      <c r="A22" s="1">
        <f t="shared" si="1"/>
        <v>18</v>
      </c>
      <c r="B22" s="60" t="s">
        <v>42</v>
      </c>
      <c r="C22" s="59">
        <v>900000</v>
      </c>
      <c r="D22" s="59"/>
      <c r="E22" s="59"/>
      <c r="F22" s="60"/>
      <c r="G22" s="57"/>
    </row>
    <row r="23" spans="1:7" s="58" customFormat="1" ht="12.75">
      <c r="A23" s="1">
        <f t="shared" si="1"/>
        <v>19</v>
      </c>
      <c r="B23" s="60" t="s">
        <v>50</v>
      </c>
      <c r="C23" s="59">
        <v>930000</v>
      </c>
      <c r="D23" s="59"/>
      <c r="E23" s="59"/>
      <c r="F23" s="60"/>
      <c r="G23" s="57"/>
    </row>
    <row r="24" spans="1:7" s="58" customFormat="1" ht="12.75">
      <c r="A24" s="1">
        <f t="shared" si="1"/>
        <v>20</v>
      </c>
      <c r="B24" s="60" t="s">
        <v>51</v>
      </c>
      <c r="C24" s="59">
        <v>930000</v>
      </c>
      <c r="D24" s="59"/>
      <c r="E24" s="59"/>
      <c r="F24" s="60"/>
      <c r="G24" s="57"/>
    </row>
    <row r="25" spans="1:7" s="58" customFormat="1" ht="12.75">
      <c r="A25" s="1">
        <f>A24+1</f>
        <v>21</v>
      </c>
      <c r="B25" s="60" t="s">
        <v>44</v>
      </c>
      <c r="C25" s="53">
        <v>1000000</v>
      </c>
      <c r="D25" s="59"/>
      <c r="E25" s="59"/>
      <c r="F25" s="60"/>
      <c r="G25" s="57"/>
    </row>
    <row r="26" spans="1:256" s="2" customFormat="1" ht="13.5" customHeight="1">
      <c r="A26" s="1">
        <f>A25+1</f>
        <v>22</v>
      </c>
      <c r="B26" s="60" t="s">
        <v>49</v>
      </c>
      <c r="C26" s="53">
        <v>1000000</v>
      </c>
      <c r="D26" s="59"/>
      <c r="E26" s="59"/>
      <c r="F26" s="60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6" s="55" customFormat="1" ht="12.75">
      <c r="A27" s="1">
        <f>A26+1</f>
        <v>23</v>
      </c>
      <c r="B27" s="63" t="s">
        <v>42</v>
      </c>
      <c r="C27" s="53">
        <v>1000000</v>
      </c>
      <c r="D27" s="53"/>
      <c r="E27" s="53"/>
      <c r="F27" s="63"/>
    </row>
    <row r="28" spans="1:7" s="58" customFormat="1" ht="12.75">
      <c r="A28" s="1">
        <f>A27+1</f>
        <v>24</v>
      </c>
      <c r="B28" s="60" t="s">
        <v>52</v>
      </c>
      <c r="C28" s="59">
        <v>1000000</v>
      </c>
      <c r="D28" s="59"/>
      <c r="E28" s="59"/>
      <c r="F28" s="60"/>
      <c r="G28" s="57"/>
    </row>
    <row r="29" spans="1:7" s="58" customFormat="1" ht="12.75">
      <c r="A29" s="1">
        <f>A28+1</f>
        <v>25</v>
      </c>
      <c r="B29" s="60" t="s">
        <v>41</v>
      </c>
      <c r="C29" s="59">
        <v>1600000</v>
      </c>
      <c r="D29" s="59"/>
      <c r="E29" s="59"/>
      <c r="F29" s="60"/>
      <c r="G29" s="57"/>
    </row>
    <row r="30" spans="1:7" s="58" customFormat="1" ht="12.75">
      <c r="A30" s="1">
        <f t="shared" si="1"/>
        <v>26</v>
      </c>
      <c r="B30" s="60" t="s">
        <v>53</v>
      </c>
      <c r="C30" s="59">
        <v>2000000</v>
      </c>
      <c r="D30" s="59"/>
      <c r="E30" s="59"/>
      <c r="F30" s="60"/>
      <c r="G30" s="57"/>
    </row>
    <row r="31" spans="1:7" s="58" customFormat="1" ht="12.75">
      <c r="A31" s="1">
        <f t="shared" si="1"/>
        <v>27</v>
      </c>
      <c r="B31" s="60" t="s">
        <v>54</v>
      </c>
      <c r="C31" s="59">
        <v>2000000</v>
      </c>
      <c r="D31" s="59"/>
      <c r="E31" s="59"/>
      <c r="F31" s="60"/>
      <c r="G31" s="57"/>
    </row>
    <row r="32" spans="1:7" s="58" customFormat="1" ht="12.75">
      <c r="A32" s="1">
        <f t="shared" si="1"/>
        <v>28</v>
      </c>
      <c r="B32" s="60" t="s">
        <v>52</v>
      </c>
      <c r="C32" s="59">
        <v>2500000</v>
      </c>
      <c r="D32" s="59"/>
      <c r="E32" s="59"/>
      <c r="F32" s="60"/>
      <c r="G32" s="57"/>
    </row>
    <row r="33" spans="1:7" s="58" customFormat="1" ht="12.75">
      <c r="A33" s="1">
        <f t="shared" si="1"/>
        <v>29</v>
      </c>
      <c r="B33" s="60" t="s">
        <v>44</v>
      </c>
      <c r="C33" s="59">
        <v>3000000</v>
      </c>
      <c r="D33" s="59"/>
      <c r="E33" s="59"/>
      <c r="F33" s="60"/>
      <c r="G33" s="57"/>
    </row>
    <row r="34" spans="1:7" s="58" customFormat="1" ht="12.75">
      <c r="A34" s="1">
        <f t="shared" si="1"/>
        <v>30</v>
      </c>
      <c r="B34" s="60" t="s">
        <v>51</v>
      </c>
      <c r="C34" s="59">
        <v>3300000</v>
      </c>
      <c r="D34" s="59"/>
      <c r="E34" s="59"/>
      <c r="F34" s="60"/>
      <c r="G34" s="57"/>
    </row>
    <row r="35" spans="1:7" s="58" customFormat="1" ht="12.75">
      <c r="A35" s="1">
        <f t="shared" si="1"/>
        <v>31</v>
      </c>
      <c r="B35" s="60" t="s">
        <v>48</v>
      </c>
      <c r="C35" s="59">
        <v>3300000</v>
      </c>
      <c r="D35" s="59"/>
      <c r="E35" s="59"/>
      <c r="F35" s="60"/>
      <c r="G35" s="57"/>
    </row>
    <row r="36" spans="1:7" s="58" customFormat="1" ht="12.75">
      <c r="A36" s="1">
        <f t="shared" si="1"/>
        <v>32</v>
      </c>
      <c r="B36" s="60" t="s">
        <v>54</v>
      </c>
      <c r="C36" s="59">
        <v>3400000</v>
      </c>
      <c r="D36" s="59"/>
      <c r="E36" s="59"/>
      <c r="F36" s="60"/>
      <c r="G36" s="57"/>
    </row>
    <row r="37" spans="1:7" s="58" customFormat="1" ht="12.75">
      <c r="A37" s="1">
        <f t="shared" si="1"/>
        <v>33</v>
      </c>
      <c r="B37" s="60" t="s">
        <v>48</v>
      </c>
      <c r="C37" s="59">
        <v>3500000</v>
      </c>
      <c r="D37" s="59"/>
      <c r="E37" s="59"/>
      <c r="F37" s="60"/>
      <c r="G37" s="57"/>
    </row>
    <row r="38" spans="1:7" s="58" customFormat="1" ht="12.75">
      <c r="A38" s="1">
        <f t="shared" si="1"/>
        <v>34</v>
      </c>
      <c r="B38" s="60" t="s">
        <v>42</v>
      </c>
      <c r="C38" s="59">
        <v>3700000</v>
      </c>
      <c r="D38" s="59"/>
      <c r="E38" s="59"/>
      <c r="F38" s="60"/>
      <c r="G38" s="57"/>
    </row>
    <row r="39" spans="1:6" s="55" customFormat="1" ht="12.75">
      <c r="A39" s="1">
        <f t="shared" si="1"/>
        <v>35</v>
      </c>
      <c r="B39" s="60" t="s">
        <v>50</v>
      </c>
      <c r="C39" s="59">
        <v>5000000</v>
      </c>
      <c r="D39" s="59"/>
      <c r="E39" s="59"/>
      <c r="F39" s="60"/>
    </row>
    <row r="40" spans="1:7" s="58" customFormat="1" ht="12.75">
      <c r="A40" s="1">
        <f t="shared" si="1"/>
        <v>36</v>
      </c>
      <c r="B40" s="60" t="s">
        <v>43</v>
      </c>
      <c r="C40" s="59">
        <v>5000000</v>
      </c>
      <c r="D40" s="59"/>
      <c r="E40" s="59"/>
      <c r="F40" s="60"/>
      <c r="G40" s="57"/>
    </row>
    <row r="41" spans="1:6" s="55" customFormat="1" ht="12.75">
      <c r="A41" s="1">
        <f t="shared" si="1"/>
        <v>37</v>
      </c>
      <c r="B41" s="60" t="s">
        <v>54</v>
      </c>
      <c r="C41" s="59">
        <v>5000000</v>
      </c>
      <c r="D41" s="59"/>
      <c r="E41" s="59"/>
      <c r="F41" s="60"/>
    </row>
    <row r="42" spans="1:7" s="58" customFormat="1" ht="12.75">
      <c r="A42" s="1">
        <f t="shared" si="1"/>
        <v>38</v>
      </c>
      <c r="B42" s="60" t="s">
        <v>55</v>
      </c>
      <c r="C42" s="59">
        <v>7000000</v>
      </c>
      <c r="D42" s="59"/>
      <c r="E42" s="59"/>
      <c r="F42" s="60"/>
      <c r="G42" s="57"/>
    </row>
    <row r="43" spans="1:7" s="58" customFormat="1" ht="12.75">
      <c r="A43" s="1">
        <f t="shared" si="1"/>
        <v>39</v>
      </c>
      <c r="B43" s="60" t="s">
        <v>56</v>
      </c>
      <c r="C43" s="59">
        <v>7470000</v>
      </c>
      <c r="D43" s="59"/>
      <c r="E43" s="59"/>
      <c r="F43" s="60"/>
      <c r="G43" s="57"/>
    </row>
    <row r="44" spans="1:7" s="58" customFormat="1" ht="12.75">
      <c r="A44" s="1">
        <f t="shared" si="1"/>
        <v>40</v>
      </c>
      <c r="B44" s="60" t="s">
        <v>48</v>
      </c>
      <c r="C44" s="59">
        <v>10000000</v>
      </c>
      <c r="D44" s="59"/>
      <c r="E44" s="59"/>
      <c r="F44" s="60"/>
      <c r="G44" s="57"/>
    </row>
    <row r="45" spans="1:7" s="58" customFormat="1" ht="12.75">
      <c r="A45" s="1">
        <f t="shared" si="1"/>
        <v>41</v>
      </c>
      <c r="B45" s="60" t="s">
        <v>52</v>
      </c>
      <c r="C45" s="59">
        <v>14000000</v>
      </c>
      <c r="D45" s="59"/>
      <c r="E45" s="59"/>
      <c r="F45" s="60"/>
      <c r="G45" s="57"/>
    </row>
    <row r="46" spans="1:7" s="58" customFormat="1" ht="12.75">
      <c r="A46" s="1">
        <f t="shared" si="1"/>
        <v>42</v>
      </c>
      <c r="B46" s="2" t="s">
        <v>51</v>
      </c>
      <c r="C46" s="55">
        <v>15000000</v>
      </c>
      <c r="D46" s="55"/>
      <c r="E46" s="55"/>
      <c r="F46" s="2"/>
      <c r="G46" s="57"/>
    </row>
    <row r="47" spans="1:7" s="58" customFormat="1" ht="12.75">
      <c r="A47" s="1">
        <f t="shared" si="1"/>
        <v>43</v>
      </c>
      <c r="B47" s="15" t="s">
        <v>10</v>
      </c>
      <c r="C47" s="56">
        <f>SUM(C19:C46)</f>
        <v>104530000</v>
      </c>
      <c r="D47" s="24"/>
      <c r="E47" s="24">
        <f>C47</f>
        <v>104530000</v>
      </c>
      <c r="F47" s="47"/>
      <c r="G47" s="61"/>
    </row>
    <row r="48" spans="1:7" ht="12.75">
      <c r="A48" s="1">
        <f t="shared" si="1"/>
        <v>44</v>
      </c>
      <c r="B48" s="15" t="s">
        <v>13</v>
      </c>
      <c r="C48" s="56"/>
      <c r="D48" s="64">
        <f>$C$47*0.4931</f>
        <v>51543743</v>
      </c>
      <c r="E48" s="55">
        <f>C48+D48</f>
        <v>51543743</v>
      </c>
      <c r="F48" s="18">
        <f>D48/C47</f>
        <v>0.4931</v>
      </c>
      <c r="G48" s="16"/>
    </row>
    <row r="49" spans="1:7" ht="12.75">
      <c r="A49" s="1">
        <f t="shared" si="1"/>
        <v>45</v>
      </c>
      <c r="B49" s="25" t="s">
        <v>0</v>
      </c>
      <c r="C49" s="65">
        <f>C47+C15</f>
        <v>150310000</v>
      </c>
      <c r="D49" s="65">
        <f>D15+D48</f>
        <v>74116543</v>
      </c>
      <c r="E49" s="65">
        <f>E48+E47+E15</f>
        <v>224426543</v>
      </c>
      <c r="F49" s="47"/>
      <c r="G49" s="14"/>
    </row>
    <row r="50" ht="12.75">
      <c r="A50" s="26"/>
    </row>
    <row r="51" ht="12.75">
      <c r="B51" s="27" t="s">
        <v>14</v>
      </c>
    </row>
    <row r="52" ht="12.75">
      <c r="B52" s="19" t="s">
        <v>15</v>
      </c>
    </row>
  </sheetData>
  <printOptions/>
  <pageMargins left="1" right="1" top="1" bottom="1" header="0.5" footer="0.5"/>
  <pageSetup fitToHeight="1" fitToWidth="1" horizontalDpi="600" verticalDpi="600" orientation="portrait" scale="88" r:id="rId2"/>
  <headerFooter alignWithMargins="0">
    <oddFooter>&amp;L&amp;12Seventh Exhibit to
Prefiled Direct Testimony
of Julia M. Ryan&amp;R&amp;12Exhibit No. ___ (JMR-8HC)
Page 1 of 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D41" sqref="D41"/>
    </sheetView>
  </sheetViews>
  <sheetFormatPr defaultColWidth="9.140625" defaultRowHeight="12.75"/>
  <cols>
    <col min="1" max="1" width="3.140625" style="1" customWidth="1"/>
    <col min="2" max="2" width="38.00390625" style="0" bestFit="1" customWidth="1"/>
    <col min="3" max="3" width="14.140625" style="5" customWidth="1"/>
    <col min="4" max="4" width="14.7109375" style="0" customWidth="1"/>
    <col min="5" max="5" width="16.00390625" style="5" customWidth="1"/>
    <col min="6" max="6" width="12.7109375" style="5" customWidth="1"/>
    <col min="7" max="7" width="13.28125" style="5" customWidth="1"/>
  </cols>
  <sheetData>
    <row r="1" spans="1:3" ht="15.75">
      <c r="A1" s="3" t="s">
        <v>2</v>
      </c>
      <c r="C1" s="1"/>
    </row>
    <row r="2" spans="1:3" ht="15">
      <c r="A2" s="6" t="s">
        <v>3</v>
      </c>
      <c r="B2" s="7"/>
      <c r="C2" s="1"/>
    </row>
    <row r="3" spans="1:3" ht="15">
      <c r="A3" s="6" t="s">
        <v>16</v>
      </c>
      <c r="B3" s="8"/>
      <c r="C3" s="1"/>
    </row>
    <row r="4" spans="1:6" ht="36" customHeight="1">
      <c r="A4" s="6"/>
      <c r="B4" s="8"/>
      <c r="D4" s="9" t="s">
        <v>39</v>
      </c>
      <c r="E4" s="10"/>
      <c r="F4" s="11"/>
    </row>
    <row r="5" spans="1:7" ht="53.25" customHeight="1">
      <c r="A5" s="1">
        <v>1</v>
      </c>
      <c r="B5" s="12" t="s">
        <v>5</v>
      </c>
      <c r="C5" s="13" t="s">
        <v>6</v>
      </c>
      <c r="D5" s="13" t="s">
        <v>17</v>
      </c>
      <c r="E5" s="13" t="s">
        <v>8</v>
      </c>
      <c r="F5" s="13" t="s">
        <v>18</v>
      </c>
      <c r="G5" s="14"/>
    </row>
    <row r="6" spans="1:6" ht="12.75">
      <c r="A6" s="1">
        <f>A5+1</f>
        <v>2</v>
      </c>
      <c r="B6" s="60" t="s">
        <v>48</v>
      </c>
      <c r="C6" s="59">
        <v>500000</v>
      </c>
      <c r="D6" s="59">
        <f>-(C6-E6)</f>
        <v>-500000</v>
      </c>
      <c r="E6" s="59">
        <v>0</v>
      </c>
      <c r="F6" s="28">
        <f aca="true" t="shared" si="0" ref="F6:F11">D6/C6</f>
        <v>-1</v>
      </c>
    </row>
    <row r="7" spans="1:6" ht="12.75">
      <c r="A7" s="1">
        <f aca="true" t="shared" si="1" ref="A7:A49">A6+1</f>
        <v>3</v>
      </c>
      <c r="B7" s="60" t="s">
        <v>52</v>
      </c>
      <c r="C7" s="59">
        <v>930000</v>
      </c>
      <c r="D7" s="59">
        <f>-(C7-E7)</f>
        <v>-465000</v>
      </c>
      <c r="E7" s="59">
        <v>465000</v>
      </c>
      <c r="F7" s="28">
        <f t="shared" si="0"/>
        <v>-0.5</v>
      </c>
    </row>
    <row r="8" spans="1:6" ht="12.75">
      <c r="A8" s="1">
        <f t="shared" si="1"/>
        <v>4</v>
      </c>
      <c r="B8" s="60" t="s">
        <v>55</v>
      </c>
      <c r="C8" s="59">
        <v>930000</v>
      </c>
      <c r="D8" s="59">
        <f>-(C8-E8)</f>
        <v>-465000</v>
      </c>
      <c r="E8" s="59">
        <v>465000</v>
      </c>
      <c r="F8" s="28">
        <f t="shared" si="0"/>
        <v>-0.5</v>
      </c>
    </row>
    <row r="9" spans="1:6" ht="12.75">
      <c r="A9" s="1">
        <f t="shared" si="1"/>
        <v>5</v>
      </c>
      <c r="B9" s="60" t="s">
        <v>47</v>
      </c>
      <c r="C9" s="59">
        <v>880000</v>
      </c>
      <c r="D9" s="59">
        <v>-440000</v>
      </c>
      <c r="E9" s="59">
        <v>440000</v>
      </c>
      <c r="F9" s="28">
        <f t="shared" si="0"/>
        <v>-0.5</v>
      </c>
    </row>
    <row r="10" spans="1:6" ht="12.75">
      <c r="A10" s="1">
        <f t="shared" si="1"/>
        <v>6</v>
      </c>
      <c r="B10" s="60" t="s">
        <v>41</v>
      </c>
      <c r="C10" s="59">
        <v>2000000</v>
      </c>
      <c r="D10" s="59">
        <f>-(C10-E10)</f>
        <v>-2000000</v>
      </c>
      <c r="E10" s="59">
        <v>0</v>
      </c>
      <c r="F10" s="28">
        <f t="shared" si="0"/>
        <v>-1</v>
      </c>
    </row>
    <row r="11" spans="1:6" ht="12.75">
      <c r="A11" s="1">
        <f t="shared" si="1"/>
        <v>7</v>
      </c>
      <c r="B11" s="2" t="s">
        <v>47</v>
      </c>
      <c r="C11" s="66">
        <v>5000000</v>
      </c>
      <c r="D11" s="66">
        <f>-(C11-E11)</f>
        <v>-3000000</v>
      </c>
      <c r="E11" s="55">
        <v>2000000</v>
      </c>
      <c r="F11" s="29">
        <f t="shared" si="0"/>
        <v>-0.6</v>
      </c>
    </row>
    <row r="12" spans="1:6" ht="12.75">
      <c r="A12" s="1">
        <f t="shared" si="1"/>
        <v>8</v>
      </c>
      <c r="B12" s="15" t="s">
        <v>10</v>
      </c>
      <c r="C12" s="24">
        <f>SUM(C6:C11)</f>
        <v>10240000</v>
      </c>
      <c r="D12" s="24">
        <f>SUM(D6:D11)</f>
        <v>-6870000</v>
      </c>
      <c r="E12" s="24">
        <f>SUM(E6:E11)</f>
        <v>3370000</v>
      </c>
      <c r="F12" s="24"/>
    </row>
    <row r="13" spans="1:6" ht="12.75">
      <c r="A13" s="1">
        <f t="shared" si="1"/>
        <v>9</v>
      </c>
      <c r="B13" s="7"/>
      <c r="D13" s="19"/>
      <c r="E13" s="17" t="s">
        <v>11</v>
      </c>
      <c r="F13" s="30">
        <f>D12/C12</f>
        <v>-0.6708984375</v>
      </c>
    </row>
    <row r="14" spans="1:7" s="1" customFormat="1" ht="12.75">
      <c r="A14" s="1">
        <f t="shared" si="1"/>
        <v>10</v>
      </c>
      <c r="B14" s="7"/>
      <c r="C14" s="5"/>
      <c r="D14" s="19"/>
      <c r="E14" s="5"/>
      <c r="F14" s="5"/>
      <c r="G14" s="5"/>
    </row>
    <row r="15" spans="1:7" s="1" customFormat="1" ht="12.75">
      <c r="A15" s="1">
        <f t="shared" si="1"/>
        <v>11</v>
      </c>
      <c r="B15" s="20" t="s">
        <v>12</v>
      </c>
      <c r="C15" s="5"/>
      <c r="D15" s="19"/>
      <c r="E15" s="5"/>
      <c r="F15" s="5"/>
      <c r="G15" s="5"/>
    </row>
    <row r="16" spans="1:7" s="58" customFormat="1" ht="12.75">
      <c r="A16" s="1">
        <f>A15+1</f>
        <v>12</v>
      </c>
      <c r="B16" s="60" t="s">
        <v>41</v>
      </c>
      <c r="C16" s="59">
        <v>250000</v>
      </c>
      <c r="D16" s="59"/>
      <c r="E16" s="59"/>
      <c r="F16" s="60"/>
      <c r="G16" s="55"/>
    </row>
    <row r="17" spans="1:7" s="58" customFormat="1" ht="12.75">
      <c r="A17" s="1">
        <f t="shared" si="1"/>
        <v>13</v>
      </c>
      <c r="B17" s="60" t="s">
        <v>47</v>
      </c>
      <c r="C17" s="59">
        <v>375000</v>
      </c>
      <c r="D17" s="59"/>
      <c r="E17" s="59"/>
      <c r="F17" s="60"/>
      <c r="G17" s="55"/>
    </row>
    <row r="18" spans="1:7" s="58" customFormat="1" ht="12.75">
      <c r="A18" s="1">
        <f t="shared" si="1"/>
        <v>14</v>
      </c>
      <c r="B18" s="60" t="s">
        <v>47</v>
      </c>
      <c r="C18" s="59">
        <v>375000</v>
      </c>
      <c r="D18" s="59"/>
      <c r="E18" s="59"/>
      <c r="F18" s="60"/>
      <c r="G18" s="55"/>
    </row>
    <row r="19" spans="1:7" s="58" customFormat="1" ht="12.75">
      <c r="A19" s="1">
        <f t="shared" si="1"/>
        <v>15</v>
      </c>
      <c r="B19" s="60" t="s">
        <v>57</v>
      </c>
      <c r="C19" s="59">
        <v>800000</v>
      </c>
      <c r="D19" s="59"/>
      <c r="E19" s="59"/>
      <c r="F19" s="60"/>
      <c r="G19" s="55"/>
    </row>
    <row r="20" spans="1:7" s="58" customFormat="1" ht="12.75">
      <c r="A20" s="1">
        <f t="shared" si="1"/>
        <v>16</v>
      </c>
      <c r="B20" s="60" t="s">
        <v>51</v>
      </c>
      <c r="C20" s="59">
        <v>900000</v>
      </c>
      <c r="D20" s="59"/>
      <c r="E20" s="59"/>
      <c r="F20" s="60"/>
      <c r="G20" s="55"/>
    </row>
    <row r="21" spans="1:7" s="58" customFormat="1" ht="12.75">
      <c r="A21" s="1">
        <f t="shared" si="1"/>
        <v>17</v>
      </c>
      <c r="B21" s="60" t="s">
        <v>42</v>
      </c>
      <c r="C21" s="59">
        <v>1000000</v>
      </c>
      <c r="D21" s="59"/>
      <c r="E21" s="59"/>
      <c r="F21" s="60"/>
      <c r="G21" s="55"/>
    </row>
    <row r="22" spans="1:7" s="58" customFormat="1" ht="12.75">
      <c r="A22" s="1">
        <f>A21+1</f>
        <v>18</v>
      </c>
      <c r="B22" s="60" t="s">
        <v>41</v>
      </c>
      <c r="C22" s="59">
        <v>1000000</v>
      </c>
      <c r="D22" s="59"/>
      <c r="E22" s="59"/>
      <c r="F22" s="60"/>
      <c r="G22" s="55"/>
    </row>
    <row r="23" spans="1:7" s="58" customFormat="1" ht="12.75">
      <c r="A23" s="1">
        <f>A21+1</f>
        <v>18</v>
      </c>
      <c r="B23" s="60" t="s">
        <v>43</v>
      </c>
      <c r="C23" s="59">
        <v>1000000</v>
      </c>
      <c r="D23" s="59"/>
      <c r="E23" s="59"/>
      <c r="F23" s="60"/>
      <c r="G23" s="55"/>
    </row>
    <row r="24" spans="1:7" s="58" customFormat="1" ht="12.75">
      <c r="A24" s="1">
        <f t="shared" si="1"/>
        <v>19</v>
      </c>
      <c r="B24" s="60" t="s">
        <v>52</v>
      </c>
      <c r="C24" s="59">
        <v>1000000</v>
      </c>
      <c r="D24" s="59"/>
      <c r="E24" s="59"/>
      <c r="F24" s="60"/>
      <c r="G24" s="55"/>
    </row>
    <row r="25" spans="1:7" s="58" customFormat="1" ht="12.75">
      <c r="A25" s="1">
        <f t="shared" si="1"/>
        <v>20</v>
      </c>
      <c r="B25" s="60" t="s">
        <v>57</v>
      </c>
      <c r="C25" s="59">
        <v>1600000</v>
      </c>
      <c r="D25" s="59"/>
      <c r="E25" s="59"/>
      <c r="F25" s="60"/>
      <c r="G25" s="55"/>
    </row>
    <row r="26" spans="1:7" s="58" customFormat="1" ht="12.75">
      <c r="A26" s="1">
        <f t="shared" si="1"/>
        <v>21</v>
      </c>
      <c r="B26" s="60" t="s">
        <v>52</v>
      </c>
      <c r="C26" s="59">
        <v>2000000</v>
      </c>
      <c r="D26" s="59"/>
      <c r="E26" s="59"/>
      <c r="F26" s="60"/>
      <c r="G26" s="55"/>
    </row>
    <row r="27" spans="1:7" s="58" customFormat="1" ht="12.75">
      <c r="A27" s="1">
        <f t="shared" si="1"/>
        <v>22</v>
      </c>
      <c r="B27" s="60" t="s">
        <v>48</v>
      </c>
      <c r="C27" s="59">
        <v>2500000</v>
      </c>
      <c r="D27" s="59"/>
      <c r="E27" s="59"/>
      <c r="F27" s="60"/>
      <c r="G27" s="55"/>
    </row>
    <row r="28" spans="1:7" s="58" customFormat="1" ht="12.75">
      <c r="A28" s="1">
        <f t="shared" si="1"/>
        <v>23</v>
      </c>
      <c r="B28" s="60" t="s">
        <v>57</v>
      </c>
      <c r="C28" s="59">
        <v>3000000</v>
      </c>
      <c r="D28" s="59"/>
      <c r="E28" s="59"/>
      <c r="F28" s="60"/>
      <c r="G28" s="55"/>
    </row>
    <row r="29" spans="1:7" s="58" customFormat="1" ht="12.75">
      <c r="A29" s="1">
        <f t="shared" si="1"/>
        <v>24</v>
      </c>
      <c r="B29" s="60" t="s">
        <v>42</v>
      </c>
      <c r="C29" s="59">
        <v>3000000</v>
      </c>
      <c r="D29" s="59"/>
      <c r="E29" s="59"/>
      <c r="F29" s="60"/>
      <c r="G29" s="55"/>
    </row>
    <row r="30" spans="1:7" s="58" customFormat="1" ht="12.75">
      <c r="A30" s="1">
        <f t="shared" si="1"/>
        <v>25</v>
      </c>
      <c r="B30" s="60" t="s">
        <v>48</v>
      </c>
      <c r="C30" s="59">
        <v>3200000</v>
      </c>
      <c r="D30" s="59"/>
      <c r="E30" s="59"/>
      <c r="F30" s="60"/>
      <c r="G30" s="55"/>
    </row>
    <row r="31" spans="1:7" s="58" customFormat="1" ht="12.75">
      <c r="A31" s="1">
        <f t="shared" si="1"/>
        <v>26</v>
      </c>
      <c r="B31" s="60" t="s">
        <v>49</v>
      </c>
      <c r="C31" s="59">
        <v>3300000</v>
      </c>
      <c r="D31" s="59"/>
      <c r="E31" s="59"/>
      <c r="F31" s="60"/>
      <c r="G31" s="55"/>
    </row>
    <row r="32" spans="1:7" s="58" customFormat="1" ht="12.75">
      <c r="A32" s="1">
        <f t="shared" si="1"/>
        <v>27</v>
      </c>
      <c r="B32" s="60" t="s">
        <v>54</v>
      </c>
      <c r="C32" s="59">
        <v>3300000</v>
      </c>
      <c r="D32" s="59"/>
      <c r="E32" s="59"/>
      <c r="F32" s="60"/>
      <c r="G32" s="55"/>
    </row>
    <row r="33" spans="1:7" s="58" customFormat="1" ht="12.75">
      <c r="A33" s="1">
        <f t="shared" si="1"/>
        <v>28</v>
      </c>
      <c r="B33" s="60" t="s">
        <v>58</v>
      </c>
      <c r="C33" s="59">
        <v>3400000</v>
      </c>
      <c r="D33" s="59"/>
      <c r="E33" s="59"/>
      <c r="F33" s="60"/>
      <c r="G33" s="55"/>
    </row>
    <row r="34" spans="1:7" s="58" customFormat="1" ht="12.75">
      <c r="A34" s="1">
        <f t="shared" si="1"/>
        <v>29</v>
      </c>
      <c r="B34" s="60" t="s">
        <v>46</v>
      </c>
      <c r="C34" s="59">
        <v>3500000</v>
      </c>
      <c r="D34" s="59"/>
      <c r="E34" s="59"/>
      <c r="F34" s="60"/>
      <c r="G34" s="55"/>
    </row>
    <row r="35" spans="1:7" s="58" customFormat="1" ht="12.75">
      <c r="A35" s="1">
        <f t="shared" si="1"/>
        <v>30</v>
      </c>
      <c r="B35" s="60" t="s">
        <v>59</v>
      </c>
      <c r="C35" s="59">
        <v>3700000</v>
      </c>
      <c r="D35" s="59"/>
      <c r="E35" s="59"/>
      <c r="F35" s="60"/>
      <c r="G35" s="55"/>
    </row>
    <row r="36" spans="1:7" s="58" customFormat="1" ht="12.75">
      <c r="A36" s="1">
        <f t="shared" si="1"/>
        <v>31</v>
      </c>
      <c r="B36" s="60" t="s">
        <v>42</v>
      </c>
      <c r="C36" s="59">
        <v>5000000</v>
      </c>
      <c r="D36" s="59"/>
      <c r="E36" s="59"/>
      <c r="F36" s="60"/>
      <c r="G36" s="55"/>
    </row>
    <row r="37" spans="1:7" s="58" customFormat="1" ht="12.75">
      <c r="A37" s="1">
        <f t="shared" si="1"/>
        <v>32</v>
      </c>
      <c r="B37" s="60" t="s">
        <v>48</v>
      </c>
      <c r="C37" s="59">
        <v>5000000</v>
      </c>
      <c r="D37" s="59"/>
      <c r="E37" s="59"/>
      <c r="F37" s="60"/>
      <c r="G37" s="55"/>
    </row>
    <row r="38" spans="1:7" s="58" customFormat="1" ht="12.75">
      <c r="A38" s="1">
        <f t="shared" si="1"/>
        <v>33</v>
      </c>
      <c r="B38" s="60" t="s">
        <v>44</v>
      </c>
      <c r="C38" s="59">
        <v>5000000</v>
      </c>
      <c r="D38" s="59"/>
      <c r="E38" s="59"/>
      <c r="F38" s="60"/>
      <c r="G38" s="55"/>
    </row>
    <row r="39" spans="1:7" s="58" customFormat="1" ht="12.75">
      <c r="A39" s="1">
        <f t="shared" si="1"/>
        <v>34</v>
      </c>
      <c r="B39" s="60" t="s">
        <v>52</v>
      </c>
      <c r="C39" s="59">
        <v>7000000</v>
      </c>
      <c r="D39" s="59"/>
      <c r="E39" s="59"/>
      <c r="F39" s="60"/>
      <c r="G39" s="55"/>
    </row>
    <row r="40" spans="1:7" s="58" customFormat="1" ht="12.75">
      <c r="A40" s="1">
        <f t="shared" si="1"/>
        <v>35</v>
      </c>
      <c r="B40" s="60" t="s">
        <v>48</v>
      </c>
      <c r="C40" s="59">
        <v>7470000</v>
      </c>
      <c r="D40" s="59"/>
      <c r="E40" s="59"/>
      <c r="F40" s="60"/>
      <c r="G40" s="55"/>
    </row>
    <row r="41" spans="1:7" s="58" customFormat="1" ht="12.75">
      <c r="A41" s="1">
        <f t="shared" si="1"/>
        <v>36</v>
      </c>
      <c r="B41" s="60" t="s">
        <v>42</v>
      </c>
      <c r="C41" s="59">
        <v>10000000</v>
      </c>
      <c r="D41" s="59"/>
      <c r="E41" s="59"/>
      <c r="F41" s="60"/>
      <c r="G41" s="55"/>
    </row>
    <row r="42" spans="1:7" s="58" customFormat="1" ht="12.75">
      <c r="A42" s="1">
        <f t="shared" si="1"/>
        <v>37</v>
      </c>
      <c r="B42" s="60" t="s">
        <v>48</v>
      </c>
      <c r="C42" s="59">
        <v>10000000</v>
      </c>
      <c r="D42" s="59"/>
      <c r="E42" s="59"/>
      <c r="F42" s="60"/>
      <c r="G42" s="55"/>
    </row>
    <row r="43" spans="1:7" s="58" customFormat="1" ht="12.75">
      <c r="A43" s="1">
        <f t="shared" si="1"/>
        <v>38</v>
      </c>
      <c r="B43" s="60" t="s">
        <v>42</v>
      </c>
      <c r="C43" s="59">
        <v>10000000</v>
      </c>
      <c r="D43" s="59"/>
      <c r="E43" s="59"/>
      <c r="F43" s="60"/>
      <c r="G43" s="55"/>
    </row>
    <row r="44" spans="1:7" s="58" customFormat="1" ht="12.75">
      <c r="A44" s="1">
        <f t="shared" si="1"/>
        <v>39</v>
      </c>
      <c r="B44" s="60" t="s">
        <v>51</v>
      </c>
      <c r="C44" s="59">
        <v>12400000</v>
      </c>
      <c r="D44" s="59"/>
      <c r="E44" s="59"/>
      <c r="F44" s="60"/>
      <c r="G44" s="55"/>
    </row>
    <row r="45" spans="1:7" s="58" customFormat="1" ht="12.75">
      <c r="A45" s="1">
        <f t="shared" si="1"/>
        <v>40</v>
      </c>
      <c r="B45" s="60" t="s">
        <v>55</v>
      </c>
      <c r="C45" s="59">
        <v>14000000</v>
      </c>
      <c r="D45" s="59"/>
      <c r="E45" s="59"/>
      <c r="F45" s="60"/>
      <c r="G45" s="55"/>
    </row>
    <row r="46" spans="1:7" s="58" customFormat="1" ht="12.75">
      <c r="A46" s="1">
        <f t="shared" si="1"/>
        <v>41</v>
      </c>
      <c r="B46" s="60" t="s">
        <v>57</v>
      </c>
      <c r="C46" s="59">
        <v>15000000</v>
      </c>
      <c r="D46" s="59"/>
      <c r="E46" s="59"/>
      <c r="F46" s="60"/>
      <c r="G46" s="55"/>
    </row>
    <row r="47" spans="1:7" s="58" customFormat="1" ht="12.75">
      <c r="A47" s="1">
        <f t="shared" si="1"/>
        <v>42</v>
      </c>
      <c r="B47" s="15" t="s">
        <v>10</v>
      </c>
      <c r="C47" s="56">
        <f>SUM(C16:C46)</f>
        <v>140070000</v>
      </c>
      <c r="D47" s="24"/>
      <c r="E47" s="24">
        <f>C47</f>
        <v>140070000</v>
      </c>
      <c r="F47" s="47"/>
      <c r="G47" s="55"/>
    </row>
    <row r="48" spans="1:6" ht="12.75">
      <c r="A48" s="1">
        <f t="shared" si="1"/>
        <v>43</v>
      </c>
      <c r="B48" s="67" t="s">
        <v>19</v>
      </c>
      <c r="C48" s="56"/>
      <c r="D48" s="56">
        <f>-$C$47*0.6709</f>
        <v>-93972963</v>
      </c>
      <c r="E48" s="24">
        <f>C48+D48</f>
        <v>-93972963</v>
      </c>
      <c r="F48" s="68">
        <f>D48/C47</f>
        <v>-0.6709</v>
      </c>
    </row>
    <row r="49" spans="1:6" ht="12.75">
      <c r="A49" s="1">
        <f t="shared" si="1"/>
        <v>44</v>
      </c>
      <c r="B49" s="69" t="s">
        <v>0</v>
      </c>
      <c r="C49" s="65">
        <f>C47+C12</f>
        <v>150310000</v>
      </c>
      <c r="D49" s="65">
        <f>D48+D12</f>
        <v>-100842963</v>
      </c>
      <c r="E49" s="65">
        <f>E48+E47+E12</f>
        <v>49467037</v>
      </c>
      <c r="F49" s="47"/>
    </row>
    <row r="50" spans="2:6" ht="12.75">
      <c r="B50" s="31"/>
      <c r="C50" s="14"/>
      <c r="D50" s="14"/>
      <c r="E50" s="14"/>
      <c r="F50" s="2"/>
    </row>
    <row r="51" ht="12.75">
      <c r="B51" s="27" t="s">
        <v>14</v>
      </c>
    </row>
    <row r="52" ht="12.75">
      <c r="B52" s="19" t="s">
        <v>20</v>
      </c>
    </row>
  </sheetData>
  <printOptions/>
  <pageMargins left="1" right="1" top="1" bottom="1" header="0.5" footer="0.5"/>
  <pageSetup fitToHeight="1" fitToWidth="1" horizontalDpi="600" verticalDpi="600" orientation="portrait" scale="85" r:id="rId2"/>
  <headerFooter alignWithMargins="0">
    <oddFooter>&amp;L&amp;12Seventh Exhibit to
Prefiled Direct Testimony
of Julia M. Ryan&amp;R&amp;12Exhibit No. ___ (JMR-8HC)
Page 2 of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40">
      <selection activeCell="B50" sqref="B21:B50"/>
    </sheetView>
  </sheetViews>
  <sheetFormatPr defaultColWidth="9.140625" defaultRowHeight="12.75"/>
  <cols>
    <col min="1" max="1" width="3.7109375" style="1" customWidth="1"/>
    <col min="2" max="2" width="46.421875" style="0" bestFit="1" customWidth="1"/>
    <col min="3" max="3" width="14.421875" style="4" customWidth="1"/>
    <col min="4" max="4" width="15.00390625" style="4" customWidth="1"/>
    <col min="5" max="5" width="15.57421875" style="4" customWidth="1"/>
    <col min="6" max="6" width="13.7109375" style="0" customWidth="1"/>
    <col min="7" max="7" width="13.00390625" style="0" customWidth="1"/>
  </cols>
  <sheetData>
    <row r="1" spans="1:4" ht="15.75">
      <c r="A1" s="3" t="s">
        <v>2</v>
      </c>
      <c r="C1" s="1"/>
      <c r="D1" s="5"/>
    </row>
    <row r="2" spans="1:6" ht="15">
      <c r="A2" s="6" t="s">
        <v>3</v>
      </c>
      <c r="B2" s="7"/>
      <c r="C2" s="1"/>
      <c r="D2" s="5"/>
      <c r="E2" s="5"/>
      <c r="F2" s="1"/>
    </row>
    <row r="3" spans="1:6" ht="15">
      <c r="A3" s="6" t="s">
        <v>21</v>
      </c>
      <c r="B3" s="8"/>
      <c r="C3" s="1"/>
      <c r="D3" s="5"/>
      <c r="E3" s="5"/>
      <c r="F3" s="1"/>
    </row>
    <row r="4" spans="1:7" ht="30" customHeight="1">
      <c r="A4" s="6"/>
      <c r="B4" s="8"/>
      <c r="C4" s="5"/>
      <c r="D4" s="9" t="s">
        <v>36</v>
      </c>
      <c r="E4" s="10"/>
      <c r="F4" s="11"/>
      <c r="G4" s="4"/>
    </row>
    <row r="5" spans="1:7" ht="42" customHeight="1">
      <c r="A5" s="1">
        <v>1</v>
      </c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/>
    </row>
    <row r="6" spans="1:7" ht="12.75">
      <c r="A6" s="1">
        <f>A5+1</f>
        <v>2</v>
      </c>
      <c r="B6" s="60" t="s">
        <v>51</v>
      </c>
      <c r="C6" s="59">
        <v>467882</v>
      </c>
      <c r="D6" s="59">
        <v>93576.4</v>
      </c>
      <c r="E6" s="59">
        <v>561458.4</v>
      </c>
      <c r="F6" s="70">
        <f aca="true" t="shared" si="0" ref="F6:F16">D6/C6</f>
        <v>0.19999999999999998</v>
      </c>
      <c r="G6" s="1"/>
    </row>
    <row r="7" spans="1:7" ht="12.75">
      <c r="A7" s="1">
        <f aca="true" t="shared" si="1" ref="A7:A53">A6+1</f>
        <v>3</v>
      </c>
      <c r="B7" s="60" t="s">
        <v>42</v>
      </c>
      <c r="C7" s="59">
        <v>500000</v>
      </c>
      <c r="D7" s="59">
        <v>1500000</v>
      </c>
      <c r="E7" s="59">
        <v>2000000</v>
      </c>
      <c r="F7" s="70">
        <f t="shared" si="0"/>
        <v>3</v>
      </c>
      <c r="G7" s="1"/>
    </row>
    <row r="8" spans="1:7" ht="12.75">
      <c r="A8" s="1">
        <f t="shared" si="1"/>
        <v>4</v>
      </c>
      <c r="B8" s="60" t="s">
        <v>49</v>
      </c>
      <c r="C8" s="59">
        <v>500000</v>
      </c>
      <c r="D8" s="59">
        <v>500000</v>
      </c>
      <c r="E8" s="59">
        <v>1000000</v>
      </c>
      <c r="F8" s="70">
        <f t="shared" si="0"/>
        <v>1</v>
      </c>
      <c r="G8" s="1"/>
    </row>
    <row r="9" spans="1:7" ht="12.75">
      <c r="A9" s="1">
        <f t="shared" si="1"/>
        <v>5</v>
      </c>
      <c r="B9" s="60" t="s">
        <v>42</v>
      </c>
      <c r="C9" s="59">
        <v>1000000</v>
      </c>
      <c r="D9" s="59">
        <v>500000</v>
      </c>
      <c r="E9" s="59">
        <v>1500000</v>
      </c>
      <c r="F9" s="70">
        <f t="shared" si="0"/>
        <v>0.5</v>
      </c>
      <c r="G9" s="1"/>
    </row>
    <row r="10" spans="1:7" ht="12.75">
      <c r="A10" s="1">
        <f t="shared" si="1"/>
        <v>6</v>
      </c>
      <c r="B10" s="60" t="s">
        <v>50</v>
      </c>
      <c r="C10" s="59">
        <v>2000000</v>
      </c>
      <c r="D10" s="59">
        <v>3000000</v>
      </c>
      <c r="E10" s="59">
        <v>5000000</v>
      </c>
      <c r="F10" s="70">
        <f t="shared" si="0"/>
        <v>1.5</v>
      </c>
      <c r="G10" s="1"/>
    </row>
    <row r="11" spans="1:7" ht="12.75">
      <c r="A11" s="1">
        <f t="shared" si="1"/>
        <v>7</v>
      </c>
      <c r="B11" s="60" t="s">
        <v>46</v>
      </c>
      <c r="C11" s="59">
        <v>3200000</v>
      </c>
      <c r="D11" s="59">
        <v>800000</v>
      </c>
      <c r="E11" s="59">
        <v>4000000</v>
      </c>
      <c r="F11" s="70">
        <f t="shared" si="0"/>
        <v>0.25</v>
      </c>
      <c r="G11" s="1"/>
    </row>
    <row r="12" spans="1:7" ht="12.75">
      <c r="A12" s="1">
        <f t="shared" si="1"/>
        <v>8</v>
      </c>
      <c r="B12" s="60" t="s">
        <v>42</v>
      </c>
      <c r="C12" s="59">
        <v>4400000</v>
      </c>
      <c r="D12" s="59">
        <v>1100000</v>
      </c>
      <c r="E12" s="59">
        <v>5500000</v>
      </c>
      <c r="F12" s="70">
        <f t="shared" si="0"/>
        <v>0.25</v>
      </c>
      <c r="G12" s="1"/>
    </row>
    <row r="13" spans="1:7" ht="12.75">
      <c r="A13" s="1">
        <f t="shared" si="1"/>
        <v>9</v>
      </c>
      <c r="B13" s="60" t="s">
        <v>41</v>
      </c>
      <c r="C13" s="59">
        <v>4500000</v>
      </c>
      <c r="D13" s="59">
        <v>1800000</v>
      </c>
      <c r="E13" s="59">
        <v>6300000</v>
      </c>
      <c r="F13" s="70">
        <f t="shared" si="0"/>
        <v>0.4</v>
      </c>
      <c r="G13" s="1"/>
    </row>
    <row r="14" spans="1:7" ht="12.75">
      <c r="A14" s="1">
        <f>A13+1</f>
        <v>10</v>
      </c>
      <c r="B14" s="63" t="s">
        <v>50</v>
      </c>
      <c r="C14" s="53">
        <v>5000000</v>
      </c>
      <c r="D14" s="53">
        <v>10000000</v>
      </c>
      <c r="E14" s="53">
        <v>15000000</v>
      </c>
      <c r="F14" s="54">
        <f>D14/C14</f>
        <v>2</v>
      </c>
      <c r="G14" s="1"/>
    </row>
    <row r="15" spans="1:7" ht="12.75">
      <c r="A15" s="1">
        <f>A14+1</f>
        <v>11</v>
      </c>
      <c r="B15" s="60" t="s">
        <v>52</v>
      </c>
      <c r="C15" s="59">
        <v>5000000</v>
      </c>
      <c r="D15" s="59">
        <v>1000000</v>
      </c>
      <c r="E15" s="59">
        <v>6000000</v>
      </c>
      <c r="F15" s="70">
        <f t="shared" si="0"/>
        <v>0.2</v>
      </c>
      <c r="G15" s="1"/>
    </row>
    <row r="16" spans="1:7" ht="12.75">
      <c r="A16" s="1">
        <f t="shared" si="1"/>
        <v>12</v>
      </c>
      <c r="B16" s="2" t="s">
        <v>41</v>
      </c>
      <c r="C16" s="66">
        <v>7280000</v>
      </c>
      <c r="D16" s="66">
        <v>2256800</v>
      </c>
      <c r="E16" s="55">
        <v>9536800</v>
      </c>
      <c r="F16" s="71">
        <f t="shared" si="0"/>
        <v>0.31</v>
      </c>
      <c r="G16" s="1"/>
    </row>
    <row r="17" spans="1:7" ht="12.75">
      <c r="A17" s="1">
        <f t="shared" si="1"/>
        <v>13</v>
      </c>
      <c r="B17" s="15" t="s">
        <v>10</v>
      </c>
      <c r="C17" s="56">
        <f>SUM(C6:C16)</f>
        <v>33847882</v>
      </c>
      <c r="D17" s="56">
        <f>SUM(D6:D16)</f>
        <v>22550376.4</v>
      </c>
      <c r="E17" s="56">
        <f>SUM(E6:E16)</f>
        <v>56398258.4</v>
      </c>
      <c r="F17" s="24"/>
      <c r="G17" s="16"/>
    </row>
    <row r="18" spans="1:7" ht="12.75">
      <c r="A18" s="1">
        <f t="shared" si="1"/>
        <v>14</v>
      </c>
      <c r="B18" s="7"/>
      <c r="C18" s="5"/>
      <c r="D18" s="5"/>
      <c r="E18" s="17" t="s">
        <v>11</v>
      </c>
      <c r="F18" s="18">
        <f>D17/C17</f>
        <v>0.6662271039588238</v>
      </c>
      <c r="G18" s="4"/>
    </row>
    <row r="19" spans="1:6" s="1" customFormat="1" ht="12.75">
      <c r="A19" s="1">
        <f t="shared" si="1"/>
        <v>15</v>
      </c>
      <c r="B19" s="32"/>
      <c r="C19" s="5"/>
      <c r="D19" s="5"/>
      <c r="E19" s="5"/>
      <c r="F19" s="19"/>
    </row>
    <row r="20" spans="1:7" ht="14.25" customHeight="1">
      <c r="A20" s="1">
        <f t="shared" si="1"/>
        <v>16</v>
      </c>
      <c r="B20" s="20" t="s">
        <v>12</v>
      </c>
      <c r="C20" s="21"/>
      <c r="D20" s="22"/>
      <c r="E20" s="22"/>
      <c r="F20" s="23"/>
      <c r="G20" s="4"/>
    </row>
    <row r="21" spans="1:6" ht="12.75">
      <c r="A21" s="1">
        <f>A20+1</f>
        <v>17</v>
      </c>
      <c r="B21" s="60" t="s">
        <v>60</v>
      </c>
      <c r="C21" s="59">
        <v>100000</v>
      </c>
      <c r="D21" s="59"/>
      <c r="E21" s="59"/>
      <c r="F21" s="60"/>
    </row>
    <row r="22" spans="1:6" ht="12.75">
      <c r="A22" s="1">
        <f t="shared" si="1"/>
        <v>18</v>
      </c>
      <c r="B22" s="60" t="s">
        <v>60</v>
      </c>
      <c r="C22" s="59">
        <v>250000</v>
      </c>
      <c r="D22" s="59"/>
      <c r="E22" s="59"/>
      <c r="F22" s="60"/>
    </row>
    <row r="23" spans="1:6" ht="12.75">
      <c r="A23" s="1">
        <f t="shared" si="1"/>
        <v>19</v>
      </c>
      <c r="B23" s="60" t="s">
        <v>49</v>
      </c>
      <c r="C23" s="59">
        <v>375000</v>
      </c>
      <c r="D23" s="59"/>
      <c r="E23" s="59"/>
      <c r="F23" s="60"/>
    </row>
    <row r="24" spans="1:6" ht="12.75">
      <c r="A24" s="1">
        <f>A23+1</f>
        <v>20</v>
      </c>
      <c r="B24" s="60" t="s">
        <v>50</v>
      </c>
      <c r="C24" s="59">
        <v>375000</v>
      </c>
      <c r="D24" s="59"/>
      <c r="E24" s="59"/>
      <c r="F24" s="60"/>
    </row>
    <row r="25" spans="1:6" ht="12.75">
      <c r="A25" s="1">
        <f>A24+1</f>
        <v>21</v>
      </c>
      <c r="B25" s="63" t="s">
        <v>51</v>
      </c>
      <c r="C25" s="53">
        <v>500000</v>
      </c>
      <c r="D25" s="53"/>
      <c r="E25" s="53"/>
      <c r="F25" s="63"/>
    </row>
    <row r="26" spans="1:6" ht="12.75">
      <c r="A26" s="1">
        <f t="shared" si="1"/>
        <v>22</v>
      </c>
      <c r="B26" s="60" t="s">
        <v>43</v>
      </c>
      <c r="C26" s="59">
        <v>1140000</v>
      </c>
      <c r="D26" s="59"/>
      <c r="E26" s="59"/>
      <c r="F26" s="60"/>
    </row>
    <row r="27" spans="1:6" ht="12.75">
      <c r="A27" s="1">
        <f t="shared" si="1"/>
        <v>23</v>
      </c>
      <c r="B27" s="60" t="s">
        <v>50</v>
      </c>
      <c r="C27" s="59">
        <v>1200000</v>
      </c>
      <c r="D27" s="59"/>
      <c r="E27" s="59"/>
      <c r="F27" s="60"/>
    </row>
    <row r="28" spans="1:6" ht="12.75">
      <c r="A28" s="1">
        <f t="shared" si="1"/>
        <v>24</v>
      </c>
      <c r="B28" s="60" t="s">
        <v>46</v>
      </c>
      <c r="C28" s="59">
        <v>1500000</v>
      </c>
      <c r="D28" s="59"/>
      <c r="E28" s="59"/>
      <c r="F28" s="60"/>
    </row>
    <row r="29" spans="1:6" ht="12.75">
      <c r="A29" s="1">
        <f t="shared" si="1"/>
        <v>25</v>
      </c>
      <c r="B29" s="60" t="s">
        <v>50</v>
      </c>
      <c r="C29" s="59">
        <v>1500000</v>
      </c>
      <c r="D29" s="59"/>
      <c r="E29" s="59"/>
      <c r="F29" s="60"/>
    </row>
    <row r="30" spans="1:6" ht="12.75">
      <c r="A30" s="1">
        <f t="shared" si="1"/>
        <v>26</v>
      </c>
      <c r="B30" s="60" t="s">
        <v>48</v>
      </c>
      <c r="C30" s="59">
        <v>2000000</v>
      </c>
      <c r="D30" s="59"/>
      <c r="E30" s="59"/>
      <c r="F30" s="60"/>
    </row>
    <row r="31" spans="1:6" ht="12.75">
      <c r="A31" s="1">
        <f t="shared" si="1"/>
        <v>27</v>
      </c>
      <c r="B31" s="60" t="s">
        <v>42</v>
      </c>
      <c r="C31" s="59">
        <v>2000000</v>
      </c>
      <c r="D31" s="59"/>
      <c r="E31" s="59"/>
      <c r="F31" s="60"/>
    </row>
    <row r="32" spans="1:6" ht="12.75">
      <c r="A32" s="1">
        <f t="shared" si="1"/>
        <v>28</v>
      </c>
      <c r="B32" s="60" t="s">
        <v>41</v>
      </c>
      <c r="C32" s="59">
        <v>2000000</v>
      </c>
      <c r="D32" s="59"/>
      <c r="E32" s="59"/>
      <c r="F32" s="60"/>
    </row>
    <row r="33" spans="1:6" ht="12.75">
      <c r="A33" s="1">
        <f t="shared" si="1"/>
        <v>29</v>
      </c>
      <c r="B33" s="60" t="s">
        <v>46</v>
      </c>
      <c r="C33" s="59">
        <v>2000000</v>
      </c>
      <c r="D33" s="59"/>
      <c r="E33" s="59"/>
      <c r="F33" s="60"/>
    </row>
    <row r="34" spans="1:6" ht="12.75">
      <c r="A34" s="1">
        <f t="shared" si="1"/>
        <v>30</v>
      </c>
      <c r="B34" s="60" t="s">
        <v>55</v>
      </c>
      <c r="C34" s="59">
        <v>2000000</v>
      </c>
      <c r="D34" s="59"/>
      <c r="E34" s="59"/>
      <c r="F34" s="60"/>
    </row>
    <row r="35" spans="1:6" ht="12.75">
      <c r="A35" s="1">
        <f t="shared" si="1"/>
        <v>31</v>
      </c>
      <c r="B35" s="60" t="s">
        <v>60</v>
      </c>
      <c r="C35" s="59">
        <v>3000000</v>
      </c>
      <c r="D35" s="59"/>
      <c r="E35" s="59"/>
      <c r="F35" s="60"/>
    </row>
    <row r="36" spans="1:6" ht="12.75">
      <c r="A36" s="1">
        <f t="shared" si="1"/>
        <v>32</v>
      </c>
      <c r="B36" s="60" t="s">
        <v>55</v>
      </c>
      <c r="C36" s="59">
        <v>3500000</v>
      </c>
      <c r="D36" s="59"/>
      <c r="E36" s="59"/>
      <c r="F36" s="60"/>
    </row>
    <row r="37" spans="1:6" ht="12.75">
      <c r="A37" s="1">
        <f t="shared" si="1"/>
        <v>33</v>
      </c>
      <c r="B37" s="60" t="s">
        <v>50</v>
      </c>
      <c r="C37" s="59">
        <v>4000000</v>
      </c>
      <c r="D37" s="59"/>
      <c r="E37" s="59"/>
      <c r="F37" s="60"/>
    </row>
    <row r="38" spans="1:6" ht="12.75">
      <c r="A38" s="1">
        <f t="shared" si="1"/>
        <v>34</v>
      </c>
      <c r="B38" s="60" t="s">
        <v>48</v>
      </c>
      <c r="C38" s="59">
        <v>4000000</v>
      </c>
      <c r="D38" s="59"/>
      <c r="E38" s="59"/>
      <c r="F38" s="60"/>
    </row>
    <row r="39" spans="1:6" ht="12.75">
      <c r="A39" s="1">
        <f t="shared" si="1"/>
        <v>35</v>
      </c>
      <c r="B39" s="60" t="s">
        <v>60</v>
      </c>
      <c r="C39" s="59">
        <v>4000000</v>
      </c>
      <c r="D39" s="59"/>
      <c r="E39" s="59"/>
      <c r="F39" s="60"/>
    </row>
    <row r="40" spans="1:6" ht="12.75">
      <c r="A40" s="1">
        <f t="shared" si="1"/>
        <v>36</v>
      </c>
      <c r="B40" s="60" t="s">
        <v>59</v>
      </c>
      <c r="C40" s="59">
        <v>5000000</v>
      </c>
      <c r="D40" s="59"/>
      <c r="E40" s="59"/>
      <c r="F40" s="60"/>
    </row>
    <row r="41" spans="1:6" ht="12.75">
      <c r="A41" s="1">
        <f t="shared" si="1"/>
        <v>37</v>
      </c>
      <c r="B41" s="60" t="s">
        <v>50</v>
      </c>
      <c r="C41" s="59">
        <v>5000000</v>
      </c>
      <c r="D41" s="59"/>
      <c r="E41" s="59"/>
      <c r="F41" s="60"/>
    </row>
    <row r="42" spans="1:6" ht="12.75">
      <c r="A42" s="1">
        <f t="shared" si="1"/>
        <v>38</v>
      </c>
      <c r="B42" s="60" t="s">
        <v>48</v>
      </c>
      <c r="C42" s="59">
        <v>5000000</v>
      </c>
      <c r="D42" s="59"/>
      <c r="E42" s="59"/>
      <c r="F42" s="60"/>
    </row>
    <row r="43" spans="1:6" ht="12.75">
      <c r="A43" s="1">
        <f t="shared" si="1"/>
        <v>39</v>
      </c>
      <c r="B43" s="60" t="s">
        <v>50</v>
      </c>
      <c r="C43" s="59">
        <v>5826000</v>
      </c>
      <c r="D43" s="59"/>
      <c r="E43" s="59"/>
      <c r="F43" s="60"/>
    </row>
    <row r="44" spans="1:6" ht="12.75">
      <c r="A44" s="1">
        <f t="shared" si="1"/>
        <v>40</v>
      </c>
      <c r="B44" s="60" t="s">
        <v>41</v>
      </c>
      <c r="C44" s="59">
        <v>6000000</v>
      </c>
      <c r="D44" s="59"/>
      <c r="E44" s="59"/>
      <c r="F44" s="60"/>
    </row>
    <row r="45" spans="1:6" ht="12.75">
      <c r="A45" s="1">
        <f t="shared" si="1"/>
        <v>41</v>
      </c>
      <c r="B45" s="60" t="s">
        <v>42</v>
      </c>
      <c r="C45" s="59">
        <v>6300000</v>
      </c>
      <c r="D45" s="59"/>
      <c r="E45" s="59"/>
      <c r="F45" s="60"/>
    </row>
    <row r="46" spans="1:6" ht="12.75">
      <c r="A46" s="1">
        <f t="shared" si="1"/>
        <v>42</v>
      </c>
      <c r="B46" s="60" t="s">
        <v>46</v>
      </c>
      <c r="C46" s="59">
        <v>6500000</v>
      </c>
      <c r="D46" s="59"/>
      <c r="E46" s="59"/>
      <c r="F46" s="60"/>
    </row>
    <row r="47" spans="1:6" ht="12.75">
      <c r="A47" s="1">
        <f t="shared" si="1"/>
        <v>43</v>
      </c>
      <c r="B47" s="60" t="s">
        <v>43</v>
      </c>
      <c r="C47" s="59">
        <v>7000000</v>
      </c>
      <c r="D47" s="59"/>
      <c r="E47" s="59"/>
      <c r="F47" s="60"/>
    </row>
    <row r="48" spans="1:6" ht="12.75">
      <c r="A48" s="1">
        <f t="shared" si="1"/>
        <v>44</v>
      </c>
      <c r="B48" s="60" t="s">
        <v>50</v>
      </c>
      <c r="C48" s="59">
        <v>7470000</v>
      </c>
      <c r="D48" s="59"/>
      <c r="E48" s="59"/>
      <c r="F48" s="60"/>
    </row>
    <row r="49" spans="1:6" ht="12.75">
      <c r="A49" s="1">
        <f t="shared" si="1"/>
        <v>45</v>
      </c>
      <c r="B49" s="60" t="s">
        <v>52</v>
      </c>
      <c r="C49" s="59">
        <v>11000000</v>
      </c>
      <c r="D49" s="59"/>
      <c r="E49" s="59"/>
      <c r="F49" s="60"/>
    </row>
    <row r="50" spans="1:6" ht="12.75">
      <c r="A50" s="1">
        <f t="shared" si="1"/>
        <v>46</v>
      </c>
      <c r="B50" s="2" t="s">
        <v>56</v>
      </c>
      <c r="C50" s="66">
        <v>15000000</v>
      </c>
      <c r="D50" s="66"/>
      <c r="E50" s="55"/>
      <c r="F50" s="2"/>
    </row>
    <row r="51" spans="1:6" ht="12.75">
      <c r="A51" s="1">
        <f t="shared" si="1"/>
        <v>47</v>
      </c>
      <c r="B51" s="15" t="s">
        <v>10</v>
      </c>
      <c r="C51" s="56">
        <f>SUM(C21:C50)</f>
        <v>115536000</v>
      </c>
      <c r="D51" s="24"/>
      <c r="E51" s="24">
        <f>C51</f>
        <v>115536000</v>
      </c>
      <c r="F51" s="47"/>
    </row>
    <row r="52" spans="1:6" ht="12.75">
      <c r="A52" s="1">
        <f t="shared" si="1"/>
        <v>48</v>
      </c>
      <c r="B52" s="15" t="s">
        <v>22</v>
      </c>
      <c r="C52" s="56"/>
      <c r="D52" s="64">
        <f>$C$51*0.6662</f>
        <v>76970083.2</v>
      </c>
      <c r="E52" s="55">
        <f>C52+D52</f>
        <v>76970083.2</v>
      </c>
      <c r="F52" s="72">
        <f>D52/C51</f>
        <v>0.6662</v>
      </c>
    </row>
    <row r="53" spans="1:6" ht="12.75">
      <c r="A53" s="2">
        <f t="shared" si="1"/>
        <v>49</v>
      </c>
      <c r="B53" s="69" t="s">
        <v>0</v>
      </c>
      <c r="C53" s="65">
        <f>C51+C17</f>
        <v>149383882</v>
      </c>
      <c r="D53" s="65">
        <f>D52+D17</f>
        <v>99520459.6</v>
      </c>
      <c r="E53" s="65">
        <f>E17+E51+E52</f>
        <v>248904341.60000002</v>
      </c>
      <c r="F53" s="47"/>
    </row>
    <row r="55" ht="12.75">
      <c r="B55" s="27" t="s">
        <v>14</v>
      </c>
    </row>
    <row r="56" ht="12.75">
      <c r="B56" s="19" t="s">
        <v>15</v>
      </c>
    </row>
  </sheetData>
  <printOptions/>
  <pageMargins left="1" right="1" top="1" bottom="1" header="0.5" footer="0.5"/>
  <pageSetup fitToHeight="1" fitToWidth="1" horizontalDpi="600" verticalDpi="600" orientation="portrait" scale="77" r:id="rId2"/>
  <headerFooter alignWithMargins="0">
    <oddFooter>&amp;L&amp;14Seventh Exhibit to
Prefiled Direct Testimony
of Julia M. Ryan&amp;R&amp;14Exhibit No. ___ (JMR-8HC)
Page 3 of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41">
      <selection activeCell="B52" sqref="B21:B52"/>
    </sheetView>
  </sheetViews>
  <sheetFormatPr defaultColWidth="9.140625" defaultRowHeight="12.75"/>
  <cols>
    <col min="1" max="1" width="3.7109375" style="1" customWidth="1"/>
    <col min="2" max="2" width="42.8515625" style="0" customWidth="1"/>
    <col min="3" max="3" width="14.28125" style="4" customWidth="1"/>
    <col min="4" max="4" width="16.00390625" style="4" customWidth="1"/>
    <col min="5" max="5" width="16.57421875" style="5" customWidth="1"/>
    <col min="6" max="6" width="11.28125" style="1" customWidth="1"/>
  </cols>
  <sheetData>
    <row r="1" spans="1:4" ht="15.75">
      <c r="A1" s="3" t="s">
        <v>2</v>
      </c>
      <c r="C1" s="1"/>
      <c r="D1" s="5"/>
    </row>
    <row r="2" spans="1:4" ht="15">
      <c r="A2" s="6" t="s">
        <v>3</v>
      </c>
      <c r="B2" s="7"/>
      <c r="C2" s="1"/>
      <c r="D2" s="5"/>
    </row>
    <row r="3" spans="1:4" ht="15">
      <c r="A3" s="6" t="s">
        <v>23</v>
      </c>
      <c r="B3" s="8"/>
      <c r="C3" s="1"/>
      <c r="D3" s="5"/>
    </row>
    <row r="4" spans="1:7" ht="32.25" customHeight="1">
      <c r="A4" s="6"/>
      <c r="B4" s="8"/>
      <c r="C4" s="5"/>
      <c r="D4" s="9" t="s">
        <v>40</v>
      </c>
      <c r="E4" s="10"/>
      <c r="F4" s="11"/>
      <c r="G4" s="5"/>
    </row>
    <row r="5" spans="1:7" ht="53.25" customHeight="1">
      <c r="A5" s="1">
        <v>1</v>
      </c>
      <c r="B5" s="12" t="s">
        <v>5</v>
      </c>
      <c r="C5" s="13" t="s">
        <v>6</v>
      </c>
      <c r="D5" s="13" t="s">
        <v>17</v>
      </c>
      <c r="E5" s="13" t="s">
        <v>8</v>
      </c>
      <c r="F5" s="13" t="s">
        <v>18</v>
      </c>
      <c r="G5" s="14"/>
    </row>
    <row r="6" spans="1:6" ht="12.75">
      <c r="A6" s="1">
        <f>A5+1</f>
        <v>2</v>
      </c>
      <c r="B6" s="60" t="s">
        <v>46</v>
      </c>
      <c r="C6" s="59">
        <v>500000</v>
      </c>
      <c r="D6" s="59">
        <v>-500000</v>
      </c>
      <c r="E6" s="59">
        <v>0</v>
      </c>
      <c r="F6" s="28">
        <f>D6/C6</f>
        <v>-1</v>
      </c>
    </row>
    <row r="7" spans="1:6" ht="12.75">
      <c r="A7" s="1">
        <f aca="true" t="shared" si="0" ref="A7:A55">A6+1</f>
        <v>3</v>
      </c>
      <c r="B7" s="60" t="s">
        <v>47</v>
      </c>
      <c r="C7" s="59">
        <v>500000</v>
      </c>
      <c r="D7" s="59">
        <v>-500000</v>
      </c>
      <c r="E7" s="59">
        <v>0</v>
      </c>
      <c r="F7" s="28">
        <f aca="true" t="shared" si="1" ref="F7:F16">D7/C7</f>
        <v>-1</v>
      </c>
    </row>
    <row r="8" spans="1:6" ht="12.75">
      <c r="A8" s="1">
        <f t="shared" si="0"/>
        <v>4</v>
      </c>
      <c r="B8" s="60" t="s">
        <v>43</v>
      </c>
      <c r="C8" s="59">
        <v>1000000</v>
      </c>
      <c r="D8" s="59">
        <v>-1000000</v>
      </c>
      <c r="E8" s="59">
        <v>0</v>
      </c>
      <c r="F8" s="28">
        <f t="shared" si="1"/>
        <v>-1</v>
      </c>
    </row>
    <row r="9" spans="1:6" ht="12.75">
      <c r="A9" s="1">
        <f t="shared" si="0"/>
        <v>5</v>
      </c>
      <c r="B9" s="85" t="s">
        <v>57</v>
      </c>
      <c r="C9" s="62">
        <v>1140000</v>
      </c>
      <c r="D9" s="62">
        <v>-570000</v>
      </c>
      <c r="E9" s="62">
        <v>570000</v>
      </c>
      <c r="F9" s="73">
        <f t="shared" si="1"/>
        <v>-0.5</v>
      </c>
    </row>
    <row r="10" spans="1:6" ht="12.75">
      <c r="A10" s="1">
        <f>A9+1</f>
        <v>6</v>
      </c>
      <c r="B10" s="60" t="s">
        <v>52</v>
      </c>
      <c r="C10" s="59">
        <v>2000000</v>
      </c>
      <c r="D10" s="59">
        <v>-400000</v>
      </c>
      <c r="E10" s="59">
        <v>1600000</v>
      </c>
      <c r="F10" s="28">
        <f>D10/C10</f>
        <v>-0.2</v>
      </c>
    </row>
    <row r="11" spans="1:6" ht="12.75">
      <c r="A11" s="1">
        <f>A9+1</f>
        <v>6</v>
      </c>
      <c r="B11" s="63" t="s">
        <v>52</v>
      </c>
      <c r="C11" s="53">
        <v>3500000</v>
      </c>
      <c r="D11" s="53">
        <v>-1500000.0015</v>
      </c>
      <c r="E11" s="53">
        <v>2000000</v>
      </c>
      <c r="F11" s="74">
        <f t="shared" si="1"/>
        <v>-0.428571429</v>
      </c>
    </row>
    <row r="12" spans="1:6" ht="12.75">
      <c r="A12" s="1">
        <f t="shared" si="0"/>
        <v>7</v>
      </c>
      <c r="B12" s="60" t="s">
        <v>48</v>
      </c>
      <c r="C12" s="59">
        <v>4500000</v>
      </c>
      <c r="D12" s="59">
        <v>-4500000</v>
      </c>
      <c r="E12" s="59">
        <v>0</v>
      </c>
      <c r="F12" s="28">
        <f t="shared" si="1"/>
        <v>-1</v>
      </c>
    </row>
    <row r="13" spans="1:6" ht="12.75">
      <c r="A13" s="1">
        <f t="shared" si="0"/>
        <v>8</v>
      </c>
      <c r="B13" s="60" t="s">
        <v>49</v>
      </c>
      <c r="C13" s="59">
        <v>5000000</v>
      </c>
      <c r="D13" s="59">
        <v>-3000000</v>
      </c>
      <c r="E13" s="59">
        <v>2000000</v>
      </c>
      <c r="F13" s="28">
        <f t="shared" si="1"/>
        <v>-0.6</v>
      </c>
    </row>
    <row r="14" spans="1:6" ht="12.75">
      <c r="A14" s="1">
        <f t="shared" si="0"/>
        <v>9</v>
      </c>
      <c r="B14" s="60" t="s">
        <v>42</v>
      </c>
      <c r="C14" s="59">
        <v>5000000</v>
      </c>
      <c r="D14" s="59">
        <v>-5000000</v>
      </c>
      <c r="E14" s="59">
        <v>0</v>
      </c>
      <c r="F14" s="28">
        <f t="shared" si="1"/>
        <v>-1</v>
      </c>
    </row>
    <row r="15" spans="1:6" ht="12.75">
      <c r="A15" s="1">
        <f t="shared" si="0"/>
        <v>10</v>
      </c>
      <c r="B15" s="60" t="s">
        <v>61</v>
      </c>
      <c r="C15" s="59">
        <v>6000000</v>
      </c>
      <c r="D15" s="59">
        <v>-6000000</v>
      </c>
      <c r="E15" s="59">
        <v>0</v>
      </c>
      <c r="F15" s="28">
        <f t="shared" si="1"/>
        <v>-1</v>
      </c>
    </row>
    <row r="16" spans="1:6" ht="12.75">
      <c r="A16" s="1">
        <f t="shared" si="0"/>
        <v>11</v>
      </c>
      <c r="B16" s="2" t="s">
        <v>51</v>
      </c>
      <c r="C16" s="66">
        <v>7280000</v>
      </c>
      <c r="D16" s="66">
        <v>-3640000</v>
      </c>
      <c r="E16" s="55">
        <v>3640000</v>
      </c>
      <c r="F16" s="29">
        <f t="shared" si="1"/>
        <v>-0.5</v>
      </c>
    </row>
    <row r="17" spans="1:6" ht="12.75">
      <c r="A17" s="1">
        <f t="shared" si="0"/>
        <v>12</v>
      </c>
      <c r="B17" s="15" t="s">
        <v>10</v>
      </c>
      <c r="C17" s="24">
        <f>SUM(C6:C16)</f>
        <v>36420000</v>
      </c>
      <c r="D17" s="24">
        <f>SUM(D6:D16)</f>
        <v>-26610000.0015</v>
      </c>
      <c r="E17" s="24">
        <f>C17+D17</f>
        <v>9809999.9985</v>
      </c>
      <c r="F17" s="48"/>
    </row>
    <row r="18" spans="1:6" ht="12.75">
      <c r="A18" s="1">
        <f t="shared" si="0"/>
        <v>13</v>
      </c>
      <c r="B18" s="7"/>
      <c r="C18" s="5"/>
      <c r="D18" s="19"/>
      <c r="E18" s="17" t="s">
        <v>24</v>
      </c>
      <c r="F18" s="33">
        <f>D17/C17</f>
        <v>-0.7306425041598023</v>
      </c>
    </row>
    <row r="19" spans="1:6" ht="12.75">
      <c r="A19" s="1">
        <f t="shared" si="0"/>
        <v>14</v>
      </c>
      <c r="B19" s="7"/>
      <c r="C19" s="5"/>
      <c r="D19" s="5"/>
      <c r="F19" s="19"/>
    </row>
    <row r="20" spans="1:7" s="1" customFormat="1" ht="12.75">
      <c r="A20" s="1">
        <f t="shared" si="0"/>
        <v>15</v>
      </c>
      <c r="B20" s="20" t="s">
        <v>12</v>
      </c>
      <c r="C20" s="22"/>
      <c r="D20" s="23"/>
      <c r="E20" s="22"/>
      <c r="F20" s="22"/>
      <c r="G20" s="5"/>
    </row>
    <row r="21" spans="1:6" s="58" customFormat="1" ht="12.75">
      <c r="A21" s="1">
        <f>A20+1</f>
        <v>16</v>
      </c>
      <c r="B21" s="60" t="s">
        <v>41</v>
      </c>
      <c r="C21" s="59">
        <v>100000</v>
      </c>
      <c r="D21" s="59"/>
      <c r="E21" s="59"/>
      <c r="F21" s="75"/>
    </row>
    <row r="22" spans="1:6" s="58" customFormat="1" ht="12.75">
      <c r="A22" s="1">
        <f t="shared" si="0"/>
        <v>17</v>
      </c>
      <c r="B22" s="60" t="s">
        <v>42</v>
      </c>
      <c r="C22" s="59">
        <v>250000</v>
      </c>
      <c r="D22" s="59"/>
      <c r="E22" s="59"/>
      <c r="F22" s="75"/>
    </row>
    <row r="23" spans="1:6" s="58" customFormat="1" ht="12.75">
      <c r="A23" s="1">
        <f t="shared" si="0"/>
        <v>18</v>
      </c>
      <c r="B23" s="60" t="s">
        <v>49</v>
      </c>
      <c r="C23" s="59">
        <v>375000</v>
      </c>
      <c r="D23" s="59"/>
      <c r="E23" s="59"/>
      <c r="F23" s="75"/>
    </row>
    <row r="24" spans="1:6" s="58" customFormat="1" ht="12.75">
      <c r="A24" s="1">
        <f t="shared" si="0"/>
        <v>19</v>
      </c>
      <c r="B24" s="60" t="s">
        <v>52</v>
      </c>
      <c r="C24" s="59">
        <v>375000</v>
      </c>
      <c r="D24" s="59"/>
      <c r="E24" s="59"/>
      <c r="F24" s="75"/>
    </row>
    <row r="25" spans="1:6" s="58" customFormat="1" ht="12.75">
      <c r="A25" s="1">
        <f t="shared" si="0"/>
        <v>20</v>
      </c>
      <c r="B25" s="60" t="s">
        <v>57</v>
      </c>
      <c r="C25" s="59">
        <v>467882</v>
      </c>
      <c r="D25" s="59"/>
      <c r="E25" s="59"/>
      <c r="F25" s="75"/>
    </row>
    <row r="26" spans="1:6" s="58" customFormat="1" ht="12.75">
      <c r="A26" s="1">
        <f t="shared" si="0"/>
        <v>21</v>
      </c>
      <c r="B26" s="60" t="s">
        <v>48</v>
      </c>
      <c r="C26" s="59">
        <v>500000</v>
      </c>
      <c r="D26" s="59"/>
      <c r="E26" s="59"/>
      <c r="F26" s="75"/>
    </row>
    <row r="27" spans="1:6" s="58" customFormat="1" ht="12.75">
      <c r="A27" s="1">
        <f t="shared" si="0"/>
        <v>22</v>
      </c>
      <c r="B27" s="60" t="s">
        <v>56</v>
      </c>
      <c r="C27" s="59">
        <v>1200000</v>
      </c>
      <c r="D27" s="59"/>
      <c r="E27" s="59"/>
      <c r="F27" s="75"/>
    </row>
    <row r="28" spans="1:6" s="58" customFormat="1" ht="12.75">
      <c r="A28" s="1">
        <f t="shared" si="0"/>
        <v>23</v>
      </c>
      <c r="B28" s="60" t="s">
        <v>48</v>
      </c>
      <c r="C28" s="59">
        <v>1500000</v>
      </c>
      <c r="D28" s="59"/>
      <c r="E28" s="59"/>
      <c r="F28" s="75"/>
    </row>
    <row r="29" spans="1:6" s="58" customFormat="1" ht="12.75">
      <c r="A29" s="1">
        <f t="shared" si="0"/>
        <v>24</v>
      </c>
      <c r="B29" s="60" t="s">
        <v>42</v>
      </c>
      <c r="C29" s="59">
        <v>1500000</v>
      </c>
      <c r="D29" s="59"/>
      <c r="E29" s="59"/>
      <c r="F29" s="75"/>
    </row>
    <row r="30" spans="1:6" s="58" customFormat="1" ht="12.75">
      <c r="A30" s="1">
        <f t="shared" si="0"/>
        <v>25</v>
      </c>
      <c r="B30" s="60" t="s">
        <v>41</v>
      </c>
      <c r="C30" s="59">
        <v>2000000</v>
      </c>
      <c r="D30" s="59"/>
      <c r="E30" s="59"/>
      <c r="F30" s="75"/>
    </row>
    <row r="31" spans="1:6" s="58" customFormat="1" ht="12.75">
      <c r="A31" s="1">
        <f t="shared" si="0"/>
        <v>26</v>
      </c>
      <c r="B31" s="60" t="s">
        <v>44</v>
      </c>
      <c r="C31" s="59">
        <v>2000000</v>
      </c>
      <c r="D31" s="59"/>
      <c r="E31" s="59"/>
      <c r="F31" s="75"/>
    </row>
    <row r="32" spans="1:6" s="58" customFormat="1" ht="12.75">
      <c r="A32" s="1">
        <f t="shared" si="0"/>
        <v>27</v>
      </c>
      <c r="B32" s="60" t="s">
        <v>48</v>
      </c>
      <c r="C32" s="59">
        <v>2000000</v>
      </c>
      <c r="D32" s="59"/>
      <c r="E32" s="59"/>
      <c r="F32" s="75"/>
    </row>
    <row r="33" spans="1:6" s="58" customFormat="1" ht="12.75">
      <c r="A33" s="1">
        <f t="shared" si="0"/>
        <v>28</v>
      </c>
      <c r="B33" s="60" t="s">
        <v>55</v>
      </c>
      <c r="C33" s="59">
        <v>2000000</v>
      </c>
      <c r="D33" s="59"/>
      <c r="E33" s="59"/>
      <c r="F33" s="75"/>
    </row>
    <row r="34" spans="1:6" s="58" customFormat="1" ht="12.75">
      <c r="A34" s="1">
        <f t="shared" si="0"/>
        <v>29</v>
      </c>
      <c r="B34" s="60" t="s">
        <v>48</v>
      </c>
      <c r="C34" s="59">
        <v>2000000</v>
      </c>
      <c r="D34" s="59"/>
      <c r="E34" s="59"/>
      <c r="F34" s="75"/>
    </row>
    <row r="35" spans="1:6" s="58" customFormat="1" ht="12.75">
      <c r="A35" s="1">
        <f t="shared" si="0"/>
        <v>30</v>
      </c>
      <c r="B35" s="60" t="s">
        <v>42</v>
      </c>
      <c r="C35" s="59">
        <v>3000000</v>
      </c>
      <c r="D35" s="59"/>
      <c r="E35" s="59"/>
      <c r="F35" s="75"/>
    </row>
    <row r="36" spans="1:6" s="58" customFormat="1" ht="12.75" hidden="1">
      <c r="A36" s="1">
        <f t="shared" si="0"/>
        <v>31</v>
      </c>
      <c r="B36" s="60" t="s">
        <v>25</v>
      </c>
      <c r="C36" s="59"/>
      <c r="D36" s="59"/>
      <c r="E36" s="59"/>
      <c r="F36" s="75"/>
    </row>
    <row r="37" spans="1:6" s="58" customFormat="1" ht="12.75">
      <c r="A37" s="1">
        <f t="shared" si="0"/>
        <v>32</v>
      </c>
      <c r="B37" s="60" t="s">
        <v>55</v>
      </c>
      <c r="C37" s="59">
        <v>3200000</v>
      </c>
      <c r="D37" s="59"/>
      <c r="E37" s="59"/>
      <c r="F37" s="75"/>
    </row>
    <row r="38" spans="1:6" s="58" customFormat="1" ht="12.75">
      <c r="A38" s="1">
        <f t="shared" si="0"/>
        <v>33</v>
      </c>
      <c r="B38" s="60" t="s">
        <v>56</v>
      </c>
      <c r="C38" s="59">
        <v>4000000</v>
      </c>
      <c r="D38" s="59"/>
      <c r="E38" s="59"/>
      <c r="F38" s="75"/>
    </row>
    <row r="39" spans="1:6" s="58" customFormat="1" ht="12.75">
      <c r="A39" s="1">
        <f t="shared" si="0"/>
        <v>34</v>
      </c>
      <c r="B39" s="60" t="s">
        <v>61</v>
      </c>
      <c r="C39" s="59">
        <v>4000000</v>
      </c>
      <c r="D39" s="59"/>
      <c r="E39" s="59"/>
      <c r="F39" s="75"/>
    </row>
    <row r="40" spans="1:6" s="58" customFormat="1" ht="12.75">
      <c r="A40" s="1">
        <f t="shared" si="0"/>
        <v>35</v>
      </c>
      <c r="B40" s="60" t="s">
        <v>48</v>
      </c>
      <c r="C40" s="59">
        <v>4000000</v>
      </c>
      <c r="D40" s="59"/>
      <c r="E40" s="59"/>
      <c r="F40" s="75"/>
    </row>
    <row r="41" spans="1:6" s="58" customFormat="1" ht="12.75">
      <c r="A41" s="1">
        <f t="shared" si="0"/>
        <v>36</v>
      </c>
      <c r="B41" s="60" t="s">
        <v>48</v>
      </c>
      <c r="C41" s="59">
        <v>4400000</v>
      </c>
      <c r="D41" s="59"/>
      <c r="E41" s="59"/>
      <c r="F41" s="75"/>
    </row>
    <row r="42" spans="1:6" s="58" customFormat="1" ht="12.75">
      <c r="A42" s="1">
        <f t="shared" si="0"/>
        <v>37</v>
      </c>
      <c r="B42" s="60" t="s">
        <v>41</v>
      </c>
      <c r="C42" s="59">
        <v>5000000</v>
      </c>
      <c r="D42" s="59"/>
      <c r="E42" s="59"/>
      <c r="F42" s="75"/>
    </row>
    <row r="43" spans="1:6" s="58" customFormat="1" ht="12.75">
      <c r="A43" s="1">
        <f t="shared" si="0"/>
        <v>38</v>
      </c>
      <c r="B43" s="60" t="s">
        <v>56</v>
      </c>
      <c r="C43" s="59">
        <v>5000000</v>
      </c>
      <c r="D43" s="59"/>
      <c r="E43" s="59"/>
      <c r="F43" s="75"/>
    </row>
    <row r="44" spans="1:6" s="58" customFormat="1" ht="12.75">
      <c r="A44" s="1">
        <f t="shared" si="0"/>
        <v>39</v>
      </c>
      <c r="B44" s="60" t="s">
        <v>54</v>
      </c>
      <c r="C44" s="59">
        <v>5000000</v>
      </c>
      <c r="D44" s="59"/>
      <c r="E44" s="59"/>
      <c r="F44" s="75"/>
    </row>
    <row r="45" spans="1:6" s="58" customFormat="1" ht="12.75">
      <c r="A45" s="1">
        <f t="shared" si="0"/>
        <v>40</v>
      </c>
      <c r="B45" s="60" t="s">
        <v>42</v>
      </c>
      <c r="C45" s="59">
        <v>5826000</v>
      </c>
      <c r="D45" s="59"/>
      <c r="E45" s="59"/>
      <c r="F45" s="75"/>
    </row>
    <row r="46" spans="1:6" s="58" customFormat="1" ht="12.75">
      <c r="A46" s="1">
        <f t="shared" si="0"/>
        <v>41</v>
      </c>
      <c r="B46" s="60" t="s">
        <v>61</v>
      </c>
      <c r="C46" s="59">
        <v>6300000</v>
      </c>
      <c r="D46" s="59"/>
      <c r="E46" s="59"/>
      <c r="F46" s="75"/>
    </row>
    <row r="47" spans="1:6" s="58" customFormat="1" ht="12.75" hidden="1">
      <c r="A47" s="1">
        <f t="shared" si="0"/>
        <v>42</v>
      </c>
      <c r="B47" s="60" t="s">
        <v>26</v>
      </c>
      <c r="C47" s="59"/>
      <c r="D47" s="59"/>
      <c r="E47" s="59"/>
      <c r="F47" s="75"/>
    </row>
    <row r="48" spans="1:6" s="58" customFormat="1" ht="12.75">
      <c r="A48" s="1">
        <f t="shared" si="0"/>
        <v>43</v>
      </c>
      <c r="B48" s="60" t="s">
        <v>51</v>
      </c>
      <c r="C48" s="59">
        <v>6500000</v>
      </c>
      <c r="D48" s="59"/>
      <c r="E48" s="59"/>
      <c r="F48" s="75"/>
    </row>
    <row r="49" spans="1:6" s="58" customFormat="1" ht="12.75">
      <c r="A49" s="1">
        <f>A48+1</f>
        <v>44</v>
      </c>
      <c r="B49" s="60" t="s">
        <v>61</v>
      </c>
      <c r="C49" s="59">
        <v>7000000</v>
      </c>
      <c r="D49" s="59"/>
      <c r="E49" s="59"/>
      <c r="F49" s="75"/>
    </row>
    <row r="50" spans="1:6" s="58" customFormat="1" ht="12.75">
      <c r="A50" s="1">
        <f>A48+1</f>
        <v>44</v>
      </c>
      <c r="B50" s="60" t="s">
        <v>43</v>
      </c>
      <c r="C50" s="59">
        <v>7470000</v>
      </c>
      <c r="D50" s="59"/>
      <c r="E50" s="59"/>
      <c r="F50" s="75"/>
    </row>
    <row r="51" spans="1:6" s="58" customFormat="1" ht="12.75">
      <c r="A51" s="1">
        <f t="shared" si="0"/>
        <v>45</v>
      </c>
      <c r="B51" s="60" t="s">
        <v>56</v>
      </c>
      <c r="C51" s="59">
        <v>11000000</v>
      </c>
      <c r="D51" s="59"/>
      <c r="E51" s="59"/>
      <c r="F51" s="75"/>
    </row>
    <row r="52" spans="1:6" s="58" customFormat="1" ht="12.75">
      <c r="A52" s="1">
        <f t="shared" si="0"/>
        <v>46</v>
      </c>
      <c r="B52" s="2" t="s">
        <v>54</v>
      </c>
      <c r="C52" s="66">
        <v>15000000</v>
      </c>
      <c r="D52" s="66"/>
      <c r="E52" s="55"/>
      <c r="F52" s="2"/>
    </row>
    <row r="53" spans="1:7" s="58" customFormat="1" ht="12.75">
      <c r="A53" s="1">
        <f t="shared" si="0"/>
        <v>47</v>
      </c>
      <c r="B53" s="15" t="s">
        <v>10</v>
      </c>
      <c r="C53" s="56">
        <f>SUM(C21:C52)</f>
        <v>112963882</v>
      </c>
      <c r="D53" s="24"/>
      <c r="E53" s="24">
        <f>C53</f>
        <v>112963882</v>
      </c>
      <c r="F53" s="47"/>
      <c r="G53" s="55"/>
    </row>
    <row r="54" spans="1:7" s="58" customFormat="1" ht="12.75">
      <c r="A54" s="1">
        <f t="shared" si="0"/>
        <v>48</v>
      </c>
      <c r="B54" s="15" t="s">
        <v>27</v>
      </c>
      <c r="C54" s="56"/>
      <c r="D54" s="56">
        <f>-$C$53*0.7306</f>
        <v>-82531412.1892</v>
      </c>
      <c r="E54" s="24">
        <f>C54+D54</f>
        <v>-82531412.1892</v>
      </c>
      <c r="F54" s="76">
        <f>D54/C53</f>
        <v>-0.7306</v>
      </c>
      <c r="G54" s="55"/>
    </row>
    <row r="55" spans="1:7" s="58" customFormat="1" ht="12.75">
      <c r="A55" s="1">
        <f t="shared" si="0"/>
        <v>49</v>
      </c>
      <c r="B55" s="25" t="s">
        <v>0</v>
      </c>
      <c r="C55" s="65">
        <f>C53+C17</f>
        <v>149383882</v>
      </c>
      <c r="D55" s="65">
        <f>D54+D17</f>
        <v>-109141412.1907</v>
      </c>
      <c r="E55" s="65">
        <f>E54+E53+E17</f>
        <v>40242469.809300005</v>
      </c>
      <c r="F55" s="47"/>
      <c r="G55" s="55"/>
    </row>
    <row r="57" ht="12.75">
      <c r="B57" s="27" t="s">
        <v>14</v>
      </c>
    </row>
    <row r="58" ht="12.75">
      <c r="B58" s="19" t="s">
        <v>20</v>
      </c>
    </row>
  </sheetData>
  <printOptions/>
  <pageMargins left="1" right="1" top="1" bottom="1" header="0.5" footer="0.5"/>
  <pageSetup fitToHeight="1" fitToWidth="1" horizontalDpi="600" verticalDpi="600" orientation="portrait" scale="72" r:id="rId2"/>
  <headerFooter alignWithMargins="0">
    <oddFooter>&amp;L&amp;14Seventh Exhibit to
Prefiled Direct Testimony
of Julia M. Ryan&amp;R&amp;14Exhibit No. ___ (JMR-8HC)
Page 4 of 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5" zoomScaleNormal="95" workbookViewId="0" topLeftCell="A1">
      <selection activeCell="B6" sqref="B6"/>
    </sheetView>
  </sheetViews>
  <sheetFormatPr defaultColWidth="9.140625" defaultRowHeight="12.75"/>
  <cols>
    <col min="1" max="1" width="3.7109375" style="1" customWidth="1"/>
    <col min="2" max="2" width="22.00390625" style="0" customWidth="1"/>
    <col min="3" max="3" width="17.28125" style="0" customWidth="1"/>
    <col min="4" max="4" width="0.5625" style="1" customWidth="1"/>
    <col min="5" max="5" width="14.7109375" style="0" customWidth="1"/>
    <col min="6" max="6" width="17.57421875" style="4" customWidth="1"/>
    <col min="7" max="7" width="11.28125" style="0" bestFit="1" customWidth="1"/>
    <col min="8" max="8" width="0.5625" style="0" customWidth="1"/>
    <col min="9" max="9" width="15.57421875" style="0" customWidth="1"/>
    <col min="10" max="10" width="16.57421875" style="0" customWidth="1"/>
    <col min="11" max="11" width="12.00390625" style="0" bestFit="1" customWidth="1"/>
  </cols>
  <sheetData>
    <row r="1" ht="15.75">
      <c r="A1" s="3" t="s">
        <v>2</v>
      </c>
    </row>
    <row r="2" spans="1:9" ht="16.5" customHeight="1">
      <c r="A2" s="6" t="s">
        <v>28</v>
      </c>
      <c r="C2" s="4"/>
      <c r="D2" s="5"/>
      <c r="H2" s="5"/>
      <c r="I2" s="1"/>
    </row>
    <row r="3" spans="1:9" ht="15">
      <c r="A3" s="6" t="s">
        <v>29</v>
      </c>
      <c r="B3" s="34"/>
      <c r="C3" s="4"/>
      <c r="D3" s="5"/>
      <c r="H3" s="5"/>
      <c r="I3" s="1"/>
    </row>
    <row r="4" spans="2:9" ht="31.5" customHeight="1">
      <c r="B4" s="34"/>
      <c r="C4" s="4"/>
      <c r="D4" s="5"/>
      <c r="H4" s="5"/>
      <c r="I4" s="1"/>
    </row>
    <row r="5" spans="1:11" ht="36" customHeight="1">
      <c r="A5" s="6"/>
      <c r="C5" s="5"/>
      <c r="D5" s="5"/>
      <c r="E5" s="86" t="s">
        <v>37</v>
      </c>
      <c r="F5" s="87"/>
      <c r="G5" s="88"/>
      <c r="H5" s="5"/>
      <c r="I5" s="86" t="s">
        <v>38</v>
      </c>
      <c r="J5" s="87"/>
      <c r="K5" s="88"/>
    </row>
    <row r="6" spans="2:11" ht="38.25" customHeight="1">
      <c r="B6" s="12" t="s">
        <v>1</v>
      </c>
      <c r="C6" s="13" t="s">
        <v>6</v>
      </c>
      <c r="D6" s="35"/>
      <c r="E6" s="36" t="s">
        <v>30</v>
      </c>
      <c r="F6" s="13" t="s">
        <v>31</v>
      </c>
      <c r="G6" s="37" t="s">
        <v>9</v>
      </c>
      <c r="H6" s="14"/>
      <c r="I6" s="36" t="s">
        <v>32</v>
      </c>
      <c r="J6" s="13" t="s">
        <v>31</v>
      </c>
      <c r="K6" s="37" t="s">
        <v>18</v>
      </c>
    </row>
    <row r="7" spans="1:11" ht="16.5" customHeight="1">
      <c r="A7" s="1">
        <v>1</v>
      </c>
      <c r="B7" s="58" t="s">
        <v>48</v>
      </c>
      <c r="C7" s="77">
        <v>5000000</v>
      </c>
      <c r="D7" s="55"/>
      <c r="E7" s="78">
        <f aca="true" t="shared" si="0" ref="E7:E14">F7-C7</f>
        <v>5000000</v>
      </c>
      <c r="F7" s="55">
        <v>10000000</v>
      </c>
      <c r="G7" s="79">
        <f aca="true" t="shared" si="1" ref="G7:G14">E7/C7</f>
        <v>1</v>
      </c>
      <c r="H7" s="55"/>
      <c r="I7" s="78">
        <v>-5000000</v>
      </c>
      <c r="J7" s="55">
        <v>0</v>
      </c>
      <c r="K7" s="38">
        <v>-1</v>
      </c>
    </row>
    <row r="8" spans="1:11" ht="12.75">
      <c r="A8" s="1">
        <f>A7+1</f>
        <v>2</v>
      </c>
      <c r="B8" s="58" t="s">
        <v>54</v>
      </c>
      <c r="C8" s="77">
        <v>5000000</v>
      </c>
      <c r="D8" s="55"/>
      <c r="E8" s="78">
        <f t="shared" si="0"/>
        <v>5000000</v>
      </c>
      <c r="F8" s="55">
        <v>10000000</v>
      </c>
      <c r="G8" s="79">
        <f t="shared" si="1"/>
        <v>1</v>
      </c>
      <c r="H8" s="55"/>
      <c r="I8" s="78">
        <v>-2500000</v>
      </c>
      <c r="J8" s="55">
        <v>2500000</v>
      </c>
      <c r="K8" s="38">
        <v>-0.5</v>
      </c>
    </row>
    <row r="9" spans="1:11" ht="12.75">
      <c r="A9" s="1">
        <f aca="true" t="shared" si="2" ref="A9:A16">A8+1</f>
        <v>3</v>
      </c>
      <c r="B9" s="58" t="s">
        <v>43</v>
      </c>
      <c r="C9" s="77">
        <v>5000000</v>
      </c>
      <c r="D9" s="55"/>
      <c r="E9" s="78">
        <f t="shared" si="0"/>
        <v>0</v>
      </c>
      <c r="F9" s="55">
        <v>5000000</v>
      </c>
      <c r="G9" s="79">
        <f t="shared" si="1"/>
        <v>0</v>
      </c>
      <c r="H9" s="55"/>
      <c r="I9" s="78">
        <v>-5000000</v>
      </c>
      <c r="J9" s="55">
        <v>0</v>
      </c>
      <c r="K9" s="38">
        <v>-0.4</v>
      </c>
    </row>
    <row r="10" spans="1:11" ht="12.75">
      <c r="A10" s="1">
        <f t="shared" si="2"/>
        <v>4</v>
      </c>
      <c r="B10" s="2" t="s">
        <v>56</v>
      </c>
      <c r="C10" s="77">
        <v>7000000</v>
      </c>
      <c r="D10" s="55"/>
      <c r="E10" s="78">
        <f t="shared" si="0"/>
        <v>3000000</v>
      </c>
      <c r="F10" s="55">
        <v>10000000</v>
      </c>
      <c r="G10" s="79">
        <f t="shared" si="1"/>
        <v>0.42857142857142855</v>
      </c>
      <c r="H10" s="55"/>
      <c r="I10" s="78">
        <v>-7000000</v>
      </c>
      <c r="J10" s="55">
        <v>0</v>
      </c>
      <c r="K10" s="38">
        <v>-1</v>
      </c>
    </row>
    <row r="11" spans="1:11" ht="12.75">
      <c r="A11" s="1">
        <f t="shared" si="2"/>
        <v>5</v>
      </c>
      <c r="B11" s="58" t="s">
        <v>46</v>
      </c>
      <c r="C11" s="77">
        <v>10000000</v>
      </c>
      <c r="D11" s="55"/>
      <c r="E11" s="78">
        <f t="shared" si="0"/>
        <v>5000000</v>
      </c>
      <c r="F11" s="55">
        <v>15000000</v>
      </c>
      <c r="G11" s="79">
        <f t="shared" si="1"/>
        <v>0.5</v>
      </c>
      <c r="H11" s="55"/>
      <c r="I11" s="78">
        <v>0</v>
      </c>
      <c r="J11" s="55">
        <v>10000000</v>
      </c>
      <c r="K11" s="38">
        <v>0</v>
      </c>
    </row>
    <row r="12" spans="1:11" ht="12.75">
      <c r="A12" s="1">
        <f t="shared" si="2"/>
        <v>6</v>
      </c>
      <c r="B12" s="58" t="s">
        <v>42</v>
      </c>
      <c r="C12" s="77">
        <v>10000000</v>
      </c>
      <c r="D12" s="55"/>
      <c r="E12" s="78">
        <f t="shared" si="0"/>
        <v>5000000</v>
      </c>
      <c r="F12" s="55">
        <v>15000000</v>
      </c>
      <c r="G12" s="79">
        <f t="shared" si="1"/>
        <v>0.5</v>
      </c>
      <c r="H12" s="55"/>
      <c r="I12" s="78">
        <v>-2000000</v>
      </c>
      <c r="J12" s="55">
        <v>8000000</v>
      </c>
      <c r="K12" s="38">
        <v>-0.2</v>
      </c>
    </row>
    <row r="13" spans="1:11" ht="12.75">
      <c r="A13" s="1">
        <f t="shared" si="2"/>
        <v>7</v>
      </c>
      <c r="B13" s="58" t="s">
        <v>41</v>
      </c>
      <c r="C13" s="77">
        <v>15000000</v>
      </c>
      <c r="D13" s="55"/>
      <c r="E13" s="78">
        <f t="shared" si="0"/>
        <v>0</v>
      </c>
      <c r="F13" s="55">
        <v>15000000</v>
      </c>
      <c r="G13" s="79">
        <f t="shared" si="1"/>
        <v>0</v>
      </c>
      <c r="H13" s="55"/>
      <c r="I13" s="78">
        <v>0</v>
      </c>
      <c r="J13" s="55">
        <v>15000000</v>
      </c>
      <c r="K13" s="38">
        <v>0</v>
      </c>
    </row>
    <row r="14" spans="1:11" ht="12.75">
      <c r="A14" s="1">
        <f t="shared" si="2"/>
        <v>8</v>
      </c>
      <c r="B14" s="58" t="s">
        <v>42</v>
      </c>
      <c r="C14" s="77">
        <v>15000000</v>
      </c>
      <c r="D14" s="55"/>
      <c r="E14" s="80">
        <f t="shared" si="0"/>
        <v>0</v>
      </c>
      <c r="F14" s="66">
        <v>15000000</v>
      </c>
      <c r="G14" s="81">
        <f t="shared" si="1"/>
        <v>0</v>
      </c>
      <c r="H14" s="55"/>
      <c r="I14" s="80">
        <v>-10000000</v>
      </c>
      <c r="J14" s="66">
        <v>5000000</v>
      </c>
      <c r="K14" s="39">
        <v>-0.6666666666666666</v>
      </c>
    </row>
    <row r="15" spans="1:11" ht="12.75">
      <c r="A15" s="1">
        <f t="shared" si="2"/>
        <v>9</v>
      </c>
      <c r="B15" s="34" t="s">
        <v>33</v>
      </c>
      <c r="C15" s="82">
        <f>SUM(C7:C14)</f>
        <v>72000000</v>
      </c>
      <c r="D15" s="55"/>
      <c r="E15" s="83">
        <f>SUM(E7:E14)</f>
        <v>23000000</v>
      </c>
      <c r="F15" s="65">
        <f>SUM(F7:F14)</f>
        <v>95000000</v>
      </c>
      <c r="G15" s="49"/>
      <c r="H15" s="55"/>
      <c r="I15" s="83">
        <f>SUM(I7:I14)</f>
        <v>-31500000</v>
      </c>
      <c r="J15" s="65">
        <f>SUM(J7:J14)</f>
        <v>40500000</v>
      </c>
      <c r="K15" s="50"/>
    </row>
    <row r="16" spans="1:11" ht="12.75">
      <c r="A16" s="1">
        <f t="shared" si="2"/>
        <v>10</v>
      </c>
      <c r="C16" s="5"/>
      <c r="D16" s="5"/>
      <c r="E16" s="40"/>
      <c r="F16" s="41" t="s">
        <v>11</v>
      </c>
      <c r="G16" s="42">
        <f>E15/C15</f>
        <v>0.3194444444444444</v>
      </c>
      <c r="H16" s="5"/>
      <c r="I16" s="40"/>
      <c r="J16" s="41" t="s">
        <v>24</v>
      </c>
      <c r="K16" s="43">
        <f>I15/C15</f>
        <v>-0.4375</v>
      </c>
    </row>
    <row r="17" spans="3:11" ht="12.75">
      <c r="C17" s="5"/>
      <c r="D17" s="5"/>
      <c r="E17" s="1"/>
      <c r="F17" s="17"/>
      <c r="G17" s="44"/>
      <c r="H17" s="5"/>
      <c r="I17" s="1"/>
      <c r="J17" s="17"/>
      <c r="K17" s="45"/>
    </row>
    <row r="18" spans="2:9" ht="12.75">
      <c r="B18" s="19"/>
      <c r="C18" s="4"/>
      <c r="D18" s="5"/>
      <c r="H18" s="5"/>
      <c r="I18" s="1"/>
    </row>
    <row r="19" spans="2:9" ht="12.75">
      <c r="B19" s="27" t="s">
        <v>34</v>
      </c>
      <c r="C19" s="4"/>
      <c r="D19" s="5"/>
      <c r="H19" s="5"/>
      <c r="I19" s="1"/>
    </row>
    <row r="20" spans="2:9" ht="12.75">
      <c r="B20" s="19" t="s">
        <v>15</v>
      </c>
      <c r="C20" s="4"/>
      <c r="D20" s="5"/>
      <c r="H20" s="5"/>
      <c r="I20" s="1"/>
    </row>
    <row r="21" spans="2:9" ht="12.75">
      <c r="B21" s="46" t="s">
        <v>20</v>
      </c>
      <c r="C21" s="4"/>
      <c r="D21" s="5"/>
      <c r="H21" s="5"/>
      <c r="I21" s="1"/>
    </row>
    <row r="22" spans="3:9" ht="12.75">
      <c r="C22" s="4"/>
      <c r="D22" s="5"/>
      <c r="H22" s="5"/>
      <c r="I22" s="1"/>
    </row>
    <row r="23" spans="8:9" ht="12.75">
      <c r="H23" s="1"/>
      <c r="I23" s="1"/>
    </row>
    <row r="24" spans="8:9" ht="12.75">
      <c r="H24" s="1"/>
      <c r="I24" s="1"/>
    </row>
    <row r="25" spans="8:9" ht="12.75">
      <c r="H25" s="1"/>
      <c r="I25" s="1"/>
    </row>
  </sheetData>
  <mergeCells count="2">
    <mergeCell ref="E5:G5"/>
    <mergeCell ref="I5:K5"/>
  </mergeCells>
  <printOptions/>
  <pageMargins left="1" right="1" top="1" bottom="1" header="0.5" footer="0.5"/>
  <pageSetup fitToHeight="1" fitToWidth="1" horizontalDpi="600" verticalDpi="600" orientation="landscape" scale="88" r:id="rId2"/>
  <headerFooter alignWithMargins="0">
    <oddFooter>&amp;L&amp;12Seventh Exhibit to
Prefiled Direct Testimony
of Julia M. Ryan&amp;R&amp;12Exhibit No. ___ (JMR-8HC)
Page 5 of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(JMR-8HC) REDACTED</dc:title>
  <dc:subject>1</dc:subject>
  <dc:creator>Kuzma, Jason</dc:creator>
  <cp:keywords>07771-0089-000000</cp:keywords>
  <dc:description/>
  <cp:lastModifiedBy>No Name</cp:lastModifiedBy>
  <cp:lastPrinted>2004-04-03T18:20:54Z</cp:lastPrinted>
  <dcterms:created xsi:type="dcterms:W3CDTF">2003-10-10T19:14:13Z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/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/>
  </property>
  <property fmtid="{D5CDD505-2E9C-101B-9397-08002B2CF9AE}" pid="7" name="association">
    <vt:lpwstr/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(JMR-8HC)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Kuzma, Jason</vt:lpwstr>
  </property>
  <property fmtid="{D5CDD505-2E9C-101B-9397-08002B2CF9AE}" pid="20" name="filename">
    <vt:lpwstr>SL040940.007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