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0"/>
  </bookViews>
  <sheets>
    <sheet name="Table1" sheetId="1" r:id="rId1"/>
  </sheets>
  <definedNames>
    <definedName name="\A">'Table1'!$AG$191:$AG$191</definedName>
    <definedName name="\B">'Table1'!$AG$193:$AG$193</definedName>
    <definedName name="\C">'Table1'!$AG$210:$AG$210</definedName>
    <definedName name="\D">'Table1'!$AG$196:$AG$196</definedName>
    <definedName name="\E">'Table1'!$AG$198:$AG$198</definedName>
    <definedName name="\F">'Table1'!$AG$206:$AG$206</definedName>
    <definedName name="\H">'Table1'!$AG$200:$AG$200</definedName>
    <definedName name="\L">'Table1'!$AG$202:$AG$202</definedName>
    <definedName name="\N">'Table1'!$AG$204:$AG$204</definedName>
    <definedName name="\P">'Table1'!$AG$215:$AG$215</definedName>
    <definedName name="\Q">'Table1'!$AG$219:$AG$219</definedName>
    <definedName name="\W">'Table1'!$AG$208:$AG$208</definedName>
    <definedName name="\Z">'Table1'!$AG$212:$AG$212</definedName>
    <definedName name="ALIGN">'Table1'!$AG$213:$AG$213</definedName>
    <definedName name="MACROS">'Table1'!$AF$190:$AG$223</definedName>
    <definedName name="PG1">'Table1'!$A$11:$T$37</definedName>
    <definedName name="PG2">'Table1'!$A$51:$T$167</definedName>
    <definedName name="_xlnm.Print_Area" localSheetId="0">'Table1'!$A$11:$AC$173</definedName>
    <definedName name="_xlnm.Print_Titles" localSheetId="0">'Table1'!$1:$10</definedName>
    <definedName name="STOP">'Table1'!$AG$223:$AG$223</definedName>
  </definedNames>
  <calcPr fullCalcOnLoad="1"/>
</workbook>
</file>

<file path=xl/sharedStrings.xml><?xml version="1.0" encoding="utf-8"?>
<sst xmlns="http://schemas.openxmlformats.org/spreadsheetml/2006/main" count="345" uniqueCount="232">
  <si>
    <t>|...+....1....+....2....+....3....+....4....+....5....+....6....+....7....+....8....+....9....+...10....+...11....+...12....+...13....+...14....+...15....+...16....+...17....+...18....+...19....+...20....+...21....+...22....+...23....+...</t>
  </si>
  <si>
    <t xml:space="preserve"> </t>
  </si>
  <si>
    <t>Annual</t>
  </si>
  <si>
    <t>Composite</t>
  </si>
  <si>
    <t>Book</t>
  </si>
  <si>
    <t>Future</t>
  </si>
  <si>
    <t>Accrual</t>
  </si>
  <si>
    <t>Remaining</t>
  </si>
  <si>
    <t>Depreciable Group</t>
  </si>
  <si>
    <t>Original Cost</t>
  </si>
  <si>
    <t>Reserve</t>
  </si>
  <si>
    <t>Accruals</t>
  </si>
  <si>
    <t>Amount</t>
  </si>
  <si>
    <t>Life</t>
  </si>
  <si>
    <t>Percent</t>
  </si>
  <si>
    <t>(1)</t>
  </si>
  <si>
    <t>(3)</t>
  </si>
  <si>
    <t>(4)</t>
  </si>
  <si>
    <t xml:space="preserve">  </t>
  </si>
  <si>
    <t>(5)</t>
  </si>
  <si>
    <t>(6)</t>
  </si>
  <si>
    <t>(7)</t>
  </si>
  <si>
    <t>(8)</t>
  </si>
  <si>
    <t xml:space="preserve">   </t>
  </si>
  <si>
    <t>Depreciable Gas Plant</t>
  </si>
  <si>
    <t>Intangible Plant</t>
  </si>
  <si>
    <t>Distribution Plant</t>
  </si>
  <si>
    <t>General Plant</t>
  </si>
  <si>
    <t>Nondepreciable Gas Plant</t>
  </si>
  <si>
    <t xml:space="preserve">    Total Gas Plant in Service</t>
  </si>
  <si>
    <t>MACROS</t>
  </si>
  <si>
    <t>\A</t>
  </si>
  <si>
    <t>{ONERROR STOP}{?}~{DOWN}/XG\A~</t>
  </si>
  <si>
    <t>\B</t>
  </si>
  <si>
    <t>{ONERROR STOP}{?}~{right 2}{?}{right 2}{?}{RIGHT 2}{?}{RIGHT 2}{?}{RIGHT 2}{?}{RIGHT 2}{?}</t>
  </si>
  <si>
    <t>{DOWN}{LEFT}{LEFT 11}/xg\b~</t>
  </si>
  <si>
    <t>\D</t>
  </si>
  <si>
    <t>/rnd{?}~/xg\d~</t>
  </si>
  <si>
    <t>\E</t>
  </si>
  <si>
    <t>{EDIT}{HOME}'{DOWN}/XG\E~</t>
  </si>
  <si>
    <t>\H</t>
  </si>
  <si>
    <t>THE PEOPLES NATURAL GAS COMPANY~</t>
  </si>
  <si>
    <t>\L</t>
  </si>
  <si>
    <t>/qy</t>
  </si>
  <si>
    <t>\N</t>
  </si>
  <si>
    <t>{?}/rnc{?}~{?}~/xg\n~</t>
  </si>
  <si>
    <t>\F</t>
  </si>
  <si>
    <t>/fs~r</t>
  </si>
  <si>
    <t>\W</t>
  </si>
  <si>
    <t>/wcs{?}~{right}/xg\w~</t>
  </si>
  <si>
    <t>\C</t>
  </si>
  <si>
    <t>{?}/C~{?}.{?}~/XG\C~</t>
  </si>
  <si>
    <t>\Z</t>
  </si>
  <si>
    <t>/CALIGN~~/XQ</t>
  </si>
  <si>
    <t>ALIGN</t>
  </si>
  <si>
    <t>\P</t>
  </si>
  <si>
    <t>/pprPG1~oml13~MT2~MB0~</t>
  </si>
  <si>
    <t>BRBORDER~s{esc}\022\049\027\073\002~P66~qagp</t>
  </si>
  <si>
    <t>RPG2~OBR{bs}BORDER2~QAGPPQ</t>
  </si>
  <si>
    <t>\Q</t>
  </si>
  <si>
    <t>/PPRPG1~OML16~MT5~BRBORDER~S{ESC}</t>
  </si>
  <si>
    <t>\027E\027&amp;l1t1o5.45c74p0e0L\027(20X~P74~QAG</t>
  </si>
  <si>
    <t>RPG2~OBR{bs}BORDER2~QAGQ</t>
  </si>
  <si>
    <t>STOP</t>
  </si>
  <si>
    <t>Net</t>
  </si>
  <si>
    <t xml:space="preserve">Salvage </t>
  </si>
  <si>
    <t>Accrual Rate</t>
  </si>
  <si>
    <t>Total Distribution Plant</t>
  </si>
  <si>
    <t>Total General Plant</t>
  </si>
  <si>
    <t>*  INDICATES INTERIM SURVIVOR CURVE.  EACH UNIT HAS A UNIQUE TERMINAL DATE.</t>
  </si>
  <si>
    <t>10-SQ</t>
  </si>
  <si>
    <t>Survivor</t>
  </si>
  <si>
    <t>Curve</t>
  </si>
  <si>
    <t xml:space="preserve">      </t>
  </si>
  <si>
    <t xml:space="preserve">ORGANIZATION                                    </t>
  </si>
  <si>
    <t xml:space="preserve">FRANCHISES AND CONSENTS                         </t>
  </si>
  <si>
    <t xml:space="preserve">MISC. INTANGIBLE PLANT - SOFTWARE               </t>
  </si>
  <si>
    <t xml:space="preserve">MISC. INTANGIBLE PLANT - CUSTOMER INFO SYSTEM   </t>
  </si>
  <si>
    <t xml:space="preserve">MISC. INTANGIBLE PLANT - IND. AND COMMERCIAL    </t>
  </si>
  <si>
    <t xml:space="preserve">MISC. INTANGIBLE PLANT - CRMS                   </t>
  </si>
  <si>
    <t xml:space="preserve">MISC. INTANGIBLE PLANT - POWERPLANT SW          </t>
  </si>
  <si>
    <t xml:space="preserve">STRUCTURES AND IMPROVEMENTS - GAS PROD          </t>
  </si>
  <si>
    <t xml:space="preserve">STRUCTURES AND IMPROVEMENTS - MIXING STA        </t>
  </si>
  <si>
    <t xml:space="preserve">STRUCTURES AND IMPROVEMENTS - OTHER             </t>
  </si>
  <si>
    <t xml:space="preserve">LIQUEFIED PETROLEUM GAS EQUIPMENT               </t>
  </si>
  <si>
    <t xml:space="preserve">LIGHT OIL REFINING                              </t>
  </si>
  <si>
    <t xml:space="preserve">TAR PROCESSING                                  </t>
  </si>
  <si>
    <t xml:space="preserve">GAS MIXING EQUIPMENT                            </t>
  </si>
  <si>
    <t xml:space="preserve">LAND RIGHTS                                     </t>
  </si>
  <si>
    <t xml:space="preserve">STRUCTURES AND IMPROVEMENTS                     </t>
  </si>
  <si>
    <t xml:space="preserve">WELLS                                           </t>
  </si>
  <si>
    <t xml:space="preserve">STORAGE LEASEHOLDS AND RIGHTS                   </t>
  </si>
  <si>
    <t xml:space="preserve">RESERVOIRS                                      </t>
  </si>
  <si>
    <t xml:space="preserve">NONRECOVERABLE GAS                              </t>
  </si>
  <si>
    <t xml:space="preserve">LINES                                           </t>
  </si>
  <si>
    <t xml:space="preserve">COMPRESSOR STATION EQUIPMENT                    </t>
  </si>
  <si>
    <t xml:space="preserve">MEASURING AND REGULATING EQUIPMENT              </t>
  </si>
  <si>
    <t xml:space="preserve">PURIFICATION EQUIPMENT                          </t>
  </si>
  <si>
    <t xml:space="preserve">OTHER EQUIPMENT                                 </t>
  </si>
  <si>
    <t xml:space="preserve">LAND - LNG LINNTON                              </t>
  </si>
  <si>
    <t xml:space="preserve">LAND - LNG NEWPORT                              </t>
  </si>
  <si>
    <t xml:space="preserve">LAND - OTHER                                    </t>
  </si>
  <si>
    <t xml:space="preserve">CNG REFUELING FACILITIES                        </t>
  </si>
  <si>
    <t xml:space="preserve">LNG REFUELING FACILITIES                        </t>
  </si>
  <si>
    <t xml:space="preserve">MAINS                                           </t>
  </si>
  <si>
    <t xml:space="preserve">MAINS - NORTH MIST TRANSMISSION                 </t>
  </si>
  <si>
    <t xml:space="preserve">MAINS - SOUTH MIST TRANSMISSION                 </t>
  </si>
  <si>
    <t xml:space="preserve">MAINS - 11.7M SOUTH MIST S TRANSMISSION         </t>
  </si>
  <si>
    <t xml:space="preserve">MAINS - 12M NORTH S MIST TRANSMISSION           </t>
  </si>
  <si>
    <t xml:space="preserve">MAINS - 38M NORTH S MIST TRANSMISSION           </t>
  </si>
  <si>
    <t xml:space="preserve">MEAS. &amp; REG. STATION EQUIPMENT - GENERAL        </t>
  </si>
  <si>
    <t xml:space="preserve">MEAS. &amp; REG. STATION EQUIPMENT - CITY GATE      </t>
  </si>
  <si>
    <t xml:space="preserve">SERVICES                                        </t>
  </si>
  <si>
    <t xml:space="preserve">METERS                                          </t>
  </si>
  <si>
    <t xml:space="preserve">METER INSTALLATIONS                             </t>
  </si>
  <si>
    <t xml:space="preserve">HOUSE REGULATORS                                </t>
  </si>
  <si>
    <t xml:space="preserve">OTHER EQUIPMENT - CALORIMETERS AT GATE STATION  </t>
  </si>
  <si>
    <t xml:space="preserve">OTHER EQUIPMENT - METER TESTING EQUIPMENT       </t>
  </si>
  <si>
    <t xml:space="preserve">OFFICE FURNITURE AND EQUIPMENT                  </t>
  </si>
  <si>
    <t xml:space="preserve">OFFICE FURNITURE AND EQUIPMENT - COMPUTERS      </t>
  </si>
  <si>
    <t xml:space="preserve">OFFICE FURNITURE AND EQUIPMENT - BILLING        </t>
  </si>
  <si>
    <t xml:space="preserve">OFFICE FURNITURE AND EQUIPMENT - INFO SYSTEM    </t>
  </si>
  <si>
    <t xml:space="preserve">TRANSPORTATION EQUIPMENT                        </t>
  </si>
  <si>
    <t xml:space="preserve">STORES EQUIPMENT                                </t>
  </si>
  <si>
    <t xml:space="preserve">TOOLS, SHOP AND GARAGE EQUIPMENT                </t>
  </si>
  <si>
    <t xml:space="preserve">LABORATORY EQUIPMENT                            </t>
  </si>
  <si>
    <t xml:space="preserve">POWER OPERATED EQUIPMENT                        </t>
  </si>
  <si>
    <t xml:space="preserve">COMMUNICATION EQUIPMENT                         </t>
  </si>
  <si>
    <t xml:space="preserve">COMMUNICATION EQUIPMENT - MOBILE                </t>
  </si>
  <si>
    <t xml:space="preserve">COMMUNICATION EQUIPMENT - NON MOBILE&amp;TELEMETER  </t>
  </si>
  <si>
    <t xml:space="preserve">COMMUNICATION EQUIPMENT - TELEMETER OTHER       </t>
  </si>
  <si>
    <t xml:space="preserve">COMMUNICATION EQUIPMENT - TELEMETER MICROWAVE   </t>
  </si>
  <si>
    <t xml:space="preserve">COMMUNICATION EQUIPMENT - TELEPHONE             </t>
  </si>
  <si>
    <t xml:space="preserve">MISCELLANEOUS EQUIPMENT - PRINT SHOP            </t>
  </si>
  <si>
    <t xml:space="preserve">MISCELLANEOUS EQUIPMENT - KITCHEN               </t>
  </si>
  <si>
    <t xml:space="preserve">MISCELLANEOUS EQUIPMENT - JANITORIAL            </t>
  </si>
  <si>
    <t xml:space="preserve">MISCELLANEOUS EQUIPMENT - LEASED BUILDINGS      </t>
  </si>
  <si>
    <t xml:space="preserve">MISCELLANEOUS EQUIPMENT - OTHER                 </t>
  </si>
  <si>
    <t>LAND</t>
  </si>
  <si>
    <t>NORTHWEST NATURAL GAS</t>
  </si>
  <si>
    <t>CALCULATED ANNUAL DEPRECIATION ACCRUALS RELATED TO GAS PLANT AT DECEMBER 31, 2005</t>
  </si>
  <si>
    <t>Underground Storage Plant</t>
  </si>
  <si>
    <t>Total Underground Storage Plant</t>
  </si>
  <si>
    <t>Local Storage Plant</t>
  </si>
  <si>
    <t>Total Local Storage Plant</t>
  </si>
  <si>
    <t>Transmission Plant</t>
  </si>
  <si>
    <t>Total Transmission Plant</t>
  </si>
  <si>
    <t>Total Depreciable Gas Plant</t>
  </si>
  <si>
    <t>Total Nondepreciable Gas Plant</t>
  </si>
  <si>
    <t>20-S1</t>
  </si>
  <si>
    <t>65-R4</t>
  </si>
  <si>
    <t>55-R3</t>
  </si>
  <si>
    <t>45-S3</t>
  </si>
  <si>
    <t>50-S2</t>
  </si>
  <si>
    <t>50-S2.5</t>
  </si>
  <si>
    <t>55-S2.5</t>
  </si>
  <si>
    <t>35-R3</t>
  </si>
  <si>
    <t>45-R2.5</t>
  </si>
  <si>
    <t>35-S3</t>
  </si>
  <si>
    <t>25-R4</t>
  </si>
  <si>
    <t>50-R3</t>
  </si>
  <si>
    <t>55-S2</t>
  </si>
  <si>
    <t>50-R4</t>
  </si>
  <si>
    <t>50-R1.5</t>
  </si>
  <si>
    <t>40-R3</t>
  </si>
  <si>
    <t>20-R2</t>
  </si>
  <si>
    <t>25-R3</t>
  </si>
  <si>
    <t>40-R2</t>
  </si>
  <si>
    <t>50-S3</t>
  </si>
  <si>
    <t>40-R2.5</t>
  </si>
  <si>
    <t>65-R3</t>
  </si>
  <si>
    <t>30-R1</t>
  </si>
  <si>
    <t>55-R2.5</t>
  </si>
  <si>
    <t>40-R0.5</t>
  </si>
  <si>
    <t>35-S2</t>
  </si>
  <si>
    <t>45-R1.5</t>
  </si>
  <si>
    <t>38-R2.5</t>
  </si>
  <si>
    <t>25-S2</t>
  </si>
  <si>
    <t>20-S4</t>
  </si>
  <si>
    <t>12-L1.5</t>
  </si>
  <si>
    <t>15-S0.5</t>
  </si>
  <si>
    <t xml:space="preserve">        </t>
  </si>
  <si>
    <t>35-R2</t>
  </si>
  <si>
    <t>45-R3</t>
  </si>
  <si>
    <t>15-SQ</t>
  </si>
  <si>
    <t>5-SQ</t>
  </si>
  <si>
    <t>20-SQ</t>
  </si>
  <si>
    <t xml:space="preserve">MEASURING AND REGULATING EQUIPMENT                  </t>
  </si>
  <si>
    <t xml:space="preserve">LAND RIGHTS                                         </t>
  </si>
  <si>
    <t xml:space="preserve">MAINS - HP 4" AND LESS                              </t>
  </si>
  <si>
    <t xml:space="preserve">MAINS - HP 4" AND OVER                              </t>
  </si>
  <si>
    <t xml:space="preserve">MAINS - LP 4" AND LESS                              </t>
  </si>
  <si>
    <t xml:space="preserve">MAINS - LP 4" AND OVER                              </t>
  </si>
  <si>
    <t xml:space="preserve">METERS - ELECTRIC                                   </t>
  </si>
  <si>
    <t xml:space="preserve">METER INSTALLATIONS - ELECTRIC                  </t>
  </si>
  <si>
    <t xml:space="preserve">OTHER EQUIPMENT - CATHODIC PROTECTION TEST EQ     </t>
  </si>
  <si>
    <t>GAS HOLDERS</t>
  </si>
  <si>
    <t xml:space="preserve">  LINNTON                           </t>
  </si>
  <si>
    <t xml:space="preserve">  NEWPORT                           </t>
  </si>
  <si>
    <t xml:space="preserve">  OTHER                             </t>
  </si>
  <si>
    <t>TOTAL GAS HOLDERS</t>
  </si>
  <si>
    <t>LIQUEFACTION EQUIPMENT</t>
  </si>
  <si>
    <t xml:space="preserve">  LINNTON                </t>
  </si>
  <si>
    <t xml:space="preserve">  NEWPORT                </t>
  </si>
  <si>
    <t>TOTAL LIQUEFACTION EQUIPMENT</t>
  </si>
  <si>
    <t>VAPORIZING EQUIPMENT</t>
  </si>
  <si>
    <t>TOTAL VAPORIZING EQUIPMENT</t>
  </si>
  <si>
    <t xml:space="preserve">  NEWPORT                  </t>
  </si>
  <si>
    <t xml:space="preserve">  LINNTON                  </t>
  </si>
  <si>
    <t>COMPRESSOR EQUIPMENT</t>
  </si>
  <si>
    <t>TOTAL COMPRESSOR EQUIPMENT</t>
  </si>
  <si>
    <t xml:space="preserve">MEASURING AND REGULATING  EQUIPMENT               </t>
  </si>
  <si>
    <t xml:space="preserve">TOTAL MEASURING AND REGULATING  EQUIPMENT               </t>
  </si>
  <si>
    <t>7-SQ</t>
  </si>
  <si>
    <t>25-SQ</t>
  </si>
  <si>
    <t>FULLY ACCRUED</t>
  </si>
  <si>
    <t>STRUCTURES AND IMPROVEMENTS - OTHER</t>
  </si>
  <si>
    <t>Total Intangible Plant</t>
  </si>
  <si>
    <t>Oil Gas Facilities</t>
  </si>
  <si>
    <t>Total Oil Gas Facilities</t>
  </si>
  <si>
    <t>Other Production Facilities</t>
  </si>
  <si>
    <t>Total Other Production Facilities</t>
  </si>
  <si>
    <t>TABLE 1. ESTIMATED SURVIVOR CURVES, NET SALVAGE PERCENT, ORIGINAL COST, BOOK RESERVE AND</t>
  </si>
  <si>
    <t xml:space="preserve">               -</t>
  </si>
  <si>
    <t>*</t>
  </si>
  <si>
    <t>15-R3</t>
  </si>
  <si>
    <t>Existing</t>
  </si>
  <si>
    <t>Rate</t>
  </si>
  <si>
    <t>(Decrease)</t>
  </si>
  <si>
    <t>Impact</t>
  </si>
  <si>
    <t>ELG Comparison to existing Rates</t>
  </si>
  <si>
    <t>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</si>
</sst>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_);\(0.00\)"/>
    <numFmt numFmtId="167" formatCode="0_);\(0\)"/>
    <numFmt numFmtId="168" formatCode="0.0%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3" fontId="0" fillId="0" borderId="0" xfId="0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0" xfId="57" applyNumberFormat="1" applyFont="1" applyAlignment="1">
      <alignment/>
      <protection/>
    </xf>
    <xf numFmtId="4" fontId="0" fillId="0" borderId="0" xfId="57" applyNumberFormat="1" applyFont="1">
      <alignment/>
      <protection/>
    </xf>
    <xf numFmtId="37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"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57" applyFont="1" applyAlignment="1">
      <alignment horizontal="center"/>
      <protection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57" applyNumberFormat="1" applyFont="1" applyAlignment="1">
      <alignment horizontal="center"/>
      <protection/>
    </xf>
    <xf numFmtId="39" fontId="0" fillId="0" borderId="0" xfId="0" applyNumberFormat="1" applyFont="1" applyAlignment="1">
      <alignment horizontal="centerContinuous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0" fillId="0" borderId="0" xfId="57" applyNumberFormat="1" applyFont="1">
      <alignment/>
      <protection/>
    </xf>
    <xf numFmtId="39" fontId="0" fillId="0" borderId="0" xfId="57" applyNumberFormat="1" applyFont="1" applyBorder="1">
      <alignment/>
      <protection/>
    </xf>
    <xf numFmtId="37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0" xfId="57" applyNumberFormat="1" applyFont="1">
      <alignment/>
      <protection/>
    </xf>
    <xf numFmtId="37" fontId="0" fillId="0" borderId="0" xfId="57" applyNumberFormat="1" applyFont="1" applyBorder="1">
      <alignment/>
      <protection/>
    </xf>
    <xf numFmtId="167" fontId="0" fillId="0" borderId="0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Alignment="1">
      <alignment horizontal="left"/>
    </xf>
    <xf numFmtId="37" fontId="0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37" fontId="0" fillId="0" borderId="0" xfId="57" applyNumberFormat="1" applyFont="1" applyFill="1">
      <alignment/>
      <protection/>
    </xf>
    <xf numFmtId="37" fontId="0" fillId="0" borderId="0" xfId="57" applyNumberFormat="1" applyFont="1" applyFill="1" applyBorder="1">
      <alignment/>
      <protection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57" applyNumberFormat="1" applyFont="1">
      <alignment/>
      <protection/>
    </xf>
    <xf numFmtId="2" fontId="0" fillId="0" borderId="0" xfId="0" applyNumberFormat="1" applyFont="1" applyAlignment="1">
      <alignment horizontal="right"/>
    </xf>
    <xf numFmtId="167" fontId="0" fillId="0" borderId="0" xfId="57" applyNumberFormat="1" applyFont="1" applyBorder="1" applyAlignment="1">
      <alignment horizontal="center"/>
      <protection/>
    </xf>
    <xf numFmtId="3" fontId="4" fillId="0" borderId="0" xfId="0" applyFont="1" applyBorder="1" applyAlignment="1">
      <alignment/>
    </xf>
    <xf numFmtId="3" fontId="0" fillId="0" borderId="0" xfId="0" applyBorder="1" applyAlignment="1">
      <alignment horizontal="center"/>
    </xf>
    <xf numFmtId="39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0" fontId="0" fillId="0" borderId="0" xfId="57" applyFont="1" applyBorder="1" applyAlignment="1">
      <alignment horizontal="center"/>
      <protection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2" fontId="4" fillId="0" borderId="0" xfId="57" applyNumberFormat="1" applyFont="1" applyAlignment="1">
      <alignment/>
      <protection/>
    </xf>
    <xf numFmtId="167" fontId="4" fillId="0" borderId="0" xfId="57" applyNumberFormat="1" applyFont="1" applyAlignment="1">
      <alignment horizontal="center"/>
      <protection/>
    </xf>
    <xf numFmtId="167" fontId="4" fillId="0" borderId="0" xfId="57" applyNumberFormat="1" applyFont="1" applyBorder="1" applyAlignment="1">
      <alignment horizontal="center"/>
      <protection/>
    </xf>
    <xf numFmtId="37" fontId="4" fillId="0" borderId="0" xfId="0" applyNumberFormat="1" applyFont="1" applyFill="1" applyBorder="1" applyAlignment="1">
      <alignment/>
    </xf>
    <xf numFmtId="39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39" fontId="0" fillId="0" borderId="12" xfId="57" applyNumberFormat="1" applyFont="1" applyBorder="1">
      <alignment/>
      <protection/>
    </xf>
    <xf numFmtId="2" fontId="0" fillId="0" borderId="0" xfId="0" applyNumberFormat="1" applyFont="1" applyAlignment="1">
      <alignment horizontal="centerContinuous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12" xfId="42" applyFont="1" applyBorder="1" applyAlignment="1">
      <alignment horizontal="center"/>
    </xf>
    <xf numFmtId="43" fontId="4" fillId="0" borderId="0" xfId="42" applyFont="1" applyAlignment="1">
      <alignment/>
    </xf>
    <xf numFmtId="43" fontId="0" fillId="0" borderId="0" xfId="42" applyFont="1" applyAlignment="1">
      <alignment/>
    </xf>
    <xf numFmtId="37" fontId="4" fillId="0" borderId="13" xfId="0" applyNumberFormat="1" applyFont="1" applyBorder="1" applyAlignment="1">
      <alignment/>
    </xf>
    <xf numFmtId="168" fontId="4" fillId="0" borderId="13" xfId="60" applyNumberFormat="1" applyFont="1" applyBorder="1" applyAlignment="1">
      <alignment/>
    </xf>
    <xf numFmtId="43" fontId="0" fillId="0" borderId="14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3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ngTab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223"/>
  <sheetViews>
    <sheetView tabSelected="1" showOutlineSymbols="0" zoomScale="75" zoomScaleNormal="75" zoomScalePageLayoutView="0" workbookViewId="0" topLeftCell="A1">
      <selection activeCell="A1" sqref="A1:S1"/>
    </sheetView>
  </sheetViews>
  <sheetFormatPr defaultColWidth="11.77734375" defaultRowHeight="15"/>
  <cols>
    <col min="1" max="1" width="7.88671875" style="0" customWidth="1"/>
    <col min="2" max="2" width="2.4453125" style="0" customWidth="1"/>
    <col min="3" max="3" width="49.77734375" style="0" customWidth="1"/>
    <col min="4" max="4" width="2.4453125" style="107" customWidth="1"/>
    <col min="5" max="5" width="9.3359375" style="22" customWidth="1"/>
    <col min="6" max="6" width="2.21484375" style="22" customWidth="1"/>
    <col min="7" max="7" width="8.21484375" style="38" customWidth="1"/>
    <col min="8" max="8" width="1.4375" style="38" customWidth="1"/>
    <col min="9" max="9" width="15.88671875" style="18" customWidth="1"/>
    <col min="10" max="10" width="1.77734375" style="18" customWidth="1"/>
    <col min="11" max="11" width="12.77734375" style="61" customWidth="1"/>
    <col min="12" max="12" width="1.66796875" style="15" customWidth="1"/>
    <col min="13" max="13" width="15.88671875" style="15" customWidth="1"/>
    <col min="14" max="14" width="1.5625" style="15" customWidth="1"/>
    <col min="15" max="15" width="13.99609375" style="15" customWidth="1"/>
    <col min="16" max="16" width="0.671875" style="0" customWidth="1"/>
    <col min="17" max="17" width="11.21484375" style="0" customWidth="1"/>
    <col min="18" max="18" width="0.88671875" style="0" customWidth="1"/>
    <col min="19" max="19" width="10.10546875" style="0" customWidth="1"/>
    <col min="20" max="20" width="1.2265625" style="0" customWidth="1"/>
    <col min="21" max="21" width="11.77734375" style="119" customWidth="1"/>
    <col min="22" max="22" width="1.2265625" style="0" customWidth="1"/>
    <col min="23" max="23" width="13.5546875" style="0" hidden="1" customWidth="1"/>
    <col min="24" max="24" width="1.2265625" style="0" customWidth="1"/>
    <col min="25" max="25" width="11.77734375" style="119" customWidth="1"/>
    <col min="26" max="26" width="1.2265625" style="0" customWidth="1"/>
    <col min="27" max="27" width="16.5546875" style="119" bestFit="1" customWidth="1"/>
    <col min="28" max="28" width="1.2265625" style="0" customWidth="1"/>
    <col min="29" max="29" width="16.5546875" style="119" hidden="1" customWidth="1"/>
    <col min="30" max="30" width="15.6640625" style="0" bestFit="1" customWidth="1"/>
  </cols>
  <sheetData>
    <row r="1" spans="1:28" ht="15.75">
      <c r="A1" s="131" t="s">
        <v>139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9"/>
      <c r="V1" s="9"/>
      <c r="W1" s="9"/>
      <c r="X1" s="9"/>
      <c r="Z1" s="9"/>
      <c r="AB1" s="9"/>
    </row>
    <row r="2" spans="1:28" ht="15">
      <c r="A2" s="1"/>
      <c r="B2" s="1"/>
      <c r="C2" s="1"/>
      <c r="D2" s="106"/>
      <c r="E2" s="2"/>
      <c r="F2" s="2"/>
      <c r="G2" s="41"/>
      <c r="H2" s="41"/>
      <c r="I2" s="43"/>
      <c r="J2" s="43"/>
      <c r="K2" s="60"/>
      <c r="L2" s="48"/>
      <c r="M2" s="48"/>
      <c r="N2" s="48"/>
      <c r="O2" s="48"/>
      <c r="P2" s="1"/>
      <c r="Q2" s="1"/>
      <c r="R2" s="1"/>
      <c r="S2" s="1"/>
      <c r="T2" s="1"/>
      <c r="V2" s="1"/>
      <c r="W2" s="1"/>
      <c r="X2" s="1"/>
      <c r="Z2" s="1"/>
      <c r="AB2" s="1"/>
    </row>
    <row r="3" spans="1:28" ht="15.75">
      <c r="A3" s="131" t="s">
        <v>222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9"/>
      <c r="V3" s="9"/>
      <c r="W3" s="9"/>
      <c r="X3" s="9"/>
      <c r="Z3" s="9"/>
      <c r="AB3" s="9"/>
    </row>
    <row r="4" spans="1:29" ht="15.75">
      <c r="A4" s="131" t="s">
        <v>140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9"/>
      <c r="U4" s="127" t="s">
        <v>230</v>
      </c>
      <c r="V4" s="128"/>
      <c r="W4" s="128"/>
      <c r="X4" s="128"/>
      <c r="Y4" s="128"/>
      <c r="Z4" s="128"/>
      <c r="AA4" s="128"/>
      <c r="AB4" s="128"/>
      <c r="AC4" s="129"/>
    </row>
    <row r="5" spans="1:28" ht="15">
      <c r="A5" s="1"/>
      <c r="B5" s="1"/>
      <c r="C5" s="1"/>
      <c r="D5" s="106"/>
      <c r="E5" s="2"/>
      <c r="F5" s="2"/>
      <c r="G5" s="41"/>
      <c r="H5" s="41"/>
      <c r="I5" s="43"/>
      <c r="J5" s="43"/>
      <c r="K5" s="60"/>
      <c r="L5" s="48"/>
      <c r="M5" s="48"/>
      <c r="N5" s="48"/>
      <c r="O5" s="48"/>
      <c r="P5" s="1"/>
      <c r="Q5" s="1"/>
      <c r="R5" s="1"/>
      <c r="S5" s="1"/>
      <c r="T5" s="1"/>
      <c r="U5" s="120" t="s">
        <v>226</v>
      </c>
      <c r="V5" s="1"/>
      <c r="W5" s="1"/>
      <c r="X5" s="1"/>
      <c r="Z5" s="1"/>
      <c r="AB5" s="1"/>
    </row>
    <row r="6" spans="1:25" ht="15">
      <c r="A6" s="9"/>
      <c r="B6" s="9"/>
      <c r="G6" s="54" t="s">
        <v>64</v>
      </c>
      <c r="H6" s="54"/>
      <c r="O6" s="49" t="s">
        <v>2</v>
      </c>
      <c r="Q6" s="7" t="s">
        <v>2</v>
      </c>
      <c r="S6" s="7" t="s">
        <v>3</v>
      </c>
      <c r="U6" s="121" t="s">
        <v>2</v>
      </c>
      <c r="W6" s="120" t="s">
        <v>227</v>
      </c>
      <c r="Y6" s="120" t="s">
        <v>227</v>
      </c>
    </row>
    <row r="7" spans="1:29" ht="15">
      <c r="A7" s="8"/>
      <c r="B7" s="8"/>
      <c r="E7" s="22" t="s">
        <v>71</v>
      </c>
      <c r="G7" s="54" t="s">
        <v>65</v>
      </c>
      <c r="H7" s="54"/>
      <c r="K7" s="62" t="s">
        <v>4</v>
      </c>
      <c r="M7" s="50" t="s">
        <v>5</v>
      </c>
      <c r="O7" s="50" t="s">
        <v>6</v>
      </c>
      <c r="Q7" s="2" t="s">
        <v>66</v>
      </c>
      <c r="S7" s="2" t="s">
        <v>7</v>
      </c>
      <c r="U7" s="121" t="s">
        <v>66</v>
      </c>
      <c r="W7" s="120" t="s">
        <v>231</v>
      </c>
      <c r="Y7" s="120" t="s">
        <v>231</v>
      </c>
      <c r="AA7" s="120" t="s">
        <v>2</v>
      </c>
      <c r="AC7" s="120" t="s">
        <v>2</v>
      </c>
    </row>
    <row r="8" spans="1:29" ht="15">
      <c r="A8" s="58" t="s">
        <v>8</v>
      </c>
      <c r="B8" s="58"/>
      <c r="C8" s="1"/>
      <c r="E8" s="23" t="s">
        <v>72</v>
      </c>
      <c r="F8" s="57"/>
      <c r="G8" s="55" t="s">
        <v>14</v>
      </c>
      <c r="H8" s="54"/>
      <c r="I8" s="44" t="s">
        <v>9</v>
      </c>
      <c r="K8" s="62" t="s">
        <v>10</v>
      </c>
      <c r="M8" s="50" t="s">
        <v>11</v>
      </c>
      <c r="O8" s="50" t="s">
        <v>12</v>
      </c>
      <c r="Q8" s="23" t="s">
        <v>14</v>
      </c>
      <c r="S8" s="2" t="s">
        <v>13</v>
      </c>
      <c r="U8" s="122" t="s">
        <v>14</v>
      </c>
      <c r="W8" s="122" t="s">
        <v>228</v>
      </c>
      <c r="Y8" s="122" t="s">
        <v>228</v>
      </c>
      <c r="AA8" s="122" t="s">
        <v>229</v>
      </c>
      <c r="AC8" s="122" t="s">
        <v>229</v>
      </c>
    </row>
    <row r="9" spans="1:28" ht="15">
      <c r="A9" s="1" t="s">
        <v>15</v>
      </c>
      <c r="B9" s="1"/>
      <c r="C9" s="4"/>
      <c r="E9" s="113">
        <v>-2</v>
      </c>
      <c r="F9" s="2"/>
      <c r="G9" s="54" t="s">
        <v>16</v>
      </c>
      <c r="H9" s="54"/>
      <c r="I9" s="51" t="s">
        <v>17</v>
      </c>
      <c r="J9" s="44"/>
      <c r="K9" s="63" t="s">
        <v>19</v>
      </c>
      <c r="L9" s="50" t="s">
        <v>18</v>
      </c>
      <c r="M9" s="51" t="s">
        <v>20</v>
      </c>
      <c r="N9" s="50"/>
      <c r="O9" s="3" t="s">
        <v>21</v>
      </c>
      <c r="P9" s="2"/>
      <c r="Q9" s="56">
        <v>-9</v>
      </c>
      <c r="R9" s="2"/>
      <c r="S9" s="3" t="s">
        <v>22</v>
      </c>
      <c r="T9" s="2"/>
      <c r="V9" s="2"/>
      <c r="W9" s="2"/>
      <c r="X9" s="2"/>
      <c r="Z9" s="2"/>
      <c r="AB9" s="2"/>
    </row>
    <row r="10" spans="1:10" ht="15">
      <c r="A10" s="9"/>
      <c r="B10" s="9"/>
      <c r="G10" s="39" t="s">
        <v>23</v>
      </c>
      <c r="H10" s="39"/>
      <c r="J10" s="45" t="s">
        <v>23</v>
      </c>
    </row>
    <row r="11" spans="1:29" s="29" customFormat="1" ht="15.75">
      <c r="A11" s="28" t="s">
        <v>24</v>
      </c>
      <c r="B11" s="28"/>
      <c r="D11" s="108"/>
      <c r="E11" s="30"/>
      <c r="F11" s="30"/>
      <c r="G11" s="40"/>
      <c r="H11" s="40"/>
      <c r="I11" s="34"/>
      <c r="J11" s="34"/>
      <c r="K11" s="64"/>
      <c r="L11" s="33"/>
      <c r="M11" s="33"/>
      <c r="N11" s="33"/>
      <c r="O11" s="33"/>
      <c r="S11" s="35"/>
      <c r="U11" s="123"/>
      <c r="Y11" s="123"/>
      <c r="AA11" s="123"/>
      <c r="AC11" s="123"/>
    </row>
    <row r="12" spans="1:29" s="29" customFormat="1" ht="15.75">
      <c r="A12" s="28"/>
      <c r="B12" s="28"/>
      <c r="D12" s="108"/>
      <c r="E12" s="30"/>
      <c r="F12" s="30"/>
      <c r="G12" s="40"/>
      <c r="H12" s="40"/>
      <c r="I12" s="34"/>
      <c r="J12" s="34"/>
      <c r="K12" s="64"/>
      <c r="L12" s="33"/>
      <c r="M12" s="33"/>
      <c r="N12" s="33"/>
      <c r="O12" s="33"/>
      <c r="S12" s="35"/>
      <c r="U12" s="123"/>
      <c r="Y12" s="123"/>
      <c r="AA12" s="123"/>
      <c r="AC12" s="123"/>
    </row>
    <row r="13" spans="1:2" ht="15.75">
      <c r="A13" s="29" t="s">
        <v>25</v>
      </c>
      <c r="B13" s="29"/>
    </row>
    <row r="14" spans="1:30" ht="15">
      <c r="A14" s="79">
        <v>303.1</v>
      </c>
      <c r="B14" s="79"/>
      <c r="C14" s="74" t="s">
        <v>76</v>
      </c>
      <c r="D14" s="9"/>
      <c r="E14" s="37" t="s">
        <v>70</v>
      </c>
      <c r="F14" s="37"/>
      <c r="G14" s="42">
        <v>0</v>
      </c>
      <c r="H14" s="42"/>
      <c r="I14" s="17">
        <v>29158859.73</v>
      </c>
      <c r="J14" s="17"/>
      <c r="K14" s="14">
        <v>19888537</v>
      </c>
      <c r="L14" s="14"/>
      <c r="M14" s="14">
        <v>9270323</v>
      </c>
      <c r="N14" s="14"/>
      <c r="O14" s="14">
        <v>1256565</v>
      </c>
      <c r="Q14" s="11">
        <f>ROUND(O14/I14*100,2)</f>
        <v>4.31</v>
      </c>
      <c r="S14" s="10">
        <f>ROUND(M14/O14,2)</f>
        <v>7.38</v>
      </c>
      <c r="U14" s="119">
        <v>10.5559</v>
      </c>
      <c r="W14" s="119">
        <v>-6.2459</v>
      </c>
      <c r="Y14" s="119">
        <f>+Q14-U14</f>
        <v>-6.2459</v>
      </c>
      <c r="AA14" s="119">
        <f>+W14*I14/100</f>
        <v>-1821233.21987607</v>
      </c>
      <c r="AC14" s="119">
        <f>+Y14*K14/100</f>
        <v>-1242218.132483</v>
      </c>
      <c r="AD14" s="119"/>
    </row>
    <row r="15" spans="1:29" ht="15">
      <c r="A15" s="79">
        <v>303.2</v>
      </c>
      <c r="B15" s="79"/>
      <c r="C15" s="74" t="s">
        <v>77</v>
      </c>
      <c r="D15" s="9"/>
      <c r="E15" s="109" t="s">
        <v>184</v>
      </c>
      <c r="F15" s="109"/>
      <c r="G15" s="112">
        <v>0</v>
      </c>
      <c r="H15" s="42"/>
      <c r="I15" s="17">
        <v>29830278.77</v>
      </c>
      <c r="J15" s="17"/>
      <c r="K15" s="14">
        <v>15961316</v>
      </c>
      <c r="L15" s="14"/>
      <c r="M15" s="14">
        <v>13868963</v>
      </c>
      <c r="N15" s="14"/>
      <c r="O15" s="14">
        <v>2076448</v>
      </c>
      <c r="Q15" s="11">
        <f>ROUND(O15/I15*100,2)</f>
        <v>6.96</v>
      </c>
      <c r="S15" s="10">
        <f aca="true" t="shared" si="0" ref="S15:S97">ROUND(M15/O15,2)</f>
        <v>6.68</v>
      </c>
      <c r="U15" s="119">
        <v>6.67</v>
      </c>
      <c r="W15" s="119">
        <v>0.29</v>
      </c>
      <c r="Y15" s="119">
        <f>+Q15-U15</f>
        <v>0.29000000000000004</v>
      </c>
      <c r="AA15" s="119">
        <f>+W15*I15/100</f>
        <v>86507.808433</v>
      </c>
      <c r="AC15" s="119">
        <f>+Y15*K15/100</f>
        <v>46287.8164</v>
      </c>
    </row>
    <row r="16" spans="1:29" ht="15">
      <c r="A16" s="24">
        <v>303.3</v>
      </c>
      <c r="B16" s="24"/>
      <c r="C16" s="24" t="s">
        <v>78</v>
      </c>
      <c r="D16" s="9"/>
      <c r="E16" s="109" t="s">
        <v>70</v>
      </c>
      <c r="F16" s="109"/>
      <c r="G16" s="112">
        <v>0</v>
      </c>
      <c r="H16" s="42"/>
      <c r="I16" s="17">
        <v>4146951</v>
      </c>
      <c r="J16" s="17"/>
      <c r="K16" s="14">
        <v>1940096</v>
      </c>
      <c r="L16" s="14"/>
      <c r="M16" s="14">
        <v>2206855</v>
      </c>
      <c r="N16" s="14"/>
      <c r="O16" s="14">
        <v>709497</v>
      </c>
      <c r="Q16" s="11">
        <f>ROUND(O16/I16*100,2)</f>
        <v>17.11</v>
      </c>
      <c r="S16" s="10">
        <f t="shared" si="0"/>
        <v>3.11</v>
      </c>
      <c r="U16" s="119">
        <v>7.69</v>
      </c>
      <c r="W16" s="119">
        <v>9.42</v>
      </c>
      <c r="Y16" s="119">
        <f>+Q16-U16</f>
        <v>9.419999999999998</v>
      </c>
      <c r="AA16" s="119">
        <f>+W16*I16/100</f>
        <v>390642.7842</v>
      </c>
      <c r="AC16" s="119">
        <f>+Y16*K16/100</f>
        <v>182757.04319999996</v>
      </c>
    </row>
    <row r="17" spans="1:29" ht="15">
      <c r="A17" s="24">
        <v>303.4</v>
      </c>
      <c r="B17" s="24"/>
      <c r="C17" s="24" t="s">
        <v>79</v>
      </c>
      <c r="D17" s="9"/>
      <c r="E17" s="109" t="s">
        <v>185</v>
      </c>
      <c r="F17" s="109"/>
      <c r="G17" s="112">
        <v>0</v>
      </c>
      <c r="H17" s="42"/>
      <c r="I17" s="17">
        <v>1323392.48</v>
      </c>
      <c r="J17" s="17"/>
      <c r="K17" s="14">
        <v>448326</v>
      </c>
      <c r="L17" s="14"/>
      <c r="M17" s="14">
        <v>875067</v>
      </c>
      <c r="N17" s="14"/>
      <c r="O17" s="14">
        <v>299681</v>
      </c>
      <c r="Q17" s="11">
        <f>ROUND(O17/I17*100,2)</f>
        <v>22.64</v>
      </c>
      <c r="S17" s="10">
        <f t="shared" si="0"/>
        <v>2.92</v>
      </c>
      <c r="U17" s="119">
        <v>20</v>
      </c>
      <c r="W17" s="119">
        <v>2.64</v>
      </c>
      <c r="Y17" s="119">
        <f>+Q17-U17</f>
        <v>2.6400000000000006</v>
      </c>
      <c r="AA17" s="119">
        <f>+W17*I17/100</f>
        <v>34937.561472</v>
      </c>
      <c r="AC17" s="119">
        <f>+Y17*K17/100</f>
        <v>11835.806400000003</v>
      </c>
    </row>
    <row r="18" spans="1:29" ht="15">
      <c r="A18" s="24">
        <v>303.5</v>
      </c>
      <c r="B18" s="24"/>
      <c r="C18" s="24" t="s">
        <v>80</v>
      </c>
      <c r="D18" s="9"/>
      <c r="E18" s="109" t="s">
        <v>70</v>
      </c>
      <c r="F18" s="109"/>
      <c r="G18" s="112">
        <v>0</v>
      </c>
      <c r="H18" s="42"/>
      <c r="I18" s="103">
        <v>1131310.67</v>
      </c>
      <c r="J18" s="17"/>
      <c r="K18" s="104">
        <v>107994</v>
      </c>
      <c r="L18" s="14"/>
      <c r="M18" s="104">
        <v>1023317</v>
      </c>
      <c r="N18" s="14"/>
      <c r="O18" s="104">
        <v>120311</v>
      </c>
      <c r="Q18" s="11">
        <f>ROUND(O18/I18*100,2)</f>
        <v>10.63</v>
      </c>
      <c r="S18" s="10">
        <f t="shared" si="0"/>
        <v>8.51</v>
      </c>
      <c r="U18" s="119">
        <v>10</v>
      </c>
      <c r="W18" s="119">
        <v>0.6300000000000008</v>
      </c>
      <c r="Y18" s="119">
        <f>+Q18-U18</f>
        <v>0.6300000000000008</v>
      </c>
      <c r="AA18" s="119">
        <f>+W18*I18/100</f>
        <v>7127.257221000008</v>
      </c>
      <c r="AC18" s="119">
        <f>+Y18*K18/100</f>
        <v>680.3622000000009</v>
      </c>
    </row>
    <row r="19" spans="1:23" ht="15">
      <c r="A19" s="9"/>
      <c r="B19" s="24"/>
      <c r="D19" s="9"/>
      <c r="E19" s="109"/>
      <c r="F19" s="109"/>
      <c r="G19" s="112"/>
      <c r="H19" s="42"/>
      <c r="Q19" s="11"/>
      <c r="S19" s="10"/>
      <c r="W19" s="119"/>
    </row>
    <row r="20" spans="1:29" s="29" customFormat="1" ht="15.75">
      <c r="A20" s="29" t="s">
        <v>217</v>
      </c>
      <c r="B20" s="99"/>
      <c r="D20" s="9"/>
      <c r="E20" s="109"/>
      <c r="F20" s="109"/>
      <c r="G20" s="112"/>
      <c r="H20" s="100"/>
      <c r="I20" s="34">
        <f>SUM(I14:I19)</f>
        <v>65590792.65</v>
      </c>
      <c r="J20" s="34"/>
      <c r="K20" s="69">
        <f>SUM(K14:K19)</f>
        <v>38346269</v>
      </c>
      <c r="L20" s="33"/>
      <c r="M20" s="33">
        <f>SUM(M14:M19)</f>
        <v>27244525</v>
      </c>
      <c r="N20" s="33"/>
      <c r="O20" s="33">
        <f>SUM(O14:O19)</f>
        <v>4462502</v>
      </c>
      <c r="P20"/>
      <c r="Q20" s="114">
        <f>ROUND(O20/I20*100,2)</f>
        <v>6.8</v>
      </c>
      <c r="S20" s="115">
        <f t="shared" si="0"/>
        <v>6.11</v>
      </c>
      <c r="U20" s="123"/>
      <c r="W20" s="123">
        <v>6.7341</v>
      </c>
      <c r="Y20" s="123">
        <f>SUM(Y14:Y19)</f>
        <v>6.7341</v>
      </c>
      <c r="AA20" s="123">
        <f>SUM(AA14:AA19)</f>
        <v>-1302017.8085500698</v>
      </c>
      <c r="AC20" s="123">
        <f>SUM(AC14:AC19)</f>
        <v>-1000657.1042830001</v>
      </c>
    </row>
    <row r="21" spans="1:23" ht="15">
      <c r="A21" s="9"/>
      <c r="B21" s="24"/>
      <c r="D21" s="9"/>
      <c r="E21" s="109"/>
      <c r="F21" s="109"/>
      <c r="G21" s="112"/>
      <c r="H21" s="42"/>
      <c r="Q21" s="11"/>
      <c r="S21" s="10"/>
      <c r="W21" s="119"/>
    </row>
    <row r="22" spans="1:23" ht="15.75">
      <c r="A22" s="29" t="s">
        <v>218</v>
      </c>
      <c r="B22" s="24"/>
      <c r="D22" s="9"/>
      <c r="E22" s="109"/>
      <c r="F22" s="109"/>
      <c r="G22" s="112"/>
      <c r="H22" s="42"/>
      <c r="Q22" s="11"/>
      <c r="S22" s="10"/>
      <c r="W22" s="119"/>
    </row>
    <row r="23" spans="1:23" ht="15">
      <c r="A23" s="78">
        <v>305.5</v>
      </c>
      <c r="B23" s="78"/>
      <c r="C23" s="73" t="s">
        <v>83</v>
      </c>
      <c r="D23" s="9"/>
      <c r="E23" s="130" t="s">
        <v>215</v>
      </c>
      <c r="F23" s="130"/>
      <c r="G23" s="130"/>
      <c r="H23" s="42"/>
      <c r="I23" s="17">
        <v>13156</v>
      </c>
      <c r="J23" s="17"/>
      <c r="K23" s="14">
        <v>13814</v>
      </c>
      <c r="L23" s="14"/>
      <c r="M23" s="14">
        <v>0</v>
      </c>
      <c r="N23" s="14"/>
      <c r="O23" s="14">
        <v>0</v>
      </c>
      <c r="Q23" s="11"/>
      <c r="S23" s="10"/>
      <c r="W23" s="119"/>
    </row>
    <row r="24" spans="1:23" ht="15">
      <c r="A24" s="79">
        <v>311.7</v>
      </c>
      <c r="B24" s="79"/>
      <c r="C24" s="76" t="s">
        <v>84</v>
      </c>
      <c r="D24" s="9"/>
      <c r="E24" s="130" t="s">
        <v>215</v>
      </c>
      <c r="F24" s="130"/>
      <c r="G24" s="130"/>
      <c r="H24" s="42"/>
      <c r="I24" s="17">
        <v>4033</v>
      </c>
      <c r="J24" s="17"/>
      <c r="K24" s="14">
        <v>4033</v>
      </c>
      <c r="L24" s="14"/>
      <c r="M24" s="14">
        <v>0</v>
      </c>
      <c r="N24" s="14"/>
      <c r="O24" s="14">
        <v>0</v>
      </c>
      <c r="Q24" s="11"/>
      <c r="S24" s="10"/>
      <c r="W24" s="119"/>
    </row>
    <row r="25" spans="1:23" ht="15">
      <c r="A25" s="79">
        <v>311.8</v>
      </c>
      <c r="B25" s="79"/>
      <c r="C25" s="76" t="s">
        <v>84</v>
      </c>
      <c r="D25" s="9"/>
      <c r="E25" s="130" t="s">
        <v>215</v>
      </c>
      <c r="F25" s="130"/>
      <c r="G25" s="130"/>
      <c r="H25" s="42"/>
      <c r="I25" s="103">
        <v>4209</v>
      </c>
      <c r="J25" s="17"/>
      <c r="K25" s="104">
        <v>4209</v>
      </c>
      <c r="L25" s="14"/>
      <c r="M25" s="104">
        <v>0</v>
      </c>
      <c r="N25" s="14"/>
      <c r="O25" s="104">
        <v>0</v>
      </c>
      <c r="Q25" s="11"/>
      <c r="S25" s="10"/>
      <c r="W25" s="119"/>
    </row>
    <row r="26" spans="1:23" ht="15">
      <c r="A26" s="79"/>
      <c r="B26" s="79"/>
      <c r="C26" s="76"/>
      <c r="D26" s="9"/>
      <c r="E26" s="109"/>
      <c r="F26" s="109"/>
      <c r="G26" s="109"/>
      <c r="H26" s="42"/>
      <c r="I26" s="17"/>
      <c r="J26" s="17"/>
      <c r="K26" s="17"/>
      <c r="L26" s="17"/>
      <c r="M26" s="17"/>
      <c r="N26" s="17"/>
      <c r="O26" s="17"/>
      <c r="Q26" s="11"/>
      <c r="S26" s="10"/>
      <c r="W26" s="119"/>
    </row>
    <row r="27" spans="1:23" ht="15.75">
      <c r="A27" s="29" t="s">
        <v>219</v>
      </c>
      <c r="B27" s="79"/>
      <c r="C27" s="76"/>
      <c r="D27" s="9"/>
      <c r="E27" s="109"/>
      <c r="F27" s="109"/>
      <c r="G27" s="109"/>
      <c r="H27" s="42"/>
      <c r="I27" s="117">
        <f>SUM(I23:I26)</f>
        <v>21398</v>
      </c>
      <c r="J27" s="117"/>
      <c r="K27" s="117">
        <f>SUM(K23:K26)</f>
        <v>22056</v>
      </c>
      <c r="L27" s="117"/>
      <c r="M27" s="117">
        <f>SUM(M23:M26)</f>
        <v>0</v>
      </c>
      <c r="N27" s="117"/>
      <c r="O27" s="117">
        <f>SUM(O23:O26)</f>
        <v>0</v>
      </c>
      <c r="Q27" s="11"/>
      <c r="S27" s="10"/>
      <c r="W27" s="119"/>
    </row>
    <row r="28" spans="1:23" ht="15">
      <c r="A28" s="79"/>
      <c r="B28" s="79"/>
      <c r="C28" s="76"/>
      <c r="D28" s="9"/>
      <c r="E28" s="109"/>
      <c r="F28" s="109"/>
      <c r="G28" s="109"/>
      <c r="H28" s="42"/>
      <c r="I28" s="17"/>
      <c r="J28" s="17"/>
      <c r="K28" s="17"/>
      <c r="L28" s="17"/>
      <c r="M28" s="17"/>
      <c r="N28" s="17"/>
      <c r="O28" s="17"/>
      <c r="Q28" s="11"/>
      <c r="S28" s="10"/>
      <c r="W28" s="119"/>
    </row>
    <row r="29" spans="1:23" ht="15.75">
      <c r="A29" s="108" t="s">
        <v>220</v>
      </c>
      <c r="B29" s="79"/>
      <c r="C29" s="76"/>
      <c r="D29" s="9"/>
      <c r="E29" s="109"/>
      <c r="F29" s="109"/>
      <c r="G29" s="109"/>
      <c r="H29" s="42"/>
      <c r="I29" s="17"/>
      <c r="J29" s="17"/>
      <c r="K29" s="17"/>
      <c r="L29" s="17"/>
      <c r="M29" s="17"/>
      <c r="N29" s="17"/>
      <c r="O29" s="17"/>
      <c r="Q29" s="11"/>
      <c r="S29" s="10"/>
      <c r="W29" s="119"/>
    </row>
    <row r="30" spans="1:23" ht="15">
      <c r="A30" s="24">
        <v>305.11</v>
      </c>
      <c r="B30" s="24"/>
      <c r="C30" s="24" t="s">
        <v>81</v>
      </c>
      <c r="D30" s="9"/>
      <c r="E30" s="130" t="s">
        <v>215</v>
      </c>
      <c r="F30" s="130"/>
      <c r="G30" s="130"/>
      <c r="H30" s="42"/>
      <c r="I30" s="17">
        <v>8320</v>
      </c>
      <c r="J30" s="17"/>
      <c r="K30" s="14">
        <v>8736</v>
      </c>
      <c r="L30" s="14"/>
      <c r="M30" s="14">
        <v>0</v>
      </c>
      <c r="N30" s="14"/>
      <c r="O30" s="14">
        <v>0</v>
      </c>
      <c r="Q30" s="11"/>
      <c r="S30" s="10"/>
      <c r="W30" s="119"/>
    </row>
    <row r="31" spans="1:23" ht="15">
      <c r="A31" s="78">
        <v>305.17</v>
      </c>
      <c r="B31" s="78"/>
      <c r="C31" s="75" t="s">
        <v>82</v>
      </c>
      <c r="D31" s="9"/>
      <c r="E31" s="130" t="s">
        <v>215</v>
      </c>
      <c r="F31" s="130"/>
      <c r="G31" s="130"/>
      <c r="H31" s="42"/>
      <c r="I31" s="17">
        <v>46587</v>
      </c>
      <c r="J31" s="17"/>
      <c r="K31" s="14">
        <v>51246</v>
      </c>
      <c r="L31" s="14"/>
      <c r="M31" s="14">
        <v>0</v>
      </c>
      <c r="N31" s="14"/>
      <c r="O31" s="14">
        <v>0</v>
      </c>
      <c r="Q31" s="11"/>
      <c r="S31" s="10"/>
      <c r="W31" s="119"/>
    </row>
    <row r="32" spans="1:23" ht="15">
      <c r="A32" s="24">
        <v>318.3</v>
      </c>
      <c r="B32" s="24"/>
      <c r="C32" s="24" t="s">
        <v>85</v>
      </c>
      <c r="D32" s="9"/>
      <c r="E32" s="130" t="s">
        <v>215</v>
      </c>
      <c r="F32" s="130"/>
      <c r="G32" s="130"/>
      <c r="H32" s="42"/>
      <c r="I32" s="17">
        <v>144896</v>
      </c>
      <c r="J32" s="17"/>
      <c r="K32" s="14">
        <v>152141</v>
      </c>
      <c r="L32" s="14"/>
      <c r="M32" s="14">
        <v>0</v>
      </c>
      <c r="N32" s="14"/>
      <c r="O32" s="14">
        <v>0</v>
      </c>
      <c r="Q32" s="11"/>
      <c r="S32" s="10"/>
      <c r="W32" s="119"/>
    </row>
    <row r="33" spans="1:23" ht="15">
      <c r="A33" s="24">
        <v>318.5</v>
      </c>
      <c r="B33" s="24"/>
      <c r="C33" s="24" t="s">
        <v>86</v>
      </c>
      <c r="D33" s="9"/>
      <c r="E33" s="130" t="s">
        <v>215</v>
      </c>
      <c r="F33" s="130"/>
      <c r="G33" s="130"/>
      <c r="H33" s="42"/>
      <c r="I33" s="17">
        <v>243551</v>
      </c>
      <c r="J33" s="17"/>
      <c r="K33" s="14">
        <v>255729</v>
      </c>
      <c r="L33" s="14"/>
      <c r="M33" s="14">
        <v>0</v>
      </c>
      <c r="N33" s="14"/>
      <c r="O33" s="14">
        <v>0</v>
      </c>
      <c r="Q33" s="11"/>
      <c r="S33" s="10"/>
      <c r="W33" s="119"/>
    </row>
    <row r="34" spans="1:23" ht="15">
      <c r="A34" s="24">
        <v>319</v>
      </c>
      <c r="B34" s="24"/>
      <c r="C34" s="24" t="s">
        <v>87</v>
      </c>
      <c r="D34" s="9"/>
      <c r="E34" s="130" t="s">
        <v>215</v>
      </c>
      <c r="F34" s="130"/>
      <c r="G34" s="130"/>
      <c r="H34" s="42"/>
      <c r="I34" s="103">
        <v>185448</v>
      </c>
      <c r="J34" s="17"/>
      <c r="K34" s="104">
        <v>194720</v>
      </c>
      <c r="L34" s="14"/>
      <c r="M34" s="104">
        <v>0</v>
      </c>
      <c r="N34" s="14"/>
      <c r="O34" s="104">
        <v>0</v>
      </c>
      <c r="Q34" s="11"/>
      <c r="S34" s="10"/>
      <c r="W34" s="119"/>
    </row>
    <row r="35" spans="1:23" ht="15">
      <c r="A35" s="24"/>
      <c r="B35" s="24"/>
      <c r="C35" s="5"/>
      <c r="D35" s="9"/>
      <c r="E35" s="37"/>
      <c r="F35" s="37"/>
      <c r="G35" s="42"/>
      <c r="H35" s="42"/>
      <c r="I35" s="47"/>
      <c r="J35" s="46"/>
      <c r="K35" s="66"/>
      <c r="L35" s="52"/>
      <c r="M35" s="53"/>
      <c r="N35" s="52"/>
      <c r="O35" s="53"/>
      <c r="Q35" s="11"/>
      <c r="S35" s="10"/>
      <c r="W35" s="119"/>
    </row>
    <row r="36" spans="1:29" s="29" customFormat="1" ht="15.75">
      <c r="A36" s="27" t="s">
        <v>221</v>
      </c>
      <c r="B36" s="24"/>
      <c r="C36" s="28"/>
      <c r="D36" s="9"/>
      <c r="E36" s="37"/>
      <c r="F36" s="37"/>
      <c r="G36" s="42"/>
      <c r="H36" s="82"/>
      <c r="I36" s="31">
        <f>SUM(I30:I35)</f>
        <v>628802</v>
      </c>
      <c r="J36" s="31"/>
      <c r="K36" s="32">
        <f>SUM(K30:K35)</f>
        <v>662572</v>
      </c>
      <c r="L36" s="32"/>
      <c r="M36" s="32">
        <f>SUM(M30:M35)</f>
        <v>0</v>
      </c>
      <c r="N36" s="32"/>
      <c r="O36" s="32">
        <f>SUM(O30:O35)</f>
        <v>0</v>
      </c>
      <c r="P36"/>
      <c r="Q36" s="114"/>
      <c r="R36" s="83"/>
      <c r="S36" s="115"/>
      <c r="T36" s="83"/>
      <c r="U36" s="123"/>
      <c r="V36" s="83"/>
      <c r="W36" s="123"/>
      <c r="X36" s="83"/>
      <c r="Y36" s="123"/>
      <c r="Z36" s="83"/>
      <c r="AA36" s="123"/>
      <c r="AB36" s="83"/>
      <c r="AC36" s="123"/>
    </row>
    <row r="37" spans="1:28" ht="15">
      <c r="A37" s="9"/>
      <c r="B37" s="24"/>
      <c r="D37" s="9"/>
      <c r="E37" s="37"/>
      <c r="F37" s="37"/>
      <c r="G37" s="42"/>
      <c r="H37" s="82"/>
      <c r="I37" s="19"/>
      <c r="J37" s="85"/>
      <c r="K37" s="68"/>
      <c r="L37" s="26"/>
      <c r="M37" s="20"/>
      <c r="N37" s="26"/>
      <c r="O37" s="20"/>
      <c r="Q37" s="11"/>
      <c r="R37" s="86"/>
      <c r="S37" s="10"/>
      <c r="T37" s="86"/>
      <c r="V37" s="86"/>
      <c r="W37" s="119"/>
      <c r="X37" s="86"/>
      <c r="Z37" s="86"/>
      <c r="AB37" s="86"/>
    </row>
    <row r="38" spans="1:28" ht="15.75">
      <c r="A38" s="29" t="s">
        <v>141</v>
      </c>
      <c r="B38" s="24"/>
      <c r="D38" s="9"/>
      <c r="E38" s="37"/>
      <c r="F38" s="37"/>
      <c r="G38" s="42"/>
      <c r="H38" s="82"/>
      <c r="I38" s="19"/>
      <c r="J38" s="85"/>
      <c r="K38" s="68"/>
      <c r="L38" s="26"/>
      <c r="M38" s="20"/>
      <c r="N38" s="26"/>
      <c r="O38" s="20"/>
      <c r="Q38" s="11"/>
      <c r="R38" s="86"/>
      <c r="S38" s="10"/>
      <c r="T38" s="86"/>
      <c r="V38" s="86"/>
      <c r="W38" s="119"/>
      <c r="X38" s="86"/>
      <c r="Z38" s="86"/>
      <c r="AB38" s="86"/>
    </row>
    <row r="39" spans="1:29" ht="15">
      <c r="A39" s="24">
        <v>350.2</v>
      </c>
      <c r="B39" s="24"/>
      <c r="C39" s="24" t="s">
        <v>88</v>
      </c>
      <c r="D39" s="9"/>
      <c r="E39" s="37" t="s">
        <v>150</v>
      </c>
      <c r="F39" s="37"/>
      <c r="G39" s="42">
        <v>0</v>
      </c>
      <c r="H39" s="82"/>
      <c r="I39" s="17">
        <v>51122</v>
      </c>
      <c r="J39" s="17"/>
      <c r="K39" s="14">
        <v>9596</v>
      </c>
      <c r="L39" s="14"/>
      <c r="M39" s="14">
        <v>41526</v>
      </c>
      <c r="N39" s="14"/>
      <c r="O39" s="14">
        <v>892</v>
      </c>
      <c r="Q39" s="11">
        <f aca="true" t="shared" si="1" ref="Q39:Q49">ROUND(O39/I39*100,2)</f>
        <v>1.74</v>
      </c>
      <c r="R39" s="86"/>
      <c r="S39" s="10">
        <f t="shared" si="0"/>
        <v>46.55</v>
      </c>
      <c r="T39" s="86"/>
      <c r="U39" s="119">
        <v>2</v>
      </c>
      <c r="V39" s="86"/>
      <c r="W39" s="119">
        <v>-0.26</v>
      </c>
      <c r="X39" s="86"/>
      <c r="Y39" s="119">
        <f aca="true" t="shared" si="2" ref="Y39:Y49">+Q39-U39</f>
        <v>-0.26</v>
      </c>
      <c r="Z39" s="86"/>
      <c r="AA39" s="119">
        <f aca="true" t="shared" si="3" ref="AA39:AC49">+W39*I39/100</f>
        <v>-132.9172</v>
      </c>
      <c r="AB39" s="86"/>
      <c r="AC39" s="119">
        <f t="shared" si="3"/>
        <v>-24.9496</v>
      </c>
    </row>
    <row r="40" spans="1:29" ht="15">
      <c r="A40" s="24">
        <v>351</v>
      </c>
      <c r="B40" s="24"/>
      <c r="C40" s="24" t="s">
        <v>89</v>
      </c>
      <c r="D40" s="9"/>
      <c r="E40" s="37" t="s">
        <v>151</v>
      </c>
      <c r="F40" s="37"/>
      <c r="G40" s="42">
        <v>0</v>
      </c>
      <c r="H40" s="82"/>
      <c r="I40" s="17">
        <v>6223127.77</v>
      </c>
      <c r="J40" s="17"/>
      <c r="K40" s="14">
        <v>1406577</v>
      </c>
      <c r="L40" s="14"/>
      <c r="M40" s="14">
        <v>4816551</v>
      </c>
      <c r="N40" s="14"/>
      <c r="O40" s="14">
        <v>122066</v>
      </c>
      <c r="Q40" s="11">
        <f t="shared" si="1"/>
        <v>1.96</v>
      </c>
      <c r="R40" s="86"/>
      <c r="S40" s="10">
        <f t="shared" si="0"/>
        <v>39.46</v>
      </c>
      <c r="T40" s="86"/>
      <c r="U40" s="119">
        <v>1.76</v>
      </c>
      <c r="V40" s="86"/>
      <c r="W40" s="119">
        <v>0.2</v>
      </c>
      <c r="X40" s="86"/>
      <c r="Y40" s="119">
        <f t="shared" si="2"/>
        <v>0.19999999999999996</v>
      </c>
      <c r="Z40" s="86"/>
      <c r="AA40" s="119">
        <f t="shared" si="3"/>
        <v>12446.25554</v>
      </c>
      <c r="AB40" s="86"/>
      <c r="AC40" s="119">
        <f t="shared" si="3"/>
        <v>2813.1539999999995</v>
      </c>
    </row>
    <row r="41" spans="1:29" ht="15">
      <c r="A41" s="24">
        <v>352</v>
      </c>
      <c r="B41" s="24"/>
      <c r="C41" s="24" t="s">
        <v>90</v>
      </c>
      <c r="D41" s="9"/>
      <c r="E41" s="37" t="s">
        <v>152</v>
      </c>
      <c r="F41" s="37"/>
      <c r="G41" s="42">
        <v>0</v>
      </c>
      <c r="H41" s="82"/>
      <c r="I41" s="17">
        <v>26943536.93</v>
      </c>
      <c r="J41" s="17"/>
      <c r="K41" s="14">
        <v>6724175</v>
      </c>
      <c r="L41" s="14"/>
      <c r="M41" s="14">
        <v>20219362</v>
      </c>
      <c r="N41" s="14"/>
      <c r="O41" s="14">
        <v>609038</v>
      </c>
      <c r="Q41" s="11">
        <f t="shared" si="1"/>
        <v>2.26</v>
      </c>
      <c r="R41" s="86"/>
      <c r="S41" s="10">
        <f t="shared" si="0"/>
        <v>33.2</v>
      </c>
      <c r="T41" s="86"/>
      <c r="U41" s="119">
        <v>2.37</v>
      </c>
      <c r="V41" s="86"/>
      <c r="W41" s="119">
        <v>-0.11</v>
      </c>
      <c r="X41" s="86"/>
      <c r="Y41" s="119">
        <f t="shared" si="2"/>
        <v>-0.11000000000000032</v>
      </c>
      <c r="Z41" s="86"/>
      <c r="AA41" s="119">
        <f t="shared" si="3"/>
        <v>-29637.890623</v>
      </c>
      <c r="AB41" s="86"/>
      <c r="AC41" s="119">
        <f t="shared" si="3"/>
        <v>-7396.592500000021</v>
      </c>
    </row>
    <row r="42" spans="1:29" ht="15">
      <c r="A42" s="24">
        <v>352.1</v>
      </c>
      <c r="B42" s="24"/>
      <c r="C42" s="24" t="s">
        <v>91</v>
      </c>
      <c r="D42" s="9"/>
      <c r="E42" s="37" t="s">
        <v>153</v>
      </c>
      <c r="F42" s="37"/>
      <c r="G42" s="42">
        <v>0</v>
      </c>
      <c r="H42" s="82"/>
      <c r="I42" s="17">
        <v>3538970.23</v>
      </c>
      <c r="J42" s="17"/>
      <c r="K42" s="14">
        <v>848590</v>
      </c>
      <c r="L42" s="14"/>
      <c r="M42" s="14">
        <v>2690380</v>
      </c>
      <c r="N42" s="14"/>
      <c r="O42" s="14">
        <v>80492</v>
      </c>
      <c r="Q42" s="11">
        <f t="shared" si="1"/>
        <v>2.27</v>
      </c>
      <c r="R42" s="86"/>
      <c r="S42" s="10">
        <f t="shared" si="0"/>
        <v>33.42</v>
      </c>
      <c r="T42" s="86"/>
      <c r="U42" s="119">
        <v>1.65</v>
      </c>
      <c r="V42" s="86"/>
      <c r="W42" s="119">
        <v>0.62</v>
      </c>
      <c r="X42" s="86"/>
      <c r="Y42" s="119">
        <f t="shared" si="2"/>
        <v>0.6200000000000001</v>
      </c>
      <c r="Z42" s="86"/>
      <c r="AA42" s="119">
        <f t="shared" si="3"/>
        <v>21941.615425999997</v>
      </c>
      <c r="AB42" s="86"/>
      <c r="AC42" s="119">
        <f t="shared" si="3"/>
        <v>5261.258000000001</v>
      </c>
    </row>
    <row r="43" spans="1:29" ht="15">
      <c r="A43" s="78">
        <v>352.2</v>
      </c>
      <c r="B43" s="78"/>
      <c r="C43" s="75" t="s">
        <v>92</v>
      </c>
      <c r="D43" s="9"/>
      <c r="E43" s="110" t="s">
        <v>154</v>
      </c>
      <c r="F43" s="110"/>
      <c r="G43" s="54">
        <v>0</v>
      </c>
      <c r="H43" s="82"/>
      <c r="I43" s="17">
        <v>10833281.69</v>
      </c>
      <c r="J43" s="17"/>
      <c r="K43" s="14">
        <v>940259</v>
      </c>
      <c r="L43" s="14"/>
      <c r="M43" s="14">
        <v>9893023</v>
      </c>
      <c r="N43" s="14"/>
      <c r="O43" s="14">
        <v>243196</v>
      </c>
      <c r="Q43" s="11">
        <f t="shared" si="1"/>
        <v>2.24</v>
      </c>
      <c r="R43" s="86"/>
      <c r="S43" s="10">
        <f t="shared" si="0"/>
        <v>40.68</v>
      </c>
      <c r="T43" s="86"/>
      <c r="U43" s="119">
        <v>1.65</v>
      </c>
      <c r="V43" s="86"/>
      <c r="W43" s="119">
        <v>0.59</v>
      </c>
      <c r="X43" s="86"/>
      <c r="Y43" s="119">
        <f t="shared" si="2"/>
        <v>0.5900000000000003</v>
      </c>
      <c r="Z43" s="86"/>
      <c r="AA43" s="119">
        <f t="shared" si="3"/>
        <v>63916.361971</v>
      </c>
      <c r="AB43" s="86"/>
      <c r="AC43" s="119">
        <f t="shared" si="3"/>
        <v>5547.528100000003</v>
      </c>
    </row>
    <row r="44" spans="1:29" ht="15">
      <c r="A44" s="78">
        <v>352.3</v>
      </c>
      <c r="B44" s="78"/>
      <c r="C44" s="75" t="s">
        <v>93</v>
      </c>
      <c r="D44" s="9"/>
      <c r="E44" s="110" t="s">
        <v>154</v>
      </c>
      <c r="F44" s="110"/>
      <c r="G44" s="54">
        <v>0</v>
      </c>
      <c r="H44" s="82"/>
      <c r="I44" s="17">
        <v>6440889.82</v>
      </c>
      <c r="J44" s="17"/>
      <c r="K44" s="14">
        <v>2032262</v>
      </c>
      <c r="L44" s="14"/>
      <c r="M44" s="14">
        <v>4408628</v>
      </c>
      <c r="N44" s="14"/>
      <c r="O44" s="14">
        <v>137426</v>
      </c>
      <c r="Q44" s="11">
        <f t="shared" si="1"/>
        <v>2.13</v>
      </c>
      <c r="R44" s="86"/>
      <c r="S44" s="10">
        <f t="shared" si="0"/>
        <v>32.08</v>
      </c>
      <c r="T44" s="86"/>
      <c r="U44" s="119">
        <v>1.65</v>
      </c>
      <c r="V44" s="86"/>
      <c r="W44" s="119">
        <v>0.48</v>
      </c>
      <c r="X44" s="86"/>
      <c r="Y44" s="119">
        <f t="shared" si="2"/>
        <v>0.48</v>
      </c>
      <c r="Z44" s="86"/>
      <c r="AA44" s="119">
        <f t="shared" si="3"/>
        <v>30916.271136</v>
      </c>
      <c r="AB44" s="86"/>
      <c r="AC44" s="119">
        <f t="shared" si="3"/>
        <v>9754.8576</v>
      </c>
    </row>
    <row r="45" spans="1:29" ht="15">
      <c r="A45" s="79">
        <v>353</v>
      </c>
      <c r="B45" s="79"/>
      <c r="C45" s="76" t="s">
        <v>94</v>
      </c>
      <c r="D45" s="9"/>
      <c r="E45" s="110" t="s">
        <v>155</v>
      </c>
      <c r="F45" s="110"/>
      <c r="G45" s="54">
        <v>-15</v>
      </c>
      <c r="H45" s="82"/>
      <c r="I45" s="17">
        <v>7513007.3</v>
      </c>
      <c r="J45" s="17"/>
      <c r="K45" s="14">
        <v>1613129</v>
      </c>
      <c r="L45" s="14"/>
      <c r="M45" s="14">
        <v>7026828</v>
      </c>
      <c r="N45" s="14"/>
      <c r="O45" s="14">
        <v>173918</v>
      </c>
      <c r="Q45" s="11">
        <f t="shared" si="1"/>
        <v>2.31</v>
      </c>
      <c r="R45" s="86"/>
      <c r="S45" s="10">
        <f t="shared" si="0"/>
        <v>40.4</v>
      </c>
      <c r="T45" s="86"/>
      <c r="U45" s="119">
        <v>1.85</v>
      </c>
      <c r="V45" s="86"/>
      <c r="W45" s="119">
        <v>0.46</v>
      </c>
      <c r="X45" s="86"/>
      <c r="Y45" s="119">
        <f t="shared" si="2"/>
        <v>0.45999999999999996</v>
      </c>
      <c r="Z45" s="86"/>
      <c r="AA45" s="119">
        <f t="shared" si="3"/>
        <v>34559.83358</v>
      </c>
      <c r="AB45" s="86"/>
      <c r="AC45" s="119">
        <f t="shared" si="3"/>
        <v>7420.3934</v>
      </c>
    </row>
    <row r="46" spans="1:29" ht="15">
      <c r="A46" s="79">
        <v>354</v>
      </c>
      <c r="B46" s="79"/>
      <c r="C46" s="76" t="s">
        <v>95</v>
      </c>
      <c r="D46" s="9"/>
      <c r="E46" s="110" t="s">
        <v>156</v>
      </c>
      <c r="F46" s="110"/>
      <c r="G46" s="54">
        <v>-10</v>
      </c>
      <c r="H46" s="82"/>
      <c r="I46" s="17">
        <v>41811609.04</v>
      </c>
      <c r="J46" s="17"/>
      <c r="K46" s="14">
        <v>9524023</v>
      </c>
      <c r="L46" s="14"/>
      <c r="M46" s="14">
        <v>36468749</v>
      </c>
      <c r="N46" s="14"/>
      <c r="O46" s="14">
        <v>1507845</v>
      </c>
      <c r="Q46" s="11">
        <f t="shared" si="1"/>
        <v>3.61</v>
      </c>
      <c r="R46" s="86"/>
      <c r="S46" s="10">
        <f t="shared" si="0"/>
        <v>24.19</v>
      </c>
      <c r="T46" s="86"/>
      <c r="U46" s="119">
        <v>3.09</v>
      </c>
      <c r="V46" s="86"/>
      <c r="W46" s="119">
        <v>0.52</v>
      </c>
      <c r="X46" s="86"/>
      <c r="Y46" s="119">
        <f t="shared" si="2"/>
        <v>0.52</v>
      </c>
      <c r="Z46" s="86"/>
      <c r="AA46" s="119">
        <f t="shared" si="3"/>
        <v>217420.36700800003</v>
      </c>
      <c r="AB46" s="86"/>
      <c r="AC46" s="119">
        <f t="shared" si="3"/>
        <v>49524.9196</v>
      </c>
    </row>
    <row r="47" spans="1:29" ht="15">
      <c r="A47" s="24">
        <v>355</v>
      </c>
      <c r="B47" s="24"/>
      <c r="C47" s="24" t="s">
        <v>96</v>
      </c>
      <c r="D47" s="9"/>
      <c r="E47" s="110" t="s">
        <v>157</v>
      </c>
      <c r="F47" s="110"/>
      <c r="G47" s="54">
        <v>-10</v>
      </c>
      <c r="H47" s="82"/>
      <c r="I47" s="17">
        <v>9361832.92</v>
      </c>
      <c r="J47" s="17"/>
      <c r="K47" s="14">
        <v>2635639</v>
      </c>
      <c r="L47" s="14"/>
      <c r="M47" s="14">
        <v>7662378</v>
      </c>
      <c r="N47" s="14"/>
      <c r="O47" s="14">
        <v>249626</v>
      </c>
      <c r="Q47" s="11">
        <f t="shared" si="1"/>
        <v>2.67</v>
      </c>
      <c r="R47" s="86"/>
      <c r="S47" s="10">
        <f t="shared" si="0"/>
        <v>30.7</v>
      </c>
      <c r="T47" s="86"/>
      <c r="U47" s="119">
        <v>3.11</v>
      </c>
      <c r="V47" s="86"/>
      <c r="W47" s="119">
        <v>-0.44</v>
      </c>
      <c r="X47" s="86"/>
      <c r="Y47" s="119">
        <f t="shared" si="2"/>
        <v>-0.43999999999999995</v>
      </c>
      <c r="Z47" s="86"/>
      <c r="AA47" s="119">
        <f t="shared" si="3"/>
        <v>-41192.064848</v>
      </c>
      <c r="AB47" s="86"/>
      <c r="AC47" s="119">
        <f t="shared" si="3"/>
        <v>-11596.811599999999</v>
      </c>
    </row>
    <row r="48" spans="1:29" ht="15">
      <c r="A48" s="24">
        <v>356</v>
      </c>
      <c r="B48" s="24"/>
      <c r="C48" s="24" t="s">
        <v>97</v>
      </c>
      <c r="D48" s="9"/>
      <c r="E48" s="110" t="s">
        <v>158</v>
      </c>
      <c r="F48" s="110"/>
      <c r="G48" s="54">
        <v>0</v>
      </c>
      <c r="H48" s="82"/>
      <c r="I48" s="17">
        <v>297363</v>
      </c>
      <c r="J48" s="17"/>
      <c r="K48" s="14">
        <v>137081</v>
      </c>
      <c r="L48" s="14"/>
      <c r="M48" s="14">
        <v>160282</v>
      </c>
      <c r="N48" s="14"/>
      <c r="O48" s="14">
        <v>8191</v>
      </c>
      <c r="Q48" s="11">
        <f t="shared" si="1"/>
        <v>2.75</v>
      </c>
      <c r="R48" s="86"/>
      <c r="S48" s="10">
        <f t="shared" si="0"/>
        <v>19.57</v>
      </c>
      <c r="T48" s="86"/>
      <c r="U48" s="119">
        <v>3.25</v>
      </c>
      <c r="V48" s="86"/>
      <c r="W48" s="119">
        <v>-0.5</v>
      </c>
      <c r="X48" s="86"/>
      <c r="Y48" s="119">
        <f t="shared" si="2"/>
        <v>-0.5</v>
      </c>
      <c r="Z48" s="86"/>
      <c r="AA48" s="119">
        <f t="shared" si="3"/>
        <v>-1486.815</v>
      </c>
      <c r="AB48" s="86"/>
      <c r="AC48" s="119">
        <f t="shared" si="3"/>
        <v>-685.405</v>
      </c>
    </row>
    <row r="49" spans="1:29" ht="15">
      <c r="A49" s="24">
        <v>357</v>
      </c>
      <c r="B49" s="24"/>
      <c r="C49" s="24" t="s">
        <v>98</v>
      </c>
      <c r="D49" s="9"/>
      <c r="E49" s="110" t="s">
        <v>159</v>
      </c>
      <c r="F49" s="110"/>
      <c r="G49" s="54">
        <v>0</v>
      </c>
      <c r="H49" s="82"/>
      <c r="I49" s="103">
        <v>702587</v>
      </c>
      <c r="J49" s="17"/>
      <c r="K49" s="104">
        <v>419780</v>
      </c>
      <c r="L49" s="14"/>
      <c r="M49" s="104">
        <v>282807</v>
      </c>
      <c r="N49" s="14"/>
      <c r="O49" s="104">
        <v>17310</v>
      </c>
      <c r="Q49" s="11">
        <f t="shared" si="1"/>
        <v>2.46</v>
      </c>
      <c r="R49" s="86"/>
      <c r="S49" s="10">
        <f t="shared" si="0"/>
        <v>16.34</v>
      </c>
      <c r="T49" s="86"/>
      <c r="U49" s="119">
        <v>7.79</v>
      </c>
      <c r="V49" s="86"/>
      <c r="W49" s="119">
        <v>-5.33</v>
      </c>
      <c r="X49" s="86"/>
      <c r="Y49" s="119">
        <f t="shared" si="2"/>
        <v>-5.33</v>
      </c>
      <c r="Z49" s="86"/>
      <c r="AA49" s="119">
        <f t="shared" si="3"/>
        <v>-37447.8871</v>
      </c>
      <c r="AB49" s="86"/>
      <c r="AC49" s="119">
        <f t="shared" si="3"/>
        <v>-22374.273999999998</v>
      </c>
    </row>
    <row r="50" spans="1:28" ht="15">
      <c r="A50" s="24"/>
      <c r="B50" s="24"/>
      <c r="C50" s="24"/>
      <c r="D50" s="9"/>
      <c r="E50" s="110"/>
      <c r="F50" s="110"/>
      <c r="G50" s="54"/>
      <c r="H50" s="82"/>
      <c r="I50" s="19"/>
      <c r="J50" s="85"/>
      <c r="K50" s="68"/>
      <c r="L50" s="26"/>
      <c r="M50" s="20"/>
      <c r="N50" s="26"/>
      <c r="O50" s="20"/>
      <c r="Q50" s="11"/>
      <c r="R50" s="86"/>
      <c r="S50" s="10"/>
      <c r="T50" s="86"/>
      <c r="V50" s="86"/>
      <c r="W50" s="119"/>
      <c r="X50" s="86"/>
      <c r="Z50" s="86"/>
      <c r="AB50" s="86"/>
    </row>
    <row r="51" spans="1:29" s="29" customFormat="1" ht="15.75">
      <c r="A51" s="29" t="s">
        <v>142</v>
      </c>
      <c r="B51" s="24"/>
      <c r="D51" s="9"/>
      <c r="E51" s="110"/>
      <c r="F51" s="110"/>
      <c r="G51" s="54"/>
      <c r="H51" s="82"/>
      <c r="I51" s="31">
        <f>SUM(I39:I50)</f>
        <v>113717327.7</v>
      </c>
      <c r="J51" s="31"/>
      <c r="K51" s="67">
        <f>SUM(K39:K50)</f>
        <v>26291111</v>
      </c>
      <c r="L51" s="32"/>
      <c r="M51" s="32">
        <f>SUM(M39:M50)</f>
        <v>93670514</v>
      </c>
      <c r="N51" s="32"/>
      <c r="O51" s="32">
        <f>SUM(O39:O50)</f>
        <v>3150000</v>
      </c>
      <c r="P51"/>
      <c r="Q51" s="114">
        <f>ROUND(O51/I51*100,2)</f>
        <v>2.77</v>
      </c>
      <c r="R51" s="83"/>
      <c r="S51" s="115">
        <f t="shared" si="0"/>
        <v>29.74</v>
      </c>
      <c r="T51" s="83"/>
      <c r="U51" s="123"/>
      <c r="V51" s="83"/>
      <c r="W51" s="123">
        <v>-3.77</v>
      </c>
      <c r="X51" s="83"/>
      <c r="Y51" s="123">
        <f>SUM(Y39:Y50)</f>
        <v>-3.77</v>
      </c>
      <c r="Z51" s="83"/>
      <c r="AA51" s="123">
        <f>SUM(AA39:AA50)</f>
        <v>271303.12989000004</v>
      </c>
      <c r="AB51" s="83"/>
      <c r="AC51" s="123">
        <f>SUM(AC39:AC50)</f>
        <v>38244.07799999999</v>
      </c>
    </row>
    <row r="52" spans="2:29" s="29" customFormat="1" ht="15.75">
      <c r="B52" s="24"/>
      <c r="D52" s="9"/>
      <c r="E52" s="110"/>
      <c r="F52" s="110"/>
      <c r="G52" s="54"/>
      <c r="H52" s="82"/>
      <c r="I52" s="31"/>
      <c r="J52" s="31"/>
      <c r="K52" s="67"/>
      <c r="L52" s="32"/>
      <c r="M52" s="32"/>
      <c r="N52" s="32"/>
      <c r="O52" s="32"/>
      <c r="P52"/>
      <c r="Q52" s="11"/>
      <c r="R52" s="83"/>
      <c r="S52" s="10"/>
      <c r="T52" s="83"/>
      <c r="U52" s="123"/>
      <c r="V52" s="83"/>
      <c r="W52" s="123"/>
      <c r="X52" s="83"/>
      <c r="Y52" s="123"/>
      <c r="Z52" s="83"/>
      <c r="AA52" s="123"/>
      <c r="AB52" s="83"/>
      <c r="AC52" s="123"/>
    </row>
    <row r="53" spans="1:29" s="29" customFormat="1" ht="15.75">
      <c r="A53" s="28" t="s">
        <v>143</v>
      </c>
      <c r="B53" s="24"/>
      <c r="D53" s="9"/>
      <c r="E53" s="110"/>
      <c r="F53" s="110"/>
      <c r="G53" s="54"/>
      <c r="H53" s="82"/>
      <c r="I53" s="31"/>
      <c r="J53" s="31"/>
      <c r="K53" s="67"/>
      <c r="L53" s="32"/>
      <c r="M53" s="32"/>
      <c r="N53" s="32"/>
      <c r="O53" s="32"/>
      <c r="P53"/>
      <c r="Q53" s="11"/>
      <c r="R53" s="83"/>
      <c r="S53" s="10"/>
      <c r="T53" s="83"/>
      <c r="U53" s="123"/>
      <c r="V53" s="83"/>
      <c r="W53" s="123"/>
      <c r="X53" s="83"/>
      <c r="Y53" s="123"/>
      <c r="Z53" s="83"/>
      <c r="AA53" s="123"/>
      <c r="AB53" s="83"/>
      <c r="AC53" s="123"/>
    </row>
    <row r="54" spans="1:29" ht="15">
      <c r="A54" s="24">
        <v>361.11</v>
      </c>
      <c r="B54" s="24"/>
      <c r="C54" s="24" t="s">
        <v>89</v>
      </c>
      <c r="D54" s="9"/>
      <c r="E54" s="110" t="s">
        <v>160</v>
      </c>
      <c r="F54" s="110" t="s">
        <v>224</v>
      </c>
      <c r="G54" s="54">
        <v>-5</v>
      </c>
      <c r="H54" s="82"/>
      <c r="I54" s="17">
        <v>745071.22</v>
      </c>
      <c r="J54" s="17"/>
      <c r="K54" s="14">
        <v>216324</v>
      </c>
      <c r="L54" s="14"/>
      <c r="M54" s="14">
        <v>566004</v>
      </c>
      <c r="N54" s="14"/>
      <c r="O54" s="14">
        <v>43932</v>
      </c>
      <c r="Q54" s="11">
        <f aca="true" t="shared" si="4" ref="Q54:Q83">ROUND(O54/I54*100,2)</f>
        <v>5.9</v>
      </c>
      <c r="R54" s="86"/>
      <c r="S54" s="10">
        <f t="shared" si="0"/>
        <v>12.88</v>
      </c>
      <c r="T54" s="86"/>
      <c r="U54" s="119">
        <v>1.82</v>
      </c>
      <c r="V54" s="86"/>
      <c r="W54" s="119">
        <v>4.08</v>
      </c>
      <c r="X54" s="86"/>
      <c r="Y54" s="119">
        <f>+Q54-U54</f>
        <v>4.08</v>
      </c>
      <c r="Z54" s="86"/>
      <c r="AA54" s="119">
        <f>+W54*I54/100</f>
        <v>30398.905776</v>
      </c>
      <c r="AB54" s="86"/>
      <c r="AC54" s="119">
        <f>+Y54*K54/100</f>
        <v>8826.0192</v>
      </c>
    </row>
    <row r="55" spans="1:29" ht="15">
      <c r="A55" s="24">
        <v>361.12</v>
      </c>
      <c r="B55" s="24"/>
      <c r="C55" s="24" t="s">
        <v>89</v>
      </c>
      <c r="D55" s="9"/>
      <c r="E55" s="110" t="s">
        <v>160</v>
      </c>
      <c r="F55" s="110" t="s">
        <v>224</v>
      </c>
      <c r="G55" s="54">
        <v>-5</v>
      </c>
      <c r="H55" s="82"/>
      <c r="I55" s="17">
        <v>3109394.6</v>
      </c>
      <c r="J55" s="17"/>
      <c r="K55" s="14">
        <v>1249865</v>
      </c>
      <c r="L55" s="14"/>
      <c r="M55" s="14">
        <v>2015002</v>
      </c>
      <c r="N55" s="14"/>
      <c r="O55" s="14">
        <v>106754</v>
      </c>
      <c r="Q55" s="11">
        <f t="shared" si="4"/>
        <v>3.43</v>
      </c>
      <c r="R55" s="86"/>
      <c r="S55" s="10">
        <f t="shared" si="0"/>
        <v>18.88</v>
      </c>
      <c r="T55" s="86"/>
      <c r="U55" s="119">
        <v>1.95</v>
      </c>
      <c r="V55" s="86"/>
      <c r="W55" s="119">
        <v>1.48</v>
      </c>
      <c r="X55" s="86"/>
      <c r="Y55" s="119">
        <f>+Q55-U55</f>
        <v>1.4800000000000002</v>
      </c>
      <c r="Z55" s="86"/>
      <c r="AA55" s="119">
        <f>+W55*I55/100</f>
        <v>46019.040080000006</v>
      </c>
      <c r="AB55" s="86"/>
      <c r="AC55" s="119">
        <f>+Y55*K55/100</f>
        <v>18498.002</v>
      </c>
    </row>
    <row r="56" spans="1:29" ht="15">
      <c r="A56" s="24">
        <v>361.2</v>
      </c>
      <c r="B56" s="24"/>
      <c r="C56" s="24" t="s">
        <v>216</v>
      </c>
      <c r="D56" s="9"/>
      <c r="E56" s="110" t="s">
        <v>161</v>
      </c>
      <c r="F56" s="110"/>
      <c r="G56" s="54">
        <v>-5</v>
      </c>
      <c r="H56" s="82"/>
      <c r="I56" s="17">
        <v>26757</v>
      </c>
      <c r="J56" s="17"/>
      <c r="K56" s="14">
        <v>6488</v>
      </c>
      <c r="L56" s="14"/>
      <c r="M56" s="14">
        <v>21606</v>
      </c>
      <c r="N56" s="14"/>
      <c r="O56" s="14">
        <v>579</v>
      </c>
      <c r="Q56" s="11">
        <f t="shared" si="4"/>
        <v>2.16</v>
      </c>
      <c r="R56" s="86"/>
      <c r="S56" s="10">
        <f t="shared" si="0"/>
        <v>37.32</v>
      </c>
      <c r="T56" s="86"/>
      <c r="U56" s="119">
        <v>0.93</v>
      </c>
      <c r="V56" s="86"/>
      <c r="W56" s="119">
        <v>1.23</v>
      </c>
      <c r="X56" s="86"/>
      <c r="Y56" s="119">
        <f>+Q56-U56</f>
        <v>1.23</v>
      </c>
      <c r="Z56" s="86"/>
      <c r="AA56" s="119">
        <f>+W56*I56/100</f>
        <v>329.1111</v>
      </c>
      <c r="AB56" s="86"/>
      <c r="AC56" s="119">
        <f>+Y56*K56/100</f>
        <v>79.80239999999999</v>
      </c>
    </row>
    <row r="57" spans="1:28" ht="15">
      <c r="A57" s="24">
        <v>362</v>
      </c>
      <c r="B57" s="24"/>
      <c r="C57" s="24" t="s">
        <v>196</v>
      </c>
      <c r="D57" s="9"/>
      <c r="E57" s="110"/>
      <c r="F57" s="110"/>
      <c r="G57" s="54"/>
      <c r="H57" s="82"/>
      <c r="I57" s="17"/>
      <c r="J57" s="17"/>
      <c r="K57" s="14"/>
      <c r="L57" s="14"/>
      <c r="M57" s="14"/>
      <c r="N57" s="14"/>
      <c r="O57" s="14"/>
      <c r="Q57" s="11"/>
      <c r="R57" s="86"/>
      <c r="S57" s="10"/>
      <c r="T57" s="86"/>
      <c r="V57" s="86"/>
      <c r="W57" s="119"/>
      <c r="X57" s="86"/>
      <c r="Z57" s="86"/>
      <c r="AB57" s="86"/>
    </row>
    <row r="58" spans="1:29" ht="15">
      <c r="A58" s="24"/>
      <c r="B58" s="24"/>
      <c r="C58" s="24" t="s">
        <v>197</v>
      </c>
      <c r="D58" s="9"/>
      <c r="E58" s="110" t="s">
        <v>162</v>
      </c>
      <c r="F58" s="110" t="s">
        <v>224</v>
      </c>
      <c r="G58" s="54">
        <v>-20</v>
      </c>
      <c r="H58" s="82"/>
      <c r="I58" s="17">
        <v>1839060</v>
      </c>
      <c r="J58" s="17"/>
      <c r="K58" s="14">
        <v>1704137</v>
      </c>
      <c r="L58" s="14"/>
      <c r="M58" s="14">
        <v>502735</v>
      </c>
      <c r="N58" s="14"/>
      <c r="O58" s="14">
        <v>44154</v>
      </c>
      <c r="Q58" s="11">
        <f t="shared" si="4"/>
        <v>2.4</v>
      </c>
      <c r="R58" s="86"/>
      <c r="S58" s="10">
        <f t="shared" si="0"/>
        <v>11.39</v>
      </c>
      <c r="T58" s="86"/>
      <c r="U58" s="119">
        <v>1.96</v>
      </c>
      <c r="V58" s="86"/>
      <c r="W58" s="119">
        <v>0.44</v>
      </c>
      <c r="X58" s="86"/>
      <c r="Y58" s="119">
        <f>+Q58-U58</f>
        <v>0.43999999999999995</v>
      </c>
      <c r="Z58" s="86"/>
      <c r="AA58" s="119">
        <f>+W58*I58/100</f>
        <v>8091.8640000000005</v>
      </c>
      <c r="AB58" s="86"/>
      <c r="AC58" s="119">
        <f>+Y58*K58/100</f>
        <v>7498.202799999999</v>
      </c>
    </row>
    <row r="59" spans="1:29" ht="15">
      <c r="A59" s="24"/>
      <c r="B59" s="24"/>
      <c r="C59" s="24" t="s">
        <v>198</v>
      </c>
      <c r="D59" s="9"/>
      <c r="E59" s="110" t="s">
        <v>162</v>
      </c>
      <c r="F59" s="110" t="s">
        <v>224</v>
      </c>
      <c r="G59" s="54">
        <v>-20</v>
      </c>
      <c r="H59" s="82"/>
      <c r="I59" s="17">
        <v>5791056</v>
      </c>
      <c r="J59" s="17"/>
      <c r="K59" s="14">
        <v>4049103</v>
      </c>
      <c r="L59" s="14"/>
      <c r="M59" s="14">
        <v>2900163</v>
      </c>
      <c r="N59" s="14"/>
      <c r="O59" s="14">
        <v>163330</v>
      </c>
      <c r="Q59" s="11">
        <f t="shared" si="4"/>
        <v>2.82</v>
      </c>
      <c r="R59" s="86"/>
      <c r="S59" s="10">
        <f t="shared" si="0"/>
        <v>17.76</v>
      </c>
      <c r="T59" s="86"/>
      <c r="U59" s="119">
        <v>1.65</v>
      </c>
      <c r="V59" s="86"/>
      <c r="W59" s="119">
        <v>1.17</v>
      </c>
      <c r="X59" s="86"/>
      <c r="Y59" s="119">
        <f>+Q59-U59</f>
        <v>1.17</v>
      </c>
      <c r="Z59" s="86"/>
      <c r="AA59" s="119">
        <f>+W59*I59/100</f>
        <v>67755.35519999999</v>
      </c>
      <c r="AB59" s="86"/>
      <c r="AC59" s="119">
        <f>+Y59*K59/100</f>
        <v>47374.505099999995</v>
      </c>
    </row>
    <row r="60" spans="1:29" s="29" customFormat="1" ht="15.75">
      <c r="A60" s="24"/>
      <c r="B60" s="24"/>
      <c r="C60" s="24" t="s">
        <v>199</v>
      </c>
      <c r="D60" s="9"/>
      <c r="E60" s="111" t="s">
        <v>162</v>
      </c>
      <c r="F60" s="111"/>
      <c r="G60" s="54">
        <v>-20</v>
      </c>
      <c r="H60" s="82"/>
      <c r="I60" s="103">
        <v>1600.14</v>
      </c>
      <c r="J60" s="17"/>
      <c r="K60" s="104">
        <v>931</v>
      </c>
      <c r="L60" s="14"/>
      <c r="M60" s="104">
        <v>989</v>
      </c>
      <c r="N60" s="14"/>
      <c r="O60" s="104">
        <v>22</v>
      </c>
      <c r="P60"/>
      <c r="Q60" s="11">
        <f t="shared" si="4"/>
        <v>1.37</v>
      </c>
      <c r="R60" s="83"/>
      <c r="S60" s="10">
        <f t="shared" si="0"/>
        <v>44.95</v>
      </c>
      <c r="T60" s="83"/>
      <c r="U60" s="119">
        <v>1.96</v>
      </c>
      <c r="V60" s="83"/>
      <c r="W60" s="119">
        <v>-0.59</v>
      </c>
      <c r="X60" s="83"/>
      <c r="Y60" s="119">
        <f>+Q60-U60</f>
        <v>-0.5899999999999999</v>
      </c>
      <c r="Z60" s="83"/>
      <c r="AA60" s="119">
        <f>+W60*I60/100</f>
        <v>-9.440826</v>
      </c>
      <c r="AB60" s="83"/>
      <c r="AC60" s="119">
        <f>+Y60*K60/100</f>
        <v>-5.492899999999999</v>
      </c>
    </row>
    <row r="61" spans="1:29" s="29" customFormat="1" ht="15.75">
      <c r="A61" s="24"/>
      <c r="B61" s="24"/>
      <c r="C61" s="24" t="s">
        <v>200</v>
      </c>
      <c r="D61" s="9"/>
      <c r="E61" s="111"/>
      <c r="F61" s="111"/>
      <c r="G61" s="54"/>
      <c r="H61" s="82"/>
      <c r="I61" s="17">
        <f>SUM(I58:I60)</f>
        <v>7631716.14</v>
      </c>
      <c r="J61" s="17"/>
      <c r="K61" s="14">
        <f>SUM(K58:K60)</f>
        <v>5754171</v>
      </c>
      <c r="L61" s="14"/>
      <c r="M61" s="14">
        <f>SUM(M58:M60)</f>
        <v>3403887</v>
      </c>
      <c r="N61" s="14"/>
      <c r="O61" s="14">
        <f>SUM(O58:O60)</f>
        <v>207506</v>
      </c>
      <c r="P61"/>
      <c r="Q61" s="11"/>
      <c r="R61" s="83"/>
      <c r="S61" s="10"/>
      <c r="T61" s="83"/>
      <c r="U61" s="123"/>
      <c r="V61" s="83"/>
      <c r="W61" s="123">
        <v>1.02</v>
      </c>
      <c r="X61" s="83"/>
      <c r="Y61" s="123">
        <f>SUM(Y58:Y60)</f>
        <v>1.02</v>
      </c>
      <c r="Z61" s="83"/>
      <c r="AA61" s="123">
        <f>SUM(AA58:AA60)</f>
        <v>75837.77837399999</v>
      </c>
      <c r="AB61" s="83"/>
      <c r="AC61" s="123">
        <f>SUM(AC58:AC60)</f>
        <v>54867.215</v>
      </c>
    </row>
    <row r="62" spans="1:29" s="29" customFormat="1" ht="15.75">
      <c r="A62" s="24"/>
      <c r="B62" s="24"/>
      <c r="C62" s="24"/>
      <c r="D62" s="9"/>
      <c r="E62" s="111"/>
      <c r="F62" s="111"/>
      <c r="G62" s="54"/>
      <c r="H62" s="82"/>
      <c r="I62" s="17"/>
      <c r="J62" s="17"/>
      <c r="K62" s="14"/>
      <c r="L62" s="14"/>
      <c r="M62" s="14"/>
      <c r="N62" s="14"/>
      <c r="O62" s="14"/>
      <c r="P62"/>
      <c r="Q62" s="11"/>
      <c r="R62" s="83"/>
      <c r="S62" s="10"/>
      <c r="T62" s="83"/>
      <c r="U62" s="123"/>
      <c r="V62" s="83"/>
      <c r="W62" s="123"/>
      <c r="X62" s="83"/>
      <c r="Y62" s="123"/>
      <c r="Z62" s="83"/>
      <c r="AA62" s="123"/>
      <c r="AB62" s="83"/>
      <c r="AC62" s="123"/>
    </row>
    <row r="63" spans="1:29" s="29" customFormat="1" ht="15.75">
      <c r="A63" s="24">
        <v>363.1</v>
      </c>
      <c r="B63" s="24"/>
      <c r="C63" s="24" t="s">
        <v>201</v>
      </c>
      <c r="D63" s="9"/>
      <c r="E63" s="111"/>
      <c r="F63" s="111"/>
      <c r="G63" s="54"/>
      <c r="H63" s="82"/>
      <c r="I63" s="17"/>
      <c r="J63" s="17"/>
      <c r="K63" s="14"/>
      <c r="L63" s="14"/>
      <c r="M63" s="14"/>
      <c r="N63" s="14"/>
      <c r="O63" s="14"/>
      <c r="P63"/>
      <c r="Q63" s="11"/>
      <c r="R63" s="83"/>
      <c r="S63" s="10"/>
      <c r="T63" s="83"/>
      <c r="U63" s="123"/>
      <c r="V63" s="83"/>
      <c r="W63" s="123"/>
      <c r="X63" s="83"/>
      <c r="Y63" s="123"/>
      <c r="Z63" s="83"/>
      <c r="AA63" s="123"/>
      <c r="AB63" s="83"/>
      <c r="AC63" s="123"/>
    </row>
    <row r="64" spans="1:29" ht="15">
      <c r="A64" s="24"/>
      <c r="B64" s="24"/>
      <c r="C64" s="24" t="s">
        <v>202</v>
      </c>
      <c r="D64" s="9"/>
      <c r="E64" s="111" t="s">
        <v>163</v>
      </c>
      <c r="F64" s="110" t="s">
        <v>224</v>
      </c>
      <c r="G64" s="54">
        <v>-5</v>
      </c>
      <c r="H64" s="82"/>
      <c r="I64" s="17">
        <v>2528439.8</v>
      </c>
      <c r="J64" s="17"/>
      <c r="K64" s="14">
        <v>1706448</v>
      </c>
      <c r="L64" s="14"/>
      <c r="M64" s="14">
        <v>948413</v>
      </c>
      <c r="N64" s="14"/>
      <c r="O64" s="14">
        <v>76270</v>
      </c>
      <c r="Q64" s="11">
        <f t="shared" si="4"/>
        <v>3.02</v>
      </c>
      <c r="R64" s="86"/>
      <c r="S64" s="10">
        <f t="shared" si="0"/>
        <v>12.43</v>
      </c>
      <c r="T64" s="86"/>
      <c r="U64" s="119">
        <v>3.36</v>
      </c>
      <c r="V64" s="86"/>
      <c r="W64" s="119">
        <v>-0.34</v>
      </c>
      <c r="X64" s="86"/>
      <c r="Y64" s="119">
        <f>+Q64-U64</f>
        <v>-0.33999999999999986</v>
      </c>
      <c r="Z64" s="86"/>
      <c r="AA64" s="119">
        <f>+W64*I64/100</f>
        <v>-8596.69532</v>
      </c>
      <c r="AB64" s="86"/>
      <c r="AC64" s="119">
        <f>+Y64*K64/100</f>
        <v>-5801.923199999997</v>
      </c>
    </row>
    <row r="65" spans="1:29" ht="15">
      <c r="A65" s="24"/>
      <c r="B65" s="24"/>
      <c r="C65" s="24" t="s">
        <v>203</v>
      </c>
      <c r="D65" s="9"/>
      <c r="E65" s="111" t="s">
        <v>163</v>
      </c>
      <c r="F65" s="110" t="s">
        <v>224</v>
      </c>
      <c r="G65" s="54">
        <v>-5</v>
      </c>
      <c r="H65" s="82"/>
      <c r="I65" s="103">
        <v>6836533.15</v>
      </c>
      <c r="J65" s="17"/>
      <c r="K65" s="104">
        <v>6072454</v>
      </c>
      <c r="L65" s="14"/>
      <c r="M65" s="104">
        <v>1105905</v>
      </c>
      <c r="N65" s="14"/>
      <c r="O65" s="104">
        <v>60202</v>
      </c>
      <c r="Q65" s="11">
        <f t="shared" si="4"/>
        <v>0.88</v>
      </c>
      <c r="R65" s="86"/>
      <c r="S65" s="10">
        <f t="shared" si="0"/>
        <v>18.37</v>
      </c>
      <c r="T65" s="86"/>
      <c r="U65" s="119">
        <v>3.16</v>
      </c>
      <c r="V65" s="86"/>
      <c r="W65" s="119">
        <v>-2.28</v>
      </c>
      <c r="X65" s="86"/>
      <c r="Y65" s="119">
        <f>+Q65-U65</f>
        <v>-2.2800000000000002</v>
      </c>
      <c r="Z65" s="86"/>
      <c r="AA65" s="119">
        <f>+W65*I65/100</f>
        <v>-155872.95582</v>
      </c>
      <c r="AB65" s="86"/>
      <c r="AC65" s="119">
        <f>+Y65*K65/100</f>
        <v>-138451.9512</v>
      </c>
    </row>
    <row r="66" spans="1:29" ht="15">
      <c r="A66" s="24"/>
      <c r="B66" s="24"/>
      <c r="C66" s="24" t="s">
        <v>204</v>
      </c>
      <c r="D66" s="9"/>
      <c r="E66" s="111"/>
      <c r="F66" s="111"/>
      <c r="G66" s="54"/>
      <c r="H66" s="82"/>
      <c r="I66" s="17">
        <f>SUM(I64:I65)</f>
        <v>9364972.95</v>
      </c>
      <c r="J66" s="17"/>
      <c r="K66" s="14">
        <f>SUM(K64:K65)</f>
        <v>7778902</v>
      </c>
      <c r="L66" s="14"/>
      <c r="M66" s="14">
        <f>SUM(M64:M65)</f>
        <v>2054318</v>
      </c>
      <c r="N66" s="14"/>
      <c r="O66" s="14">
        <f>SUM(O64:O65)</f>
        <v>136472</v>
      </c>
      <c r="Q66" s="11"/>
      <c r="R66" s="86"/>
      <c r="S66" s="10"/>
      <c r="T66" s="86"/>
      <c r="V66" s="86"/>
      <c r="W66" s="119">
        <v>-2.62</v>
      </c>
      <c r="X66" s="86"/>
      <c r="Y66" s="119">
        <f>SUM(Y64:Y65)</f>
        <v>-2.62</v>
      </c>
      <c r="Z66" s="86"/>
      <c r="AA66" s="119">
        <f>SUM(AA64:AA65)</f>
        <v>-164469.65114</v>
      </c>
      <c r="AB66" s="86"/>
      <c r="AC66" s="119">
        <f>SUM(AC64:AC65)</f>
        <v>-144253.8744</v>
      </c>
    </row>
    <row r="67" spans="1:28" ht="15">
      <c r="A67" s="24"/>
      <c r="B67" s="24"/>
      <c r="C67" s="24"/>
      <c r="D67" s="9"/>
      <c r="E67" s="111"/>
      <c r="F67" s="111"/>
      <c r="G67" s="54"/>
      <c r="H67" s="82"/>
      <c r="I67" s="17"/>
      <c r="J67" s="17"/>
      <c r="K67" s="14"/>
      <c r="L67" s="14"/>
      <c r="M67" s="14"/>
      <c r="N67" s="14"/>
      <c r="O67" s="14"/>
      <c r="Q67" s="11"/>
      <c r="R67" s="86"/>
      <c r="S67" s="10"/>
      <c r="T67" s="86"/>
      <c r="V67" s="86"/>
      <c r="W67" s="119"/>
      <c r="X67" s="86"/>
      <c r="Z67" s="86"/>
      <c r="AB67" s="86"/>
    </row>
    <row r="68" spans="1:28" ht="15">
      <c r="A68" s="24">
        <v>363.2</v>
      </c>
      <c r="B68" s="24"/>
      <c r="C68" s="24" t="s">
        <v>205</v>
      </c>
      <c r="D68" s="9"/>
      <c r="E68" s="111"/>
      <c r="F68" s="111"/>
      <c r="G68" s="54"/>
      <c r="H68" s="82"/>
      <c r="I68" s="17"/>
      <c r="J68" s="17"/>
      <c r="K68" s="14"/>
      <c r="L68" s="14"/>
      <c r="M68" s="14"/>
      <c r="N68" s="14"/>
      <c r="O68" s="14"/>
      <c r="Q68" s="11"/>
      <c r="R68" s="86"/>
      <c r="S68" s="10"/>
      <c r="T68" s="86"/>
      <c r="V68" s="86"/>
      <c r="W68" s="119"/>
      <c r="X68" s="86"/>
      <c r="Z68" s="86"/>
      <c r="AB68" s="86"/>
    </row>
    <row r="69" spans="1:29" ht="15">
      <c r="A69" s="24"/>
      <c r="B69" s="24"/>
      <c r="C69" s="24" t="s">
        <v>208</v>
      </c>
      <c r="D69" s="9"/>
      <c r="E69" s="87" t="s">
        <v>164</v>
      </c>
      <c r="F69" s="110" t="s">
        <v>224</v>
      </c>
      <c r="G69" s="82">
        <v>-5</v>
      </c>
      <c r="H69" s="82"/>
      <c r="I69" s="17">
        <v>2308629</v>
      </c>
      <c r="J69" s="17"/>
      <c r="K69" s="14">
        <v>2012460</v>
      </c>
      <c r="L69" s="14"/>
      <c r="M69" s="14">
        <v>411600</v>
      </c>
      <c r="N69" s="14"/>
      <c r="O69" s="14">
        <v>32922</v>
      </c>
      <c r="Q69" s="11">
        <f t="shared" si="4"/>
        <v>1.43</v>
      </c>
      <c r="R69" s="86"/>
      <c r="S69" s="10">
        <f t="shared" si="0"/>
        <v>12.5</v>
      </c>
      <c r="T69" s="86"/>
      <c r="U69" s="119">
        <v>4.56</v>
      </c>
      <c r="V69" s="86"/>
      <c r="W69" s="119">
        <v>-3.13</v>
      </c>
      <c r="X69" s="86"/>
      <c r="Y69" s="119">
        <f>+Q69-U69</f>
        <v>-3.13</v>
      </c>
      <c r="Z69" s="86"/>
      <c r="AA69" s="119">
        <f>+W69*I69/100</f>
        <v>-72260.08769999999</v>
      </c>
      <c r="AB69" s="86"/>
      <c r="AC69" s="119">
        <f>+Y69*K69/100</f>
        <v>-62989.998</v>
      </c>
    </row>
    <row r="70" spans="1:29" ht="15">
      <c r="A70" s="78"/>
      <c r="B70" s="78"/>
      <c r="C70" s="75" t="s">
        <v>207</v>
      </c>
      <c r="D70" s="9"/>
      <c r="E70" s="87" t="s">
        <v>164</v>
      </c>
      <c r="F70" s="110" t="s">
        <v>224</v>
      </c>
      <c r="G70" s="82">
        <v>-5</v>
      </c>
      <c r="H70" s="82"/>
      <c r="I70" s="103">
        <v>2480999.68</v>
      </c>
      <c r="J70" s="17"/>
      <c r="K70" s="104">
        <v>2558085</v>
      </c>
      <c r="L70" s="14"/>
      <c r="M70" s="104">
        <v>46965</v>
      </c>
      <c r="N70" s="14"/>
      <c r="O70" s="104">
        <v>2314</v>
      </c>
      <c r="Q70" s="11">
        <f t="shared" si="4"/>
        <v>0.09</v>
      </c>
      <c r="R70" s="86"/>
      <c r="S70" s="10">
        <f t="shared" si="0"/>
        <v>20.3</v>
      </c>
      <c r="T70" s="86"/>
      <c r="U70" s="119">
        <v>3.16</v>
      </c>
      <c r="V70" s="86"/>
      <c r="W70" s="119">
        <v>-3.07</v>
      </c>
      <c r="X70" s="86"/>
      <c r="Y70" s="119">
        <f>+Q70-U70</f>
        <v>-3.0700000000000003</v>
      </c>
      <c r="Z70" s="86"/>
      <c r="AA70" s="119">
        <f>+W70*I70/100</f>
        <v>-76166.690176</v>
      </c>
      <c r="AB70" s="86"/>
      <c r="AC70" s="119">
        <f>+Y70*K70/100</f>
        <v>-78533.20950000001</v>
      </c>
    </row>
    <row r="71" spans="1:29" ht="15">
      <c r="A71" s="78"/>
      <c r="B71" s="78"/>
      <c r="C71" s="24" t="s">
        <v>206</v>
      </c>
      <c r="D71" s="9"/>
      <c r="E71" s="87"/>
      <c r="F71" s="87"/>
      <c r="G71" s="82"/>
      <c r="H71" s="82"/>
      <c r="I71" s="17">
        <f>SUM(I69:I70)</f>
        <v>4789628.68</v>
      </c>
      <c r="J71" s="17"/>
      <c r="K71" s="14">
        <f>SUM(K69:K70)</f>
        <v>4570545</v>
      </c>
      <c r="L71" s="14"/>
      <c r="M71" s="14">
        <f>SUM(M69:M70)</f>
        <v>458565</v>
      </c>
      <c r="N71" s="14"/>
      <c r="O71" s="14">
        <f>SUM(O69:O70)</f>
        <v>35236</v>
      </c>
      <c r="Q71" s="11"/>
      <c r="R71" s="86"/>
      <c r="S71" s="10"/>
      <c r="T71" s="86"/>
      <c r="V71" s="86"/>
      <c r="W71" s="119">
        <v>-6.2</v>
      </c>
      <c r="X71" s="86"/>
      <c r="Y71" s="119">
        <f>SUM(Y69:Y70)</f>
        <v>-6.2</v>
      </c>
      <c r="Z71" s="86"/>
      <c r="AA71" s="119">
        <f>SUM(AA69:AA70)</f>
        <v>-148426.77787599998</v>
      </c>
      <c r="AB71" s="86"/>
      <c r="AC71" s="119">
        <f>SUM(AC69:AC70)</f>
        <v>-141523.20750000002</v>
      </c>
    </row>
    <row r="72" spans="1:28" ht="15">
      <c r="A72" s="78"/>
      <c r="B72" s="78"/>
      <c r="C72" s="75"/>
      <c r="D72" s="9"/>
      <c r="E72" s="87"/>
      <c r="F72" s="87"/>
      <c r="G72" s="82"/>
      <c r="H72" s="82"/>
      <c r="I72" s="17"/>
      <c r="J72" s="17"/>
      <c r="K72" s="14"/>
      <c r="L72" s="14"/>
      <c r="M72" s="14"/>
      <c r="N72" s="14"/>
      <c r="O72" s="14"/>
      <c r="Q72" s="11"/>
      <c r="R72" s="86"/>
      <c r="S72" s="10"/>
      <c r="T72" s="86"/>
      <c r="V72" s="86"/>
      <c r="W72" s="119"/>
      <c r="X72" s="86"/>
      <c r="Z72" s="86"/>
      <c r="AB72" s="86"/>
    </row>
    <row r="73" spans="1:28" ht="15">
      <c r="A73" s="78">
        <v>363.3</v>
      </c>
      <c r="B73" s="78"/>
      <c r="C73" s="75" t="s">
        <v>209</v>
      </c>
      <c r="D73" s="9"/>
      <c r="E73" s="87"/>
      <c r="F73" s="87"/>
      <c r="G73" s="82"/>
      <c r="H73" s="82"/>
      <c r="I73" s="17"/>
      <c r="J73" s="17"/>
      <c r="K73" s="14"/>
      <c r="L73" s="14"/>
      <c r="M73" s="14"/>
      <c r="N73" s="14"/>
      <c r="O73" s="14"/>
      <c r="Q73" s="11"/>
      <c r="R73" s="86"/>
      <c r="S73" s="10"/>
      <c r="T73" s="86"/>
      <c r="V73" s="86"/>
      <c r="W73" s="119"/>
      <c r="X73" s="86"/>
      <c r="Z73" s="86"/>
      <c r="AB73" s="86"/>
    </row>
    <row r="74" spans="1:29" ht="15">
      <c r="A74" s="78"/>
      <c r="B74" s="78"/>
      <c r="C74" s="75" t="s">
        <v>208</v>
      </c>
      <c r="D74" s="9"/>
      <c r="E74" s="87" t="s">
        <v>165</v>
      </c>
      <c r="F74" s="110" t="s">
        <v>224</v>
      </c>
      <c r="G74" s="82">
        <v>-5</v>
      </c>
      <c r="H74" s="82"/>
      <c r="I74" s="17">
        <v>127741</v>
      </c>
      <c r="J74" s="17"/>
      <c r="K74" s="14">
        <v>87501</v>
      </c>
      <c r="L74" s="14"/>
      <c r="M74" s="14">
        <v>46627</v>
      </c>
      <c r="N74" s="14"/>
      <c r="O74" s="14">
        <v>9943</v>
      </c>
      <c r="Q74" s="11">
        <f t="shared" si="4"/>
        <v>7.78</v>
      </c>
      <c r="R74" s="86"/>
      <c r="S74" s="10">
        <f t="shared" si="0"/>
        <v>4.69</v>
      </c>
      <c r="T74" s="86"/>
      <c r="U74" s="119">
        <v>11.38</v>
      </c>
      <c r="V74" s="86"/>
      <c r="W74" s="119">
        <v>-3.6</v>
      </c>
      <c r="X74" s="86"/>
      <c r="Y74" s="119">
        <f>+Q74-U74</f>
        <v>-3.6000000000000005</v>
      </c>
      <c r="Z74" s="86"/>
      <c r="AA74" s="119">
        <f>+W74*I74/100</f>
        <v>-4598.676</v>
      </c>
      <c r="AB74" s="86"/>
      <c r="AC74" s="119">
        <f>+Y74*K74/100</f>
        <v>-3150.0360000000005</v>
      </c>
    </row>
    <row r="75" spans="1:29" ht="15">
      <c r="A75" s="79"/>
      <c r="B75" s="79"/>
      <c r="C75" s="76" t="s">
        <v>207</v>
      </c>
      <c r="D75" s="9"/>
      <c r="E75" s="87" t="s">
        <v>165</v>
      </c>
      <c r="F75" s="110" t="s">
        <v>224</v>
      </c>
      <c r="G75" s="82">
        <v>-5</v>
      </c>
      <c r="H75" s="82"/>
      <c r="I75" s="103">
        <v>216109.44</v>
      </c>
      <c r="J75" s="17"/>
      <c r="K75" s="104">
        <v>60395</v>
      </c>
      <c r="L75" s="14"/>
      <c r="M75" s="104">
        <v>166519</v>
      </c>
      <c r="N75" s="14"/>
      <c r="O75" s="104">
        <v>12555</v>
      </c>
      <c r="Q75" s="11">
        <f t="shared" si="4"/>
        <v>5.81</v>
      </c>
      <c r="R75" s="86"/>
      <c r="S75" s="10">
        <f t="shared" si="0"/>
        <v>13.26</v>
      </c>
      <c r="T75" s="86"/>
      <c r="U75" s="119">
        <v>11.38</v>
      </c>
      <c r="V75" s="86"/>
      <c r="W75" s="119">
        <v>-5.57</v>
      </c>
      <c r="X75" s="86"/>
      <c r="Y75" s="119">
        <f>+Q75-U75</f>
        <v>-5.570000000000001</v>
      </c>
      <c r="Z75" s="86"/>
      <c r="AA75" s="119">
        <f>+W75*I75/100</f>
        <v>-12037.295808</v>
      </c>
      <c r="AB75" s="86"/>
      <c r="AC75" s="119">
        <f>+Y75*K75/100</f>
        <v>-3364.0015000000008</v>
      </c>
    </row>
    <row r="76" spans="1:29" ht="15">
      <c r="A76" s="79"/>
      <c r="B76" s="79"/>
      <c r="C76" s="75" t="s">
        <v>210</v>
      </c>
      <c r="D76" s="9"/>
      <c r="E76" s="87"/>
      <c r="F76" s="87"/>
      <c r="G76" s="82"/>
      <c r="H76" s="82"/>
      <c r="I76" s="17">
        <f>SUM(I74:I75)</f>
        <v>343850.44</v>
      </c>
      <c r="J76" s="17"/>
      <c r="K76" s="14">
        <f>SUM(K74:K75)</f>
        <v>147896</v>
      </c>
      <c r="L76" s="14"/>
      <c r="M76" s="14">
        <f>SUM(M74:M75)</f>
        <v>213146</v>
      </c>
      <c r="N76" s="14"/>
      <c r="O76" s="14">
        <f>SUM(O74:O75)</f>
        <v>22498</v>
      </c>
      <c r="Q76" s="11"/>
      <c r="R76" s="86"/>
      <c r="S76" s="10"/>
      <c r="T76" s="86"/>
      <c r="V76" s="86"/>
      <c r="W76" s="119">
        <v>-9.17</v>
      </c>
      <c r="X76" s="86"/>
      <c r="Y76" s="119">
        <f>SUM(Y74:Y75)</f>
        <v>-9.170000000000002</v>
      </c>
      <c r="Z76" s="86"/>
      <c r="AA76" s="119">
        <f>SUM(AA74:AA75)</f>
        <v>-16635.971808000002</v>
      </c>
      <c r="AB76" s="86"/>
      <c r="AC76" s="119">
        <f>SUM(AC74:AC75)</f>
        <v>-6514.037500000001</v>
      </c>
    </row>
    <row r="77" spans="1:28" ht="15">
      <c r="A77" s="79"/>
      <c r="B77" s="79"/>
      <c r="C77" s="76"/>
      <c r="D77" s="9"/>
      <c r="E77" s="87"/>
      <c r="F77" s="87"/>
      <c r="G77" s="82"/>
      <c r="H77" s="82"/>
      <c r="I77" s="17"/>
      <c r="J77" s="17"/>
      <c r="K77" s="14"/>
      <c r="L77" s="14"/>
      <c r="M77" s="14"/>
      <c r="N77" s="14"/>
      <c r="O77" s="14"/>
      <c r="Q77" s="11"/>
      <c r="R77" s="86"/>
      <c r="S77" s="10"/>
      <c r="T77" s="86"/>
      <c r="V77" s="86"/>
      <c r="W77" s="119"/>
      <c r="X77" s="86"/>
      <c r="Z77" s="86"/>
      <c r="AB77" s="86"/>
    </row>
    <row r="78" spans="1:28" ht="15">
      <c r="A78" s="79">
        <v>363.4</v>
      </c>
      <c r="B78" s="79"/>
      <c r="C78" s="76" t="s">
        <v>211</v>
      </c>
      <c r="D78" s="9"/>
      <c r="E78" s="87"/>
      <c r="F78" s="87"/>
      <c r="G78" s="82"/>
      <c r="H78" s="82"/>
      <c r="I78" s="17"/>
      <c r="J78" s="17"/>
      <c r="K78" s="14"/>
      <c r="L78" s="14"/>
      <c r="M78" s="14"/>
      <c r="N78" s="14"/>
      <c r="O78" s="14"/>
      <c r="Q78" s="11"/>
      <c r="R78" s="86"/>
      <c r="S78" s="10"/>
      <c r="T78" s="86"/>
      <c r="V78" s="86"/>
      <c r="W78" s="119"/>
      <c r="X78" s="86"/>
      <c r="Z78" s="86"/>
      <c r="AB78" s="86"/>
    </row>
    <row r="79" spans="1:29" ht="15">
      <c r="A79" s="79"/>
      <c r="B79" s="79"/>
      <c r="C79" s="75" t="s">
        <v>208</v>
      </c>
      <c r="D79" s="9"/>
      <c r="E79" s="87" t="s">
        <v>157</v>
      </c>
      <c r="F79" s="110" t="s">
        <v>224</v>
      </c>
      <c r="G79" s="82">
        <v>-5</v>
      </c>
      <c r="H79" s="82"/>
      <c r="I79" s="17">
        <v>540584</v>
      </c>
      <c r="J79" s="17"/>
      <c r="K79" s="14">
        <v>564448</v>
      </c>
      <c r="L79" s="14"/>
      <c r="M79" s="14">
        <v>3165</v>
      </c>
      <c r="N79" s="14"/>
      <c r="O79" s="14">
        <v>243</v>
      </c>
      <c r="Q79" s="11">
        <f t="shared" si="4"/>
        <v>0.04</v>
      </c>
      <c r="R79" s="86"/>
      <c r="S79" s="10">
        <f t="shared" si="0"/>
        <v>13.02</v>
      </c>
      <c r="T79" s="86"/>
      <c r="U79" s="119">
        <v>1.95</v>
      </c>
      <c r="V79" s="86"/>
      <c r="W79" s="119">
        <v>-1.91</v>
      </c>
      <c r="X79" s="86"/>
      <c r="Y79" s="119">
        <f>+Q79-U79</f>
        <v>-1.91</v>
      </c>
      <c r="Z79" s="86"/>
      <c r="AA79" s="119">
        <f>+W79*I79/100</f>
        <v>-10325.1544</v>
      </c>
      <c r="AB79" s="86"/>
      <c r="AC79" s="119">
        <f>+Y79*K79/100</f>
        <v>-10780.9568</v>
      </c>
    </row>
    <row r="80" spans="1:29" ht="15">
      <c r="A80" s="24"/>
      <c r="B80" s="24"/>
      <c r="C80" s="76" t="s">
        <v>207</v>
      </c>
      <c r="D80" s="9"/>
      <c r="E80" s="111" t="s">
        <v>157</v>
      </c>
      <c r="F80" s="110" t="s">
        <v>224</v>
      </c>
      <c r="G80" s="54">
        <v>-5</v>
      </c>
      <c r="H80" s="82"/>
      <c r="I80" s="103">
        <v>113414</v>
      </c>
      <c r="J80" s="17"/>
      <c r="K80" s="104">
        <v>102870</v>
      </c>
      <c r="L80" s="14"/>
      <c r="M80" s="104">
        <v>16215</v>
      </c>
      <c r="N80" s="14"/>
      <c r="O80" s="104">
        <v>869</v>
      </c>
      <c r="Q80" s="11">
        <f t="shared" si="4"/>
        <v>0.77</v>
      </c>
      <c r="R80" s="86"/>
      <c r="S80" s="10">
        <f t="shared" si="0"/>
        <v>18.66</v>
      </c>
      <c r="T80" s="86"/>
      <c r="U80" s="119">
        <v>2.83</v>
      </c>
      <c r="V80" s="86"/>
      <c r="W80" s="119">
        <v>-2.06</v>
      </c>
      <c r="X80" s="86"/>
      <c r="Y80" s="119">
        <f>+Q80-U80</f>
        <v>-2.06</v>
      </c>
      <c r="Z80" s="86"/>
      <c r="AA80" s="119">
        <f>+W80*I80/100</f>
        <v>-2336.3284</v>
      </c>
      <c r="AB80" s="86"/>
      <c r="AC80" s="119">
        <f>+Y80*K80/100</f>
        <v>-2119.1220000000003</v>
      </c>
    </row>
    <row r="81" spans="1:29" ht="15">
      <c r="A81" s="24"/>
      <c r="B81" s="24"/>
      <c r="C81" s="76" t="s">
        <v>212</v>
      </c>
      <c r="D81" s="9"/>
      <c r="E81" s="111"/>
      <c r="F81" s="111"/>
      <c r="G81" s="54"/>
      <c r="H81" s="82"/>
      <c r="I81" s="17">
        <f>SUM(I79:I80)</f>
        <v>653998</v>
      </c>
      <c r="J81" s="17"/>
      <c r="K81" s="14">
        <f>SUM(K79:K80)</f>
        <v>667318</v>
      </c>
      <c r="L81" s="14"/>
      <c r="M81" s="14">
        <f>SUM(M79:M80)</f>
        <v>19380</v>
      </c>
      <c r="N81" s="14"/>
      <c r="O81" s="14">
        <f>SUM(O79:O80)</f>
        <v>1112</v>
      </c>
      <c r="Q81" s="11"/>
      <c r="R81" s="86"/>
      <c r="S81" s="10"/>
      <c r="T81" s="86"/>
      <c r="V81" s="86"/>
      <c r="W81" s="119">
        <v>-3.97</v>
      </c>
      <c r="X81" s="86"/>
      <c r="Y81" s="119">
        <f>SUM(Y79:Y80)</f>
        <v>-3.9699999999999998</v>
      </c>
      <c r="Z81" s="86"/>
      <c r="AA81" s="119">
        <f>SUM(AA79:AA80)</f>
        <v>-12661.4828</v>
      </c>
      <c r="AB81" s="86"/>
      <c r="AC81" s="119">
        <f>SUM(AC79:AC80)</f>
        <v>-12900.0788</v>
      </c>
    </row>
    <row r="82" spans="1:28" ht="15">
      <c r="A82" s="24"/>
      <c r="B82" s="24"/>
      <c r="C82" s="76"/>
      <c r="D82" s="9"/>
      <c r="E82" s="111"/>
      <c r="F82" s="111"/>
      <c r="G82" s="54"/>
      <c r="H82" s="82"/>
      <c r="I82" s="17"/>
      <c r="J82" s="17"/>
      <c r="K82" s="14"/>
      <c r="L82" s="14"/>
      <c r="M82" s="14"/>
      <c r="N82" s="14"/>
      <c r="O82" s="14"/>
      <c r="Q82" s="11"/>
      <c r="R82" s="86"/>
      <c r="S82" s="10"/>
      <c r="T82" s="86"/>
      <c r="V82" s="86"/>
      <c r="W82" s="119"/>
      <c r="X82" s="86"/>
      <c r="Z82" s="86"/>
      <c r="AB82" s="86"/>
    </row>
    <row r="83" spans="1:29" ht="15">
      <c r="A83" s="24">
        <v>363.5</v>
      </c>
      <c r="B83" s="24"/>
      <c r="C83" s="24" t="s">
        <v>102</v>
      </c>
      <c r="D83" s="9"/>
      <c r="E83" s="111" t="s">
        <v>166</v>
      </c>
      <c r="F83" s="110"/>
      <c r="G83" s="54">
        <v>0</v>
      </c>
      <c r="H83" s="82"/>
      <c r="I83" s="17">
        <v>1828161</v>
      </c>
      <c r="J83" s="17"/>
      <c r="K83" s="14">
        <v>1516075</v>
      </c>
      <c r="L83" s="14"/>
      <c r="M83" s="14">
        <v>312086</v>
      </c>
      <c r="N83" s="14"/>
      <c r="O83" s="14">
        <v>21704</v>
      </c>
      <c r="Q83" s="11">
        <f t="shared" si="4"/>
        <v>1.19</v>
      </c>
      <c r="R83" s="86"/>
      <c r="S83" s="10">
        <f t="shared" si="0"/>
        <v>14.38</v>
      </c>
      <c r="T83" s="86"/>
      <c r="U83" s="119">
        <v>6.82</v>
      </c>
      <c r="V83" s="86"/>
      <c r="W83" s="119">
        <v>-5.63</v>
      </c>
      <c r="X83" s="86"/>
      <c r="Y83" s="119">
        <f>+Q83-U83</f>
        <v>-5.630000000000001</v>
      </c>
      <c r="Z83" s="86"/>
      <c r="AA83" s="119">
        <f>+W83*I83/100</f>
        <v>-102925.46429999999</v>
      </c>
      <c r="AB83" s="86"/>
      <c r="AC83" s="119">
        <f>+Y83*K83/100</f>
        <v>-85355.02250000002</v>
      </c>
    </row>
    <row r="84" spans="1:29" ht="15">
      <c r="A84" s="24">
        <v>363.6</v>
      </c>
      <c r="B84" s="24"/>
      <c r="C84" s="24" t="s">
        <v>103</v>
      </c>
      <c r="D84" s="9"/>
      <c r="E84" s="111" t="s">
        <v>167</v>
      </c>
      <c r="F84" s="110"/>
      <c r="G84" s="54">
        <v>0</v>
      </c>
      <c r="H84" s="82"/>
      <c r="I84" s="103">
        <v>739473</v>
      </c>
      <c r="J84" s="17"/>
      <c r="K84" s="104">
        <v>739473</v>
      </c>
      <c r="L84" s="14"/>
      <c r="M84" s="104">
        <v>0</v>
      </c>
      <c r="N84" s="14"/>
      <c r="O84" s="104">
        <v>0</v>
      </c>
      <c r="Q84" s="118" t="s">
        <v>223</v>
      </c>
      <c r="R84" s="86"/>
      <c r="S84" s="118" t="s">
        <v>223</v>
      </c>
      <c r="T84" s="86"/>
      <c r="U84" s="119">
        <v>6.61</v>
      </c>
      <c r="V84" s="86"/>
      <c r="W84" s="119">
        <v>-6.61</v>
      </c>
      <c r="X84" s="86"/>
      <c r="Y84" s="119">
        <f>+Q84-U84</f>
        <v>-6.61</v>
      </c>
      <c r="Z84" s="86"/>
      <c r="AA84" s="119">
        <f>+W84*I84/100</f>
        <v>-48879.1653</v>
      </c>
      <c r="AB84" s="86"/>
      <c r="AC84" s="119">
        <f>+Y84*K84/100</f>
        <v>-48879.1653</v>
      </c>
    </row>
    <row r="85" spans="1:28" ht="15">
      <c r="A85" s="24"/>
      <c r="B85" s="24"/>
      <c r="C85" s="24"/>
      <c r="D85" s="9"/>
      <c r="E85" s="111"/>
      <c r="F85" s="111"/>
      <c r="G85" s="54"/>
      <c r="H85" s="82"/>
      <c r="I85" s="19"/>
      <c r="J85" s="85"/>
      <c r="K85" s="68"/>
      <c r="L85" s="26"/>
      <c r="M85" s="20"/>
      <c r="N85" s="26"/>
      <c r="O85" s="20"/>
      <c r="Q85" s="11"/>
      <c r="R85" s="86"/>
      <c r="S85" s="10"/>
      <c r="T85" s="86"/>
      <c r="V85" s="86"/>
      <c r="W85" s="119"/>
      <c r="X85" s="86"/>
      <c r="Z85" s="86"/>
      <c r="AB85" s="86"/>
    </row>
    <row r="86" spans="1:29" s="29" customFormat="1" ht="15.75">
      <c r="A86" s="27" t="s">
        <v>144</v>
      </c>
      <c r="B86" s="99"/>
      <c r="D86" s="9"/>
      <c r="E86" s="111"/>
      <c r="F86" s="111"/>
      <c r="G86" s="54"/>
      <c r="H86" s="101"/>
      <c r="I86" s="95">
        <f>SUM(I83:I85,I79:I80,I74:I75,I69:I70,I64:I65,I54:I60)</f>
        <v>29233023.03</v>
      </c>
      <c r="J86" s="31"/>
      <c r="K86" s="102">
        <f>SUM(K83:K85,K79:K80,K74:K75,K69:K70,K64:K65,K54:K60)</f>
        <v>22647057</v>
      </c>
      <c r="L86" s="32"/>
      <c r="M86" s="102">
        <f>SUM(M83:M85,M79:M80,M74:M75,M69:M70,M64:M65,M54:M60)</f>
        <v>9063994</v>
      </c>
      <c r="N86" s="32"/>
      <c r="O86" s="102">
        <f>SUM(O83:O85,O79:O80,O74:O75,O69:O70,O64:O65,O54:O60)</f>
        <v>575793</v>
      </c>
      <c r="P86"/>
      <c r="Q86" s="114">
        <f>ROUND(O86/I86*100,2)</f>
        <v>1.97</v>
      </c>
      <c r="R86" s="83"/>
      <c r="S86" s="115">
        <f t="shared" si="0"/>
        <v>15.74</v>
      </c>
      <c r="T86" s="83"/>
      <c r="U86" s="123"/>
      <c r="V86" s="83"/>
      <c r="W86" s="102">
        <v>-26.39</v>
      </c>
      <c r="X86" s="83"/>
      <c r="Y86" s="102">
        <f>SUM(Y83:Y85,Y79:Y80,Y74:Y75,Y69:Y70,Y64:Y65,Y54:Y60)</f>
        <v>-26.390000000000004</v>
      </c>
      <c r="Z86" s="83"/>
      <c r="AA86" s="102">
        <f>SUM(AA83:AA85,AA79:AA80,AA74:AA75,AA69:AA70,AA64:AA65,AA54:AA60)</f>
        <v>-341413.677894</v>
      </c>
      <c r="AB86" s="83"/>
      <c r="AC86" s="102">
        <f>SUM(AC83:AC85,AC79:AC80,AC74:AC75,AC69:AC70,AC64:AC65,AC54:AC60)</f>
        <v>-357154.3474000001</v>
      </c>
    </row>
    <row r="87" spans="1:28" ht="15">
      <c r="A87" s="24"/>
      <c r="B87" s="24"/>
      <c r="C87" s="24"/>
      <c r="D87" s="9"/>
      <c r="E87" s="111"/>
      <c r="F87" s="111"/>
      <c r="G87" s="54"/>
      <c r="H87" s="82"/>
      <c r="I87" s="19"/>
      <c r="J87" s="85"/>
      <c r="K87" s="68"/>
      <c r="L87" s="26"/>
      <c r="M87" s="20"/>
      <c r="N87" s="26"/>
      <c r="O87" s="20"/>
      <c r="Q87" s="11"/>
      <c r="R87" s="86"/>
      <c r="S87" s="10"/>
      <c r="T87" s="86"/>
      <c r="V87" s="86"/>
      <c r="W87" s="119"/>
      <c r="X87" s="86"/>
      <c r="Z87" s="86"/>
      <c r="AB87" s="86"/>
    </row>
    <row r="88" spans="1:28" ht="15.75">
      <c r="A88" s="99" t="s">
        <v>145</v>
      </c>
      <c r="B88" s="24"/>
      <c r="C88" s="24"/>
      <c r="D88" s="9"/>
      <c r="E88" s="111"/>
      <c r="F88" s="111"/>
      <c r="G88" s="54"/>
      <c r="H88" s="82"/>
      <c r="I88" s="19"/>
      <c r="J88" s="85"/>
      <c r="K88" s="68"/>
      <c r="L88" s="26"/>
      <c r="M88" s="20"/>
      <c r="N88" s="26"/>
      <c r="O88" s="20"/>
      <c r="Q88" s="11"/>
      <c r="R88" s="86"/>
      <c r="S88" s="10"/>
      <c r="T88" s="86"/>
      <c r="V88" s="86"/>
      <c r="W88" s="119"/>
      <c r="X88" s="86"/>
      <c r="Z88" s="86"/>
      <c r="AB88" s="86"/>
    </row>
    <row r="89" spans="1:29" ht="15">
      <c r="A89" s="24">
        <v>365.2</v>
      </c>
      <c r="B89" s="24"/>
      <c r="C89" s="24" t="s">
        <v>88</v>
      </c>
      <c r="D89" s="9"/>
      <c r="E89" s="111" t="s">
        <v>150</v>
      </c>
      <c r="F89" s="111"/>
      <c r="G89" s="54">
        <v>0</v>
      </c>
      <c r="H89" s="82"/>
      <c r="I89" s="17">
        <v>4827467.99</v>
      </c>
      <c r="J89" s="17"/>
      <c r="K89" s="14">
        <v>584761</v>
      </c>
      <c r="L89" s="14"/>
      <c r="M89" s="14">
        <v>4242707</v>
      </c>
      <c r="N89" s="14"/>
      <c r="O89" s="14">
        <v>98050</v>
      </c>
      <c r="Q89" s="11">
        <f aca="true" t="shared" si="5" ref="Q89:Q98">ROUND(O89/I89*100,2)</f>
        <v>2.03</v>
      </c>
      <c r="R89" s="86"/>
      <c r="S89" s="10">
        <f t="shared" si="0"/>
        <v>43.27</v>
      </c>
      <c r="T89" s="86"/>
      <c r="U89" s="119">
        <v>2</v>
      </c>
      <c r="V89" s="86"/>
      <c r="W89" s="119">
        <v>0.029999999999999805</v>
      </c>
      <c r="X89" s="86"/>
      <c r="Y89" s="119">
        <f aca="true" t="shared" si="6" ref="Y89:Y98">+Q89-U89</f>
        <v>0.029999999999999805</v>
      </c>
      <c r="Z89" s="86"/>
      <c r="AA89" s="119">
        <f aca="true" t="shared" si="7" ref="AA89:AC98">+W89*I89/100</f>
        <v>1448.2403969999907</v>
      </c>
      <c r="AB89" s="86"/>
      <c r="AC89" s="119">
        <f t="shared" si="7"/>
        <v>175.42829999999884</v>
      </c>
    </row>
    <row r="90" spans="1:29" ht="15">
      <c r="A90" s="24">
        <v>366.3</v>
      </c>
      <c r="B90" s="24"/>
      <c r="C90" s="24" t="s">
        <v>89</v>
      </c>
      <c r="D90" s="9"/>
      <c r="E90" s="111" t="s">
        <v>168</v>
      </c>
      <c r="F90" s="111"/>
      <c r="G90" s="54">
        <v>0</v>
      </c>
      <c r="H90" s="82"/>
      <c r="I90" s="17">
        <v>1041984.12</v>
      </c>
      <c r="J90" s="17"/>
      <c r="K90" s="14">
        <v>97849</v>
      </c>
      <c r="L90" s="14"/>
      <c r="M90" s="14">
        <v>944135</v>
      </c>
      <c r="N90" s="14"/>
      <c r="O90" s="14">
        <v>21945</v>
      </c>
      <c r="Q90" s="11">
        <f t="shared" si="5"/>
        <v>2.11</v>
      </c>
      <c r="R90" s="86"/>
      <c r="S90" s="10">
        <f t="shared" si="0"/>
        <v>43.02</v>
      </c>
      <c r="T90" s="86"/>
      <c r="U90" s="119">
        <v>1.18</v>
      </c>
      <c r="V90" s="86"/>
      <c r="W90" s="119">
        <v>0.93</v>
      </c>
      <c r="X90" s="86"/>
      <c r="Y90" s="119">
        <f t="shared" si="6"/>
        <v>0.9299999999999999</v>
      </c>
      <c r="Z90" s="86"/>
      <c r="AA90" s="119">
        <f t="shared" si="7"/>
        <v>9690.452316</v>
      </c>
      <c r="AB90" s="86"/>
      <c r="AC90" s="119">
        <f t="shared" si="7"/>
        <v>909.9956999999999</v>
      </c>
    </row>
    <row r="91" spans="1:29" ht="15">
      <c r="A91" s="24">
        <v>367</v>
      </c>
      <c r="B91" s="24"/>
      <c r="C91" s="24" t="s">
        <v>104</v>
      </c>
      <c r="D91" s="9"/>
      <c r="E91" s="111" t="s">
        <v>151</v>
      </c>
      <c r="F91" s="111"/>
      <c r="G91" s="54">
        <v>-40</v>
      </c>
      <c r="H91" s="82"/>
      <c r="I91" s="17">
        <v>12029773.94</v>
      </c>
      <c r="J91" s="17"/>
      <c r="K91" s="14">
        <v>7640666</v>
      </c>
      <c r="L91" s="14"/>
      <c r="M91" s="14">
        <v>9201016</v>
      </c>
      <c r="N91" s="14"/>
      <c r="O91" s="14">
        <v>415471</v>
      </c>
      <c r="Q91" s="11">
        <f t="shared" si="5"/>
        <v>3.45</v>
      </c>
      <c r="R91" s="86"/>
      <c r="S91" s="10">
        <f t="shared" si="0"/>
        <v>22.15</v>
      </c>
      <c r="T91" s="86"/>
      <c r="U91" s="119">
        <v>1.94</v>
      </c>
      <c r="V91" s="86"/>
      <c r="W91" s="119">
        <v>1.51</v>
      </c>
      <c r="X91" s="86"/>
      <c r="Y91" s="119">
        <f t="shared" si="6"/>
        <v>1.5100000000000002</v>
      </c>
      <c r="Z91" s="86"/>
      <c r="AA91" s="119">
        <f t="shared" si="7"/>
        <v>181649.586494</v>
      </c>
      <c r="AB91" s="86"/>
      <c r="AC91" s="119">
        <f t="shared" si="7"/>
        <v>115374.05660000003</v>
      </c>
    </row>
    <row r="92" spans="1:29" ht="15">
      <c r="A92" s="24">
        <v>367.21</v>
      </c>
      <c r="B92" s="24"/>
      <c r="C92" s="24" t="s">
        <v>105</v>
      </c>
      <c r="D92" s="9"/>
      <c r="E92" s="111" t="s">
        <v>151</v>
      </c>
      <c r="F92" s="111"/>
      <c r="G92" s="54">
        <v>-40</v>
      </c>
      <c r="H92" s="82"/>
      <c r="I92" s="17">
        <v>1514343</v>
      </c>
      <c r="J92" s="17"/>
      <c r="K92" s="14">
        <v>625810</v>
      </c>
      <c r="L92" s="14"/>
      <c r="M92" s="14">
        <v>1494270</v>
      </c>
      <c r="N92" s="14"/>
      <c r="O92" s="14">
        <v>43233</v>
      </c>
      <c r="Q92" s="11">
        <f t="shared" si="5"/>
        <v>2.85</v>
      </c>
      <c r="R92" s="86"/>
      <c r="S92" s="10">
        <f t="shared" si="0"/>
        <v>34.56</v>
      </c>
      <c r="T92" s="86"/>
      <c r="U92" s="119">
        <v>1.88</v>
      </c>
      <c r="V92" s="86"/>
      <c r="W92" s="119">
        <v>0.97</v>
      </c>
      <c r="X92" s="86"/>
      <c r="Y92" s="119">
        <f t="shared" si="6"/>
        <v>0.9700000000000002</v>
      </c>
      <c r="Z92" s="86"/>
      <c r="AA92" s="119">
        <f t="shared" si="7"/>
        <v>14689.1271</v>
      </c>
      <c r="AB92" s="86"/>
      <c r="AC92" s="119">
        <f t="shared" si="7"/>
        <v>6070.357000000001</v>
      </c>
    </row>
    <row r="93" spans="1:29" ht="15">
      <c r="A93" s="24">
        <v>367.22</v>
      </c>
      <c r="B93" s="24"/>
      <c r="C93" s="24" t="s">
        <v>106</v>
      </c>
      <c r="D93" s="9"/>
      <c r="E93" s="111" t="s">
        <v>151</v>
      </c>
      <c r="F93" s="111"/>
      <c r="G93" s="54">
        <v>-40</v>
      </c>
      <c r="H93" s="82"/>
      <c r="I93" s="17">
        <v>14949264</v>
      </c>
      <c r="J93" s="17"/>
      <c r="K93" s="14">
        <v>6528398</v>
      </c>
      <c r="L93" s="14"/>
      <c r="M93" s="14">
        <v>14400572</v>
      </c>
      <c r="N93" s="14"/>
      <c r="O93" s="14">
        <v>417099</v>
      </c>
      <c r="Q93" s="11">
        <f t="shared" si="5"/>
        <v>2.79</v>
      </c>
      <c r="R93" s="86"/>
      <c r="S93" s="10">
        <f t="shared" si="0"/>
        <v>34.53</v>
      </c>
      <c r="T93" s="86"/>
      <c r="U93" s="119">
        <v>1.85</v>
      </c>
      <c r="V93" s="86"/>
      <c r="W93" s="119">
        <v>0.94</v>
      </c>
      <c r="X93" s="86"/>
      <c r="Y93" s="119">
        <f t="shared" si="6"/>
        <v>0.94</v>
      </c>
      <c r="Z93" s="86"/>
      <c r="AA93" s="119">
        <f t="shared" si="7"/>
        <v>140523.08159999998</v>
      </c>
      <c r="AB93" s="86"/>
      <c r="AC93" s="119">
        <f t="shared" si="7"/>
        <v>61366.9412</v>
      </c>
    </row>
    <row r="94" spans="1:29" ht="15">
      <c r="A94" s="24">
        <v>367.23</v>
      </c>
      <c r="B94" s="24"/>
      <c r="C94" s="24" t="s">
        <v>106</v>
      </c>
      <c r="D94" s="9"/>
      <c r="E94" s="111" t="s">
        <v>151</v>
      </c>
      <c r="F94" s="111"/>
      <c r="G94" s="54">
        <v>-40</v>
      </c>
      <c r="H94" s="82"/>
      <c r="I94" s="17">
        <v>33959911.98</v>
      </c>
      <c r="J94" s="17"/>
      <c r="K94" s="14">
        <v>3474070</v>
      </c>
      <c r="L94" s="14"/>
      <c r="M94" s="14">
        <v>44069807</v>
      </c>
      <c r="N94" s="14"/>
      <c r="O94" s="14">
        <v>1041474</v>
      </c>
      <c r="Q94" s="11">
        <f t="shared" si="5"/>
        <v>3.07</v>
      </c>
      <c r="R94" s="86"/>
      <c r="S94" s="10">
        <f t="shared" si="0"/>
        <v>42.31</v>
      </c>
      <c r="T94" s="86"/>
      <c r="U94" s="119">
        <v>1.88</v>
      </c>
      <c r="V94" s="86"/>
      <c r="W94" s="119">
        <v>1.19</v>
      </c>
      <c r="X94" s="86"/>
      <c r="Y94" s="119">
        <f t="shared" si="6"/>
        <v>1.19</v>
      </c>
      <c r="Z94" s="86"/>
      <c r="AA94" s="119">
        <f t="shared" si="7"/>
        <v>404122.9525619999</v>
      </c>
      <c r="AB94" s="86"/>
      <c r="AC94" s="119">
        <f t="shared" si="7"/>
        <v>41341.433</v>
      </c>
    </row>
    <row r="95" spans="1:29" ht="15">
      <c r="A95" s="24">
        <v>367.24</v>
      </c>
      <c r="B95" s="24"/>
      <c r="C95" s="24" t="s">
        <v>107</v>
      </c>
      <c r="D95" s="9"/>
      <c r="E95" s="111" t="s">
        <v>151</v>
      </c>
      <c r="F95" s="111"/>
      <c r="G95" s="54">
        <v>-40</v>
      </c>
      <c r="H95" s="82"/>
      <c r="I95" s="17">
        <v>17466181.89</v>
      </c>
      <c r="J95" s="17"/>
      <c r="K95" s="14">
        <v>666414</v>
      </c>
      <c r="L95" s="14"/>
      <c r="M95" s="14">
        <v>23786241</v>
      </c>
      <c r="N95" s="14"/>
      <c r="O95" s="14">
        <v>524619</v>
      </c>
      <c r="Q95" s="11">
        <f t="shared" si="5"/>
        <v>3</v>
      </c>
      <c r="R95" s="86"/>
      <c r="S95" s="10">
        <f t="shared" si="0"/>
        <v>45.34</v>
      </c>
      <c r="T95" s="86"/>
      <c r="U95" s="119">
        <v>1.88</v>
      </c>
      <c r="V95" s="86"/>
      <c r="W95" s="119">
        <v>1.12</v>
      </c>
      <c r="X95" s="86"/>
      <c r="Y95" s="119">
        <f t="shared" si="6"/>
        <v>1.12</v>
      </c>
      <c r="Z95" s="86"/>
      <c r="AA95" s="119">
        <f t="shared" si="7"/>
        <v>195621.23716800005</v>
      </c>
      <c r="AB95" s="86"/>
      <c r="AC95" s="119">
        <f t="shared" si="7"/>
        <v>7463.836800000001</v>
      </c>
    </row>
    <row r="96" spans="1:29" ht="15">
      <c r="A96" s="24">
        <v>367.25</v>
      </c>
      <c r="B96" s="24"/>
      <c r="C96" s="24" t="s">
        <v>108</v>
      </c>
      <c r="D96" s="9"/>
      <c r="E96" s="111" t="s">
        <v>151</v>
      </c>
      <c r="F96" s="111"/>
      <c r="G96" s="54">
        <v>-40</v>
      </c>
      <c r="H96" s="82"/>
      <c r="I96" s="17">
        <v>18409593.03</v>
      </c>
      <c r="J96" s="17"/>
      <c r="K96" s="14">
        <v>381232</v>
      </c>
      <c r="L96" s="14"/>
      <c r="M96" s="14">
        <v>25392199</v>
      </c>
      <c r="N96" s="14"/>
      <c r="O96" s="14">
        <v>557240</v>
      </c>
      <c r="Q96" s="11">
        <f t="shared" si="5"/>
        <v>3.03</v>
      </c>
      <c r="R96" s="86"/>
      <c r="S96" s="10">
        <f t="shared" si="0"/>
        <v>45.57</v>
      </c>
      <c r="T96" s="86"/>
      <c r="U96" s="119">
        <v>1.8808000000000002</v>
      </c>
      <c r="V96" s="86"/>
      <c r="W96" s="119">
        <v>1.1491999999999996</v>
      </c>
      <c r="X96" s="86"/>
      <c r="Y96" s="119">
        <f t="shared" si="6"/>
        <v>1.1491999999999996</v>
      </c>
      <c r="Z96" s="86"/>
      <c r="AA96" s="119">
        <f t="shared" si="7"/>
        <v>211563.04310075994</v>
      </c>
      <c r="AB96" s="86"/>
      <c r="AC96" s="119">
        <f t="shared" si="7"/>
        <v>4381.118143999998</v>
      </c>
    </row>
    <row r="97" spans="1:29" ht="15">
      <c r="A97" s="24">
        <v>367.26</v>
      </c>
      <c r="B97" s="24"/>
      <c r="C97" s="24" t="s">
        <v>109</v>
      </c>
      <c r="D97" s="9"/>
      <c r="E97" s="111" t="s">
        <v>151</v>
      </c>
      <c r="F97" s="111"/>
      <c r="G97" s="54">
        <v>-40</v>
      </c>
      <c r="H97" s="82"/>
      <c r="I97" s="17">
        <v>68299557.75</v>
      </c>
      <c r="J97" s="17"/>
      <c r="K97" s="14">
        <v>1599688</v>
      </c>
      <c r="L97" s="14"/>
      <c r="M97" s="14">
        <v>94019693</v>
      </c>
      <c r="N97" s="14"/>
      <c r="O97" s="14">
        <v>2062613</v>
      </c>
      <c r="Q97" s="11">
        <f t="shared" si="5"/>
        <v>3.02</v>
      </c>
      <c r="R97" s="86"/>
      <c r="S97" s="10">
        <f t="shared" si="0"/>
        <v>45.58</v>
      </c>
      <c r="T97" s="86"/>
      <c r="U97" s="119">
        <v>1.8808000000000002</v>
      </c>
      <c r="V97" s="86"/>
      <c r="W97" s="119">
        <v>1.1391999999999998</v>
      </c>
      <c r="X97" s="86"/>
      <c r="Y97" s="119">
        <f t="shared" si="6"/>
        <v>1.1391999999999998</v>
      </c>
      <c r="Z97" s="86"/>
      <c r="AA97" s="119">
        <f t="shared" si="7"/>
        <v>778068.5618879998</v>
      </c>
      <c r="AB97" s="86"/>
      <c r="AC97" s="119">
        <f t="shared" si="7"/>
        <v>18223.645695999996</v>
      </c>
    </row>
    <row r="98" spans="1:29" ht="15">
      <c r="A98" s="24">
        <v>369</v>
      </c>
      <c r="B98" s="24"/>
      <c r="C98" s="79" t="s">
        <v>187</v>
      </c>
      <c r="D98" s="9"/>
      <c r="E98" s="111" t="s">
        <v>169</v>
      </c>
      <c r="F98" s="111"/>
      <c r="G98" s="54">
        <v>-10</v>
      </c>
      <c r="H98" s="82"/>
      <c r="I98" s="103">
        <v>3524274.53</v>
      </c>
      <c r="J98" s="17"/>
      <c r="K98" s="104">
        <v>296056</v>
      </c>
      <c r="L98" s="14"/>
      <c r="M98" s="104">
        <v>3580647</v>
      </c>
      <c r="N98" s="14"/>
      <c r="O98" s="104">
        <v>120136</v>
      </c>
      <c r="Q98" s="11">
        <f t="shared" si="5"/>
        <v>3.41</v>
      </c>
      <c r="R98" s="86"/>
      <c r="S98" s="10">
        <f aca="true" t="shared" si="8" ref="S98:S145">ROUND(M98/O98,2)</f>
        <v>29.8</v>
      </c>
      <c r="T98" s="86"/>
      <c r="U98" s="119">
        <v>3.04</v>
      </c>
      <c r="V98" s="86"/>
      <c r="W98" s="119">
        <v>0.37</v>
      </c>
      <c r="X98" s="86"/>
      <c r="Y98" s="119">
        <f t="shared" si="6"/>
        <v>0.3700000000000001</v>
      </c>
      <c r="Z98" s="86"/>
      <c r="AA98" s="119">
        <f t="shared" si="7"/>
        <v>13039.815761</v>
      </c>
      <c r="AB98" s="86"/>
      <c r="AC98" s="119">
        <f t="shared" si="7"/>
        <v>1095.4072000000003</v>
      </c>
    </row>
    <row r="99" spans="1:28" ht="15">
      <c r="A99" s="8"/>
      <c r="B99" s="24"/>
      <c r="D99" s="9"/>
      <c r="E99" s="111"/>
      <c r="F99" s="111"/>
      <c r="G99" s="54"/>
      <c r="H99" s="82"/>
      <c r="I99" s="19"/>
      <c r="J99" s="85"/>
      <c r="K99" s="68"/>
      <c r="L99" s="26"/>
      <c r="M99" s="20"/>
      <c r="N99" s="26"/>
      <c r="O99" s="20"/>
      <c r="Q99" s="11"/>
      <c r="R99" s="86"/>
      <c r="S99" s="10"/>
      <c r="T99" s="86"/>
      <c r="V99" s="86"/>
      <c r="W99" s="119"/>
      <c r="X99" s="86"/>
      <c r="Z99" s="86"/>
      <c r="AB99" s="86"/>
    </row>
    <row r="100" spans="1:29" s="29" customFormat="1" ht="15.75">
      <c r="A100" s="99" t="s">
        <v>146</v>
      </c>
      <c r="B100" s="24"/>
      <c r="D100" s="9"/>
      <c r="E100" s="111"/>
      <c r="F100" s="111"/>
      <c r="G100" s="54"/>
      <c r="H100" s="82"/>
      <c r="I100" s="31">
        <f>SUM(I89:I99)</f>
        <v>176022352.23</v>
      </c>
      <c r="J100" s="31"/>
      <c r="K100" s="67">
        <f>SUM(K89:K99)</f>
        <v>21894944</v>
      </c>
      <c r="L100" s="32"/>
      <c r="M100" s="32">
        <f>SUM(M89:M99)</f>
        <v>221131287</v>
      </c>
      <c r="N100" s="32"/>
      <c r="O100" s="32">
        <f>SUM(O89:O99)</f>
        <v>5301880</v>
      </c>
      <c r="P100"/>
      <c r="Q100" s="114">
        <f>ROUND(O100/I100*100,2)</f>
        <v>3.01</v>
      </c>
      <c r="R100" s="83"/>
      <c r="S100" s="115">
        <f t="shared" si="8"/>
        <v>41.71</v>
      </c>
      <c r="T100" s="83"/>
      <c r="U100" s="123"/>
      <c r="V100" s="83"/>
      <c r="W100" s="32">
        <v>9.348400000000002</v>
      </c>
      <c r="X100" s="83"/>
      <c r="Y100" s="32">
        <f>SUM(Y89:Y99)</f>
        <v>9.348400000000002</v>
      </c>
      <c r="Z100" s="83"/>
      <c r="AA100" s="32">
        <f>SUM(AA89:AA99)</f>
        <v>1950416.0983867596</v>
      </c>
      <c r="AB100" s="83"/>
      <c r="AC100" s="32">
        <f>SUM(AC89:AC99)</f>
        <v>256402.21964</v>
      </c>
    </row>
    <row r="101" spans="1:29" s="29" customFormat="1" ht="15.75">
      <c r="A101" s="28"/>
      <c r="B101" s="24"/>
      <c r="D101" s="9"/>
      <c r="E101" s="111"/>
      <c r="F101" s="111"/>
      <c r="G101" s="54"/>
      <c r="H101" s="82"/>
      <c r="I101" s="31"/>
      <c r="J101" s="31"/>
      <c r="K101" s="67"/>
      <c r="L101" s="32"/>
      <c r="M101" s="32"/>
      <c r="N101" s="32"/>
      <c r="O101" s="32"/>
      <c r="P101"/>
      <c r="Q101" s="11"/>
      <c r="R101" s="83"/>
      <c r="S101" s="10"/>
      <c r="T101" s="83"/>
      <c r="U101" s="123"/>
      <c r="V101" s="83"/>
      <c r="W101" s="123"/>
      <c r="X101" s="83"/>
      <c r="Y101" s="123"/>
      <c r="Z101" s="83"/>
      <c r="AA101" s="123"/>
      <c r="AB101" s="83"/>
      <c r="AC101" s="123"/>
    </row>
    <row r="102" spans="1:29" s="29" customFormat="1" ht="15.75">
      <c r="A102" s="27" t="s">
        <v>26</v>
      </c>
      <c r="B102" s="24"/>
      <c r="D102" s="9"/>
      <c r="E102" s="111"/>
      <c r="F102" s="111"/>
      <c r="G102" s="54"/>
      <c r="H102" s="82"/>
      <c r="I102" s="31"/>
      <c r="J102" s="31"/>
      <c r="K102" s="67"/>
      <c r="L102" s="32"/>
      <c r="M102" s="32"/>
      <c r="N102" s="32"/>
      <c r="O102" s="32"/>
      <c r="P102"/>
      <c r="Q102" s="11"/>
      <c r="R102" s="83"/>
      <c r="S102" s="10"/>
      <c r="T102" s="83"/>
      <c r="U102" s="123"/>
      <c r="V102" s="83"/>
      <c r="W102" s="123"/>
      <c r="X102" s="83"/>
      <c r="Y102" s="123"/>
      <c r="Z102" s="83"/>
      <c r="AA102" s="123"/>
      <c r="AB102" s="83"/>
      <c r="AC102" s="123"/>
    </row>
    <row r="103" spans="1:29" ht="15">
      <c r="A103" s="24">
        <v>374.2</v>
      </c>
      <c r="B103" s="24"/>
      <c r="C103" s="79" t="s">
        <v>188</v>
      </c>
      <c r="D103" s="9"/>
      <c r="E103" s="111" t="s">
        <v>170</v>
      </c>
      <c r="F103" s="111"/>
      <c r="G103" s="54">
        <v>0</v>
      </c>
      <c r="H103" s="82"/>
      <c r="I103" s="17">
        <v>1593112.05</v>
      </c>
      <c r="J103" s="17"/>
      <c r="K103" s="14">
        <v>203780</v>
      </c>
      <c r="L103" s="14"/>
      <c r="M103" s="14">
        <v>1389332</v>
      </c>
      <c r="N103" s="14"/>
      <c r="O103" s="14">
        <v>132919</v>
      </c>
      <c r="Q103" s="11">
        <f aca="true" t="shared" si="9" ref="Q103:Q118">ROUND(O103/I103*100,2)</f>
        <v>8.34</v>
      </c>
      <c r="R103" s="86"/>
      <c r="S103" s="10">
        <f t="shared" si="8"/>
        <v>10.45</v>
      </c>
      <c r="T103" s="86"/>
      <c r="U103" s="119">
        <v>2</v>
      </c>
      <c r="V103" s="86"/>
      <c r="W103" s="119">
        <v>6.34</v>
      </c>
      <c r="X103" s="86"/>
      <c r="Y103" s="119">
        <f aca="true" t="shared" si="10" ref="Y103:Y120">+Q103-U103</f>
        <v>6.34</v>
      </c>
      <c r="Z103" s="86"/>
      <c r="AA103" s="119">
        <f aca="true" t="shared" si="11" ref="AA103:AC120">+W103*I103/100</f>
        <v>101003.30397</v>
      </c>
      <c r="AB103" s="86"/>
      <c r="AC103" s="119">
        <f t="shared" si="11"/>
        <v>12919.652</v>
      </c>
    </row>
    <row r="104" spans="1:29" ht="15">
      <c r="A104" s="24">
        <v>375</v>
      </c>
      <c r="B104" s="24"/>
      <c r="C104" s="24" t="s">
        <v>89</v>
      </c>
      <c r="D104" s="9"/>
      <c r="E104" s="87" t="s">
        <v>171</v>
      </c>
      <c r="F104" s="87"/>
      <c r="G104" s="82">
        <v>0</v>
      </c>
      <c r="H104" s="82"/>
      <c r="I104" s="17">
        <v>80217</v>
      </c>
      <c r="J104" s="17"/>
      <c r="K104" s="14">
        <v>73329</v>
      </c>
      <c r="L104" s="14"/>
      <c r="M104" s="14">
        <v>6888</v>
      </c>
      <c r="N104" s="14"/>
      <c r="O104" s="14">
        <v>432</v>
      </c>
      <c r="Q104" s="11">
        <f t="shared" si="9"/>
        <v>0.54</v>
      </c>
      <c r="R104" s="86"/>
      <c r="S104" s="10">
        <f t="shared" si="8"/>
        <v>15.94</v>
      </c>
      <c r="T104" s="86"/>
      <c r="U104" s="119">
        <v>3.34</v>
      </c>
      <c r="V104" s="86"/>
      <c r="W104" s="119">
        <v>-2.8</v>
      </c>
      <c r="X104" s="86"/>
      <c r="Y104" s="119">
        <f t="shared" si="10"/>
        <v>-2.8</v>
      </c>
      <c r="Z104" s="86"/>
      <c r="AA104" s="119">
        <f t="shared" si="11"/>
        <v>-2246.0759999999996</v>
      </c>
      <c r="AB104" s="86"/>
      <c r="AC104" s="119">
        <f t="shared" si="11"/>
        <v>-2053.212</v>
      </c>
    </row>
    <row r="105" spans="1:29" ht="15">
      <c r="A105" s="24">
        <v>376.11</v>
      </c>
      <c r="B105" s="24"/>
      <c r="C105" s="79" t="s">
        <v>189</v>
      </c>
      <c r="D105" s="9"/>
      <c r="E105" s="87" t="s">
        <v>172</v>
      </c>
      <c r="F105" s="87"/>
      <c r="G105" s="82">
        <v>-70</v>
      </c>
      <c r="H105" s="82"/>
      <c r="I105" s="17">
        <v>425096866.3</v>
      </c>
      <c r="J105" s="17"/>
      <c r="K105" s="14">
        <v>180027578</v>
      </c>
      <c r="L105" s="14"/>
      <c r="M105" s="14">
        <v>542637095</v>
      </c>
      <c r="N105" s="14"/>
      <c r="O105" s="14">
        <v>15678196</v>
      </c>
      <c r="Q105" s="11">
        <f t="shared" si="9"/>
        <v>3.69</v>
      </c>
      <c r="R105" s="86"/>
      <c r="S105" s="10">
        <f t="shared" si="8"/>
        <v>34.61</v>
      </c>
      <c r="T105" s="86"/>
      <c r="U105" s="119">
        <v>3.43</v>
      </c>
      <c r="V105" s="86"/>
      <c r="W105" s="119">
        <v>0.26</v>
      </c>
      <c r="X105" s="86"/>
      <c r="Y105" s="119">
        <f t="shared" si="10"/>
        <v>0.2599999999999998</v>
      </c>
      <c r="Z105" s="86"/>
      <c r="AA105" s="119">
        <f t="shared" si="11"/>
        <v>1105251.85238</v>
      </c>
      <c r="AB105" s="86"/>
      <c r="AC105" s="119">
        <f t="shared" si="11"/>
        <v>468071.7027999996</v>
      </c>
    </row>
    <row r="106" spans="1:29" ht="15">
      <c r="A106" s="24">
        <v>376.12</v>
      </c>
      <c r="B106" s="24"/>
      <c r="C106" s="79" t="s">
        <v>190</v>
      </c>
      <c r="D106" s="9"/>
      <c r="E106" s="87" t="s">
        <v>172</v>
      </c>
      <c r="F106" s="87"/>
      <c r="G106" s="82">
        <v>-50</v>
      </c>
      <c r="H106" s="82"/>
      <c r="I106" s="17">
        <v>333875137.23</v>
      </c>
      <c r="J106" s="17"/>
      <c r="K106" s="14">
        <v>108100988</v>
      </c>
      <c r="L106" s="14"/>
      <c r="M106" s="14">
        <v>392711726</v>
      </c>
      <c r="N106" s="14"/>
      <c r="O106" s="14">
        <v>11013113</v>
      </c>
      <c r="Q106" s="11">
        <f t="shared" si="9"/>
        <v>3.3</v>
      </c>
      <c r="R106" s="86"/>
      <c r="S106" s="10">
        <f t="shared" si="8"/>
        <v>35.66</v>
      </c>
      <c r="T106" s="86"/>
      <c r="U106" s="119">
        <v>2.87</v>
      </c>
      <c r="V106" s="86"/>
      <c r="W106" s="119">
        <v>0.43</v>
      </c>
      <c r="X106" s="86"/>
      <c r="Y106" s="119">
        <f t="shared" si="10"/>
        <v>0.4299999999999997</v>
      </c>
      <c r="Z106" s="86"/>
      <c r="AA106" s="119">
        <f t="shared" si="11"/>
        <v>1435663.090089</v>
      </c>
      <c r="AB106" s="86"/>
      <c r="AC106" s="119">
        <f t="shared" si="11"/>
        <v>464834.2483999997</v>
      </c>
    </row>
    <row r="107" spans="1:29" ht="15">
      <c r="A107" s="79">
        <v>376.21</v>
      </c>
      <c r="B107" s="79"/>
      <c r="C107" s="79" t="s">
        <v>191</v>
      </c>
      <c r="D107" s="9"/>
      <c r="E107" s="87" t="s">
        <v>173</v>
      </c>
      <c r="F107" s="87"/>
      <c r="G107" s="82">
        <v>-60</v>
      </c>
      <c r="H107" s="82"/>
      <c r="I107" s="17">
        <v>466255.67</v>
      </c>
      <c r="J107" s="17"/>
      <c r="K107" s="14">
        <v>634108</v>
      </c>
      <c r="L107" s="14"/>
      <c r="M107" s="14">
        <v>111903</v>
      </c>
      <c r="N107" s="14"/>
      <c r="O107" s="14">
        <v>4746</v>
      </c>
      <c r="Q107" s="11">
        <f t="shared" si="9"/>
        <v>1.02</v>
      </c>
      <c r="R107" s="86"/>
      <c r="S107" s="10">
        <f t="shared" si="8"/>
        <v>23.58</v>
      </c>
      <c r="T107" s="86"/>
      <c r="U107" s="119">
        <v>3.23</v>
      </c>
      <c r="V107" s="86"/>
      <c r="W107" s="119">
        <v>-2.21</v>
      </c>
      <c r="X107" s="86"/>
      <c r="Y107" s="119">
        <f t="shared" si="10"/>
        <v>-2.21</v>
      </c>
      <c r="Z107" s="86"/>
      <c r="AA107" s="119">
        <f t="shared" si="11"/>
        <v>-10304.250307</v>
      </c>
      <c r="AB107" s="86"/>
      <c r="AC107" s="119">
        <f t="shared" si="11"/>
        <v>-14013.7868</v>
      </c>
    </row>
    <row r="108" spans="1:29" ht="15">
      <c r="A108" s="78">
        <v>376.22</v>
      </c>
      <c r="B108" s="78"/>
      <c r="C108" s="79" t="s">
        <v>192</v>
      </c>
      <c r="D108" s="9"/>
      <c r="E108" s="87" t="s">
        <v>173</v>
      </c>
      <c r="F108" s="87"/>
      <c r="G108" s="82">
        <v>-65</v>
      </c>
      <c r="H108" s="82"/>
      <c r="I108" s="17">
        <v>2929618</v>
      </c>
      <c r="J108" s="17"/>
      <c r="K108" s="14">
        <v>4108789</v>
      </c>
      <c r="L108" s="14"/>
      <c r="M108" s="14">
        <v>725084</v>
      </c>
      <c r="N108" s="14"/>
      <c r="O108" s="14">
        <v>30644</v>
      </c>
      <c r="Q108" s="11">
        <f t="shared" si="9"/>
        <v>1.05</v>
      </c>
      <c r="R108" s="86"/>
      <c r="S108" s="10">
        <f t="shared" si="8"/>
        <v>23.66</v>
      </c>
      <c r="T108" s="86"/>
      <c r="U108" s="119">
        <v>3.87</v>
      </c>
      <c r="V108" s="86"/>
      <c r="W108" s="119">
        <v>-2.82</v>
      </c>
      <c r="X108" s="86"/>
      <c r="Y108" s="119">
        <f t="shared" si="10"/>
        <v>-2.8200000000000003</v>
      </c>
      <c r="Z108" s="86"/>
      <c r="AA108" s="119">
        <f t="shared" si="11"/>
        <v>-82615.2276</v>
      </c>
      <c r="AB108" s="86"/>
      <c r="AC108" s="119">
        <f t="shared" si="11"/>
        <v>-115867.84980000001</v>
      </c>
    </row>
    <row r="109" spans="1:29" ht="15">
      <c r="A109" s="79">
        <v>377</v>
      </c>
      <c r="B109" s="79"/>
      <c r="C109" s="76" t="s">
        <v>95</v>
      </c>
      <c r="D109" s="9"/>
      <c r="E109" s="87" t="s">
        <v>174</v>
      </c>
      <c r="F109" s="87"/>
      <c r="G109" s="82">
        <v>0</v>
      </c>
      <c r="H109" s="82"/>
      <c r="I109" s="17">
        <v>818380</v>
      </c>
      <c r="J109" s="17"/>
      <c r="K109" s="14">
        <v>198456</v>
      </c>
      <c r="L109" s="14"/>
      <c r="M109" s="14">
        <v>619924</v>
      </c>
      <c r="N109" s="14"/>
      <c r="O109" s="14">
        <v>21859</v>
      </c>
      <c r="Q109" s="11">
        <f t="shared" si="9"/>
        <v>2.67</v>
      </c>
      <c r="R109" s="86"/>
      <c r="S109" s="10">
        <f t="shared" si="8"/>
        <v>28.36</v>
      </c>
      <c r="T109" s="86"/>
      <c r="U109" s="119">
        <v>11.38</v>
      </c>
      <c r="V109" s="86"/>
      <c r="W109" s="119">
        <v>-8.71</v>
      </c>
      <c r="X109" s="86"/>
      <c r="Y109" s="119">
        <f t="shared" si="10"/>
        <v>-8.71</v>
      </c>
      <c r="Z109" s="86"/>
      <c r="AA109" s="119">
        <f t="shared" si="11"/>
        <v>-71280.898</v>
      </c>
      <c r="AB109" s="86"/>
      <c r="AC109" s="119">
        <f t="shared" si="11"/>
        <v>-17285.517600000003</v>
      </c>
    </row>
    <row r="110" spans="1:29" ht="15">
      <c r="A110" s="78">
        <v>378</v>
      </c>
      <c r="B110" s="78"/>
      <c r="C110" s="75" t="s">
        <v>110</v>
      </c>
      <c r="D110" s="9"/>
      <c r="E110" s="87" t="s">
        <v>175</v>
      </c>
      <c r="F110" s="87"/>
      <c r="G110" s="82">
        <v>-20</v>
      </c>
      <c r="H110" s="82"/>
      <c r="I110" s="17">
        <v>15303549.98</v>
      </c>
      <c r="J110" s="17"/>
      <c r="K110" s="14">
        <v>5498730</v>
      </c>
      <c r="L110" s="14"/>
      <c r="M110" s="14">
        <v>12865528</v>
      </c>
      <c r="N110" s="14"/>
      <c r="O110" s="14">
        <v>489155</v>
      </c>
      <c r="Q110" s="11">
        <f t="shared" si="9"/>
        <v>3.2</v>
      </c>
      <c r="R110" s="86"/>
      <c r="S110" s="10">
        <f t="shared" si="8"/>
        <v>26.3</v>
      </c>
      <c r="T110" s="86"/>
      <c r="U110" s="119">
        <v>3.23</v>
      </c>
      <c r="V110" s="86"/>
      <c r="W110" s="119">
        <v>-0.029999999999999805</v>
      </c>
      <c r="X110" s="86"/>
      <c r="Y110" s="119">
        <f t="shared" si="10"/>
        <v>-0.029999999999999805</v>
      </c>
      <c r="Z110" s="86"/>
      <c r="AA110" s="119">
        <f t="shared" si="11"/>
        <v>-4591.06499399997</v>
      </c>
      <c r="AB110" s="86"/>
      <c r="AC110" s="119">
        <f t="shared" si="11"/>
        <v>-1649.6189999999892</v>
      </c>
    </row>
    <row r="111" spans="1:29" ht="15">
      <c r="A111" s="78">
        <v>379</v>
      </c>
      <c r="B111" s="78"/>
      <c r="C111" s="73" t="s">
        <v>111</v>
      </c>
      <c r="D111" s="9"/>
      <c r="E111" s="87" t="s">
        <v>182</v>
      </c>
      <c r="F111" s="87"/>
      <c r="G111" s="82">
        <v>-20</v>
      </c>
      <c r="H111" s="82"/>
      <c r="I111" s="17">
        <v>1497624.83</v>
      </c>
      <c r="J111" s="17"/>
      <c r="K111" s="14">
        <v>801092</v>
      </c>
      <c r="L111" s="14"/>
      <c r="M111" s="14">
        <v>996062</v>
      </c>
      <c r="N111" s="14"/>
      <c r="O111" s="14">
        <v>77380</v>
      </c>
      <c r="Q111" s="11">
        <f t="shared" si="9"/>
        <v>5.17</v>
      </c>
      <c r="R111" s="86"/>
      <c r="S111" s="10">
        <f t="shared" si="8"/>
        <v>12.87</v>
      </c>
      <c r="T111" s="86"/>
      <c r="U111" s="119">
        <v>3.87</v>
      </c>
      <c r="V111" s="86"/>
      <c r="W111" s="119">
        <v>1.3</v>
      </c>
      <c r="X111" s="86"/>
      <c r="Y111" s="119">
        <f t="shared" si="10"/>
        <v>1.2999999999999998</v>
      </c>
      <c r="Z111" s="86"/>
      <c r="AA111" s="119">
        <f t="shared" si="11"/>
        <v>19469.12279</v>
      </c>
      <c r="AB111" s="86"/>
      <c r="AC111" s="119">
        <f t="shared" si="11"/>
        <v>10414.195999999998</v>
      </c>
    </row>
    <row r="112" spans="1:29" ht="15">
      <c r="A112" s="79">
        <v>380</v>
      </c>
      <c r="B112" s="79"/>
      <c r="C112" s="76" t="s">
        <v>112</v>
      </c>
      <c r="D112" s="9"/>
      <c r="E112" s="87" t="s">
        <v>175</v>
      </c>
      <c r="F112" s="87"/>
      <c r="G112" s="82">
        <v>-60</v>
      </c>
      <c r="H112" s="82"/>
      <c r="I112" s="17">
        <v>501366441.81</v>
      </c>
      <c r="J112" s="17"/>
      <c r="K112" s="14">
        <v>223686201</v>
      </c>
      <c r="L112" s="14"/>
      <c r="M112" s="14">
        <v>578500109</v>
      </c>
      <c r="N112" s="14"/>
      <c r="O112" s="14">
        <v>21468118</v>
      </c>
      <c r="Q112" s="11">
        <f t="shared" si="9"/>
        <v>4.28</v>
      </c>
      <c r="R112" s="86"/>
      <c r="S112" s="10">
        <f t="shared" si="8"/>
        <v>26.95</v>
      </c>
      <c r="T112" s="86"/>
      <c r="U112" s="119">
        <v>3.97</v>
      </c>
      <c r="V112" s="86"/>
      <c r="W112" s="119">
        <v>0.31</v>
      </c>
      <c r="X112" s="86"/>
      <c r="Y112" s="119">
        <f t="shared" si="10"/>
        <v>0.31000000000000005</v>
      </c>
      <c r="Z112" s="86"/>
      <c r="AA112" s="119">
        <f t="shared" si="11"/>
        <v>1554235.969611</v>
      </c>
      <c r="AB112" s="86"/>
      <c r="AC112" s="119">
        <f t="shared" si="11"/>
        <v>693427.2231000002</v>
      </c>
    </row>
    <row r="113" spans="1:29" ht="15">
      <c r="A113" s="79">
        <v>381</v>
      </c>
      <c r="B113" s="79"/>
      <c r="C113" s="76" t="s">
        <v>113</v>
      </c>
      <c r="D113" s="9"/>
      <c r="E113" s="87" t="s">
        <v>169</v>
      </c>
      <c r="F113" s="87"/>
      <c r="G113" s="82">
        <v>0</v>
      </c>
      <c r="H113" s="82"/>
      <c r="I113" s="17">
        <v>45704529.64</v>
      </c>
      <c r="J113" s="17"/>
      <c r="K113" s="14">
        <v>13958920</v>
      </c>
      <c r="L113" s="14"/>
      <c r="M113" s="14">
        <v>31745612</v>
      </c>
      <c r="N113" s="14"/>
      <c r="O113" s="14">
        <v>1306734</v>
      </c>
      <c r="Q113" s="11">
        <f t="shared" si="9"/>
        <v>2.86</v>
      </c>
      <c r="R113" s="86"/>
      <c r="S113" s="10">
        <f t="shared" si="8"/>
        <v>24.29</v>
      </c>
      <c r="T113" s="86"/>
      <c r="U113" s="119">
        <v>2.35</v>
      </c>
      <c r="V113" s="86"/>
      <c r="W113" s="119">
        <v>0.51</v>
      </c>
      <c r="X113" s="86"/>
      <c r="Y113" s="119">
        <f t="shared" si="10"/>
        <v>0.5099999999999998</v>
      </c>
      <c r="Z113" s="86"/>
      <c r="AA113" s="119">
        <f t="shared" si="11"/>
        <v>233093.101164</v>
      </c>
      <c r="AB113" s="86"/>
      <c r="AC113" s="119">
        <f t="shared" si="11"/>
        <v>71190.49199999997</v>
      </c>
    </row>
    <row r="114" spans="1:29" ht="15">
      <c r="A114" s="80">
        <v>381.1</v>
      </c>
      <c r="B114" s="80"/>
      <c r="C114" s="80" t="s">
        <v>193</v>
      </c>
      <c r="D114" s="9"/>
      <c r="E114" s="87" t="s">
        <v>225</v>
      </c>
      <c r="F114" s="87"/>
      <c r="G114" s="82">
        <v>0</v>
      </c>
      <c r="H114" s="82"/>
      <c r="I114" s="17">
        <v>507007</v>
      </c>
      <c r="J114" s="17"/>
      <c r="K114" s="14">
        <v>507007</v>
      </c>
      <c r="L114" s="14"/>
      <c r="M114" s="14">
        <v>0</v>
      </c>
      <c r="N114" s="14"/>
      <c r="O114" s="14">
        <v>0</v>
      </c>
      <c r="Q114" s="118" t="s">
        <v>223</v>
      </c>
      <c r="R114" s="86"/>
      <c r="S114" s="118" t="s">
        <v>223</v>
      </c>
      <c r="T114" s="86"/>
      <c r="U114" s="119">
        <v>20</v>
      </c>
      <c r="V114" s="86"/>
      <c r="W114" s="119">
        <v>-20</v>
      </c>
      <c r="X114" s="86"/>
      <c r="Y114" s="119">
        <f t="shared" si="10"/>
        <v>-20</v>
      </c>
      <c r="Z114" s="86"/>
      <c r="AA114" s="119">
        <f t="shared" si="11"/>
        <v>-101401.4</v>
      </c>
      <c r="AB114" s="86"/>
      <c r="AC114" s="119">
        <f t="shared" si="11"/>
        <v>-101401.4</v>
      </c>
    </row>
    <row r="115" spans="1:29" ht="15">
      <c r="A115" s="80">
        <v>382</v>
      </c>
      <c r="B115" s="80"/>
      <c r="C115" s="25" t="s">
        <v>114</v>
      </c>
      <c r="D115" s="9"/>
      <c r="E115" s="87" t="s">
        <v>176</v>
      </c>
      <c r="F115" s="87"/>
      <c r="G115" s="82">
        <v>-2</v>
      </c>
      <c r="H115" s="82"/>
      <c r="I115" s="17">
        <v>68668159.03</v>
      </c>
      <c r="J115" s="17"/>
      <c r="K115" s="14">
        <v>22944903</v>
      </c>
      <c r="L115" s="14"/>
      <c r="M115" s="14">
        <v>47096619</v>
      </c>
      <c r="N115" s="14"/>
      <c r="O115" s="14">
        <v>2044785</v>
      </c>
      <c r="Q115" s="11">
        <f t="shared" si="9"/>
        <v>2.98</v>
      </c>
      <c r="R115" s="86"/>
      <c r="S115" s="10">
        <f t="shared" si="8"/>
        <v>23.03</v>
      </c>
      <c r="T115" s="86"/>
      <c r="U115" s="119">
        <v>2.65</v>
      </c>
      <c r="V115" s="86"/>
      <c r="W115" s="119">
        <v>0.33</v>
      </c>
      <c r="X115" s="86"/>
      <c r="Y115" s="119">
        <f t="shared" si="10"/>
        <v>0.33000000000000007</v>
      </c>
      <c r="Z115" s="86"/>
      <c r="AA115" s="119">
        <f t="shared" si="11"/>
        <v>226604.92479900003</v>
      </c>
      <c r="AB115" s="86"/>
      <c r="AC115" s="119">
        <f t="shared" si="11"/>
        <v>75718.17990000002</v>
      </c>
    </row>
    <row r="116" spans="1:29" ht="15">
      <c r="A116" s="80">
        <v>382.1</v>
      </c>
      <c r="B116" s="80"/>
      <c r="C116" s="25" t="s">
        <v>194</v>
      </c>
      <c r="D116" s="9"/>
      <c r="E116" s="87" t="s">
        <v>225</v>
      </c>
      <c r="F116" s="87"/>
      <c r="G116" s="82">
        <v>-2</v>
      </c>
      <c r="H116" s="82"/>
      <c r="I116" s="17">
        <v>397681.9</v>
      </c>
      <c r="J116" s="17"/>
      <c r="K116" s="14">
        <v>403112</v>
      </c>
      <c r="L116" s="14"/>
      <c r="M116" s="14">
        <v>2522</v>
      </c>
      <c r="N116" s="14"/>
      <c r="O116" s="14">
        <v>215</v>
      </c>
      <c r="Q116" s="11">
        <f t="shared" si="9"/>
        <v>0.05</v>
      </c>
      <c r="R116" s="86"/>
      <c r="S116" s="10">
        <v>0</v>
      </c>
      <c r="T116" s="86"/>
      <c r="U116" s="119">
        <v>20</v>
      </c>
      <c r="V116" s="86"/>
      <c r="W116" s="119">
        <v>-19.95</v>
      </c>
      <c r="X116" s="86"/>
      <c r="Y116" s="119">
        <f t="shared" si="10"/>
        <v>-19.95</v>
      </c>
      <c r="Z116" s="86"/>
      <c r="AA116" s="119">
        <f t="shared" si="11"/>
        <v>-79337.53905</v>
      </c>
      <c r="AB116" s="86"/>
      <c r="AC116" s="119">
        <f t="shared" si="11"/>
        <v>-80420.844</v>
      </c>
    </row>
    <row r="117" spans="1:29" s="29" customFormat="1" ht="15.75">
      <c r="A117" s="80">
        <v>383</v>
      </c>
      <c r="B117" s="80"/>
      <c r="C117" s="25" t="s">
        <v>115</v>
      </c>
      <c r="D117" s="9"/>
      <c r="E117" s="87" t="s">
        <v>174</v>
      </c>
      <c r="F117" s="87"/>
      <c r="G117" s="82">
        <v>0</v>
      </c>
      <c r="H117" s="82"/>
      <c r="I117" s="17">
        <v>165782.81</v>
      </c>
      <c r="J117" s="17"/>
      <c r="K117" s="14">
        <v>0</v>
      </c>
      <c r="L117" s="14"/>
      <c r="M117" s="14">
        <v>165783</v>
      </c>
      <c r="N117" s="14"/>
      <c r="O117" s="14">
        <v>5515</v>
      </c>
      <c r="P117"/>
      <c r="Q117" s="11">
        <f t="shared" si="9"/>
        <v>3.33</v>
      </c>
      <c r="R117" s="83"/>
      <c r="S117" s="10">
        <f t="shared" si="8"/>
        <v>30.06</v>
      </c>
      <c r="T117" s="83"/>
      <c r="U117" s="119">
        <v>0</v>
      </c>
      <c r="V117" s="83"/>
      <c r="W117" s="119">
        <v>3.33</v>
      </c>
      <c r="X117" s="83"/>
      <c r="Y117" s="119">
        <f t="shared" si="10"/>
        <v>3.33</v>
      </c>
      <c r="Z117" s="83"/>
      <c r="AA117" s="119">
        <f t="shared" si="11"/>
        <v>5520.567573</v>
      </c>
      <c r="AB117" s="83"/>
      <c r="AC117" s="119">
        <f t="shared" si="11"/>
        <v>0</v>
      </c>
    </row>
    <row r="118" spans="1:33" ht="15">
      <c r="A118" s="80">
        <v>387.1</v>
      </c>
      <c r="B118" s="80"/>
      <c r="C118" s="25" t="s">
        <v>195</v>
      </c>
      <c r="D118" s="9"/>
      <c r="E118" s="87" t="s">
        <v>177</v>
      </c>
      <c r="F118" s="87"/>
      <c r="G118" s="82">
        <v>0</v>
      </c>
      <c r="H118" s="82"/>
      <c r="I118" s="17">
        <v>138950.13</v>
      </c>
      <c r="J118" s="17"/>
      <c r="K118" s="14">
        <v>124767</v>
      </c>
      <c r="L118" s="14"/>
      <c r="M118" s="14">
        <v>14183</v>
      </c>
      <c r="N118" s="14"/>
      <c r="O118" s="14">
        <v>878</v>
      </c>
      <c r="Q118" s="11">
        <f t="shared" si="9"/>
        <v>0.63</v>
      </c>
      <c r="R118" s="90"/>
      <c r="S118" s="10">
        <f t="shared" si="8"/>
        <v>16.15</v>
      </c>
      <c r="T118" s="90"/>
      <c r="U118" s="119">
        <v>6.29</v>
      </c>
      <c r="V118" s="90"/>
      <c r="W118" s="119">
        <v>-5.66</v>
      </c>
      <c r="X118" s="90"/>
      <c r="Y118" s="119">
        <f t="shared" si="10"/>
        <v>-5.66</v>
      </c>
      <c r="Z118" s="90"/>
      <c r="AA118" s="119">
        <f t="shared" si="11"/>
        <v>-7864.5773580000005</v>
      </c>
      <c r="AB118" s="90"/>
      <c r="AC118" s="119">
        <f t="shared" si="11"/>
        <v>-7061.812199999999</v>
      </c>
      <c r="AD118" s="9"/>
      <c r="AE118" s="9"/>
      <c r="AF118" s="9"/>
      <c r="AG118" s="9"/>
    </row>
    <row r="119" spans="1:33" ht="15">
      <c r="A119" s="80">
        <v>387.2</v>
      </c>
      <c r="B119" s="80"/>
      <c r="C119" s="25" t="s">
        <v>116</v>
      </c>
      <c r="D119" s="9"/>
      <c r="E119" s="111" t="s">
        <v>149</v>
      </c>
      <c r="F119" s="111"/>
      <c r="G119" s="54">
        <v>0</v>
      </c>
      <c r="H119" s="82"/>
      <c r="I119" s="17">
        <v>96424</v>
      </c>
      <c r="J119" s="17"/>
      <c r="K119" s="14">
        <v>96424</v>
      </c>
      <c r="L119" s="14"/>
      <c r="M119" s="14">
        <v>0</v>
      </c>
      <c r="N119" s="14"/>
      <c r="O119" s="14">
        <v>0</v>
      </c>
      <c r="Q119" s="118" t="s">
        <v>223</v>
      </c>
      <c r="R119" s="86"/>
      <c r="S119" s="118" t="s">
        <v>223</v>
      </c>
      <c r="T119" s="86"/>
      <c r="U119" s="119">
        <v>6.29</v>
      </c>
      <c r="V119" s="86"/>
      <c r="W119" s="119">
        <v>-6.29</v>
      </c>
      <c r="X119" s="86"/>
      <c r="Y119" s="119">
        <f t="shared" si="10"/>
        <v>-6.29</v>
      </c>
      <c r="Z119" s="86"/>
      <c r="AA119" s="119">
        <f t="shared" si="11"/>
        <v>-6065.0696</v>
      </c>
      <c r="AB119" s="86"/>
      <c r="AC119" s="119">
        <f t="shared" si="11"/>
        <v>-6065.0696</v>
      </c>
      <c r="AD119" s="9"/>
      <c r="AE119" s="9"/>
      <c r="AF119" s="9"/>
      <c r="AG119" s="9"/>
    </row>
    <row r="120" spans="1:33" ht="15">
      <c r="A120" s="78">
        <v>387.3</v>
      </c>
      <c r="B120" s="78"/>
      <c r="C120" s="75" t="s">
        <v>117</v>
      </c>
      <c r="D120" s="9"/>
      <c r="E120" s="111" t="s">
        <v>178</v>
      </c>
      <c r="F120" s="111"/>
      <c r="G120" s="54">
        <v>0</v>
      </c>
      <c r="H120" s="82"/>
      <c r="I120" s="103">
        <v>72671</v>
      </c>
      <c r="J120" s="17"/>
      <c r="K120" s="104">
        <v>72671</v>
      </c>
      <c r="L120" s="14"/>
      <c r="M120" s="104">
        <v>0</v>
      </c>
      <c r="N120" s="14"/>
      <c r="O120" s="104">
        <v>0</v>
      </c>
      <c r="Q120" s="118" t="s">
        <v>223</v>
      </c>
      <c r="R120" s="86"/>
      <c r="S120" s="118" t="s">
        <v>223</v>
      </c>
      <c r="T120" s="86"/>
      <c r="U120" s="119">
        <v>6.29</v>
      </c>
      <c r="V120" s="86"/>
      <c r="W120" s="119">
        <v>-6.29</v>
      </c>
      <c r="X120" s="86"/>
      <c r="Y120" s="119">
        <f t="shared" si="10"/>
        <v>-6.29</v>
      </c>
      <c r="Z120" s="86"/>
      <c r="AA120" s="119">
        <f t="shared" si="11"/>
        <v>-4571.0059</v>
      </c>
      <c r="AB120" s="86"/>
      <c r="AC120" s="119">
        <f t="shared" si="11"/>
        <v>-4571.0059</v>
      </c>
      <c r="AD120" s="9"/>
      <c r="AE120" s="9"/>
      <c r="AF120" s="9"/>
      <c r="AG120" s="9"/>
    </row>
    <row r="121" spans="2:33" ht="7.5" customHeight="1">
      <c r="B121" s="78"/>
      <c r="C121" s="8"/>
      <c r="D121" s="9"/>
      <c r="E121" s="111"/>
      <c r="F121" s="111"/>
      <c r="G121" s="54"/>
      <c r="H121" s="82"/>
      <c r="I121" s="19"/>
      <c r="J121" s="19"/>
      <c r="K121" s="68"/>
      <c r="L121" s="20"/>
      <c r="M121" s="20"/>
      <c r="N121" s="20"/>
      <c r="O121" s="20"/>
      <c r="Q121" s="11"/>
      <c r="R121" s="90"/>
      <c r="S121" s="10"/>
      <c r="T121" s="90"/>
      <c r="U121" s="124"/>
      <c r="V121" s="90"/>
      <c r="W121" s="124"/>
      <c r="X121" s="90"/>
      <c r="Y121" s="124"/>
      <c r="Z121" s="90"/>
      <c r="AA121" s="124"/>
      <c r="AB121" s="90"/>
      <c r="AC121" s="124"/>
      <c r="AD121" s="9"/>
      <c r="AE121" s="9"/>
      <c r="AF121" s="9"/>
      <c r="AG121" s="9"/>
    </row>
    <row r="122" spans="1:33" ht="15.75">
      <c r="A122" s="27" t="s">
        <v>67</v>
      </c>
      <c r="B122" s="78"/>
      <c r="C122" s="8"/>
      <c r="D122" s="9"/>
      <c r="E122" s="111"/>
      <c r="F122" s="111"/>
      <c r="G122" s="54"/>
      <c r="H122" s="82"/>
      <c r="I122" s="31">
        <f>SUM(I103:I121)</f>
        <v>1398778408.3800004</v>
      </c>
      <c r="J122" s="31"/>
      <c r="K122" s="67">
        <f>SUM(K103:K121)</f>
        <v>561440855</v>
      </c>
      <c r="L122" s="32"/>
      <c r="M122" s="32">
        <f>SUM(M103:M121)</f>
        <v>1609588370</v>
      </c>
      <c r="N122" s="32"/>
      <c r="O122" s="32">
        <f>SUM(O103:O121)</f>
        <v>52274689</v>
      </c>
      <c r="Q122" s="114">
        <f>ROUND(O122/I122*100,2)</f>
        <v>3.74</v>
      </c>
      <c r="R122" s="116"/>
      <c r="S122" s="115">
        <f t="shared" si="8"/>
        <v>30.79</v>
      </c>
      <c r="T122" s="116"/>
      <c r="U122" s="124"/>
      <c r="V122" s="116"/>
      <c r="W122" s="32">
        <v>-61.95</v>
      </c>
      <c r="X122" s="116"/>
      <c r="Y122" s="32">
        <f>SUM(Y103:Y121)</f>
        <v>-61.95</v>
      </c>
      <c r="Z122" s="116"/>
      <c r="AA122" s="32">
        <f>SUM(AA103:AA121)</f>
        <v>4310564.823567001</v>
      </c>
      <c r="AB122" s="116"/>
      <c r="AC122" s="32">
        <f>SUM(AC103:AC121)</f>
        <v>1446185.5772999995</v>
      </c>
      <c r="AD122" s="9"/>
      <c r="AE122" s="9"/>
      <c r="AF122" s="9"/>
      <c r="AG122" s="9"/>
    </row>
    <row r="123" spans="1:33" ht="14.25" customHeight="1">
      <c r="A123" s="27"/>
      <c r="B123" s="78"/>
      <c r="C123" s="8"/>
      <c r="D123" s="9"/>
      <c r="E123" s="111"/>
      <c r="F123" s="111"/>
      <c r="G123" s="54"/>
      <c r="H123" s="82"/>
      <c r="I123" s="19"/>
      <c r="J123" s="19"/>
      <c r="K123" s="68"/>
      <c r="L123" s="20"/>
      <c r="M123" s="20"/>
      <c r="N123" s="20"/>
      <c r="O123" s="20"/>
      <c r="Q123" s="11"/>
      <c r="R123" s="90"/>
      <c r="S123" s="10"/>
      <c r="T123" s="90"/>
      <c r="U123" s="124"/>
      <c r="V123" s="90"/>
      <c r="W123" s="124"/>
      <c r="X123" s="90"/>
      <c r="Y123" s="124"/>
      <c r="Z123" s="90"/>
      <c r="AA123" s="124"/>
      <c r="AB123" s="90"/>
      <c r="AC123" s="124"/>
      <c r="AD123" s="9"/>
      <c r="AE123" s="9"/>
      <c r="AF123" s="9"/>
      <c r="AG123" s="9"/>
    </row>
    <row r="124" spans="1:29" s="29" customFormat="1" ht="15.75">
      <c r="A124" s="28" t="s">
        <v>27</v>
      </c>
      <c r="B124" s="79"/>
      <c r="D124" s="9"/>
      <c r="E124" s="111"/>
      <c r="F124" s="111"/>
      <c r="G124" s="54"/>
      <c r="H124" s="82"/>
      <c r="I124" s="31"/>
      <c r="J124" s="31"/>
      <c r="K124" s="67"/>
      <c r="L124" s="32"/>
      <c r="M124" s="32"/>
      <c r="N124" s="32"/>
      <c r="O124" s="32"/>
      <c r="P124"/>
      <c r="Q124" s="11"/>
      <c r="R124" s="83"/>
      <c r="S124" s="10"/>
      <c r="T124" s="83"/>
      <c r="U124" s="123"/>
      <c r="V124" s="83"/>
      <c r="W124" s="123"/>
      <c r="X124" s="83"/>
      <c r="Y124" s="123"/>
      <c r="Z124" s="83"/>
      <c r="AA124" s="123"/>
      <c r="AB124" s="83"/>
      <c r="AC124" s="123"/>
    </row>
    <row r="125" spans="1:29" s="29" customFormat="1" ht="15.75">
      <c r="A125" s="78">
        <v>390</v>
      </c>
      <c r="B125" s="78"/>
      <c r="C125" s="75" t="s">
        <v>89</v>
      </c>
      <c r="D125" s="9"/>
      <c r="E125" s="111" t="s">
        <v>183</v>
      </c>
      <c r="F125" s="111"/>
      <c r="G125" s="54">
        <v>-5</v>
      </c>
      <c r="H125" s="82"/>
      <c r="I125" s="17">
        <v>20203697.36</v>
      </c>
      <c r="J125" s="17"/>
      <c r="K125" s="14">
        <v>6284067</v>
      </c>
      <c r="L125" s="14"/>
      <c r="M125" s="14">
        <v>14929818</v>
      </c>
      <c r="N125" s="14"/>
      <c r="O125" s="14">
        <v>555008</v>
      </c>
      <c r="P125"/>
      <c r="Q125" s="11">
        <f aca="true" t="shared" si="12" ref="Q125:Q145">ROUND(O125/I125*100,2)</f>
        <v>2.75</v>
      </c>
      <c r="R125" s="83"/>
      <c r="S125" s="10">
        <f t="shared" si="8"/>
        <v>26.9</v>
      </c>
      <c r="T125" s="83"/>
      <c r="U125" s="119">
        <v>2.12</v>
      </c>
      <c r="V125" s="83"/>
      <c r="W125" s="119">
        <v>0.63</v>
      </c>
      <c r="X125" s="83"/>
      <c r="Y125" s="119">
        <f aca="true" t="shared" si="13" ref="Y125:Y145">+Q125-U125</f>
        <v>0.6299999999999999</v>
      </c>
      <c r="Z125" s="83"/>
      <c r="AA125" s="119">
        <f aca="true" t="shared" si="14" ref="AA125:AC145">+W125*I125/100</f>
        <v>127283.293368</v>
      </c>
      <c r="AB125" s="83"/>
      <c r="AC125" s="119">
        <f t="shared" si="14"/>
        <v>39589.62209999999</v>
      </c>
    </row>
    <row r="126" spans="1:29" ht="15">
      <c r="A126" s="79">
        <v>391.1</v>
      </c>
      <c r="B126" s="79"/>
      <c r="C126" s="76" t="s">
        <v>118</v>
      </c>
      <c r="D126" s="9"/>
      <c r="E126" s="111" t="s">
        <v>186</v>
      </c>
      <c r="F126" s="111"/>
      <c r="G126" s="54">
        <v>0</v>
      </c>
      <c r="H126" s="82"/>
      <c r="I126" s="17">
        <v>8106542.44</v>
      </c>
      <c r="J126" s="17"/>
      <c r="K126" s="14">
        <v>2886719</v>
      </c>
      <c r="L126" s="14"/>
      <c r="M126" s="14">
        <v>5219824</v>
      </c>
      <c r="N126" s="14"/>
      <c r="O126" s="14">
        <v>646291</v>
      </c>
      <c r="Q126" s="11">
        <f t="shared" si="12"/>
        <v>7.97</v>
      </c>
      <c r="R126" s="86"/>
      <c r="S126" s="10">
        <f t="shared" si="8"/>
        <v>8.08</v>
      </c>
      <c r="T126" s="86"/>
      <c r="U126" s="119">
        <v>3.15</v>
      </c>
      <c r="V126" s="86"/>
      <c r="W126" s="119">
        <v>4.82</v>
      </c>
      <c r="X126" s="86"/>
      <c r="Y126" s="119">
        <f t="shared" si="13"/>
        <v>4.82</v>
      </c>
      <c r="Z126" s="86"/>
      <c r="AA126" s="119">
        <f t="shared" si="14"/>
        <v>390735.345608</v>
      </c>
      <c r="AB126" s="86"/>
      <c r="AC126" s="119">
        <f t="shared" si="14"/>
        <v>139139.8558</v>
      </c>
    </row>
    <row r="127" spans="1:29" ht="15">
      <c r="A127" s="78">
        <v>391.2</v>
      </c>
      <c r="B127" s="78"/>
      <c r="C127" s="75" t="s">
        <v>119</v>
      </c>
      <c r="D127" s="9"/>
      <c r="E127" s="111" t="s">
        <v>185</v>
      </c>
      <c r="F127" s="111"/>
      <c r="G127" s="54">
        <v>0</v>
      </c>
      <c r="H127" s="82"/>
      <c r="I127" s="17">
        <v>7430810.57</v>
      </c>
      <c r="J127" s="17"/>
      <c r="K127" s="14">
        <v>4160237</v>
      </c>
      <c r="L127" s="14"/>
      <c r="M127" s="14">
        <v>3270573</v>
      </c>
      <c r="N127" s="14"/>
      <c r="O127" s="14">
        <v>1235130</v>
      </c>
      <c r="Q127" s="11">
        <f t="shared" si="12"/>
        <v>16.62</v>
      </c>
      <c r="R127" s="86"/>
      <c r="S127" s="10">
        <f t="shared" si="8"/>
        <v>2.65</v>
      </c>
      <c r="T127" s="86"/>
      <c r="U127" s="119">
        <v>13.135</v>
      </c>
      <c r="V127" s="86"/>
      <c r="W127" s="119">
        <v>3.485</v>
      </c>
      <c r="X127" s="86"/>
      <c r="Y127" s="119">
        <f t="shared" si="13"/>
        <v>3.485000000000001</v>
      </c>
      <c r="Z127" s="86"/>
      <c r="AA127" s="119">
        <f t="shared" si="14"/>
        <v>258963.7483645</v>
      </c>
      <c r="AB127" s="86"/>
      <c r="AC127" s="119">
        <f t="shared" si="14"/>
        <v>144984.25945000007</v>
      </c>
    </row>
    <row r="128" spans="1:29" ht="15">
      <c r="A128" s="78">
        <v>391.3</v>
      </c>
      <c r="B128" s="78"/>
      <c r="C128" s="73" t="s">
        <v>120</v>
      </c>
      <c r="D128" s="9"/>
      <c r="E128" s="111" t="s">
        <v>185</v>
      </c>
      <c r="F128" s="111"/>
      <c r="G128" s="54">
        <v>0</v>
      </c>
      <c r="H128" s="82"/>
      <c r="I128" s="17">
        <v>938788</v>
      </c>
      <c r="J128" s="17"/>
      <c r="K128" s="14">
        <v>938788</v>
      </c>
      <c r="L128" s="14"/>
      <c r="M128" s="14">
        <v>0</v>
      </c>
      <c r="N128" s="14"/>
      <c r="O128" s="14">
        <v>0</v>
      </c>
      <c r="Q128" s="118" t="s">
        <v>223</v>
      </c>
      <c r="R128" s="86"/>
      <c r="S128" s="118" t="s">
        <v>223</v>
      </c>
      <c r="T128" s="86"/>
      <c r="U128" s="119">
        <v>0</v>
      </c>
      <c r="V128" s="86"/>
      <c r="W128" s="119">
        <v>0</v>
      </c>
      <c r="X128" s="86"/>
      <c r="Y128" s="119">
        <f t="shared" si="13"/>
        <v>0</v>
      </c>
      <c r="Z128" s="86"/>
      <c r="AA128" s="119">
        <f t="shared" si="14"/>
        <v>0</v>
      </c>
      <c r="AB128" s="86"/>
      <c r="AC128" s="119">
        <f t="shared" si="14"/>
        <v>0</v>
      </c>
    </row>
    <row r="129" spans="1:29" ht="15">
      <c r="A129" s="81">
        <v>391.4</v>
      </c>
      <c r="B129" s="81"/>
      <c r="C129" s="77" t="s">
        <v>121</v>
      </c>
      <c r="D129" s="9"/>
      <c r="E129" s="111" t="s">
        <v>213</v>
      </c>
      <c r="F129" s="111"/>
      <c r="G129" s="54">
        <v>0</v>
      </c>
      <c r="H129" s="82"/>
      <c r="I129" s="17">
        <v>1387730</v>
      </c>
      <c r="J129" s="17"/>
      <c r="K129" s="14">
        <v>1110184</v>
      </c>
      <c r="L129" s="14"/>
      <c r="M129" s="14">
        <v>277546</v>
      </c>
      <c r="N129" s="14"/>
      <c r="O129" s="14">
        <v>277546</v>
      </c>
      <c r="Q129" s="11">
        <f t="shared" si="12"/>
        <v>20</v>
      </c>
      <c r="R129" s="86"/>
      <c r="S129" s="10">
        <f t="shared" si="8"/>
        <v>1</v>
      </c>
      <c r="T129" s="86"/>
      <c r="U129" s="119">
        <v>0</v>
      </c>
      <c r="V129" s="86"/>
      <c r="W129" s="119">
        <v>20</v>
      </c>
      <c r="X129" s="86"/>
      <c r="Y129" s="119">
        <f t="shared" si="13"/>
        <v>20</v>
      </c>
      <c r="Z129" s="86"/>
      <c r="AA129" s="119">
        <f t="shared" si="14"/>
        <v>277546</v>
      </c>
      <c r="AB129" s="86"/>
      <c r="AC129" s="119">
        <f t="shared" si="14"/>
        <v>222036.8</v>
      </c>
    </row>
    <row r="130" spans="1:29" ht="15">
      <c r="A130" s="79">
        <v>392</v>
      </c>
      <c r="B130" s="79"/>
      <c r="C130" s="74" t="s">
        <v>122</v>
      </c>
      <c r="D130" s="9"/>
      <c r="E130" s="111" t="s">
        <v>179</v>
      </c>
      <c r="F130" s="111"/>
      <c r="G130" s="54">
        <v>15</v>
      </c>
      <c r="H130" s="82"/>
      <c r="I130" s="17">
        <v>23106681.42</v>
      </c>
      <c r="J130" s="17"/>
      <c r="K130" s="14">
        <v>10051196</v>
      </c>
      <c r="L130" s="14"/>
      <c r="M130" s="14">
        <v>9589484</v>
      </c>
      <c r="N130" s="14"/>
      <c r="O130" s="14">
        <v>1552847</v>
      </c>
      <c r="Q130" s="11">
        <f t="shared" si="12"/>
        <v>6.72</v>
      </c>
      <c r="R130" s="86"/>
      <c r="S130" s="10">
        <f t="shared" si="8"/>
        <v>6.18</v>
      </c>
      <c r="T130" s="86"/>
      <c r="U130" s="119">
        <v>7.63</v>
      </c>
      <c r="V130" s="86"/>
      <c r="W130" s="119">
        <v>-0.91</v>
      </c>
      <c r="X130" s="86"/>
      <c r="Y130" s="119">
        <f t="shared" si="13"/>
        <v>-0.9100000000000001</v>
      </c>
      <c r="Z130" s="86"/>
      <c r="AA130" s="119">
        <f t="shared" si="14"/>
        <v>-210270.80092200002</v>
      </c>
      <c r="AB130" s="86"/>
      <c r="AC130" s="119">
        <f t="shared" si="14"/>
        <v>-91465.88360000002</v>
      </c>
    </row>
    <row r="131" spans="1:29" ht="15">
      <c r="A131" s="79">
        <v>393</v>
      </c>
      <c r="B131" s="79"/>
      <c r="C131" s="74" t="s">
        <v>123</v>
      </c>
      <c r="D131" s="9"/>
      <c r="E131" s="111" t="s">
        <v>214</v>
      </c>
      <c r="F131" s="111"/>
      <c r="G131" s="54">
        <v>0</v>
      </c>
      <c r="H131" s="82"/>
      <c r="I131" s="17">
        <v>119406</v>
      </c>
      <c r="J131" s="17"/>
      <c r="K131" s="14">
        <v>115794</v>
      </c>
      <c r="L131" s="14"/>
      <c r="M131" s="14">
        <v>3612</v>
      </c>
      <c r="N131" s="14"/>
      <c r="O131" s="14">
        <v>1308</v>
      </c>
      <c r="Q131" s="11">
        <f t="shared" si="12"/>
        <v>1.1</v>
      </c>
      <c r="R131" s="86"/>
      <c r="S131" s="10">
        <f t="shared" si="8"/>
        <v>2.76</v>
      </c>
      <c r="T131" s="86"/>
      <c r="U131" s="119">
        <v>2.24</v>
      </c>
      <c r="V131" s="86"/>
      <c r="W131" s="119">
        <v>-1.14</v>
      </c>
      <c r="X131" s="86"/>
      <c r="Y131" s="119">
        <f t="shared" si="13"/>
        <v>-1.1400000000000001</v>
      </c>
      <c r="Z131" s="86"/>
      <c r="AA131" s="119">
        <f t="shared" si="14"/>
        <v>-1361.2284</v>
      </c>
      <c r="AB131" s="86"/>
      <c r="AC131" s="119">
        <f t="shared" si="14"/>
        <v>-1320.0516</v>
      </c>
    </row>
    <row r="132" spans="1:29" ht="15">
      <c r="A132" s="79">
        <v>394</v>
      </c>
      <c r="B132" s="79"/>
      <c r="C132" s="74" t="s">
        <v>124</v>
      </c>
      <c r="D132" s="9"/>
      <c r="E132" s="87" t="s">
        <v>214</v>
      </c>
      <c r="F132" s="87"/>
      <c r="G132" s="82">
        <v>0</v>
      </c>
      <c r="H132" s="82"/>
      <c r="I132" s="17">
        <v>11881852.95</v>
      </c>
      <c r="J132" s="17"/>
      <c r="K132" s="14">
        <v>2519255</v>
      </c>
      <c r="L132" s="14"/>
      <c r="M132" s="14">
        <v>9362598</v>
      </c>
      <c r="N132" s="14"/>
      <c r="O132" s="14">
        <v>830907</v>
      </c>
      <c r="Q132" s="11">
        <f t="shared" si="12"/>
        <v>6.99</v>
      </c>
      <c r="R132" s="86"/>
      <c r="S132" s="10">
        <f t="shared" si="8"/>
        <v>11.27</v>
      </c>
      <c r="T132" s="86"/>
      <c r="U132" s="119">
        <v>2.46</v>
      </c>
      <c r="V132" s="86"/>
      <c r="W132" s="119">
        <v>4.53</v>
      </c>
      <c r="X132" s="86"/>
      <c r="Y132" s="119">
        <f t="shared" si="13"/>
        <v>4.53</v>
      </c>
      <c r="Z132" s="86"/>
      <c r="AA132" s="119">
        <f t="shared" si="14"/>
        <v>538247.938635</v>
      </c>
      <c r="AB132" s="86"/>
      <c r="AC132" s="119">
        <f t="shared" si="14"/>
        <v>114122.2515</v>
      </c>
    </row>
    <row r="133" spans="1:29" ht="15">
      <c r="A133" s="79">
        <v>395</v>
      </c>
      <c r="B133" s="79"/>
      <c r="C133" s="74" t="s">
        <v>125</v>
      </c>
      <c r="D133" s="9"/>
      <c r="E133" s="87" t="s">
        <v>186</v>
      </c>
      <c r="F133" s="87"/>
      <c r="G133" s="82">
        <v>0</v>
      </c>
      <c r="H133" s="82"/>
      <c r="I133" s="17">
        <v>68293</v>
      </c>
      <c r="J133" s="17"/>
      <c r="K133" s="14">
        <v>51694</v>
      </c>
      <c r="L133" s="14"/>
      <c r="M133" s="14">
        <v>16599</v>
      </c>
      <c r="N133" s="14"/>
      <c r="O133" s="14">
        <v>2494</v>
      </c>
      <c r="Q133" s="11">
        <f t="shared" si="12"/>
        <v>3.65</v>
      </c>
      <c r="R133" s="86"/>
      <c r="S133" s="10">
        <f t="shared" si="8"/>
        <v>6.66</v>
      </c>
      <c r="T133" s="86"/>
      <c r="U133" s="119">
        <v>3.47</v>
      </c>
      <c r="V133" s="86"/>
      <c r="W133" s="119">
        <v>0.18</v>
      </c>
      <c r="X133" s="86"/>
      <c r="Y133" s="119">
        <f t="shared" si="13"/>
        <v>0.17999999999999972</v>
      </c>
      <c r="Z133" s="86"/>
      <c r="AA133" s="119">
        <f t="shared" si="14"/>
        <v>122.92739999999999</v>
      </c>
      <c r="AB133" s="86"/>
      <c r="AC133" s="119">
        <f t="shared" si="14"/>
        <v>93.04919999999986</v>
      </c>
    </row>
    <row r="134" spans="1:29" ht="15">
      <c r="A134" s="79">
        <v>396</v>
      </c>
      <c r="B134" s="79"/>
      <c r="C134" s="74" t="s">
        <v>126</v>
      </c>
      <c r="D134" s="9"/>
      <c r="E134" s="87" t="s">
        <v>180</v>
      </c>
      <c r="F134" s="87"/>
      <c r="G134" s="82">
        <v>15</v>
      </c>
      <c r="H134" s="82"/>
      <c r="I134" s="17">
        <v>6058631.46</v>
      </c>
      <c r="J134" s="17"/>
      <c r="K134" s="14">
        <v>3459108</v>
      </c>
      <c r="L134" s="14"/>
      <c r="M134" s="14">
        <v>1690729</v>
      </c>
      <c r="N134" s="14"/>
      <c r="O134" s="14">
        <v>171015</v>
      </c>
      <c r="Q134" s="11">
        <f t="shared" si="12"/>
        <v>2.82</v>
      </c>
      <c r="R134" s="86"/>
      <c r="S134" s="10">
        <f t="shared" si="8"/>
        <v>9.89</v>
      </c>
      <c r="T134" s="86"/>
      <c r="U134" s="119">
        <v>7.39</v>
      </c>
      <c r="V134" s="86"/>
      <c r="W134" s="119">
        <v>-4.57</v>
      </c>
      <c r="X134" s="86"/>
      <c r="Y134" s="119">
        <f t="shared" si="13"/>
        <v>-4.57</v>
      </c>
      <c r="Z134" s="86"/>
      <c r="AA134" s="119">
        <f t="shared" si="14"/>
        <v>-276879.457722</v>
      </c>
      <c r="AB134" s="86"/>
      <c r="AC134" s="119">
        <f t="shared" si="14"/>
        <v>-158081.2356</v>
      </c>
    </row>
    <row r="135" spans="1:29" ht="15">
      <c r="A135" s="79">
        <v>397</v>
      </c>
      <c r="B135" s="79"/>
      <c r="C135" s="74" t="s">
        <v>127</v>
      </c>
      <c r="D135" s="9"/>
      <c r="E135" s="87" t="s">
        <v>184</v>
      </c>
      <c r="F135" s="87"/>
      <c r="G135" s="82">
        <v>0</v>
      </c>
      <c r="H135" s="82"/>
      <c r="I135" s="17">
        <v>31147.91</v>
      </c>
      <c r="J135" s="17"/>
      <c r="K135" s="14">
        <v>0</v>
      </c>
      <c r="L135" s="14"/>
      <c r="M135" s="14">
        <v>31148</v>
      </c>
      <c r="N135" s="14"/>
      <c r="O135" s="14">
        <v>2307</v>
      </c>
      <c r="Q135" s="11">
        <f t="shared" si="12"/>
        <v>7.41</v>
      </c>
      <c r="R135" s="86"/>
      <c r="S135" s="10">
        <f t="shared" si="8"/>
        <v>13.5</v>
      </c>
      <c r="T135" s="86"/>
      <c r="U135" s="119">
        <v>0</v>
      </c>
      <c r="V135" s="86"/>
      <c r="W135" s="119">
        <v>7.41</v>
      </c>
      <c r="X135" s="86"/>
      <c r="Y135" s="119">
        <f t="shared" si="13"/>
        <v>7.41</v>
      </c>
      <c r="Z135" s="86"/>
      <c r="AA135" s="119">
        <f t="shared" si="14"/>
        <v>2308.060131</v>
      </c>
      <c r="AB135" s="86"/>
      <c r="AC135" s="119">
        <f t="shared" si="14"/>
        <v>0</v>
      </c>
    </row>
    <row r="136" spans="1:29" ht="15">
      <c r="A136" s="79">
        <v>397.1</v>
      </c>
      <c r="B136" s="79"/>
      <c r="C136" s="74" t="s">
        <v>128</v>
      </c>
      <c r="D136" s="9"/>
      <c r="E136" s="87" t="s">
        <v>70</v>
      </c>
      <c r="F136" s="87"/>
      <c r="G136" s="82">
        <v>0</v>
      </c>
      <c r="H136" s="82"/>
      <c r="I136" s="17">
        <v>1053489.15</v>
      </c>
      <c r="J136" s="17"/>
      <c r="K136" s="14">
        <v>996111</v>
      </c>
      <c r="L136" s="14"/>
      <c r="M136" s="14">
        <v>57379</v>
      </c>
      <c r="N136" s="14"/>
      <c r="O136" s="14">
        <v>7151</v>
      </c>
      <c r="Q136" s="11">
        <f t="shared" si="12"/>
        <v>0.68</v>
      </c>
      <c r="R136" s="86"/>
      <c r="S136" s="10">
        <f t="shared" si="8"/>
        <v>8.02</v>
      </c>
      <c r="T136" s="86"/>
      <c r="U136" s="119">
        <v>0</v>
      </c>
      <c r="V136" s="86"/>
      <c r="W136" s="119">
        <v>0.68</v>
      </c>
      <c r="X136" s="86"/>
      <c r="Y136" s="119">
        <f t="shared" si="13"/>
        <v>0.68</v>
      </c>
      <c r="Z136" s="86"/>
      <c r="AA136" s="119">
        <f t="shared" si="14"/>
        <v>7163.72622</v>
      </c>
      <c r="AB136" s="86"/>
      <c r="AC136" s="119">
        <f t="shared" si="14"/>
        <v>6773.554800000001</v>
      </c>
    </row>
    <row r="137" spans="1:29" ht="15">
      <c r="A137" s="79">
        <v>397.2</v>
      </c>
      <c r="B137" s="79"/>
      <c r="C137" s="74" t="s">
        <v>129</v>
      </c>
      <c r="D137" s="9"/>
      <c r="E137" s="87" t="s">
        <v>184</v>
      </c>
      <c r="F137" s="87"/>
      <c r="G137" s="82">
        <v>0</v>
      </c>
      <c r="H137" s="82"/>
      <c r="I137" s="17">
        <v>1759910</v>
      </c>
      <c r="J137" s="17"/>
      <c r="K137" s="14">
        <v>968933</v>
      </c>
      <c r="L137" s="14"/>
      <c r="M137" s="14">
        <v>790977</v>
      </c>
      <c r="N137" s="14"/>
      <c r="O137" s="14">
        <v>75389</v>
      </c>
      <c r="Q137" s="11">
        <f t="shared" si="12"/>
        <v>4.28</v>
      </c>
      <c r="R137" s="86"/>
      <c r="S137" s="10">
        <f t="shared" si="8"/>
        <v>10.49</v>
      </c>
      <c r="T137" s="86"/>
      <c r="U137" s="119">
        <v>7.52</v>
      </c>
      <c r="V137" s="86"/>
      <c r="W137" s="119">
        <v>-3.24</v>
      </c>
      <c r="X137" s="86"/>
      <c r="Y137" s="119">
        <f t="shared" si="13"/>
        <v>-3.2399999999999993</v>
      </c>
      <c r="Z137" s="86"/>
      <c r="AA137" s="119">
        <f t="shared" si="14"/>
        <v>-57021.084</v>
      </c>
      <c r="AB137" s="86"/>
      <c r="AC137" s="119">
        <f t="shared" si="14"/>
        <v>-31393.429199999995</v>
      </c>
    </row>
    <row r="138" spans="1:29" ht="15">
      <c r="A138" s="79">
        <v>397.3</v>
      </c>
      <c r="B138" s="79"/>
      <c r="C138" s="74" t="s">
        <v>130</v>
      </c>
      <c r="D138" s="9"/>
      <c r="E138" s="87" t="s">
        <v>184</v>
      </c>
      <c r="F138" s="87"/>
      <c r="G138" s="82">
        <v>0</v>
      </c>
      <c r="H138" s="82"/>
      <c r="I138" s="17">
        <v>2961452.54</v>
      </c>
      <c r="J138" s="17"/>
      <c r="K138" s="14">
        <v>2930366</v>
      </c>
      <c r="L138" s="14"/>
      <c r="M138" s="14">
        <v>31087</v>
      </c>
      <c r="N138" s="14"/>
      <c r="O138" s="14">
        <v>2145</v>
      </c>
      <c r="Q138" s="11">
        <f t="shared" si="12"/>
        <v>0.07</v>
      </c>
      <c r="R138" s="86"/>
      <c r="S138" s="10">
        <f t="shared" si="8"/>
        <v>14.49</v>
      </c>
      <c r="T138" s="86"/>
      <c r="U138" s="119">
        <v>7.52</v>
      </c>
      <c r="V138" s="86"/>
      <c r="W138" s="119">
        <v>-7.45</v>
      </c>
      <c r="X138" s="86"/>
      <c r="Y138" s="119">
        <f t="shared" si="13"/>
        <v>-7.449999999999999</v>
      </c>
      <c r="Z138" s="86"/>
      <c r="AA138" s="119">
        <f t="shared" si="14"/>
        <v>-220628.21423</v>
      </c>
      <c r="AB138" s="86"/>
      <c r="AC138" s="119">
        <f t="shared" si="14"/>
        <v>-218312.267</v>
      </c>
    </row>
    <row r="139" spans="1:29" ht="15">
      <c r="A139" s="79">
        <v>397.4</v>
      </c>
      <c r="B139" s="79"/>
      <c r="C139" s="74" t="s">
        <v>131</v>
      </c>
      <c r="D139" s="9"/>
      <c r="E139" s="87" t="s">
        <v>184</v>
      </c>
      <c r="F139" s="87"/>
      <c r="G139" s="82">
        <v>0</v>
      </c>
      <c r="H139" s="82"/>
      <c r="I139" s="17">
        <v>1786065.18</v>
      </c>
      <c r="J139" s="17"/>
      <c r="K139" s="14">
        <v>1532280</v>
      </c>
      <c r="L139" s="14"/>
      <c r="M139" s="14">
        <v>253785</v>
      </c>
      <c r="N139" s="14"/>
      <c r="O139" s="14">
        <v>18616</v>
      </c>
      <c r="Q139" s="11">
        <f t="shared" si="12"/>
        <v>1.04</v>
      </c>
      <c r="R139" s="86"/>
      <c r="S139" s="10">
        <f t="shared" si="8"/>
        <v>13.63</v>
      </c>
      <c r="T139" s="86"/>
      <c r="U139" s="119">
        <v>0</v>
      </c>
      <c r="V139" s="86"/>
      <c r="W139" s="119">
        <v>1.04</v>
      </c>
      <c r="X139" s="86"/>
      <c r="Y139" s="119">
        <f t="shared" si="13"/>
        <v>1.04</v>
      </c>
      <c r="Z139" s="86"/>
      <c r="AA139" s="119">
        <f t="shared" si="14"/>
        <v>18575.077871999998</v>
      </c>
      <c r="AB139" s="86"/>
      <c r="AC139" s="119">
        <f t="shared" si="14"/>
        <v>15935.712</v>
      </c>
    </row>
    <row r="140" spans="1:29" ht="15">
      <c r="A140" s="79">
        <v>397.5</v>
      </c>
      <c r="B140" s="79"/>
      <c r="C140" s="74" t="s">
        <v>132</v>
      </c>
      <c r="D140" s="9"/>
      <c r="E140" s="87" t="s">
        <v>70</v>
      </c>
      <c r="F140" s="87"/>
      <c r="G140" s="82">
        <v>0</v>
      </c>
      <c r="H140" s="82"/>
      <c r="I140" s="17">
        <v>1809931.35</v>
      </c>
      <c r="J140" s="17"/>
      <c r="K140" s="14">
        <v>1323953</v>
      </c>
      <c r="L140" s="14"/>
      <c r="M140" s="14">
        <v>485978</v>
      </c>
      <c r="N140" s="14"/>
      <c r="O140" s="14">
        <v>294136</v>
      </c>
      <c r="Q140" s="11">
        <f t="shared" si="12"/>
        <v>16.25</v>
      </c>
      <c r="R140" s="86"/>
      <c r="S140" s="10">
        <f t="shared" si="8"/>
        <v>1.65</v>
      </c>
      <c r="T140" s="86"/>
      <c r="U140" s="119">
        <v>7.52</v>
      </c>
      <c r="V140" s="86"/>
      <c r="W140" s="119">
        <v>8.73</v>
      </c>
      <c r="X140" s="86"/>
      <c r="Y140" s="119">
        <f t="shared" si="13"/>
        <v>8.73</v>
      </c>
      <c r="Z140" s="86"/>
      <c r="AA140" s="119">
        <f t="shared" si="14"/>
        <v>158007.006855</v>
      </c>
      <c r="AB140" s="86"/>
      <c r="AC140" s="119">
        <f t="shared" si="14"/>
        <v>115581.09690000002</v>
      </c>
    </row>
    <row r="141" spans="1:29" ht="15">
      <c r="A141" s="79">
        <v>398.1</v>
      </c>
      <c r="B141" s="79"/>
      <c r="C141" s="74" t="s">
        <v>133</v>
      </c>
      <c r="D141" s="9"/>
      <c r="E141" s="87" t="s">
        <v>184</v>
      </c>
      <c r="F141" s="87"/>
      <c r="G141" s="82">
        <v>0</v>
      </c>
      <c r="H141" s="82"/>
      <c r="I141" s="17">
        <v>78890</v>
      </c>
      <c r="J141" s="17"/>
      <c r="K141" s="14">
        <v>78890</v>
      </c>
      <c r="L141" s="14"/>
      <c r="M141" s="14">
        <v>0</v>
      </c>
      <c r="N141" s="14"/>
      <c r="O141" s="14">
        <v>0</v>
      </c>
      <c r="Q141" s="118" t="s">
        <v>223</v>
      </c>
      <c r="R141" s="86"/>
      <c r="S141" s="118" t="s">
        <v>223</v>
      </c>
      <c r="T141" s="86"/>
      <c r="U141" s="119">
        <v>4.1</v>
      </c>
      <c r="V141" s="86"/>
      <c r="W141" s="119">
        <v>-4.1</v>
      </c>
      <c r="X141" s="86"/>
      <c r="Y141" s="119">
        <f t="shared" si="13"/>
        <v>-4.1</v>
      </c>
      <c r="Z141" s="86"/>
      <c r="AA141" s="119">
        <f t="shared" si="14"/>
        <v>-3234.49</v>
      </c>
      <c r="AB141" s="86"/>
      <c r="AC141" s="119">
        <f t="shared" si="14"/>
        <v>-3234.49</v>
      </c>
    </row>
    <row r="142" spans="1:29" ht="15">
      <c r="A142" s="79">
        <v>398.2</v>
      </c>
      <c r="B142" s="79"/>
      <c r="C142" s="74" t="s">
        <v>134</v>
      </c>
      <c r="D142" s="9"/>
      <c r="E142" s="87" t="s">
        <v>184</v>
      </c>
      <c r="F142" s="87"/>
      <c r="G142" s="82">
        <v>0</v>
      </c>
      <c r="H142" s="82"/>
      <c r="I142" s="17">
        <v>53214</v>
      </c>
      <c r="J142" s="17"/>
      <c r="K142" s="14">
        <v>53214</v>
      </c>
      <c r="L142" s="14"/>
      <c r="M142" s="14">
        <v>0</v>
      </c>
      <c r="N142" s="14"/>
      <c r="O142" s="14">
        <v>0</v>
      </c>
      <c r="Q142" s="118" t="s">
        <v>223</v>
      </c>
      <c r="R142" s="86"/>
      <c r="S142" s="118" t="s">
        <v>223</v>
      </c>
      <c r="T142" s="86"/>
      <c r="U142" s="119">
        <v>4.1</v>
      </c>
      <c r="V142" s="86"/>
      <c r="W142" s="119">
        <v>-4.1</v>
      </c>
      <c r="X142" s="86"/>
      <c r="Y142" s="119">
        <f t="shared" si="13"/>
        <v>-4.1</v>
      </c>
      <c r="Z142" s="86"/>
      <c r="AA142" s="119">
        <f t="shared" si="14"/>
        <v>-2181.774</v>
      </c>
      <c r="AB142" s="86"/>
      <c r="AC142" s="119">
        <f t="shared" si="14"/>
        <v>-2181.774</v>
      </c>
    </row>
    <row r="143" spans="1:29" ht="15">
      <c r="A143" s="79">
        <v>398.3</v>
      </c>
      <c r="B143" s="79"/>
      <c r="C143" s="74" t="s">
        <v>135</v>
      </c>
      <c r="D143" s="9"/>
      <c r="E143" s="87" t="s">
        <v>186</v>
      </c>
      <c r="F143" s="110"/>
      <c r="G143" s="54">
        <v>0</v>
      </c>
      <c r="H143" s="82"/>
      <c r="I143" s="17">
        <v>14873</v>
      </c>
      <c r="J143" s="17"/>
      <c r="K143" s="14">
        <v>14873</v>
      </c>
      <c r="L143" s="14"/>
      <c r="M143" s="14">
        <v>0</v>
      </c>
      <c r="N143" s="14"/>
      <c r="O143" s="14">
        <v>0</v>
      </c>
      <c r="Q143" s="118" t="s">
        <v>223</v>
      </c>
      <c r="R143" s="86"/>
      <c r="S143" s="118" t="s">
        <v>223</v>
      </c>
      <c r="T143" s="86"/>
      <c r="U143" s="119">
        <v>4.1</v>
      </c>
      <c r="V143" s="86"/>
      <c r="W143" s="119">
        <v>-4.1</v>
      </c>
      <c r="X143" s="86"/>
      <c r="Y143" s="119">
        <f t="shared" si="13"/>
        <v>-4.1</v>
      </c>
      <c r="Z143" s="86"/>
      <c r="AA143" s="119">
        <f t="shared" si="14"/>
        <v>-609.793</v>
      </c>
      <c r="AB143" s="86"/>
      <c r="AC143" s="119">
        <f t="shared" si="14"/>
        <v>-609.793</v>
      </c>
    </row>
    <row r="144" spans="1:29" ht="15">
      <c r="A144" s="79">
        <v>398.4</v>
      </c>
      <c r="B144" s="79"/>
      <c r="C144" s="74" t="s">
        <v>136</v>
      </c>
      <c r="D144" s="9"/>
      <c r="E144" s="87" t="s">
        <v>186</v>
      </c>
      <c r="F144" s="110"/>
      <c r="G144" s="54">
        <v>0</v>
      </c>
      <c r="H144" s="82"/>
      <c r="I144" s="17">
        <v>10120</v>
      </c>
      <c r="J144" s="17"/>
      <c r="K144" s="14">
        <v>9503</v>
      </c>
      <c r="L144" s="14"/>
      <c r="M144" s="14">
        <v>617</v>
      </c>
      <c r="N144" s="14"/>
      <c r="O144" s="14">
        <v>601</v>
      </c>
      <c r="Q144" s="11">
        <f t="shared" si="12"/>
        <v>5.94</v>
      </c>
      <c r="R144" s="86"/>
      <c r="S144" s="10">
        <f t="shared" si="8"/>
        <v>1.03</v>
      </c>
      <c r="T144" s="86"/>
      <c r="U144" s="119">
        <v>4.1</v>
      </c>
      <c r="V144" s="86"/>
      <c r="W144" s="119">
        <v>1.84</v>
      </c>
      <c r="X144" s="86"/>
      <c r="Y144" s="119">
        <f t="shared" si="13"/>
        <v>1.8400000000000007</v>
      </c>
      <c r="Z144" s="86"/>
      <c r="AA144" s="119">
        <f t="shared" si="14"/>
        <v>186.208</v>
      </c>
      <c r="AB144" s="86"/>
      <c r="AC144" s="119">
        <f t="shared" si="14"/>
        <v>174.85520000000008</v>
      </c>
    </row>
    <row r="145" spans="1:29" ht="15">
      <c r="A145" s="79">
        <v>398.5</v>
      </c>
      <c r="B145" s="79"/>
      <c r="C145" s="74" t="s">
        <v>137</v>
      </c>
      <c r="D145" s="9"/>
      <c r="E145" s="87" t="s">
        <v>186</v>
      </c>
      <c r="F145" s="110"/>
      <c r="G145" s="54">
        <v>0</v>
      </c>
      <c r="H145" s="82"/>
      <c r="I145" s="103">
        <v>66739</v>
      </c>
      <c r="J145" s="17"/>
      <c r="K145" s="104">
        <v>62922</v>
      </c>
      <c r="L145" s="14"/>
      <c r="M145" s="104">
        <v>3817</v>
      </c>
      <c r="N145" s="14"/>
      <c r="O145" s="104">
        <v>543</v>
      </c>
      <c r="Q145" s="11">
        <f t="shared" si="12"/>
        <v>0.81</v>
      </c>
      <c r="R145" s="86"/>
      <c r="S145" s="10">
        <f t="shared" si="8"/>
        <v>7.03</v>
      </c>
      <c r="T145" s="86"/>
      <c r="U145" s="119">
        <v>4.1</v>
      </c>
      <c r="V145" s="86"/>
      <c r="W145" s="119">
        <v>-3.29</v>
      </c>
      <c r="X145" s="86"/>
      <c r="Y145" s="119">
        <f t="shared" si="13"/>
        <v>-3.2899999999999996</v>
      </c>
      <c r="Z145" s="86"/>
      <c r="AA145" s="119">
        <f t="shared" si="14"/>
        <v>-2195.7131</v>
      </c>
      <c r="AB145" s="86"/>
      <c r="AC145" s="119">
        <f t="shared" si="14"/>
        <v>-2070.1337999999996</v>
      </c>
    </row>
    <row r="146" spans="1:28" ht="12" customHeight="1">
      <c r="A146" s="24"/>
      <c r="B146" s="79" t="s">
        <v>73</v>
      </c>
      <c r="C146" s="5"/>
      <c r="D146" s="79"/>
      <c r="E146" s="84"/>
      <c r="F146" s="84"/>
      <c r="G146" s="91"/>
      <c r="H146" s="91"/>
      <c r="I146" s="47"/>
      <c r="J146" s="47"/>
      <c r="K146" s="66"/>
      <c r="L146" s="53"/>
      <c r="M146" s="53"/>
      <c r="N146" s="53"/>
      <c r="O146" s="53"/>
      <c r="P146" s="86"/>
      <c r="Q146" s="89"/>
      <c r="R146" s="86"/>
      <c r="S146" s="88"/>
      <c r="T146" s="86"/>
      <c r="V146" s="86"/>
      <c r="W146" s="119"/>
      <c r="X146" s="86"/>
      <c r="Z146" s="86"/>
      <c r="AB146" s="86"/>
    </row>
    <row r="147" spans="1:29" s="29" customFormat="1" ht="15.75">
      <c r="A147" s="28" t="s">
        <v>68</v>
      </c>
      <c r="B147"/>
      <c r="C147" s="28"/>
      <c r="D147" s="79"/>
      <c r="E147" s="84"/>
      <c r="F147" s="84"/>
      <c r="G147" s="92"/>
      <c r="H147" s="92"/>
      <c r="I147" s="31">
        <f>SUM(I125:I146)</f>
        <v>88928265.33000001</v>
      </c>
      <c r="J147" s="31"/>
      <c r="K147" s="32">
        <f>SUM(K125:K146)</f>
        <v>39548087</v>
      </c>
      <c r="L147" s="32"/>
      <c r="M147" s="32">
        <f>SUM(M125:M146)</f>
        <v>46015571</v>
      </c>
      <c r="N147" s="32"/>
      <c r="O147" s="32">
        <f>SUM(O125:O146)</f>
        <v>5673434</v>
      </c>
      <c r="P147" s="83"/>
      <c r="Q147" s="114">
        <f>ROUND(O147/I147*100,2)</f>
        <v>6.38</v>
      </c>
      <c r="R147" s="83"/>
      <c r="S147" s="115">
        <f>ROUND(M147/O147,2)</f>
        <v>8.11</v>
      </c>
      <c r="T147" s="83"/>
      <c r="U147" s="123"/>
      <c r="V147" s="83"/>
      <c r="W147" s="123">
        <v>20.445</v>
      </c>
      <c r="X147" s="83"/>
      <c r="Y147" s="123">
        <f>SUM(Y125:Y146)</f>
        <v>20.445000000000004</v>
      </c>
      <c r="Z147" s="83"/>
      <c r="AA147" s="123">
        <f>SUM(AA125:AA146)</f>
        <v>1004756.7770794997</v>
      </c>
      <c r="AB147" s="83"/>
      <c r="AC147" s="123">
        <f>SUM(AC125:AC146)</f>
        <v>289761.99915000005</v>
      </c>
    </row>
    <row r="148" spans="1:28" ht="10.5" customHeight="1">
      <c r="A148" s="8"/>
      <c r="D148" s="80"/>
      <c r="E148" s="37"/>
      <c r="F148" s="37"/>
      <c r="G148" s="93"/>
      <c r="H148" s="93"/>
      <c r="I148" s="19"/>
      <c r="J148" s="85"/>
      <c r="K148" s="68"/>
      <c r="L148" s="26"/>
      <c r="M148" s="20"/>
      <c r="N148" s="26"/>
      <c r="O148" s="20"/>
      <c r="P148" s="86"/>
      <c r="Q148" s="86"/>
      <c r="R148" s="86"/>
      <c r="S148" s="86"/>
      <c r="T148" s="86"/>
      <c r="V148" s="86"/>
      <c r="W148" s="119"/>
      <c r="X148" s="86"/>
      <c r="Z148" s="86"/>
      <c r="AB148" s="86"/>
    </row>
    <row r="149" spans="1:29" s="29" customFormat="1" ht="15.75">
      <c r="A149" s="28" t="s">
        <v>147</v>
      </c>
      <c r="B149"/>
      <c r="D149" s="80"/>
      <c r="E149" s="37"/>
      <c r="F149" s="37"/>
      <c r="G149" s="92"/>
      <c r="H149" s="92"/>
      <c r="I149" s="31">
        <f>SUM(I147,I122,I100,I86,I51,I36,I20,I27)</f>
        <v>1872920369.3200004</v>
      </c>
      <c r="J149" s="31"/>
      <c r="K149" s="32">
        <f>SUM(K147,K122,K100,K86,K51,K36,K20,K27)</f>
        <v>710852951</v>
      </c>
      <c r="L149" s="94"/>
      <c r="M149" s="32">
        <f>SUM(M147,M122,M100,M86,M51,M36,M20,M27)</f>
        <v>2006714261</v>
      </c>
      <c r="N149" s="32"/>
      <c r="O149" s="32">
        <f>SUM(O147,O122,O100,O86,O51,O36,O20,O27)</f>
        <v>71438298</v>
      </c>
      <c r="P149"/>
      <c r="Q149" s="114">
        <f>ROUND(O149/I149*100,2)</f>
        <v>3.81</v>
      </c>
      <c r="R149" s="83"/>
      <c r="S149" s="115">
        <f>ROUND(M149/O149,2)</f>
        <v>28.09</v>
      </c>
      <c r="T149" s="83"/>
      <c r="U149" s="123"/>
      <c r="V149" s="83"/>
      <c r="W149" s="32">
        <v>-55.5825</v>
      </c>
      <c r="X149" s="83"/>
      <c r="Y149" s="32">
        <f>SUM(Y147,Y122,Y100,Y86,Y51,Y36,Y20,Y27)</f>
        <v>-55.5825</v>
      </c>
      <c r="Z149" s="83"/>
      <c r="AA149" s="32">
        <f>SUM(AA147,AA122,AA100,AA86,AA51,AA36,AA20,AA27)</f>
        <v>5893609.342479191</v>
      </c>
      <c r="AB149" s="83"/>
      <c r="AC149" s="32">
        <f>SUM(AC147,AC122,AC100,AC86,AC51,AC36,AC20,AC27)</f>
        <v>672782.4224069994</v>
      </c>
    </row>
    <row r="150" spans="1:28" ht="15">
      <c r="A150" s="8"/>
      <c r="D150" s="80"/>
      <c r="E150" s="37"/>
      <c r="F150" s="37"/>
      <c r="G150" s="93"/>
      <c r="H150" s="93"/>
      <c r="I150" s="19"/>
      <c r="J150" s="85"/>
      <c r="K150" s="68"/>
      <c r="L150" s="26"/>
      <c r="M150" s="20"/>
      <c r="N150" s="26"/>
      <c r="O150" s="20"/>
      <c r="P150" s="86"/>
      <c r="Q150" s="88"/>
      <c r="R150" s="86"/>
      <c r="S150" s="89"/>
      <c r="T150" s="86"/>
      <c r="V150" s="86"/>
      <c r="W150" s="86"/>
      <c r="X150" s="86"/>
      <c r="Z150" s="86"/>
      <c r="AB150" s="86"/>
    </row>
    <row r="151" spans="1:29" s="29" customFormat="1" ht="15.75">
      <c r="A151" s="28" t="s">
        <v>28</v>
      </c>
      <c r="B151"/>
      <c r="D151" s="80"/>
      <c r="E151" s="2"/>
      <c r="F151" s="2"/>
      <c r="G151" s="92"/>
      <c r="H151" s="92"/>
      <c r="I151" s="95"/>
      <c r="J151" s="31"/>
      <c r="K151" s="67"/>
      <c r="L151" s="32"/>
      <c r="M151" s="32"/>
      <c r="N151" s="32"/>
      <c r="O151" s="32"/>
      <c r="P151" s="83"/>
      <c r="Q151" s="96"/>
      <c r="R151" s="83"/>
      <c r="S151" s="97"/>
      <c r="T151" s="83"/>
      <c r="U151" s="123"/>
      <c r="V151" s="83"/>
      <c r="W151" s="83"/>
      <c r="X151" s="83"/>
      <c r="Y151" s="123"/>
      <c r="Z151" s="83"/>
      <c r="AA151" s="123"/>
      <c r="AB151" s="83"/>
      <c r="AC151" s="123"/>
    </row>
    <row r="152" spans="1:29" s="29" customFormat="1" ht="15.75">
      <c r="A152" s="28"/>
      <c r="B152"/>
      <c r="D152" s="80"/>
      <c r="E152" s="2"/>
      <c r="F152" s="2"/>
      <c r="G152" s="92"/>
      <c r="H152" s="92"/>
      <c r="I152" s="95"/>
      <c r="J152" s="31"/>
      <c r="K152" s="67"/>
      <c r="L152" s="32"/>
      <c r="M152" s="32"/>
      <c r="N152" s="32"/>
      <c r="O152" s="32"/>
      <c r="P152" s="83"/>
      <c r="Q152" s="96"/>
      <c r="R152" s="83"/>
      <c r="S152" s="97"/>
      <c r="T152" s="83"/>
      <c r="U152" s="123"/>
      <c r="V152" s="83"/>
      <c r="W152" s="83"/>
      <c r="X152" s="83"/>
      <c r="Y152" s="123"/>
      <c r="Z152" s="83"/>
      <c r="AA152" s="123"/>
      <c r="AB152" s="83"/>
      <c r="AC152" s="123"/>
    </row>
    <row r="153" spans="1:28" ht="15">
      <c r="A153" s="25">
        <v>301</v>
      </c>
      <c r="C153" s="24" t="s">
        <v>74</v>
      </c>
      <c r="D153" s="80"/>
      <c r="G153" s="93"/>
      <c r="H153" s="93"/>
      <c r="I153" s="47">
        <v>1174</v>
      </c>
      <c r="J153" s="85"/>
      <c r="K153" s="68"/>
      <c r="L153" s="26"/>
      <c r="M153" s="26"/>
      <c r="N153" s="26"/>
      <c r="O153" s="26"/>
      <c r="P153" s="86"/>
      <c r="Q153" s="88"/>
      <c r="R153" s="86"/>
      <c r="S153" s="89"/>
      <c r="T153" s="86"/>
      <c r="V153" s="86"/>
      <c r="W153" s="86"/>
      <c r="X153" s="86"/>
      <c r="Z153" s="86"/>
      <c r="AB153" s="86"/>
    </row>
    <row r="154" spans="1:28" ht="15">
      <c r="A154" s="25">
        <v>302</v>
      </c>
      <c r="C154" s="73" t="s">
        <v>75</v>
      </c>
      <c r="D154" s="80"/>
      <c r="G154" s="93"/>
      <c r="H154" s="93"/>
      <c r="I154" s="47">
        <v>86848.09</v>
      </c>
      <c r="J154" s="85"/>
      <c r="K154" s="68"/>
      <c r="L154" s="26"/>
      <c r="M154" s="26"/>
      <c r="N154" s="26"/>
      <c r="O154" s="26"/>
      <c r="P154" s="86"/>
      <c r="Q154" s="88"/>
      <c r="R154" s="86"/>
      <c r="S154" s="89"/>
      <c r="T154" s="86"/>
      <c r="V154" s="86"/>
      <c r="W154" s="86"/>
      <c r="X154" s="86"/>
      <c r="Z154" s="86"/>
      <c r="AB154" s="86"/>
    </row>
    <row r="155" spans="1:28" ht="15.75">
      <c r="A155" s="25">
        <v>304.1</v>
      </c>
      <c r="C155" s="5" t="s">
        <v>138</v>
      </c>
      <c r="D155" s="80"/>
      <c r="E155" s="30"/>
      <c r="F155" s="30"/>
      <c r="G155" s="93"/>
      <c r="H155" s="93"/>
      <c r="I155" s="47">
        <v>24998</v>
      </c>
      <c r="J155" s="85"/>
      <c r="K155" s="68"/>
      <c r="L155" s="26"/>
      <c r="M155" s="26"/>
      <c r="N155" s="26"/>
      <c r="O155" s="26"/>
      <c r="P155" s="86"/>
      <c r="Q155" s="88"/>
      <c r="R155" s="86"/>
      <c r="S155" s="89"/>
      <c r="T155" s="86"/>
      <c r="V155" s="86"/>
      <c r="W155" s="86"/>
      <c r="X155" s="86"/>
      <c r="Z155" s="86"/>
      <c r="AB155" s="86"/>
    </row>
    <row r="156" spans="1:28" ht="15">
      <c r="A156" s="25">
        <v>350.1</v>
      </c>
      <c r="C156" s="5" t="s">
        <v>138</v>
      </c>
      <c r="D156" s="80"/>
      <c r="G156" s="93"/>
      <c r="H156" s="93"/>
      <c r="I156" s="47">
        <v>106549</v>
      </c>
      <c r="J156" s="85"/>
      <c r="K156" s="68"/>
      <c r="L156" s="26"/>
      <c r="M156" s="26"/>
      <c r="N156" s="26"/>
      <c r="O156" s="26"/>
      <c r="P156" s="86"/>
      <c r="Q156" s="88"/>
      <c r="R156" s="86"/>
      <c r="S156" s="89"/>
      <c r="T156" s="86"/>
      <c r="V156" s="86"/>
      <c r="W156" s="86"/>
      <c r="X156" s="86"/>
      <c r="Z156" s="86"/>
      <c r="AB156" s="86"/>
    </row>
    <row r="157" spans="1:19" ht="15.75">
      <c r="A157" s="24">
        <v>360.11</v>
      </c>
      <c r="B157" s="24"/>
      <c r="C157" s="24" t="s">
        <v>99</v>
      </c>
      <c r="D157" s="80"/>
      <c r="E157" s="30"/>
      <c r="F157" s="30"/>
      <c r="G157" s="42"/>
      <c r="H157" s="42"/>
      <c r="I157" s="46">
        <v>83598</v>
      </c>
      <c r="J157" s="46"/>
      <c r="K157" s="65"/>
      <c r="L157" s="52"/>
      <c r="M157" s="52"/>
      <c r="N157" s="52"/>
      <c r="O157" s="52"/>
      <c r="Q157" s="10"/>
      <c r="S157" s="11"/>
    </row>
    <row r="158" spans="1:19" ht="15">
      <c r="A158" s="24">
        <v>360.12</v>
      </c>
      <c r="B158" s="24"/>
      <c r="C158" s="24" t="s">
        <v>100</v>
      </c>
      <c r="D158" s="80"/>
      <c r="G158" s="42"/>
      <c r="H158" s="42"/>
      <c r="I158" s="46">
        <v>549258</v>
      </c>
      <c r="J158" s="46"/>
      <c r="K158" s="65"/>
      <c r="L158" s="52"/>
      <c r="M158" s="52"/>
      <c r="N158" s="52"/>
      <c r="O158" s="52"/>
      <c r="Q158" s="10"/>
      <c r="S158" s="11"/>
    </row>
    <row r="159" spans="1:19" ht="15">
      <c r="A159" s="24">
        <v>360.2</v>
      </c>
      <c r="B159" s="24"/>
      <c r="C159" s="24" t="s">
        <v>101</v>
      </c>
      <c r="D159" s="80"/>
      <c r="G159" s="42"/>
      <c r="H159" s="42"/>
      <c r="I159" s="46">
        <v>128860</v>
      </c>
      <c r="J159" s="46"/>
      <c r="K159" s="65"/>
      <c r="L159" s="52"/>
      <c r="M159" s="52"/>
      <c r="N159" s="52"/>
      <c r="O159" s="52"/>
      <c r="Q159" s="10"/>
      <c r="S159" s="11"/>
    </row>
    <row r="160" spans="1:15" ht="15">
      <c r="A160" s="24">
        <v>365.1</v>
      </c>
      <c r="B160" s="24"/>
      <c r="C160" s="24" t="s">
        <v>138</v>
      </c>
      <c r="D160" s="9"/>
      <c r="G160" s="42"/>
      <c r="H160" s="42"/>
      <c r="I160" s="19">
        <v>89772.22</v>
      </c>
      <c r="K160" s="68"/>
      <c r="M160" s="20"/>
      <c r="O160" s="20"/>
    </row>
    <row r="161" spans="1:15" ht="15">
      <c r="A161" s="24">
        <v>374.1</v>
      </c>
      <c r="B161" s="24"/>
      <c r="C161" s="24" t="s">
        <v>138</v>
      </c>
      <c r="D161" s="9"/>
      <c r="G161" s="42"/>
      <c r="H161" s="42"/>
      <c r="I161" s="19">
        <v>68776.73</v>
      </c>
      <c r="K161" s="68"/>
      <c r="M161" s="20"/>
      <c r="O161" s="20"/>
    </row>
    <row r="162" spans="1:19" ht="15">
      <c r="A162" s="25">
        <v>389</v>
      </c>
      <c r="C162" s="5" t="s">
        <v>138</v>
      </c>
      <c r="D162" s="9"/>
      <c r="I162" s="105">
        <v>4242097.45</v>
      </c>
      <c r="J162" s="18" t="s">
        <v>1</v>
      </c>
      <c r="K162" s="70"/>
      <c r="L162" s="26"/>
      <c r="M162" s="21"/>
      <c r="N162" s="26"/>
      <c r="O162" s="21"/>
      <c r="Q162" s="10"/>
      <c r="S162" s="11"/>
    </row>
    <row r="163" spans="1:19" ht="15">
      <c r="A163" s="8"/>
      <c r="D163" s="9"/>
      <c r="I163" s="19"/>
      <c r="K163" s="68"/>
      <c r="L163" s="26"/>
      <c r="M163" s="20"/>
      <c r="N163" s="26"/>
      <c r="O163" s="20"/>
      <c r="Q163" s="12"/>
      <c r="S163" s="13"/>
    </row>
    <row r="164" spans="1:29" s="29" customFormat="1" ht="15.75">
      <c r="A164" s="28" t="s">
        <v>148</v>
      </c>
      <c r="B164"/>
      <c r="D164" s="9"/>
      <c r="E164" s="22"/>
      <c r="F164" s="22"/>
      <c r="G164" s="40"/>
      <c r="H164" s="40"/>
      <c r="I164" s="31">
        <f>SUM(I153:I163)</f>
        <v>5381931.49</v>
      </c>
      <c r="J164" s="34"/>
      <c r="K164" s="67"/>
      <c r="L164" s="32"/>
      <c r="M164" s="32"/>
      <c r="N164" s="32"/>
      <c r="O164" s="32"/>
      <c r="Q164" s="35"/>
      <c r="U164" s="123"/>
      <c r="Y164" s="123"/>
      <c r="AA164" s="123"/>
      <c r="AC164" s="123"/>
    </row>
    <row r="165" spans="1:19" ht="15">
      <c r="A165" s="8"/>
      <c r="D165" s="9"/>
      <c r="I165" s="19"/>
      <c r="K165" s="68"/>
      <c r="M165" s="20"/>
      <c r="O165" s="20"/>
      <c r="Q165" s="12"/>
      <c r="S165" s="13"/>
    </row>
    <row r="166" spans="1:29" s="29" customFormat="1" ht="16.5" thickBot="1">
      <c r="A166" s="28" t="s">
        <v>29</v>
      </c>
      <c r="B166"/>
      <c r="D166" s="9"/>
      <c r="E166" s="22"/>
      <c r="F166" s="22"/>
      <c r="G166" s="40"/>
      <c r="H166" s="40"/>
      <c r="I166" s="98">
        <f>I149+I164</f>
        <v>1878302300.8100004</v>
      </c>
      <c r="J166" s="34"/>
      <c r="K166" s="69">
        <f>K149+K164</f>
        <v>710852951</v>
      </c>
      <c r="L166" s="33"/>
      <c r="M166" s="33">
        <f>M149+M164</f>
        <v>2006714261</v>
      </c>
      <c r="N166" s="33"/>
      <c r="O166" s="33">
        <f>O149+O164</f>
        <v>71438298</v>
      </c>
      <c r="Q166" s="35"/>
      <c r="S166" s="36"/>
      <c r="U166" s="123"/>
      <c r="Y166" s="123"/>
      <c r="AA166" s="123"/>
      <c r="AC166" s="123"/>
    </row>
    <row r="167" spans="1:19" ht="15.75" thickTop="1">
      <c r="A167" s="8"/>
      <c r="D167" s="9"/>
      <c r="I167" s="19"/>
      <c r="K167" s="71"/>
      <c r="M167" s="16"/>
      <c r="O167" s="16"/>
      <c r="Q167" s="12"/>
      <c r="S167" s="13"/>
    </row>
    <row r="168" spans="1:15" ht="16.5" thickBot="1">
      <c r="A168" s="9"/>
      <c r="D168" s="9"/>
      <c r="O168" s="125">
        <f>+AA149</f>
        <v>5893609.342479191</v>
      </c>
    </row>
    <row r="169" spans="1:28" ht="15.75" thickTop="1">
      <c r="A169" s="59" t="s">
        <v>69</v>
      </c>
      <c r="C169" s="9"/>
      <c r="D169" s="9"/>
      <c r="I169" s="17"/>
      <c r="J169" s="17"/>
      <c r="K169" s="72"/>
      <c r="L169" s="14"/>
      <c r="M169" s="14"/>
      <c r="N169" s="14"/>
      <c r="O169" s="14"/>
      <c r="P169" s="9"/>
      <c r="Q169" s="9"/>
      <c r="R169" s="9"/>
      <c r="S169" s="9"/>
      <c r="T169" s="9"/>
      <c r="V169" s="9"/>
      <c r="W169" s="9"/>
      <c r="X169" s="9"/>
      <c r="Z169" s="9"/>
      <c r="AB169" s="9"/>
    </row>
    <row r="170" spans="4:15" ht="16.5" thickBot="1">
      <c r="D170" s="9"/>
      <c r="O170" s="125">
        <f>+O166-O168</f>
        <v>65544688.65752081</v>
      </c>
    </row>
    <row r="171" ht="15.75" thickTop="1">
      <c r="D171" s="9"/>
    </row>
    <row r="172" spans="4:15" ht="16.5" thickBot="1">
      <c r="D172" s="9"/>
      <c r="O172" s="126">
        <f>+O168/O170</f>
        <v>0.08991742066659339</v>
      </c>
    </row>
    <row r="173" ht="15.75" thickTop="1">
      <c r="D173" s="9"/>
    </row>
    <row r="174" ht="15">
      <c r="D174" s="9"/>
    </row>
    <row r="175" ht="15">
      <c r="D175" s="9"/>
    </row>
    <row r="176" ht="15">
      <c r="D176" s="9"/>
    </row>
    <row r="177" ht="15">
      <c r="D177" s="9"/>
    </row>
    <row r="178" ht="15">
      <c r="D178" s="9"/>
    </row>
    <row r="179" ht="15">
      <c r="D179" s="9"/>
    </row>
    <row r="180" ht="15">
      <c r="D180" s="9"/>
    </row>
    <row r="181" ht="15">
      <c r="D181" s="80"/>
    </row>
    <row r="182" ht="15">
      <c r="D182" s="80"/>
    </row>
    <row r="183" ht="15">
      <c r="D183" s="80"/>
    </row>
    <row r="184" ht="15">
      <c r="D184" s="80"/>
    </row>
    <row r="185" ht="15">
      <c r="D185" s="80" t="s">
        <v>181</v>
      </c>
    </row>
    <row r="186" ht="15">
      <c r="D186" s="80" t="s">
        <v>181</v>
      </c>
    </row>
    <row r="187" ht="15">
      <c r="D187" s="80" t="s">
        <v>181</v>
      </c>
    </row>
    <row r="188" ht="15">
      <c r="D188" s="80" t="s">
        <v>181</v>
      </c>
    </row>
    <row r="189" ht="15">
      <c r="D189" s="80" t="s">
        <v>181</v>
      </c>
    </row>
    <row r="190" spans="4:32" ht="15">
      <c r="D190" s="80" t="s">
        <v>181</v>
      </c>
      <c r="AF190" s="6" t="s">
        <v>30</v>
      </c>
    </row>
    <row r="191" spans="4:33" ht="15.75">
      <c r="D191" s="108" t="s">
        <v>181</v>
      </c>
      <c r="AF191" s="6" t="s">
        <v>31</v>
      </c>
      <c r="AG191" s="6" t="s">
        <v>32</v>
      </c>
    </row>
    <row r="192" ht="15">
      <c r="D192" s="107" t="s">
        <v>181</v>
      </c>
    </row>
    <row r="193" spans="4:33" ht="15">
      <c r="D193" s="107" t="s">
        <v>181</v>
      </c>
      <c r="AF193" s="6" t="s">
        <v>33</v>
      </c>
      <c r="AG193" s="6" t="s">
        <v>34</v>
      </c>
    </row>
    <row r="194" spans="4:33" ht="15">
      <c r="D194" s="107" t="s">
        <v>181</v>
      </c>
      <c r="AG194" s="6" t="s">
        <v>35</v>
      </c>
    </row>
    <row r="195" ht="15">
      <c r="D195" s="107" t="s">
        <v>181</v>
      </c>
    </row>
    <row r="196" spans="4:33" ht="15">
      <c r="D196" s="80" t="s">
        <v>181</v>
      </c>
      <c r="AF196" s="6" t="s">
        <v>36</v>
      </c>
      <c r="AG196" s="6" t="s">
        <v>37</v>
      </c>
    </row>
    <row r="197" ht="15">
      <c r="D197" s="80"/>
    </row>
    <row r="198" spans="4:33" ht="15">
      <c r="D198" s="80"/>
      <c r="AF198" s="6" t="s">
        <v>38</v>
      </c>
      <c r="AG198" s="6" t="s">
        <v>39</v>
      </c>
    </row>
    <row r="200" spans="32:33" ht="15">
      <c r="AF200" s="6" t="s">
        <v>40</v>
      </c>
      <c r="AG200" s="6" t="s">
        <v>41</v>
      </c>
    </row>
    <row r="202" spans="32:33" ht="15">
      <c r="AF202" s="6" t="s">
        <v>42</v>
      </c>
      <c r="AG202" s="6" t="s">
        <v>43</v>
      </c>
    </row>
    <row r="203" ht="15.75">
      <c r="D203" s="108"/>
    </row>
    <row r="204" spans="32:33" ht="15">
      <c r="AF204" s="6" t="s">
        <v>44</v>
      </c>
      <c r="AG204" s="6" t="s">
        <v>45</v>
      </c>
    </row>
    <row r="205" ht="15.75">
      <c r="D205" s="108"/>
    </row>
    <row r="206" spans="32:33" ht="15">
      <c r="AF206" s="6" t="s">
        <v>46</v>
      </c>
      <c r="AG206" s="6" t="s">
        <v>47</v>
      </c>
    </row>
    <row r="208" spans="4:33" ht="15">
      <c r="D208" s="11"/>
      <c r="AF208" s="6" t="s">
        <v>48</v>
      </c>
      <c r="AG208" s="6" t="s">
        <v>49</v>
      </c>
    </row>
    <row r="210" spans="32:33" ht="15">
      <c r="AF210" s="6" t="s">
        <v>50</v>
      </c>
      <c r="AG210" s="6" t="s">
        <v>51</v>
      </c>
    </row>
    <row r="212" spans="32:33" ht="15">
      <c r="AF212" s="6" t="s">
        <v>52</v>
      </c>
      <c r="AG212" s="6" t="s">
        <v>53</v>
      </c>
    </row>
    <row r="213" spans="32:33" ht="15">
      <c r="AF213" s="6" t="s">
        <v>54</v>
      </c>
      <c r="AG213" s="6" t="s">
        <v>0</v>
      </c>
    </row>
    <row r="215" spans="32:33" ht="15">
      <c r="AF215" s="6" t="s">
        <v>55</v>
      </c>
      <c r="AG215" s="6" t="s">
        <v>56</v>
      </c>
    </row>
    <row r="216" ht="15">
      <c r="AG216" s="6" t="s">
        <v>57</v>
      </c>
    </row>
    <row r="217" ht="15">
      <c r="AG217" s="6" t="s">
        <v>58</v>
      </c>
    </row>
    <row r="219" spans="32:33" ht="15">
      <c r="AF219" s="6" t="s">
        <v>59</v>
      </c>
      <c r="AG219" s="6" t="s">
        <v>60</v>
      </c>
    </row>
    <row r="220" ht="15">
      <c r="AG220" s="6" t="s">
        <v>61</v>
      </c>
    </row>
    <row r="221" ht="15">
      <c r="AG221" s="6" t="s">
        <v>62</v>
      </c>
    </row>
    <row r="223" ht="15">
      <c r="AF223" s="6" t="s">
        <v>63</v>
      </c>
    </row>
  </sheetData>
  <sheetProtection/>
  <mergeCells count="12">
    <mergeCell ref="E24:G24"/>
    <mergeCell ref="E25:G25"/>
    <mergeCell ref="U4:AC4"/>
    <mergeCell ref="E32:G32"/>
    <mergeCell ref="E33:G33"/>
    <mergeCell ref="E34:G34"/>
    <mergeCell ref="E31:G31"/>
    <mergeCell ref="A1:S1"/>
    <mergeCell ref="A3:S3"/>
    <mergeCell ref="A4:S4"/>
    <mergeCell ref="E30:G30"/>
    <mergeCell ref="E23:G23"/>
  </mergeCells>
  <printOptions/>
  <pageMargins left="0.25" right="0.25" top="0.7" bottom="0.5" header="0.5" footer="0.4"/>
  <pageSetup fitToHeight="0" fitToWidth="1" horizontalDpi="600" verticalDpi="600" orientation="landscape" scale="51" r:id="rId1"/>
  <rowBreaks count="3" manualBreakCount="3">
    <brk id="56" max="28" man="1"/>
    <brk id="101" max="28" man="1"/>
    <brk id="14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J. Spanos</dc:creator>
  <cp:keywords/>
  <dc:description/>
  <cp:lastModifiedBy>jocarlson</cp:lastModifiedBy>
  <cp:lastPrinted>2006-12-26T22:22:19Z</cp:lastPrinted>
  <dcterms:created xsi:type="dcterms:W3CDTF">2002-06-18T14:45:39Z</dcterms:created>
  <dcterms:modified xsi:type="dcterms:W3CDTF">2008-05-12T17:10:26Z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2008-05-12T00:00:00Z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